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.sharepoint.com/sites/DEEPEnergyTechPolicy/BTD/Building  Transportation Documents/C&amp;LM/Equitable Distribution/Old/2021/"/>
    </mc:Choice>
  </mc:AlternateContent>
  <xr:revisionPtr revIDLastSave="33" documentId="8_{788EA298-5415-48A7-909D-84EF503C5C93}" xr6:coauthVersionLast="47" xr6:coauthVersionMax="47" xr10:uidLastSave="{A4AC6C45-279A-4FAD-81D5-48A688DE909D}"/>
  <bookViews>
    <workbookView xWindow="28800" yWindow="360" windowWidth="29040" windowHeight="15840" tabRatio="601" firstSheet="1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definedNames>
    <definedName name="ID" localSheetId="1" hidden="1">"b10bf194-adcd-4c22-9eda-21f1122a7f77"</definedName>
    <definedName name="ID" localSheetId="2" hidden="1">"75715458-62f3-44d1-8b95-673da8f693ee"</definedName>
    <definedName name="ID" localSheetId="3" hidden="1">"84590f97-c9ba-4dca-bd4c-d56a3f7bfc07"</definedName>
    <definedName name="ID" localSheetId="0" hidden="1">"516cfae4-1ea8-44aa-afbb-0ea521d9c40a"</definedName>
    <definedName name="ID" localSheetId="4" hidden="1">"ae609d80-b602-47f0-b8ad-f29df5cdb3d7"</definedName>
    <definedName name="_xlnm.Print_Area" localSheetId="2">'2.) Small Load'!$A$1:$O$1353</definedName>
    <definedName name="_xlnm.Print_Area" localSheetId="3">'3.) Large Load'!$A$1:$O$255</definedName>
    <definedName name="_xlnm.Print_Area" localSheetId="4">'HES Report'!$A$1:$O$1353</definedName>
    <definedName name="_xlnm.Print_Titles" localSheetId="2">'2.) Small Load'!$1:$1</definedName>
    <definedName name="_xlnm.Print_Titles" localSheetId="3">'3.) Large Load'!$1:$1</definedName>
    <definedName name="_xlnm.Print_Titles" localSheetId="4">'HES Report'!$1:$1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4" i="9" l="1"/>
  <c r="O1298" i="9" l="1"/>
  <c r="J1298" i="9"/>
  <c r="O1222" i="9"/>
  <c r="J1174" i="9"/>
  <c r="G1174" i="9"/>
  <c r="J1130" i="9"/>
  <c r="I1130" i="9"/>
  <c r="J1086" i="9"/>
  <c r="G1086" i="9"/>
  <c r="J1085" i="9"/>
  <c r="O1087" i="9"/>
  <c r="J952" i="9"/>
  <c r="J906" i="9"/>
  <c r="N881" i="9"/>
  <c r="O881" i="9"/>
  <c r="J856" i="9"/>
  <c r="O844" i="9"/>
  <c r="J832" i="9"/>
  <c r="G832" i="9"/>
  <c r="J779" i="9"/>
  <c r="J784" i="9"/>
  <c r="K788" i="9"/>
  <c r="G719" i="9"/>
  <c r="J719" i="9"/>
  <c r="J764" i="9"/>
  <c r="J708" i="9"/>
  <c r="G708" i="9"/>
  <c r="J704" i="9"/>
  <c r="G704" i="9"/>
  <c r="J685" i="9" l="1"/>
  <c r="G685" i="9"/>
  <c r="J671" i="9"/>
  <c r="G671" i="9"/>
  <c r="G597" i="9"/>
  <c r="J597" i="9"/>
  <c r="O549" i="9"/>
  <c r="O557" i="9"/>
  <c r="J549" i="9"/>
  <c r="G540" i="9"/>
  <c r="J540" i="9"/>
  <c r="J527" i="9"/>
  <c r="N529" i="9"/>
  <c r="J529" i="9"/>
  <c r="G529" i="9"/>
  <c r="O504" i="9"/>
  <c r="N504" i="9"/>
  <c r="J504" i="9"/>
  <c r="G481" i="9"/>
  <c r="J481" i="9"/>
  <c r="G445" i="9"/>
  <c r="J445" i="9"/>
  <c r="G378" i="9"/>
  <c r="J378" i="9"/>
  <c r="J256" i="9" l="1"/>
  <c r="J236" i="9"/>
  <c r="G236" i="9"/>
  <c r="J224" i="9"/>
  <c r="G224" i="9"/>
  <c r="J65" i="9"/>
  <c r="G65" i="9"/>
  <c r="K26" i="9"/>
  <c r="J54" i="9" l="1"/>
  <c r="N252" i="5" l="1"/>
  <c r="K1272" i="9" l="1"/>
  <c r="K1271" i="9"/>
  <c r="K1270" i="9"/>
  <c r="K1269" i="9"/>
  <c r="K1268" i="9"/>
  <c r="K1267" i="9"/>
  <c r="K1266" i="9"/>
  <c r="K1265" i="9"/>
  <c r="K1264" i="9"/>
  <c r="K1263" i="9"/>
  <c r="K1262" i="9"/>
  <c r="K1261" i="9"/>
  <c r="K1260" i="9"/>
  <c r="K1259" i="9"/>
  <c r="K1258" i="9"/>
  <c r="K1257" i="9"/>
  <c r="K1256" i="9"/>
  <c r="K1255" i="9"/>
  <c r="K1254" i="9"/>
  <c r="K1253" i="9"/>
  <c r="K1252" i="9"/>
  <c r="K1251" i="9"/>
  <c r="K1250" i="9"/>
  <c r="K1249" i="9"/>
  <c r="K1248" i="9"/>
  <c r="K1247" i="9"/>
  <c r="K1246" i="9"/>
  <c r="K1245" i="9"/>
  <c r="K1244" i="9"/>
  <c r="K1243" i="9"/>
  <c r="K1242" i="9"/>
  <c r="K1241" i="9"/>
  <c r="K1240" i="9"/>
  <c r="K1239" i="9"/>
  <c r="K1238" i="9"/>
  <c r="K1237" i="9"/>
  <c r="K1236" i="9"/>
  <c r="K1235" i="9"/>
  <c r="K1234" i="9"/>
  <c r="K1233" i="9"/>
  <c r="K1232" i="9"/>
  <c r="K1231" i="9"/>
  <c r="K1230" i="9"/>
  <c r="K1229" i="9"/>
  <c r="K1228" i="9"/>
  <c r="K1227" i="9"/>
  <c r="K1226" i="9"/>
  <c r="K1225" i="9"/>
  <c r="K1224" i="9"/>
  <c r="K1223" i="9"/>
  <c r="K1222" i="9"/>
  <c r="K1221" i="9"/>
  <c r="K1220" i="9"/>
  <c r="K1219" i="9"/>
  <c r="K1218" i="9"/>
  <c r="K1217" i="9"/>
  <c r="K1216" i="9"/>
  <c r="K1215" i="9"/>
  <c r="K1214" i="9"/>
  <c r="K1213" i="9"/>
  <c r="K1212" i="9"/>
  <c r="K1211" i="9"/>
  <c r="K1210" i="9"/>
  <c r="K1209" i="9"/>
  <c r="K1208" i="9"/>
  <c r="K1207" i="9"/>
  <c r="K1206" i="9"/>
  <c r="K1205" i="9"/>
  <c r="K1204" i="9"/>
  <c r="K1203" i="9"/>
  <c r="K1202" i="9"/>
  <c r="K1201" i="9"/>
  <c r="K1200" i="9"/>
  <c r="K1199" i="9"/>
  <c r="K1198" i="9"/>
  <c r="K1197" i="9"/>
  <c r="K1196" i="9"/>
  <c r="K1195" i="9"/>
  <c r="K1194" i="9"/>
  <c r="K1193" i="9"/>
  <c r="K1192" i="9"/>
  <c r="K1191" i="9"/>
  <c r="K1190" i="9"/>
  <c r="K1189" i="9"/>
  <c r="K1188" i="9"/>
  <c r="K1187" i="9"/>
  <c r="K1186" i="9"/>
  <c r="K1185" i="9"/>
  <c r="K1184" i="9"/>
  <c r="K1183" i="9"/>
  <c r="K1182" i="9"/>
  <c r="K1181" i="9"/>
  <c r="K1180" i="9"/>
  <c r="K1179" i="9"/>
  <c r="K1178" i="9"/>
  <c r="K1177" i="9"/>
  <c r="K1176" i="9"/>
  <c r="K1175" i="9"/>
  <c r="K1174" i="9"/>
  <c r="K1173" i="9"/>
  <c r="K1172" i="9"/>
  <c r="K1171" i="9"/>
  <c r="K1170" i="9"/>
  <c r="K1169" i="9"/>
  <c r="K1168" i="9"/>
  <c r="K1167" i="9"/>
  <c r="K1166" i="9"/>
  <c r="K1165" i="9"/>
  <c r="K1164" i="9"/>
  <c r="K1163" i="9"/>
  <c r="K1162" i="9"/>
  <c r="K1161" i="9"/>
  <c r="K1160" i="9"/>
  <c r="K1159" i="9"/>
  <c r="K1158" i="9"/>
  <c r="K1157" i="9"/>
  <c r="K1156" i="9"/>
  <c r="K1155" i="9"/>
  <c r="K1154" i="9"/>
  <c r="K1153" i="9"/>
  <c r="K1152" i="9"/>
  <c r="K1151" i="9"/>
  <c r="K1150" i="9"/>
  <c r="K1149" i="9"/>
  <c r="K1148" i="9"/>
  <c r="K1147" i="9"/>
  <c r="K1146" i="9"/>
  <c r="K1145" i="9"/>
  <c r="K1144" i="9"/>
  <c r="K1143" i="9"/>
  <c r="K1142" i="9"/>
  <c r="K1141" i="9"/>
  <c r="K1140" i="9"/>
  <c r="K1139" i="9"/>
  <c r="K1138" i="9"/>
  <c r="K1137" i="9"/>
  <c r="K1136" i="9"/>
  <c r="K1135" i="9"/>
  <c r="K1134" i="9"/>
  <c r="K1133" i="9"/>
  <c r="K1132" i="9"/>
  <c r="K1131" i="9"/>
  <c r="K1130" i="9"/>
  <c r="K1129" i="9"/>
  <c r="K1128" i="9"/>
  <c r="K1127" i="9"/>
  <c r="K1126" i="9"/>
  <c r="K1125" i="9"/>
  <c r="K1124" i="9"/>
  <c r="K1123" i="9"/>
  <c r="K1122" i="9"/>
  <c r="K1121" i="9"/>
  <c r="K1120" i="9"/>
  <c r="K1119" i="9"/>
  <c r="K1118" i="9"/>
  <c r="K1117" i="9"/>
  <c r="K1116" i="9"/>
  <c r="K1115" i="9"/>
  <c r="K1114" i="9"/>
  <c r="K1113" i="9"/>
  <c r="K1112" i="9"/>
  <c r="K1111" i="9"/>
  <c r="K1110" i="9"/>
  <c r="K1109" i="9"/>
  <c r="K1108" i="9"/>
  <c r="K1107" i="9"/>
  <c r="K1106" i="9"/>
  <c r="K1105" i="9"/>
  <c r="K1104" i="9"/>
  <c r="K1103" i="9"/>
  <c r="K1102" i="9"/>
  <c r="K1101" i="9"/>
  <c r="K1100" i="9"/>
  <c r="K1099" i="9"/>
  <c r="K1098" i="9"/>
  <c r="K1097" i="9"/>
  <c r="K1096" i="9"/>
  <c r="K1095" i="9"/>
  <c r="K1094" i="9"/>
  <c r="K1093" i="9"/>
  <c r="K1092" i="9"/>
  <c r="K1091" i="9"/>
  <c r="K1090" i="9"/>
  <c r="K1089" i="9"/>
  <c r="K1088" i="9"/>
  <c r="K1087" i="9"/>
  <c r="K1086" i="9"/>
  <c r="K1085" i="9"/>
  <c r="K1084" i="9"/>
  <c r="K1083" i="9"/>
  <c r="K1082" i="9"/>
  <c r="K1081" i="9"/>
  <c r="K1080" i="9"/>
  <c r="K1079" i="9"/>
  <c r="K1078" i="9"/>
  <c r="K1077" i="9"/>
  <c r="K1076" i="9"/>
  <c r="K1075" i="9"/>
  <c r="K1074" i="9"/>
  <c r="K1073" i="9"/>
  <c r="K1072" i="9"/>
  <c r="K1071" i="9"/>
  <c r="K1070" i="9"/>
  <c r="K1069" i="9"/>
  <c r="K1068" i="9"/>
  <c r="K1067" i="9"/>
  <c r="K1066" i="9"/>
  <c r="K1065" i="9"/>
  <c r="K1064" i="9"/>
  <c r="K1063" i="9"/>
  <c r="K1062" i="9"/>
  <c r="K1061" i="9"/>
  <c r="K1060" i="9"/>
  <c r="K1059" i="9"/>
  <c r="K1058" i="9"/>
  <c r="K1057" i="9"/>
  <c r="K1056" i="9"/>
  <c r="K1055" i="9"/>
  <c r="K1054" i="9"/>
  <c r="K1053" i="9"/>
  <c r="K1052" i="9"/>
  <c r="K1051" i="9"/>
  <c r="K1050" i="9"/>
  <c r="K1049" i="9"/>
  <c r="K1048" i="9"/>
  <c r="K1047" i="9"/>
  <c r="K1046" i="9"/>
  <c r="K1045" i="9"/>
  <c r="K1044" i="9"/>
  <c r="K1043" i="9"/>
  <c r="K1042" i="9"/>
  <c r="K1041" i="9"/>
  <c r="K1040" i="9"/>
  <c r="K1039" i="9"/>
  <c r="K1038" i="9"/>
  <c r="K1037" i="9"/>
  <c r="K1036" i="9"/>
  <c r="K1035" i="9"/>
  <c r="K1034" i="9"/>
  <c r="K1033" i="9"/>
  <c r="K1032" i="9"/>
  <c r="K1031" i="9"/>
  <c r="K1030" i="9"/>
  <c r="K1029" i="9"/>
  <c r="K1028" i="9"/>
  <c r="K1027" i="9"/>
  <c r="K1026" i="9"/>
  <c r="K1025" i="9"/>
  <c r="K1024" i="9"/>
  <c r="K1023" i="9"/>
  <c r="K1022" i="9"/>
  <c r="K1021" i="9"/>
  <c r="K1020" i="9"/>
  <c r="K1019" i="9"/>
  <c r="K1018" i="9"/>
  <c r="K1017" i="9"/>
  <c r="K1016" i="9"/>
  <c r="K1015" i="9"/>
  <c r="K1014" i="9"/>
  <c r="K1013" i="9"/>
  <c r="K1012" i="9"/>
  <c r="K1011" i="9"/>
  <c r="K1010" i="9"/>
  <c r="K1009" i="9"/>
  <c r="K1008" i="9"/>
  <c r="K1007" i="9"/>
  <c r="K1006" i="9"/>
  <c r="K1005" i="9"/>
  <c r="K1004" i="9"/>
  <c r="K1003" i="9"/>
  <c r="K1002" i="9"/>
  <c r="K1001" i="9"/>
  <c r="K1000" i="9"/>
  <c r="K999" i="9"/>
  <c r="K998" i="9"/>
  <c r="K997" i="9"/>
  <c r="K996" i="9"/>
  <c r="K995" i="9"/>
  <c r="K994" i="9"/>
  <c r="K993" i="9"/>
  <c r="K992" i="9"/>
  <c r="K991" i="9"/>
  <c r="K990" i="9"/>
  <c r="K989" i="9"/>
  <c r="K988" i="9"/>
  <c r="K987" i="9"/>
  <c r="K986" i="9"/>
  <c r="K985" i="9"/>
  <c r="K984" i="9"/>
  <c r="K983" i="9"/>
  <c r="K982" i="9"/>
  <c r="K981" i="9"/>
  <c r="K980" i="9"/>
  <c r="K979" i="9"/>
  <c r="K978" i="9"/>
  <c r="K977" i="9"/>
  <c r="K976" i="9"/>
  <c r="K975" i="9"/>
  <c r="K974" i="9"/>
  <c r="K973" i="9"/>
  <c r="K972" i="9"/>
  <c r="K971" i="9"/>
  <c r="K970" i="9"/>
  <c r="K969" i="9"/>
  <c r="K968" i="9"/>
  <c r="K967" i="9"/>
  <c r="K966" i="9"/>
  <c r="K965" i="9"/>
  <c r="K964" i="9"/>
  <c r="K963" i="9"/>
  <c r="K962" i="9"/>
  <c r="K961" i="9"/>
  <c r="K960" i="9"/>
  <c r="K959" i="9"/>
  <c r="K958" i="9"/>
  <c r="K957" i="9"/>
  <c r="K956" i="9"/>
  <c r="K955" i="9"/>
  <c r="K954" i="9"/>
  <c r="K953" i="9"/>
  <c r="K952" i="9"/>
  <c r="K951" i="9"/>
  <c r="K950" i="9"/>
  <c r="K949" i="9"/>
  <c r="K948" i="9"/>
  <c r="K947" i="9"/>
  <c r="K946" i="9"/>
  <c r="K945" i="9"/>
  <c r="K944" i="9"/>
  <c r="K943" i="9"/>
  <c r="K942" i="9"/>
  <c r="K941" i="9"/>
  <c r="K940" i="9"/>
  <c r="K939" i="9"/>
  <c r="K938" i="9"/>
  <c r="K937" i="9"/>
  <c r="K936" i="9"/>
  <c r="K935" i="9"/>
  <c r="K934" i="9"/>
  <c r="K933" i="9"/>
  <c r="K932" i="9"/>
  <c r="K931" i="9"/>
  <c r="K930" i="9"/>
  <c r="K929" i="9"/>
  <c r="K928" i="9"/>
  <c r="K927" i="9"/>
  <c r="K926" i="9"/>
  <c r="K925" i="9"/>
  <c r="K924" i="9"/>
  <c r="K923" i="9"/>
  <c r="K922" i="9"/>
  <c r="K921" i="9"/>
  <c r="K920" i="9"/>
  <c r="K919" i="9"/>
  <c r="K918" i="9"/>
  <c r="K917" i="9"/>
  <c r="K916" i="9"/>
  <c r="K915" i="9"/>
  <c r="K914" i="9"/>
  <c r="K913" i="9"/>
  <c r="K912" i="9"/>
  <c r="K911" i="9"/>
  <c r="K910" i="9"/>
  <c r="K909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9" i="9"/>
  <c r="K888" i="9"/>
  <c r="K887" i="9"/>
  <c r="K886" i="9"/>
  <c r="K885" i="9"/>
  <c r="K884" i="9"/>
  <c r="K883" i="9"/>
  <c r="K882" i="9"/>
  <c r="K881" i="9"/>
  <c r="K880" i="9"/>
  <c r="K879" i="9"/>
  <c r="K878" i="9"/>
  <c r="K877" i="9"/>
  <c r="K876" i="9"/>
  <c r="K875" i="9"/>
  <c r="K874" i="9"/>
  <c r="K873" i="9"/>
  <c r="K872" i="9"/>
  <c r="K871" i="9"/>
  <c r="K870" i="9"/>
  <c r="K869" i="9"/>
  <c r="K868" i="9"/>
  <c r="K867" i="9"/>
  <c r="K866" i="9"/>
  <c r="K865" i="9"/>
  <c r="K864" i="9"/>
  <c r="K863" i="9"/>
  <c r="K862" i="9"/>
  <c r="K861" i="9"/>
  <c r="K860" i="9"/>
  <c r="K859" i="9"/>
  <c r="K858" i="9"/>
  <c r="K857" i="9"/>
  <c r="K856" i="9"/>
  <c r="K855" i="9"/>
  <c r="K854" i="9"/>
  <c r="K853" i="9"/>
  <c r="K852" i="9"/>
  <c r="K851" i="9"/>
  <c r="K850" i="9"/>
  <c r="K849" i="9"/>
  <c r="K848" i="9"/>
  <c r="K847" i="9"/>
  <c r="K846" i="9"/>
  <c r="K845" i="9"/>
  <c r="K844" i="9"/>
  <c r="K843" i="9"/>
  <c r="K842" i="9"/>
  <c r="K841" i="9"/>
  <c r="K840" i="9"/>
  <c r="K839" i="9"/>
  <c r="K838" i="9"/>
  <c r="K837" i="9"/>
  <c r="K836" i="9"/>
  <c r="K835" i="9"/>
  <c r="K834" i="9"/>
  <c r="K833" i="9"/>
  <c r="K832" i="9"/>
  <c r="K831" i="9"/>
  <c r="K830" i="9"/>
  <c r="K829" i="9"/>
  <c r="K828" i="9"/>
  <c r="K827" i="9"/>
  <c r="K826" i="9"/>
  <c r="K825" i="9"/>
  <c r="K824" i="9"/>
  <c r="K823" i="9"/>
  <c r="K822" i="9"/>
  <c r="K821" i="9"/>
  <c r="K820" i="9"/>
  <c r="K819" i="9"/>
  <c r="K818" i="9"/>
  <c r="K817" i="9"/>
  <c r="K816" i="9"/>
  <c r="K815" i="9"/>
  <c r="K814" i="9"/>
  <c r="K813" i="9"/>
  <c r="K812" i="9"/>
  <c r="K811" i="9"/>
  <c r="K810" i="9"/>
  <c r="K809" i="9"/>
  <c r="K808" i="9"/>
  <c r="K807" i="9"/>
  <c r="K806" i="9"/>
  <c r="K805" i="9"/>
  <c r="K804" i="9"/>
  <c r="K803" i="9"/>
  <c r="K802" i="9"/>
  <c r="K801" i="9"/>
  <c r="K800" i="9"/>
  <c r="K799" i="9"/>
  <c r="K798" i="9"/>
  <c r="K797" i="9"/>
  <c r="K796" i="9"/>
  <c r="K795" i="9"/>
  <c r="K794" i="9"/>
  <c r="K793" i="9"/>
  <c r="K792" i="9"/>
  <c r="K791" i="9"/>
  <c r="K790" i="9"/>
  <c r="K789" i="9"/>
  <c r="K787" i="9"/>
  <c r="K786" i="9"/>
  <c r="K785" i="9"/>
  <c r="K784" i="9"/>
  <c r="K783" i="9"/>
  <c r="K782" i="9"/>
  <c r="K781" i="9"/>
  <c r="F1346" i="9"/>
  <c r="F1345" i="9"/>
  <c r="F1344" i="9"/>
  <c r="F1343" i="9"/>
  <c r="F1342" i="9"/>
  <c r="F1341" i="9"/>
  <c r="F1340" i="9"/>
  <c r="F1339" i="9"/>
  <c r="F1338" i="9"/>
  <c r="F1337" i="9"/>
  <c r="F1336" i="9"/>
  <c r="F1335" i="9"/>
  <c r="F1334" i="9"/>
  <c r="F1333" i="9"/>
  <c r="F1332" i="9"/>
  <c r="F1331" i="9"/>
  <c r="F1330" i="9"/>
  <c r="F1329" i="9"/>
  <c r="F1328" i="9"/>
  <c r="F1327" i="9"/>
  <c r="F1326" i="9"/>
  <c r="F1325" i="9"/>
  <c r="F1324" i="9"/>
  <c r="F1323" i="9"/>
  <c r="F1322" i="9"/>
  <c r="F1321" i="9"/>
  <c r="F1320" i="9"/>
  <c r="F1319" i="9"/>
  <c r="F1318" i="9"/>
  <c r="F1317" i="9"/>
  <c r="F1316" i="9"/>
  <c r="F1315" i="9"/>
  <c r="F1314" i="9"/>
  <c r="F1313" i="9"/>
  <c r="F1312" i="9"/>
  <c r="F1311" i="9"/>
  <c r="F1310" i="9"/>
  <c r="F1309" i="9"/>
  <c r="F1308" i="9"/>
  <c r="F1307" i="9"/>
  <c r="F1306" i="9"/>
  <c r="F1305" i="9"/>
  <c r="F1304" i="9"/>
  <c r="F1303" i="9"/>
  <c r="F1302" i="9"/>
  <c r="F1301" i="9"/>
  <c r="F1300" i="9"/>
  <c r="F1299" i="9"/>
  <c r="F1298" i="9"/>
  <c r="F1297" i="9"/>
  <c r="F1296" i="9"/>
  <c r="F1295" i="9"/>
  <c r="F1294" i="9"/>
  <c r="F1293" i="9"/>
  <c r="F1292" i="9"/>
  <c r="F1291" i="9"/>
  <c r="F1290" i="9"/>
  <c r="F1289" i="9"/>
  <c r="F1288" i="9"/>
  <c r="F1287" i="9"/>
  <c r="F1286" i="9"/>
  <c r="F1285" i="9"/>
  <c r="F1284" i="9"/>
  <c r="F1283" i="9"/>
  <c r="F1282" i="9"/>
  <c r="F1281" i="9"/>
  <c r="F1280" i="9"/>
  <c r="F1279" i="9"/>
  <c r="F1278" i="9"/>
  <c r="F1277" i="9"/>
  <c r="F1276" i="9"/>
  <c r="F1275" i="9"/>
  <c r="F1274" i="9"/>
  <c r="F1273" i="9"/>
  <c r="F1272" i="9"/>
  <c r="F1271" i="9"/>
  <c r="F1270" i="9"/>
  <c r="F1269" i="9"/>
  <c r="F1268" i="9"/>
  <c r="F1267" i="9"/>
  <c r="F1266" i="9"/>
  <c r="F1265" i="9"/>
  <c r="F1264" i="9"/>
  <c r="F1263" i="9"/>
  <c r="F1262" i="9"/>
  <c r="F1261" i="9"/>
  <c r="F1260" i="9"/>
  <c r="F1259" i="9"/>
  <c r="F1258" i="9"/>
  <c r="F1257" i="9"/>
  <c r="F1256" i="9"/>
  <c r="F1255" i="9"/>
  <c r="F1254" i="9"/>
  <c r="F1253" i="9"/>
  <c r="F1252" i="9"/>
  <c r="F1251" i="9"/>
  <c r="F1250" i="9"/>
  <c r="F1249" i="9"/>
  <c r="F1248" i="9"/>
  <c r="F1247" i="9"/>
  <c r="F1246" i="9"/>
  <c r="F1245" i="9"/>
  <c r="F1244" i="9"/>
  <c r="F1243" i="9"/>
  <c r="F1242" i="9"/>
  <c r="F1241" i="9"/>
  <c r="F1240" i="9"/>
  <c r="F1239" i="9"/>
  <c r="F1238" i="9"/>
  <c r="F1237" i="9"/>
  <c r="F1236" i="9"/>
  <c r="F1235" i="9"/>
  <c r="F1234" i="9"/>
  <c r="F1233" i="9"/>
  <c r="F1232" i="9"/>
  <c r="F1231" i="9"/>
  <c r="F1230" i="9"/>
  <c r="F1229" i="9"/>
  <c r="F1228" i="9"/>
  <c r="F1227" i="9"/>
  <c r="F1226" i="9"/>
  <c r="F1225" i="9"/>
  <c r="F1224" i="9"/>
  <c r="F1223" i="9"/>
  <c r="F1222" i="9"/>
  <c r="F1221" i="9"/>
  <c r="F1220" i="9"/>
  <c r="F1219" i="9"/>
  <c r="F1218" i="9"/>
  <c r="F1217" i="9"/>
  <c r="F1216" i="9"/>
  <c r="F1215" i="9"/>
  <c r="F1214" i="9"/>
  <c r="F1213" i="9"/>
  <c r="F1212" i="9"/>
  <c r="F1211" i="9"/>
  <c r="F1210" i="9"/>
  <c r="F1209" i="9"/>
  <c r="F1208" i="9"/>
  <c r="F1207" i="9"/>
  <c r="F1206" i="9"/>
  <c r="F1205" i="9"/>
  <c r="F1204" i="9"/>
  <c r="F1203" i="9"/>
  <c r="F1202" i="9"/>
  <c r="F1201" i="9"/>
  <c r="F1200" i="9"/>
  <c r="F1199" i="9"/>
  <c r="F1198" i="9"/>
  <c r="F1197" i="9"/>
  <c r="F1196" i="9"/>
  <c r="F1195" i="9"/>
  <c r="F1194" i="9"/>
  <c r="F1193" i="9"/>
  <c r="F1192" i="9"/>
  <c r="F1191" i="9"/>
  <c r="F1190" i="9"/>
  <c r="F1189" i="9"/>
  <c r="F1188" i="9"/>
  <c r="F1187" i="9"/>
  <c r="F1186" i="9"/>
  <c r="F1185" i="9"/>
  <c r="F1184" i="9"/>
  <c r="F1183" i="9"/>
  <c r="F1182" i="9"/>
  <c r="F1181" i="9"/>
  <c r="F1180" i="9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153" i="5" l="1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348" i="1"/>
  <c r="D1348" i="1"/>
  <c r="F1347" i="1"/>
  <c r="D1347" i="1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282" i="1" l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D1349" i="9" l="1"/>
  <c r="F2" i="5"/>
  <c r="D2" i="5"/>
  <c r="J5" i="3"/>
  <c r="L252" i="5"/>
  <c r="J4" i="3" s="1"/>
  <c r="J252" i="5"/>
  <c r="I5" i="3" s="1"/>
  <c r="H252" i="5"/>
  <c r="I4" i="3" s="1"/>
  <c r="H1349" i="1"/>
  <c r="F4" i="3" s="1"/>
  <c r="L1349" i="1"/>
  <c r="G4" i="3" s="1"/>
  <c r="J1349" i="1"/>
  <c r="F5" i="3" s="1"/>
  <c r="N1349" i="1"/>
  <c r="G5" i="3" s="1"/>
  <c r="K1348" i="9"/>
  <c r="K1347" i="9"/>
  <c r="F1348" i="9"/>
  <c r="F1347" i="9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K8" i="9"/>
  <c r="K7" i="9"/>
  <c r="K6" i="9"/>
  <c r="K5" i="9"/>
  <c r="F8" i="9"/>
  <c r="F7" i="9"/>
  <c r="F6" i="9"/>
  <c r="F5" i="9"/>
  <c r="F2" i="9"/>
  <c r="F3" i="9"/>
  <c r="F4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O1349" i="9"/>
  <c r="K1346" i="9"/>
  <c r="K1345" i="9"/>
  <c r="K1344" i="9"/>
  <c r="K1343" i="9"/>
  <c r="K1342" i="9"/>
  <c r="K1341" i="9"/>
  <c r="K1340" i="9"/>
  <c r="K1339" i="9"/>
  <c r="K1338" i="9"/>
  <c r="K1337" i="9"/>
  <c r="K1336" i="9"/>
  <c r="K1335" i="9"/>
  <c r="K1334" i="9"/>
  <c r="K1333" i="9"/>
  <c r="K1332" i="9"/>
  <c r="K1331" i="9"/>
  <c r="K1330" i="9"/>
  <c r="K1329" i="9"/>
  <c r="K1328" i="9"/>
  <c r="K1327" i="9"/>
  <c r="K1326" i="9"/>
  <c r="K1325" i="9"/>
  <c r="K1324" i="9"/>
  <c r="K1323" i="9"/>
  <c r="K1322" i="9"/>
  <c r="K1321" i="9"/>
  <c r="K1320" i="9"/>
  <c r="K1319" i="9"/>
  <c r="K1318" i="9"/>
  <c r="K1317" i="9"/>
  <c r="K1316" i="9"/>
  <c r="K1315" i="9"/>
  <c r="K1314" i="9"/>
  <c r="K1313" i="9"/>
  <c r="K1312" i="9"/>
  <c r="K1311" i="9"/>
  <c r="K1310" i="9"/>
  <c r="K1309" i="9"/>
  <c r="K1308" i="9"/>
  <c r="K1307" i="9"/>
  <c r="K1306" i="9"/>
  <c r="K1305" i="9"/>
  <c r="K1304" i="9"/>
  <c r="K1303" i="9"/>
  <c r="K1302" i="9"/>
  <c r="K1301" i="9"/>
  <c r="K1300" i="9"/>
  <c r="K1299" i="9"/>
  <c r="K1298" i="9"/>
  <c r="K1297" i="9"/>
  <c r="K1296" i="9"/>
  <c r="K1295" i="9"/>
  <c r="K1294" i="9"/>
  <c r="K1293" i="9"/>
  <c r="K1292" i="9"/>
  <c r="K1291" i="9"/>
  <c r="K1290" i="9"/>
  <c r="K1289" i="9"/>
  <c r="K1288" i="9"/>
  <c r="K1287" i="9"/>
  <c r="K1286" i="9"/>
  <c r="K1285" i="9"/>
  <c r="K1284" i="9"/>
  <c r="K1283" i="9"/>
  <c r="K1282" i="9"/>
  <c r="K1281" i="9"/>
  <c r="K1280" i="9"/>
  <c r="K1279" i="9"/>
  <c r="K1278" i="9"/>
  <c r="K1277" i="9"/>
  <c r="K1276" i="9"/>
  <c r="K1275" i="9"/>
  <c r="K1274" i="9"/>
  <c r="K1273" i="9"/>
  <c r="K780" i="9"/>
  <c r="K779" i="9"/>
  <c r="K778" i="9"/>
  <c r="K777" i="9"/>
  <c r="K776" i="9"/>
  <c r="K775" i="9"/>
  <c r="K774" i="9"/>
  <c r="K773" i="9"/>
  <c r="K772" i="9"/>
  <c r="K771" i="9"/>
  <c r="K770" i="9"/>
  <c r="K769" i="9"/>
  <c r="K768" i="9"/>
  <c r="K767" i="9"/>
  <c r="K766" i="9"/>
  <c r="K765" i="9"/>
  <c r="K764" i="9"/>
  <c r="K763" i="9"/>
  <c r="K762" i="9"/>
  <c r="K761" i="9"/>
  <c r="K760" i="9"/>
  <c r="K759" i="9"/>
  <c r="K758" i="9"/>
  <c r="K757" i="9"/>
  <c r="K756" i="9"/>
  <c r="K755" i="9"/>
  <c r="K754" i="9"/>
  <c r="K753" i="9"/>
  <c r="K752" i="9"/>
  <c r="K751" i="9"/>
  <c r="K750" i="9"/>
  <c r="K749" i="9"/>
  <c r="K748" i="9"/>
  <c r="K747" i="9"/>
  <c r="K746" i="9"/>
  <c r="K745" i="9"/>
  <c r="K744" i="9"/>
  <c r="K743" i="9"/>
  <c r="K742" i="9"/>
  <c r="K741" i="9"/>
  <c r="K740" i="9"/>
  <c r="K739" i="9"/>
  <c r="K738" i="9"/>
  <c r="K737" i="9"/>
  <c r="K736" i="9"/>
  <c r="K735" i="9"/>
  <c r="K734" i="9"/>
  <c r="K733" i="9"/>
  <c r="K732" i="9"/>
  <c r="K731" i="9"/>
  <c r="K730" i="9"/>
  <c r="K729" i="9"/>
  <c r="K728" i="9"/>
  <c r="K727" i="9"/>
  <c r="K726" i="9"/>
  <c r="K725" i="9"/>
  <c r="K724" i="9"/>
  <c r="K723" i="9"/>
  <c r="K722" i="9"/>
  <c r="K721" i="9"/>
  <c r="K720" i="9"/>
  <c r="K719" i="9"/>
  <c r="K718" i="9"/>
  <c r="K717" i="9"/>
  <c r="K716" i="9"/>
  <c r="K715" i="9"/>
  <c r="K714" i="9"/>
  <c r="K713" i="9"/>
  <c r="K712" i="9"/>
  <c r="K711" i="9"/>
  <c r="K710" i="9"/>
  <c r="K709" i="9"/>
  <c r="K708" i="9"/>
  <c r="K707" i="9"/>
  <c r="K706" i="9"/>
  <c r="K705" i="9"/>
  <c r="K704" i="9"/>
  <c r="K703" i="9"/>
  <c r="K702" i="9"/>
  <c r="K701" i="9"/>
  <c r="K700" i="9"/>
  <c r="K699" i="9"/>
  <c r="K698" i="9"/>
  <c r="K697" i="9"/>
  <c r="K696" i="9"/>
  <c r="K695" i="9"/>
  <c r="K694" i="9"/>
  <c r="K693" i="9"/>
  <c r="K692" i="9"/>
  <c r="K691" i="9"/>
  <c r="K690" i="9"/>
  <c r="K689" i="9"/>
  <c r="K688" i="9"/>
  <c r="K687" i="9"/>
  <c r="K686" i="9"/>
  <c r="K685" i="9"/>
  <c r="K684" i="9"/>
  <c r="K683" i="9"/>
  <c r="K682" i="9"/>
  <c r="K681" i="9"/>
  <c r="K680" i="9"/>
  <c r="K679" i="9"/>
  <c r="K678" i="9"/>
  <c r="K677" i="9"/>
  <c r="K676" i="9"/>
  <c r="K675" i="9"/>
  <c r="K674" i="9"/>
  <c r="K673" i="9"/>
  <c r="K672" i="9"/>
  <c r="K671" i="9"/>
  <c r="K670" i="9"/>
  <c r="K669" i="9"/>
  <c r="K668" i="9"/>
  <c r="K667" i="9"/>
  <c r="K666" i="9"/>
  <c r="K665" i="9"/>
  <c r="K664" i="9"/>
  <c r="K663" i="9"/>
  <c r="K662" i="9"/>
  <c r="K661" i="9"/>
  <c r="K660" i="9"/>
  <c r="K659" i="9"/>
  <c r="K658" i="9"/>
  <c r="K657" i="9"/>
  <c r="K656" i="9"/>
  <c r="K655" i="9"/>
  <c r="K654" i="9"/>
  <c r="K653" i="9"/>
  <c r="K652" i="9"/>
  <c r="K651" i="9"/>
  <c r="K650" i="9"/>
  <c r="K649" i="9"/>
  <c r="K648" i="9"/>
  <c r="K647" i="9"/>
  <c r="K646" i="9"/>
  <c r="K645" i="9"/>
  <c r="K644" i="9"/>
  <c r="K643" i="9"/>
  <c r="K642" i="9"/>
  <c r="K641" i="9"/>
  <c r="K640" i="9"/>
  <c r="K639" i="9"/>
  <c r="K638" i="9"/>
  <c r="K637" i="9"/>
  <c r="K636" i="9"/>
  <c r="K635" i="9"/>
  <c r="K634" i="9"/>
  <c r="K633" i="9"/>
  <c r="K632" i="9"/>
  <c r="K631" i="9"/>
  <c r="K630" i="9"/>
  <c r="K629" i="9"/>
  <c r="K628" i="9"/>
  <c r="K627" i="9"/>
  <c r="K626" i="9"/>
  <c r="K625" i="9"/>
  <c r="K624" i="9"/>
  <c r="K623" i="9"/>
  <c r="K622" i="9"/>
  <c r="K621" i="9"/>
  <c r="K620" i="9"/>
  <c r="K619" i="9"/>
  <c r="K618" i="9"/>
  <c r="K617" i="9"/>
  <c r="K616" i="9"/>
  <c r="K615" i="9"/>
  <c r="K614" i="9"/>
  <c r="K613" i="9"/>
  <c r="K612" i="9"/>
  <c r="K611" i="9"/>
  <c r="K610" i="9"/>
  <c r="K609" i="9"/>
  <c r="K608" i="9"/>
  <c r="K607" i="9"/>
  <c r="K606" i="9"/>
  <c r="K605" i="9"/>
  <c r="K604" i="9"/>
  <c r="K603" i="9"/>
  <c r="K602" i="9"/>
  <c r="K601" i="9"/>
  <c r="K600" i="9"/>
  <c r="K599" i="9"/>
  <c r="K598" i="9"/>
  <c r="K597" i="9"/>
  <c r="K596" i="9"/>
  <c r="K595" i="9"/>
  <c r="K594" i="9"/>
  <c r="K593" i="9"/>
  <c r="K592" i="9"/>
  <c r="K591" i="9"/>
  <c r="K590" i="9"/>
  <c r="K589" i="9"/>
  <c r="K588" i="9"/>
  <c r="K587" i="9"/>
  <c r="K586" i="9"/>
  <c r="K585" i="9"/>
  <c r="K584" i="9"/>
  <c r="K583" i="9"/>
  <c r="K582" i="9"/>
  <c r="K581" i="9"/>
  <c r="K580" i="9"/>
  <c r="K579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63" i="9"/>
  <c r="K562" i="9"/>
  <c r="K561" i="9"/>
  <c r="K560" i="9"/>
  <c r="K559" i="9"/>
  <c r="K558" i="9"/>
  <c r="K557" i="9"/>
  <c r="K556" i="9"/>
  <c r="K555" i="9"/>
  <c r="K554" i="9"/>
  <c r="K553" i="9"/>
  <c r="K552" i="9"/>
  <c r="K551" i="9"/>
  <c r="K550" i="9"/>
  <c r="K549" i="9"/>
  <c r="K548" i="9"/>
  <c r="K547" i="9"/>
  <c r="K546" i="9"/>
  <c r="K545" i="9"/>
  <c r="K544" i="9"/>
  <c r="K543" i="9"/>
  <c r="K542" i="9"/>
  <c r="K541" i="9"/>
  <c r="K540" i="9"/>
  <c r="K539" i="9"/>
  <c r="K538" i="9"/>
  <c r="K537" i="9"/>
  <c r="K536" i="9"/>
  <c r="K535" i="9"/>
  <c r="K534" i="9"/>
  <c r="K533" i="9"/>
  <c r="K532" i="9"/>
  <c r="K531" i="9"/>
  <c r="K530" i="9"/>
  <c r="K529" i="9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4" i="9"/>
  <c r="K3" i="9"/>
  <c r="K2" i="9"/>
  <c r="N1349" i="9"/>
  <c r="M1349" i="9"/>
  <c r="L1349" i="9"/>
  <c r="J1349" i="9"/>
  <c r="I1349" i="9"/>
  <c r="H1349" i="9"/>
  <c r="G1349" i="9"/>
  <c r="E1349" i="9"/>
  <c r="F252" i="5" l="1"/>
  <c r="E5" i="3"/>
  <c r="F1349" i="1"/>
  <c r="D252" i="5"/>
  <c r="H4" i="3"/>
  <c r="J6" i="3"/>
  <c r="D4" i="3"/>
  <c r="H5" i="3"/>
  <c r="I6" i="3"/>
  <c r="D1349" i="1"/>
  <c r="C4" i="3"/>
  <c r="E4" i="3"/>
  <c r="D5" i="3"/>
  <c r="G6" i="3"/>
  <c r="C5" i="3"/>
  <c r="F6" i="3"/>
  <c r="F1349" i="9"/>
  <c r="K1349" i="9"/>
  <c r="E6" i="3" l="1"/>
  <c r="B4" i="3"/>
  <c r="D6" i="3"/>
  <c r="H6" i="3"/>
  <c r="B5" i="3"/>
  <c r="C6" i="3"/>
  <c r="E840" i="1" l="1"/>
  <c r="E1117" i="1"/>
  <c r="E626" i="1"/>
  <c r="E534" i="1"/>
  <c r="M748" i="1"/>
  <c r="E118" i="1"/>
  <c r="E476" i="1"/>
  <c r="E573" i="1"/>
  <c r="E50" i="1"/>
  <c r="E618" i="1"/>
  <c r="E80" i="1"/>
  <c r="E8" i="1"/>
  <c r="E593" i="1"/>
  <c r="E357" i="1"/>
  <c r="E486" i="1"/>
  <c r="E772" i="1"/>
  <c r="E651" i="1"/>
  <c r="E625" i="1"/>
  <c r="E800" i="1"/>
  <c r="E602" i="1"/>
  <c r="E577" i="1"/>
  <c r="E567" i="1"/>
  <c r="E1090" i="1"/>
  <c r="E370" i="1"/>
  <c r="E381" i="1"/>
  <c r="E369" i="1"/>
  <c r="E158" i="1"/>
  <c r="E317" i="1"/>
  <c r="E528" i="1"/>
  <c r="E34" i="1"/>
  <c r="E860" i="1"/>
  <c r="M1120" i="1"/>
  <c r="E1098" i="1"/>
  <c r="E453" i="1"/>
  <c r="M640" i="1"/>
  <c r="E362" i="1"/>
  <c r="E337" i="1"/>
  <c r="E301" i="1"/>
  <c r="E809" i="1"/>
  <c r="E346" i="1"/>
  <c r="E1105" i="1"/>
  <c r="E314" i="1"/>
  <c r="E758" i="1"/>
  <c r="I1118" i="1"/>
  <c r="E341" i="1"/>
  <c r="E502" i="1"/>
  <c r="E394" i="1"/>
  <c r="E242" i="1"/>
  <c r="E748" i="1"/>
  <c r="E857" i="1"/>
  <c r="E349" i="1"/>
  <c r="E790" i="1"/>
  <c r="E488" i="1"/>
  <c r="E1109" i="1"/>
  <c r="E650" i="1"/>
  <c r="M316" i="1"/>
  <c r="E856" i="1"/>
  <c r="E45" i="1"/>
  <c r="E742" i="1"/>
  <c r="M796" i="1"/>
  <c r="E180" i="1"/>
  <c r="E778" i="1"/>
  <c r="E206" i="1"/>
  <c r="E33" i="1"/>
  <c r="E497" i="1"/>
  <c r="E653" i="1"/>
  <c r="E662" i="1"/>
  <c r="E217" i="1"/>
  <c r="E660" i="1"/>
  <c r="M460" i="1"/>
  <c r="E754" i="1"/>
  <c r="E152" i="1"/>
  <c r="E12" i="1"/>
  <c r="E473" i="1"/>
  <c r="E597" i="1"/>
  <c r="E638" i="1"/>
  <c r="E189" i="1"/>
  <c r="E644" i="1"/>
  <c r="M804" i="1"/>
  <c r="M220" i="1"/>
  <c r="E746" i="1"/>
  <c r="E490" i="1"/>
  <c r="E131" i="1"/>
  <c r="E677" i="1"/>
  <c r="E6" i="1"/>
  <c r="E721" i="1"/>
  <c r="E465" i="1"/>
  <c r="E62" i="1"/>
  <c r="E581" i="1"/>
  <c r="E1102" i="1"/>
  <c r="E630" i="1"/>
  <c r="E326" i="1"/>
  <c r="E177" i="1"/>
  <c r="E1124" i="1"/>
  <c r="E628" i="1"/>
  <c r="E308" i="1"/>
  <c r="E11" i="1"/>
  <c r="E157" i="1"/>
  <c r="E523" i="1"/>
  <c r="I1078" i="1"/>
  <c r="E522" i="1"/>
  <c r="E749" i="1"/>
  <c r="E753" i="1"/>
  <c r="E147" i="1"/>
  <c r="E4" i="1"/>
  <c r="E374" i="1"/>
  <c r="M308" i="1"/>
  <c r="E360" i="1"/>
  <c r="E132" i="1"/>
  <c r="M752" i="1"/>
  <c r="E498" i="1"/>
  <c r="E701" i="1"/>
  <c r="E729" i="1"/>
  <c r="E83" i="1"/>
  <c r="E1110" i="1"/>
  <c r="E334" i="1"/>
  <c r="M39" i="1"/>
  <c r="E320" i="1"/>
  <c r="M71" i="1"/>
  <c r="E40" i="1"/>
  <c r="E1122" i="1"/>
  <c r="E730" i="1"/>
  <c r="E474" i="1"/>
  <c r="E88" i="1"/>
  <c r="E645" i="1"/>
  <c r="E42" i="1"/>
  <c r="E705" i="1"/>
  <c r="E449" i="1"/>
  <c r="M839" i="1"/>
  <c r="E541" i="1"/>
  <c r="E1086" i="1"/>
  <c r="E614" i="1"/>
  <c r="E294" i="1"/>
  <c r="E167" i="1"/>
  <c r="E1100" i="1"/>
  <c r="E612" i="1"/>
  <c r="E296" i="1"/>
  <c r="E1115" i="1"/>
  <c r="E405" i="1"/>
  <c r="E1081" i="1"/>
  <c r="E601" i="1"/>
  <c r="E345" i="1"/>
  <c r="E1125" i="1"/>
  <c r="E274" i="1"/>
  <c r="E766" i="1"/>
  <c r="E510" i="1"/>
  <c r="M252" i="1"/>
  <c r="M811" i="1"/>
  <c r="E780" i="1"/>
  <c r="E500" i="1"/>
  <c r="E123" i="1"/>
  <c r="E619" i="1"/>
  <c r="I202" i="1"/>
  <c r="I108" i="1"/>
  <c r="I833" i="1"/>
  <c r="E89" i="1"/>
  <c r="E116" i="1"/>
  <c r="E299" i="1"/>
  <c r="E447" i="1"/>
  <c r="E555" i="1"/>
  <c r="E639" i="1"/>
  <c r="E739" i="1"/>
  <c r="E822" i="1"/>
  <c r="M396" i="1"/>
  <c r="I534" i="1"/>
  <c r="M218" i="1"/>
  <c r="I772" i="1"/>
  <c r="I61" i="1"/>
  <c r="E159" i="1"/>
  <c r="E359" i="1"/>
  <c r="E479" i="1"/>
  <c r="E575" i="1"/>
  <c r="E675" i="1"/>
  <c r="E747" i="1"/>
  <c r="E846" i="1"/>
  <c r="E27" i="1"/>
  <c r="M492" i="1"/>
  <c r="I1094" i="1"/>
  <c r="E139" i="1"/>
  <c r="E244" i="1"/>
  <c r="E328" i="1"/>
  <c r="E424" i="1"/>
  <c r="E516" i="1"/>
  <c r="E576" i="1"/>
  <c r="E652" i="1"/>
  <c r="E716" i="1"/>
  <c r="E784" i="1"/>
  <c r="E859" i="1"/>
  <c r="M82" i="1"/>
  <c r="M604" i="1"/>
  <c r="M847" i="1"/>
  <c r="E114" i="1"/>
  <c r="E205" i="1"/>
  <c r="E265" i="1"/>
  <c r="M380" i="1"/>
  <c r="E198" i="1"/>
  <c r="E358" i="1"/>
  <c r="E438" i="1"/>
  <c r="E518" i="1"/>
  <c r="E582" i="1"/>
  <c r="E646" i="1"/>
  <c r="E710" i="1"/>
  <c r="E774" i="1"/>
  <c r="E837" i="1"/>
  <c r="E1118" i="1"/>
  <c r="E36" i="1"/>
  <c r="E306" i="1"/>
  <c r="E469" i="1"/>
  <c r="E613" i="1"/>
  <c r="E773" i="1"/>
  <c r="E18" i="1"/>
  <c r="M592" i="1"/>
  <c r="E104" i="1"/>
  <c r="E250" i="1"/>
  <c r="E353" i="1"/>
  <c r="E417" i="1"/>
  <c r="E481" i="1"/>
  <c r="E545" i="1"/>
  <c r="E609" i="1"/>
  <c r="E673" i="1"/>
  <c r="E737" i="1"/>
  <c r="E801" i="1"/>
  <c r="E1089" i="1"/>
  <c r="E21" i="1"/>
  <c r="E22" i="1"/>
  <c r="E210" i="1"/>
  <c r="E421" i="1"/>
  <c r="E565" i="1"/>
  <c r="E717" i="1"/>
  <c r="E852" i="1"/>
  <c r="M50" i="1"/>
  <c r="M800" i="1"/>
  <c r="E174" i="1"/>
  <c r="E302" i="1"/>
  <c r="E378" i="1"/>
  <c r="E442" i="1"/>
  <c r="E506" i="1"/>
  <c r="E570" i="1"/>
  <c r="E634" i="1"/>
  <c r="E698" i="1"/>
  <c r="E762" i="1"/>
  <c r="E825" i="1"/>
  <c r="E1106" i="1"/>
  <c r="M476" i="1"/>
  <c r="E115" i="1"/>
  <c r="E685" i="1"/>
  <c r="I855" i="1"/>
  <c r="I642" i="1"/>
  <c r="M330" i="1"/>
  <c r="M833" i="1"/>
  <c r="M228" i="1"/>
  <c r="E191" i="1"/>
  <c r="E375" i="1"/>
  <c r="E503" i="1"/>
  <c r="E579" i="1"/>
  <c r="E679" i="1"/>
  <c r="E767" i="1"/>
  <c r="E854" i="1"/>
  <c r="E51" i="1"/>
  <c r="M536" i="1"/>
  <c r="M1104" i="1"/>
  <c r="E155" i="1"/>
  <c r="E256" i="1"/>
  <c r="E352" i="1"/>
  <c r="E428" i="1"/>
  <c r="E524" i="1"/>
  <c r="E588" i="1"/>
  <c r="E656" i="1"/>
  <c r="E732" i="1"/>
  <c r="E788" i="1"/>
  <c r="E1080" i="1"/>
  <c r="M180" i="1"/>
  <c r="M620" i="1"/>
  <c r="I1107" i="1"/>
  <c r="E124" i="1"/>
  <c r="E209" i="1"/>
  <c r="E273" i="1"/>
  <c r="M576" i="1"/>
  <c r="E214" i="1"/>
  <c r="E366" i="1"/>
  <c r="E446" i="1"/>
  <c r="E526" i="1"/>
  <c r="E590" i="1"/>
  <c r="E654" i="1"/>
  <c r="E718" i="1"/>
  <c r="E782" i="1"/>
  <c r="E845" i="1"/>
  <c r="E1126" i="1"/>
  <c r="E41" i="1"/>
  <c r="E333" i="1"/>
  <c r="E485" i="1"/>
  <c r="E637" i="1"/>
  <c r="E797" i="1"/>
  <c r="E29" i="1"/>
  <c r="M656" i="1"/>
  <c r="E126" i="1"/>
  <c r="E266" i="1"/>
  <c r="E361" i="1"/>
  <c r="E425" i="1"/>
  <c r="E489" i="1"/>
  <c r="E553" i="1"/>
  <c r="E617" i="1"/>
  <c r="E681" i="1"/>
  <c r="E745" i="1"/>
  <c r="E816" i="1"/>
  <c r="E1097" i="1"/>
  <c r="E26" i="1"/>
  <c r="E28" i="1"/>
  <c r="E258" i="1"/>
  <c r="E437" i="1"/>
  <c r="E589" i="1"/>
  <c r="E725" i="1"/>
  <c r="E1085" i="1"/>
  <c r="M188" i="1"/>
  <c r="I850" i="1"/>
  <c r="E190" i="1"/>
  <c r="E318" i="1"/>
  <c r="E386" i="1"/>
  <c r="E450" i="1"/>
  <c r="E514" i="1"/>
  <c r="E578" i="1"/>
  <c r="E642" i="1"/>
  <c r="E706" i="1"/>
  <c r="E770" i="1"/>
  <c r="E833" i="1"/>
  <c r="E1114" i="1"/>
  <c r="M560" i="1"/>
  <c r="E226" i="1"/>
  <c r="E741" i="1"/>
  <c r="M394" i="1"/>
  <c r="M584" i="1"/>
  <c r="I1113" i="1"/>
  <c r="M644" i="1"/>
  <c r="E231" i="1"/>
  <c r="E383" i="1"/>
  <c r="E511" i="1"/>
  <c r="E591" i="1"/>
  <c r="E683" i="1"/>
  <c r="E783" i="1"/>
  <c r="E1083" i="1"/>
  <c r="M224" i="1"/>
  <c r="I564" i="1"/>
  <c r="I1080" i="1"/>
  <c r="M772" i="1"/>
  <c r="E247" i="1"/>
  <c r="E395" i="1"/>
  <c r="E515" i="1"/>
  <c r="E615" i="1"/>
  <c r="E695" i="1"/>
  <c r="E791" i="1"/>
  <c r="E1091" i="1"/>
  <c r="I29" i="1"/>
  <c r="M664" i="1"/>
  <c r="E64" i="1"/>
  <c r="E192" i="1"/>
  <c r="E276" i="1"/>
  <c r="E364" i="1"/>
  <c r="E468" i="1"/>
  <c r="E532" i="1"/>
  <c r="E608" i="1"/>
  <c r="E672" i="1"/>
  <c r="E740" i="1"/>
  <c r="E815" i="1"/>
  <c r="E1092" i="1"/>
  <c r="M340" i="1"/>
  <c r="M684" i="1"/>
  <c r="E60" i="1"/>
  <c r="E156" i="1"/>
  <c r="E221" i="1"/>
  <c r="E297" i="1"/>
  <c r="I829" i="1"/>
  <c r="E278" i="1"/>
  <c r="E382" i="1"/>
  <c r="E462" i="1"/>
  <c r="E542" i="1"/>
  <c r="E606" i="1"/>
  <c r="E670" i="1"/>
  <c r="E734" i="1"/>
  <c r="E798" i="1"/>
  <c r="E1078" i="1"/>
  <c r="E9" i="1"/>
  <c r="E94" i="1"/>
  <c r="E373" i="1"/>
  <c r="E525" i="1"/>
  <c r="E669" i="1"/>
  <c r="E836" i="1"/>
  <c r="M7" i="1"/>
  <c r="M784" i="1"/>
  <c r="E168" i="1"/>
  <c r="E298" i="1"/>
  <c r="E377" i="1"/>
  <c r="E441" i="1"/>
  <c r="E505" i="1"/>
  <c r="E569" i="1"/>
  <c r="E633" i="1"/>
  <c r="E697" i="1"/>
  <c r="E761" i="1"/>
  <c r="E832" i="1"/>
  <c r="E1113" i="1"/>
  <c r="E37" i="1"/>
  <c r="E44" i="1"/>
  <c r="E322" i="1"/>
  <c r="E477" i="1"/>
  <c r="E621" i="1"/>
  <c r="E765" i="1"/>
  <c r="E2" i="1"/>
  <c r="M444" i="1"/>
  <c r="E67" i="1"/>
  <c r="E222" i="1"/>
  <c r="E338" i="1"/>
  <c r="E402" i="1"/>
  <c r="E466" i="1"/>
  <c r="E530" i="1"/>
  <c r="E594" i="1"/>
  <c r="E658" i="1"/>
  <c r="E722" i="1"/>
  <c r="E786" i="1"/>
  <c r="E849" i="1"/>
  <c r="E17" i="1"/>
  <c r="M688" i="1"/>
  <c r="E397" i="1"/>
  <c r="E844" i="1"/>
  <c r="M581" i="1"/>
  <c r="M408" i="1"/>
  <c r="I616" i="1"/>
  <c r="M836" i="1"/>
  <c r="M742" i="1"/>
  <c r="I644" i="1"/>
  <c r="E77" i="1"/>
  <c r="E100" i="1"/>
  <c r="E271" i="1"/>
  <c r="E431" i="1"/>
  <c r="E535" i="1"/>
  <c r="E631" i="1"/>
  <c r="E727" i="1"/>
  <c r="E807" i="1"/>
  <c r="E1123" i="1"/>
  <c r="M236" i="1"/>
  <c r="M744" i="1"/>
  <c r="E112" i="1"/>
  <c r="E200" i="1"/>
  <c r="E300" i="1"/>
  <c r="E388" i="1"/>
  <c r="E480" i="1"/>
  <c r="E560" i="1"/>
  <c r="E620" i="1"/>
  <c r="E692" i="1"/>
  <c r="E756" i="1"/>
  <c r="E827" i="1"/>
  <c r="E1116" i="1"/>
  <c r="M436" i="1"/>
  <c r="M780" i="1"/>
  <c r="E82" i="1"/>
  <c r="E172" i="1"/>
  <c r="E249" i="1"/>
  <c r="E305" i="1"/>
  <c r="E120" i="1"/>
  <c r="E310" i="1"/>
  <c r="E398" i="1"/>
  <c r="E494" i="1"/>
  <c r="E558" i="1"/>
  <c r="E622" i="1"/>
  <c r="E686" i="1"/>
  <c r="E750" i="1"/>
  <c r="E813" i="1"/>
  <c r="E1094" i="1"/>
  <c r="E20" i="1"/>
  <c r="E194" i="1"/>
  <c r="E413" i="1"/>
  <c r="E557" i="1"/>
  <c r="E709" i="1"/>
  <c r="E1093" i="1"/>
  <c r="M284" i="1"/>
  <c r="I1099" i="1"/>
  <c r="E202" i="1"/>
  <c r="E329" i="1"/>
  <c r="E393" i="1"/>
  <c r="E457" i="1"/>
  <c r="E521" i="1"/>
  <c r="E585" i="1"/>
  <c r="E649" i="1"/>
  <c r="E713" i="1"/>
  <c r="E777" i="1"/>
  <c r="E848" i="1"/>
  <c r="E5" i="1"/>
  <c r="E48" i="1"/>
  <c r="E72" i="1"/>
  <c r="E365" i="1"/>
  <c r="E509" i="1"/>
  <c r="E661" i="1"/>
  <c r="E805" i="1"/>
  <c r="E24" i="1"/>
  <c r="M608" i="1"/>
  <c r="E110" i="1"/>
  <c r="E254" i="1"/>
  <c r="E354" i="1"/>
  <c r="E418" i="1"/>
  <c r="E482" i="1"/>
  <c r="E546" i="1"/>
  <c r="E610" i="1"/>
  <c r="E674" i="1"/>
  <c r="E738" i="1"/>
  <c r="E802" i="1"/>
  <c r="E1082" i="1"/>
  <c r="M92" i="1"/>
  <c r="M815" i="1"/>
  <c r="E517" i="1"/>
  <c r="E13" i="1"/>
  <c r="I732" i="1"/>
  <c r="E3" i="1"/>
  <c r="E789" i="1"/>
  <c r="M624" i="1"/>
  <c r="E714" i="1"/>
  <c r="E586" i="1"/>
  <c r="E458" i="1"/>
  <c r="I1110" i="1"/>
  <c r="E1101" i="1"/>
  <c r="E605" i="1"/>
  <c r="E32" i="1"/>
  <c r="E824" i="1"/>
  <c r="E689" i="1"/>
  <c r="E561" i="1"/>
  <c r="E282" i="1"/>
  <c r="M720" i="1"/>
  <c r="E812" i="1"/>
  <c r="E501" i="1"/>
  <c r="E853" i="1"/>
  <c r="E726" i="1"/>
  <c r="E598" i="1"/>
  <c r="E454" i="1"/>
  <c r="E262" i="1"/>
  <c r="E289" i="1"/>
  <c r="M652" i="1"/>
  <c r="E1084" i="1"/>
  <c r="E736" i="1"/>
  <c r="E604" i="1"/>
  <c r="E448" i="1"/>
  <c r="E260" i="1"/>
  <c r="E54" i="1"/>
  <c r="E842" i="1"/>
  <c r="I756" i="1"/>
  <c r="E629" i="1"/>
  <c r="M348" i="1"/>
  <c r="E817" i="1"/>
  <c r="E690" i="1"/>
  <c r="E562" i="1"/>
  <c r="E434" i="1"/>
  <c r="E286" i="1"/>
  <c r="M736" i="1"/>
  <c r="E828" i="1"/>
  <c r="E549" i="1"/>
  <c r="E178" i="1"/>
  <c r="E16" i="1"/>
  <c r="E793" i="1"/>
  <c r="E665" i="1"/>
  <c r="E537" i="1"/>
  <c r="E409" i="1"/>
  <c r="E234" i="1"/>
  <c r="M528" i="1"/>
  <c r="E757" i="1"/>
  <c r="E445" i="1"/>
  <c r="E30" i="1"/>
  <c r="E829" i="1"/>
  <c r="E702" i="1"/>
  <c r="E574" i="1"/>
  <c r="E430" i="1"/>
  <c r="E182" i="1"/>
  <c r="E257" i="1"/>
  <c r="E108" i="1"/>
  <c r="M588" i="1"/>
  <c r="E843" i="1"/>
  <c r="E704" i="1"/>
  <c r="E572" i="1"/>
  <c r="E416" i="1"/>
  <c r="E236" i="1"/>
  <c r="M808" i="1"/>
  <c r="E803" i="1"/>
  <c r="E427" i="1"/>
  <c r="I1079" i="1"/>
  <c r="E682" i="1"/>
  <c r="E554" i="1"/>
  <c r="E426" i="1"/>
  <c r="E270" i="1"/>
  <c r="M672" i="1"/>
  <c r="E820" i="1"/>
  <c r="E533" i="1"/>
  <c r="E136" i="1"/>
  <c r="E10" i="1"/>
  <c r="E785" i="1"/>
  <c r="E657" i="1"/>
  <c r="E529" i="1"/>
  <c r="E401" i="1"/>
  <c r="E218" i="1"/>
  <c r="M412" i="1"/>
  <c r="E733" i="1"/>
  <c r="E429" i="1"/>
  <c r="E25" i="1"/>
  <c r="E821" i="1"/>
  <c r="E694" i="1"/>
  <c r="E566" i="1"/>
  <c r="E422" i="1"/>
  <c r="E142" i="1"/>
  <c r="E253" i="1"/>
  <c r="E103" i="1"/>
  <c r="M524" i="1"/>
  <c r="E831" i="1"/>
  <c r="E700" i="1"/>
  <c r="E564" i="1"/>
  <c r="E412" i="1"/>
  <c r="E220" i="1"/>
  <c r="M760" i="1"/>
  <c r="E743" i="1"/>
  <c r="E343" i="1"/>
  <c r="M63" i="1"/>
  <c r="E461" i="1"/>
  <c r="E38" i="1"/>
  <c r="E794" i="1"/>
  <c r="E666" i="1"/>
  <c r="E538" i="1"/>
  <c r="E410" i="1"/>
  <c r="E238" i="1"/>
  <c r="M544" i="1"/>
  <c r="E781" i="1"/>
  <c r="E493" i="1"/>
  <c r="E49" i="1"/>
  <c r="E1121" i="1"/>
  <c r="E769" i="1"/>
  <c r="E641" i="1"/>
  <c r="E513" i="1"/>
  <c r="E385" i="1"/>
  <c r="E186" i="1"/>
  <c r="M156" i="1"/>
  <c r="E693" i="1"/>
  <c r="E389" i="1"/>
  <c r="E14" i="1"/>
  <c r="E806" i="1"/>
  <c r="E678" i="1"/>
  <c r="E550" i="1"/>
  <c r="E390" i="1"/>
  <c r="E99" i="1"/>
  <c r="E233" i="1"/>
  <c r="E66" i="1"/>
  <c r="M404" i="1"/>
  <c r="E819" i="1"/>
  <c r="E688" i="1"/>
  <c r="E544" i="1"/>
  <c r="E372" i="1"/>
  <c r="E196" i="1"/>
  <c r="M712" i="1"/>
  <c r="E707" i="1"/>
  <c r="E259" i="1"/>
  <c r="E1349" i="1"/>
  <c r="E841" i="1"/>
  <c r="E330" i="1"/>
  <c r="E290" i="1"/>
  <c r="E433" i="1"/>
  <c r="E46" i="1"/>
  <c r="E135" i="1"/>
  <c r="E459" i="1"/>
  <c r="E478" i="1"/>
  <c r="E414" i="1"/>
  <c r="E350" i="1"/>
  <c r="E246" i="1"/>
  <c r="E56" i="1"/>
  <c r="M124" i="1"/>
  <c r="E285" i="1"/>
  <c r="E241" i="1"/>
  <c r="E201" i="1"/>
  <c r="E151" i="1"/>
  <c r="E92" i="1"/>
  <c r="M1096" i="1"/>
  <c r="M732" i="1"/>
  <c r="M556" i="1"/>
  <c r="M276" i="1"/>
  <c r="E1112" i="1"/>
  <c r="E851" i="1"/>
  <c r="E811" i="1"/>
  <c r="E768" i="1"/>
  <c r="E724" i="1"/>
  <c r="E684" i="1"/>
  <c r="E640" i="1"/>
  <c r="E596" i="1"/>
  <c r="E556" i="1"/>
  <c r="E512" i="1"/>
  <c r="E456" i="1"/>
  <c r="E404" i="1"/>
  <c r="E348" i="1"/>
  <c r="E288" i="1"/>
  <c r="E232" i="1"/>
  <c r="E171" i="1"/>
  <c r="E96" i="1"/>
  <c r="I1083" i="1"/>
  <c r="M648" i="1"/>
  <c r="M300" i="1"/>
  <c r="E43" i="1"/>
  <c r="E1111" i="1"/>
  <c r="E834" i="1"/>
  <c r="E779" i="1"/>
  <c r="E719" i="1"/>
  <c r="E663" i="1"/>
  <c r="E611" i="1"/>
  <c r="E551" i="1"/>
  <c r="E487" i="1"/>
  <c r="E423" i="1"/>
  <c r="E331" i="1"/>
  <c r="E215" i="1"/>
  <c r="E79" i="1"/>
  <c r="M596" i="1"/>
  <c r="E145" i="1"/>
  <c r="I1117" i="1"/>
  <c r="I828" i="1"/>
  <c r="I712" i="1"/>
  <c r="I552" i="1"/>
  <c r="M154" i="1"/>
  <c r="M658" i="1"/>
  <c r="I1089" i="1"/>
  <c r="I448" i="1"/>
  <c r="M119" i="1"/>
  <c r="E470" i="1"/>
  <c r="E406" i="1"/>
  <c r="E342" i="1"/>
  <c r="E230" i="1"/>
  <c r="M1088" i="1"/>
  <c r="E321" i="1"/>
  <c r="E281" i="1"/>
  <c r="E237" i="1"/>
  <c r="E193" i="1"/>
  <c r="E146" i="1"/>
  <c r="E87" i="1"/>
  <c r="I858" i="1"/>
  <c r="M716" i="1"/>
  <c r="M540" i="1"/>
  <c r="M212" i="1"/>
  <c r="E1108" i="1"/>
  <c r="E847" i="1"/>
  <c r="E804" i="1"/>
  <c r="E764" i="1"/>
  <c r="E720" i="1"/>
  <c r="E676" i="1"/>
  <c r="E636" i="1"/>
  <c r="E592" i="1"/>
  <c r="E548" i="1"/>
  <c r="E508" i="1"/>
  <c r="E452" i="1"/>
  <c r="E392" i="1"/>
  <c r="E340" i="1"/>
  <c r="E284" i="1"/>
  <c r="E224" i="1"/>
  <c r="E166" i="1"/>
  <c r="E86" i="1"/>
  <c r="I834" i="1"/>
  <c r="M632" i="1"/>
  <c r="M268" i="1"/>
  <c r="E31" i="1"/>
  <c r="E1103" i="1"/>
  <c r="E830" i="1"/>
  <c r="E771" i="1"/>
  <c r="E715" i="1"/>
  <c r="E655" i="1"/>
  <c r="E599" i="1"/>
  <c r="E547" i="1"/>
  <c r="E483" i="1"/>
  <c r="E399" i="1"/>
  <c r="E319" i="1"/>
  <c r="E203" i="1"/>
  <c r="E58" i="1"/>
  <c r="M532" i="1"/>
  <c r="E133" i="1"/>
  <c r="I1109" i="1"/>
  <c r="I811" i="1"/>
  <c r="I696" i="1"/>
  <c r="I520" i="1"/>
  <c r="M90" i="1"/>
  <c r="M626" i="1"/>
  <c r="I824" i="1"/>
  <c r="I332" i="1"/>
  <c r="M1112" i="1"/>
  <c r="M420" i="1"/>
  <c r="E117" i="1"/>
  <c r="I1101" i="1"/>
  <c r="I800" i="1"/>
  <c r="I676" i="1"/>
  <c r="M482" i="1"/>
  <c r="I1122" i="1"/>
  <c r="M562" i="1"/>
  <c r="I762" i="1"/>
  <c r="I248" i="1"/>
  <c r="M704" i="1"/>
  <c r="E313" i="1"/>
  <c r="E269" i="1"/>
  <c r="E225" i="1"/>
  <c r="E185" i="1"/>
  <c r="E130" i="1"/>
  <c r="E71" i="1"/>
  <c r="I837" i="1"/>
  <c r="M668" i="1"/>
  <c r="M468" i="1"/>
  <c r="M148" i="1"/>
  <c r="E1096" i="1"/>
  <c r="E835" i="1"/>
  <c r="E796" i="1"/>
  <c r="E752" i="1"/>
  <c r="E708" i="1"/>
  <c r="E668" i="1"/>
  <c r="E624" i="1"/>
  <c r="E580" i="1"/>
  <c r="E540" i="1"/>
  <c r="E492" i="1"/>
  <c r="E436" i="1"/>
  <c r="E384" i="1"/>
  <c r="E324" i="1"/>
  <c r="E264" i="1"/>
  <c r="E212" i="1"/>
  <c r="E150" i="1"/>
  <c r="E70" i="1"/>
  <c r="M792" i="1"/>
  <c r="M552" i="1"/>
  <c r="M140" i="1"/>
  <c r="E23" i="1"/>
  <c r="E1087" i="1"/>
  <c r="E810" i="1"/>
  <c r="E759" i="1"/>
  <c r="E703" i="1"/>
  <c r="E643" i="1"/>
  <c r="E587" i="1"/>
  <c r="E527" i="1"/>
  <c r="E463" i="1"/>
  <c r="E391" i="1"/>
  <c r="E291" i="1"/>
  <c r="E170" i="1"/>
  <c r="M1080" i="1"/>
  <c r="M324" i="1"/>
  <c r="E101" i="1"/>
  <c r="M1090" i="1"/>
  <c r="I788" i="1"/>
  <c r="I656" i="1"/>
  <c r="M418" i="1"/>
  <c r="I1114" i="1"/>
  <c r="M456" i="1"/>
  <c r="I730" i="1"/>
  <c r="I47" i="1"/>
  <c r="M692" i="1"/>
  <c r="E57" i="1"/>
  <c r="I847" i="1"/>
  <c r="I744" i="1"/>
  <c r="I588" i="1"/>
  <c r="M258" i="1"/>
  <c r="M813" i="1"/>
  <c r="M96" i="1"/>
  <c r="M230" i="1"/>
  <c r="M803" i="1"/>
  <c r="E78" i="1"/>
  <c r="M508" i="1"/>
  <c r="E309" i="1"/>
  <c r="E277" i="1"/>
  <c r="E245" i="1"/>
  <c r="E213" i="1"/>
  <c r="E181" i="1"/>
  <c r="E140" i="1"/>
  <c r="E98" i="1"/>
  <c r="E55" i="1"/>
  <c r="I826" i="1"/>
  <c r="M700" i="1"/>
  <c r="M572" i="1"/>
  <c r="M372" i="1"/>
  <c r="M116" i="1"/>
  <c r="E1104" i="1"/>
  <c r="E855" i="1"/>
  <c r="E823" i="1"/>
  <c r="E792" i="1"/>
  <c r="E760" i="1"/>
  <c r="E728" i="1"/>
  <c r="E696" i="1"/>
  <c r="E664" i="1"/>
  <c r="E632" i="1"/>
  <c r="E600" i="1"/>
  <c r="E568" i="1"/>
  <c r="E536" i="1"/>
  <c r="E504" i="1"/>
  <c r="E460" i="1"/>
  <c r="E420" i="1"/>
  <c r="E380" i="1"/>
  <c r="E332" i="1"/>
  <c r="E292" i="1"/>
  <c r="E252" i="1"/>
  <c r="E204" i="1"/>
  <c r="E160" i="1"/>
  <c r="E107" i="1"/>
  <c r="I1115" i="1"/>
  <c r="M776" i="1"/>
  <c r="M616" i="1"/>
  <c r="M332" i="1"/>
  <c r="E19" i="1"/>
  <c r="E1095" i="1"/>
  <c r="E838" i="1"/>
  <c r="E799" i="1"/>
  <c r="E751" i="1"/>
  <c r="E711" i="1"/>
  <c r="E671" i="1"/>
  <c r="E623" i="1"/>
  <c r="E583" i="1"/>
  <c r="E543" i="1"/>
  <c r="E491" i="1"/>
  <c r="E439" i="1"/>
  <c r="E387" i="1"/>
  <c r="E311" i="1"/>
  <c r="E227" i="1"/>
  <c r="E127" i="1"/>
  <c r="I842" i="1"/>
  <c r="M516" i="1"/>
  <c r="E153" i="1"/>
  <c r="E69" i="1"/>
  <c r="I1088" i="1"/>
  <c r="I808" i="1"/>
  <c r="I724" i="1"/>
  <c r="I612" i="1"/>
  <c r="M410" i="1"/>
  <c r="M58" i="1"/>
  <c r="M722" i="1"/>
  <c r="M152" i="1"/>
  <c r="I674" i="1"/>
  <c r="I330" i="1"/>
  <c r="M451" i="1"/>
  <c r="E163" i="1"/>
  <c r="M768" i="1"/>
  <c r="E325" i="1"/>
  <c r="E293" i="1"/>
  <c r="E261" i="1"/>
  <c r="E229" i="1"/>
  <c r="E197" i="1"/>
  <c r="E162" i="1"/>
  <c r="E119" i="1"/>
  <c r="E76" i="1"/>
  <c r="I1086" i="1"/>
  <c r="M764" i="1"/>
  <c r="M636" i="1"/>
  <c r="M500" i="1"/>
  <c r="M244" i="1"/>
  <c r="E1120" i="1"/>
  <c r="E1088" i="1"/>
  <c r="E839" i="1"/>
  <c r="E808" i="1"/>
  <c r="E776" i="1"/>
  <c r="E744" i="1"/>
  <c r="E712" i="1"/>
  <c r="E680" i="1"/>
  <c r="E648" i="1"/>
  <c r="E616" i="1"/>
  <c r="E584" i="1"/>
  <c r="E552" i="1"/>
  <c r="E520" i="1"/>
  <c r="E484" i="1"/>
  <c r="E444" i="1"/>
  <c r="E396" i="1"/>
  <c r="E356" i="1"/>
  <c r="E316" i="1"/>
  <c r="E268" i="1"/>
  <c r="E228" i="1"/>
  <c r="E188" i="1"/>
  <c r="E128" i="1"/>
  <c r="E75" i="1"/>
  <c r="M855" i="1"/>
  <c r="M680" i="1"/>
  <c r="M520" i="1"/>
  <c r="M204" i="1"/>
  <c r="E35" i="1"/>
  <c r="E1119" i="1"/>
  <c r="E1079" i="1"/>
  <c r="E814" i="1"/>
  <c r="E775" i="1"/>
  <c r="E735" i="1"/>
  <c r="E687" i="1"/>
  <c r="E647" i="1"/>
  <c r="E607" i="1"/>
  <c r="E559" i="1"/>
  <c r="E519" i="1"/>
  <c r="E471" i="1"/>
  <c r="E419" i="1"/>
  <c r="E355" i="1"/>
  <c r="E267" i="1"/>
  <c r="E183" i="1"/>
  <c r="E74" i="1"/>
  <c r="M676" i="1"/>
  <c r="M164" i="1"/>
  <c r="E113" i="1"/>
  <c r="M1114" i="1"/>
  <c r="M841" i="1"/>
  <c r="I768" i="1"/>
  <c r="I664" i="1"/>
  <c r="I532" i="1"/>
  <c r="M250" i="1"/>
  <c r="M859" i="1"/>
  <c r="M550" i="1"/>
  <c r="M845" i="1"/>
  <c r="M134" i="1"/>
  <c r="M597" i="1"/>
  <c r="E351" i="1"/>
  <c r="E303" i="1"/>
  <c r="E263" i="1"/>
  <c r="E223" i="1"/>
  <c r="E175" i="1"/>
  <c r="E122" i="1"/>
  <c r="E68" i="1"/>
  <c r="M819" i="1"/>
  <c r="M660" i="1"/>
  <c r="M484" i="1"/>
  <c r="M100" i="1"/>
  <c r="E149" i="1"/>
  <c r="E109" i="1"/>
  <c r="E61" i="1"/>
  <c r="I1112" i="1"/>
  <c r="I1085" i="1"/>
  <c r="I836" i="1"/>
  <c r="I804" i="1"/>
  <c r="I764" i="1"/>
  <c r="I716" i="1"/>
  <c r="I660" i="1"/>
  <c r="I596" i="1"/>
  <c r="I524" i="1"/>
  <c r="M402" i="1"/>
  <c r="M234" i="1"/>
  <c r="M26" i="1"/>
  <c r="I854" i="1"/>
  <c r="M718" i="1"/>
  <c r="M472" i="1"/>
  <c r="M136" i="1"/>
  <c r="I832" i="1"/>
  <c r="I646" i="1"/>
  <c r="M102" i="1"/>
  <c r="I320" i="1"/>
  <c r="M1093" i="1"/>
  <c r="M415" i="1"/>
  <c r="E335" i="1"/>
  <c r="E295" i="1"/>
  <c r="E255" i="1"/>
  <c r="E207" i="1"/>
  <c r="E164" i="1"/>
  <c r="E111" i="1"/>
  <c r="I1123" i="1"/>
  <c r="M788" i="1"/>
  <c r="M628" i="1"/>
  <c r="M356" i="1"/>
  <c r="M18" i="1"/>
  <c r="E141" i="1"/>
  <c r="E93" i="1"/>
  <c r="E53" i="1"/>
  <c r="M1106" i="1"/>
  <c r="M857" i="1"/>
  <c r="I831" i="1"/>
  <c r="I796" i="1"/>
  <c r="I748" i="1"/>
  <c r="I708" i="1"/>
  <c r="I652" i="1"/>
  <c r="I580" i="1"/>
  <c r="M514" i="1"/>
  <c r="M386" i="1"/>
  <c r="M162" i="1"/>
  <c r="I1119" i="1"/>
  <c r="M821" i="1"/>
  <c r="M646" i="1"/>
  <c r="M416" i="1"/>
  <c r="M87" i="1"/>
  <c r="I770" i="1"/>
  <c r="I582" i="1"/>
  <c r="I460" i="1"/>
  <c r="I204" i="1"/>
  <c r="M822" i="1"/>
  <c r="E495" i="1"/>
  <c r="E455" i="1"/>
  <c r="E415" i="1"/>
  <c r="E367" i="1"/>
  <c r="E327" i="1"/>
  <c r="E287" i="1"/>
  <c r="E239" i="1"/>
  <c r="E199" i="1"/>
  <c r="E154" i="1"/>
  <c r="E90" i="1"/>
  <c r="I1102" i="1"/>
  <c r="M756" i="1"/>
  <c r="M564" i="1"/>
  <c r="M292" i="1"/>
  <c r="E173" i="1"/>
  <c r="E125" i="1"/>
  <c r="E85" i="1"/>
  <c r="I2" i="1"/>
  <c r="I1096" i="1"/>
  <c r="I852" i="1"/>
  <c r="M825" i="1"/>
  <c r="I780" i="1"/>
  <c r="I740" i="1"/>
  <c r="I692" i="1"/>
  <c r="I624" i="1"/>
  <c r="I560" i="1"/>
  <c r="M474" i="1"/>
  <c r="M314" i="1"/>
  <c r="M138" i="1"/>
  <c r="I1111" i="1"/>
  <c r="M754" i="1"/>
  <c r="M590" i="1"/>
  <c r="M328" i="1"/>
  <c r="I1105" i="1"/>
  <c r="I742" i="1"/>
  <c r="I526" i="1"/>
  <c r="I416" i="1"/>
  <c r="I192" i="1"/>
  <c r="M667" i="1"/>
  <c r="E451" i="1"/>
  <c r="E407" i="1"/>
  <c r="E363" i="1"/>
  <c r="E323" i="1"/>
  <c r="E279" i="1"/>
  <c r="E235" i="1"/>
  <c r="E195" i="1"/>
  <c r="E143" i="1"/>
  <c r="E84" i="1"/>
  <c r="I1091" i="1"/>
  <c r="M724" i="1"/>
  <c r="M548" i="1"/>
  <c r="M260" i="1"/>
  <c r="E165" i="1"/>
  <c r="E121" i="1"/>
  <c r="E81" i="1"/>
  <c r="M1122" i="1"/>
  <c r="I1093" i="1"/>
  <c r="M849" i="1"/>
  <c r="I819" i="1"/>
  <c r="I776" i="1"/>
  <c r="I736" i="1"/>
  <c r="I684" i="1"/>
  <c r="I620" i="1"/>
  <c r="I556" i="1"/>
  <c r="M458" i="1"/>
  <c r="M298" i="1"/>
  <c r="M130" i="1"/>
  <c r="M1092" i="1"/>
  <c r="M750" i="1"/>
  <c r="M582" i="1"/>
  <c r="M280" i="1"/>
  <c r="I1092" i="1"/>
  <c r="I738" i="1"/>
  <c r="M422" i="1"/>
  <c r="I362" i="1"/>
  <c r="I120" i="1"/>
  <c r="M247" i="1"/>
  <c r="M379" i="1"/>
  <c r="M757" i="1"/>
  <c r="M619" i="1"/>
  <c r="M44" i="1"/>
  <c r="I234" i="1"/>
  <c r="I424" i="1"/>
  <c r="M270" i="1"/>
  <c r="I666" i="1"/>
  <c r="I806" i="1"/>
  <c r="M1110" i="1"/>
  <c r="M264" i="1"/>
  <c r="M480" i="1"/>
  <c r="M654" i="1"/>
  <c r="M806" i="1"/>
  <c r="I1082" i="1"/>
  <c r="M47" i="1"/>
  <c r="M170" i="1"/>
  <c r="M322" i="1"/>
  <c r="M450" i="1"/>
  <c r="I528" i="1"/>
  <c r="I584" i="1"/>
  <c r="I628" i="1"/>
  <c r="I680" i="1"/>
  <c r="I720" i="1"/>
  <c r="I752" i="1"/>
  <c r="I784" i="1"/>
  <c r="I815" i="1"/>
  <c r="I839" i="1"/>
  <c r="I860" i="1"/>
  <c r="M1098" i="1"/>
  <c r="I1120" i="1"/>
  <c r="E65" i="1"/>
  <c r="E97" i="1"/>
  <c r="E129" i="1"/>
  <c r="E161" i="1"/>
  <c r="M132" i="1"/>
  <c r="M388" i="1"/>
  <c r="M580" i="1"/>
  <c r="M708" i="1"/>
  <c r="M831" i="1"/>
  <c r="E52" i="1"/>
  <c r="E95" i="1"/>
  <c r="E138" i="1"/>
  <c r="E179" i="1"/>
  <c r="E211" i="1"/>
  <c r="E243" i="1"/>
  <c r="E275" i="1"/>
  <c r="E307" i="1"/>
  <c r="E339" i="1"/>
  <c r="E371" i="1"/>
  <c r="E403" i="1"/>
  <c r="E435" i="1"/>
  <c r="E467" i="1"/>
  <c r="E499" i="1"/>
  <c r="E531" i="1"/>
  <c r="E563" i="1"/>
  <c r="E595" i="1"/>
  <c r="E627" i="1"/>
  <c r="E659" i="1"/>
  <c r="E691" i="1"/>
  <c r="E723" i="1"/>
  <c r="E755" i="1"/>
  <c r="E787" i="1"/>
  <c r="E818" i="1"/>
  <c r="E850" i="1"/>
  <c r="E1099" i="1"/>
  <c r="E7" i="1"/>
  <c r="E39" i="1"/>
  <c r="M108" i="1"/>
  <c r="M364" i="1"/>
  <c r="M568" i="1"/>
  <c r="M696" i="1"/>
  <c r="M823" i="1"/>
  <c r="I1126" i="1"/>
  <c r="E91" i="1"/>
  <c r="E134" i="1"/>
  <c r="E176" i="1"/>
  <c r="E208" i="1"/>
  <c r="E240" i="1"/>
  <c r="E272" i="1"/>
  <c r="E304" i="1"/>
  <c r="E336" i="1"/>
  <c r="E368" i="1"/>
  <c r="E400" i="1"/>
  <c r="E432" i="1"/>
  <c r="E464" i="1"/>
  <c r="E496" i="1"/>
  <c r="M221" i="1"/>
  <c r="M683" i="1"/>
  <c r="I96" i="1"/>
  <c r="I296" i="1"/>
  <c r="I458" i="1"/>
  <c r="I518" i="1"/>
  <c r="I678" i="1"/>
  <c r="M829" i="1"/>
  <c r="M66" i="1"/>
  <c r="M288" i="1"/>
  <c r="M558" i="1"/>
  <c r="M678" i="1"/>
  <c r="M817" i="1"/>
  <c r="M1108" i="1"/>
  <c r="I69" i="1"/>
  <c r="M226" i="1"/>
  <c r="M346" i="1"/>
  <c r="M466" i="1"/>
  <c r="I548" i="1"/>
  <c r="I592" i="1"/>
  <c r="I648" i="1"/>
  <c r="I688" i="1"/>
  <c r="I728" i="1"/>
  <c r="I760" i="1"/>
  <c r="I792" i="1"/>
  <c r="I823" i="1"/>
  <c r="I844" i="1"/>
  <c r="M1082" i="1"/>
  <c r="I1104" i="1"/>
  <c r="I1125" i="1"/>
  <c r="E73" i="1"/>
  <c r="E105" i="1"/>
  <c r="E137" i="1"/>
  <c r="E169" i="1"/>
  <c r="M196" i="1"/>
  <c r="M452" i="1"/>
  <c r="M612" i="1"/>
  <c r="M740" i="1"/>
  <c r="I853" i="1"/>
  <c r="E63" i="1"/>
  <c r="E106" i="1"/>
  <c r="E148" i="1"/>
  <c r="E187" i="1"/>
  <c r="E219" i="1"/>
  <c r="E251" i="1"/>
  <c r="E283" i="1"/>
  <c r="E315" i="1"/>
  <c r="E347" i="1"/>
  <c r="E379" i="1"/>
  <c r="E411" i="1"/>
  <c r="E443" i="1"/>
  <c r="E475" i="1"/>
  <c r="E507" i="1"/>
  <c r="E539" i="1"/>
  <c r="E571" i="1"/>
  <c r="E603" i="1"/>
  <c r="E635" i="1"/>
  <c r="E667" i="1"/>
  <c r="E699" i="1"/>
  <c r="E731" i="1"/>
  <c r="E763" i="1"/>
  <c r="E795" i="1"/>
  <c r="E826" i="1"/>
  <c r="E858" i="1"/>
  <c r="E1107" i="1"/>
  <c r="E15" i="1"/>
  <c r="E47" i="1"/>
  <c r="M172" i="1"/>
  <c r="M428" i="1"/>
  <c r="M600" i="1"/>
  <c r="M728" i="1"/>
  <c r="I845" i="1"/>
  <c r="E59" i="1"/>
  <c r="E102" i="1"/>
  <c r="E144" i="1"/>
  <c r="E184" i="1"/>
  <c r="E216" i="1"/>
  <c r="E248" i="1"/>
  <c r="E280" i="1"/>
  <c r="E312" i="1"/>
  <c r="E344" i="1"/>
  <c r="E376" i="1"/>
  <c r="E408" i="1"/>
  <c r="E440" i="1"/>
  <c r="E472" i="1"/>
  <c r="I704" i="1"/>
  <c r="I672" i="1"/>
  <c r="I640" i="1"/>
  <c r="I608" i="1"/>
  <c r="I576" i="1"/>
  <c r="I544" i="1"/>
  <c r="M506" i="1"/>
  <c r="M442" i="1"/>
  <c r="M378" i="1"/>
  <c r="M290" i="1"/>
  <c r="M202" i="1"/>
  <c r="M122" i="1"/>
  <c r="M15" i="1"/>
  <c r="I1103" i="1"/>
  <c r="M843" i="1"/>
  <c r="M786" i="1"/>
  <c r="M710" i="1"/>
  <c r="M622" i="1"/>
  <c r="M530" i="1"/>
  <c r="M392" i="1"/>
  <c r="M216" i="1"/>
  <c r="I13" i="1"/>
  <c r="I1084" i="1"/>
  <c r="I802" i="1"/>
  <c r="I710" i="1"/>
  <c r="I634" i="1"/>
  <c r="M406" i="1"/>
  <c r="I508" i="1"/>
  <c r="I408" i="1"/>
  <c r="I288" i="1"/>
  <c r="I168" i="1"/>
  <c r="M12" i="1"/>
  <c r="M755" i="1"/>
  <c r="M533" i="1"/>
  <c r="M51" i="1"/>
  <c r="I700" i="1"/>
  <c r="I668" i="1"/>
  <c r="I636" i="1"/>
  <c r="I604" i="1"/>
  <c r="I572" i="1"/>
  <c r="I540" i="1"/>
  <c r="M498" i="1"/>
  <c r="M434" i="1"/>
  <c r="M362" i="1"/>
  <c r="M282" i="1"/>
  <c r="M194" i="1"/>
  <c r="M106" i="1"/>
  <c r="I5" i="1"/>
  <c r="M1100" i="1"/>
  <c r="I841" i="1"/>
  <c r="M782" i="1"/>
  <c r="M690" i="1"/>
  <c r="M614" i="1"/>
  <c r="M526" i="1"/>
  <c r="M352" i="1"/>
  <c r="M200" i="1"/>
  <c r="I252" i="5"/>
  <c r="M853" i="1"/>
  <c r="I794" i="1"/>
  <c r="I706" i="1"/>
  <c r="I598" i="1"/>
  <c r="M390" i="1"/>
  <c r="I504" i="1"/>
  <c r="I380" i="1"/>
  <c r="I280" i="1"/>
  <c r="I160" i="1"/>
  <c r="M1117" i="1"/>
  <c r="M739" i="1"/>
  <c r="M515" i="1"/>
  <c r="I632" i="1"/>
  <c r="I600" i="1"/>
  <c r="I568" i="1"/>
  <c r="I536" i="1"/>
  <c r="M490" i="1"/>
  <c r="M426" i="1"/>
  <c r="M354" i="1"/>
  <c r="M266" i="1"/>
  <c r="M186" i="1"/>
  <c r="M98" i="1"/>
  <c r="M1124" i="1"/>
  <c r="I1098" i="1"/>
  <c r="I838" i="1"/>
  <c r="M774" i="1"/>
  <c r="M686" i="1"/>
  <c r="M594" i="1"/>
  <c r="M518" i="1"/>
  <c r="M344" i="1"/>
  <c r="M160" i="1"/>
  <c r="M1126" i="1"/>
  <c r="I851" i="1"/>
  <c r="I774" i="1"/>
  <c r="I698" i="1"/>
  <c r="I590" i="1"/>
  <c r="M278" i="1"/>
  <c r="I490" i="1"/>
  <c r="I376" i="1"/>
  <c r="I252" i="1"/>
  <c r="I152" i="1"/>
  <c r="M1103" i="1"/>
  <c r="M693" i="1"/>
  <c r="M499" i="1"/>
  <c r="I1090" i="1"/>
  <c r="M851" i="1"/>
  <c r="I830" i="1"/>
  <c r="M802" i="1"/>
  <c r="M770" i="1"/>
  <c r="M738" i="1"/>
  <c r="M706" i="1"/>
  <c r="M674" i="1"/>
  <c r="M642" i="1"/>
  <c r="M610" i="1"/>
  <c r="M578" i="1"/>
  <c r="M546" i="1"/>
  <c r="M512" i="1"/>
  <c r="M448" i="1"/>
  <c r="M384" i="1"/>
  <c r="M320" i="1"/>
  <c r="M256" i="1"/>
  <c r="M192" i="1"/>
  <c r="M128" i="1"/>
  <c r="M55" i="1"/>
  <c r="I1124" i="1"/>
  <c r="M1102" i="1"/>
  <c r="I1081" i="1"/>
  <c r="I843" i="1"/>
  <c r="I821" i="1"/>
  <c r="I790" i="1"/>
  <c r="I758" i="1"/>
  <c r="I726" i="1"/>
  <c r="I694" i="1"/>
  <c r="I662" i="1"/>
  <c r="I630" i="1"/>
  <c r="I566" i="1"/>
  <c r="M486" i="1"/>
  <c r="M358" i="1"/>
  <c r="M214" i="1"/>
  <c r="I488" i="1"/>
  <c r="I444" i="1"/>
  <c r="I396" i="1"/>
  <c r="I360" i="1"/>
  <c r="I316" i="1"/>
  <c r="I268" i="1"/>
  <c r="I232" i="1"/>
  <c r="I188" i="1"/>
  <c r="I140" i="1"/>
  <c r="I92" i="1"/>
  <c r="M1085" i="1"/>
  <c r="M795" i="1"/>
  <c r="M725" i="1"/>
  <c r="M661" i="1"/>
  <c r="M579" i="1"/>
  <c r="M491" i="1"/>
  <c r="M363" i="1"/>
  <c r="M30" i="1"/>
  <c r="I1087" i="1"/>
  <c r="I849" i="1"/>
  <c r="M827" i="1"/>
  <c r="M798" i="1"/>
  <c r="M766" i="1"/>
  <c r="M734" i="1"/>
  <c r="M702" i="1"/>
  <c r="M670" i="1"/>
  <c r="M638" i="1"/>
  <c r="M606" i="1"/>
  <c r="M574" i="1"/>
  <c r="M542" i="1"/>
  <c r="M504" i="1"/>
  <c r="M440" i="1"/>
  <c r="M376" i="1"/>
  <c r="M312" i="1"/>
  <c r="M248" i="1"/>
  <c r="M184" i="1"/>
  <c r="M120" i="1"/>
  <c r="I45" i="1"/>
  <c r="I1121" i="1"/>
  <c r="I1100" i="1"/>
  <c r="M1078" i="1"/>
  <c r="I840" i="1"/>
  <c r="I817" i="1"/>
  <c r="I786" i="1"/>
  <c r="I754" i="1"/>
  <c r="I722" i="1"/>
  <c r="I690" i="1"/>
  <c r="I658" i="1"/>
  <c r="I622" i="1"/>
  <c r="I558" i="1"/>
  <c r="M470" i="1"/>
  <c r="M342" i="1"/>
  <c r="M198" i="1"/>
  <c r="I480" i="1"/>
  <c r="I440" i="1"/>
  <c r="I394" i="1"/>
  <c r="I352" i="1"/>
  <c r="I312" i="1"/>
  <c r="I266" i="1"/>
  <c r="I224" i="1"/>
  <c r="I184" i="1"/>
  <c r="I136" i="1"/>
  <c r="I87" i="1"/>
  <c r="M854" i="1"/>
  <c r="M789" i="1"/>
  <c r="M715" i="1"/>
  <c r="M643" i="1"/>
  <c r="M555" i="1"/>
  <c r="M469" i="1"/>
  <c r="M315" i="1"/>
  <c r="M338" i="1"/>
  <c r="M274" i="1"/>
  <c r="M210" i="1"/>
  <c r="M146" i="1"/>
  <c r="M79" i="1"/>
  <c r="I1106" i="1"/>
  <c r="M1084" i="1"/>
  <c r="I846" i="1"/>
  <c r="I825" i="1"/>
  <c r="M794" i="1"/>
  <c r="M762" i="1"/>
  <c r="M730" i="1"/>
  <c r="M698" i="1"/>
  <c r="M666" i="1"/>
  <c r="M634" i="1"/>
  <c r="M602" i="1"/>
  <c r="M570" i="1"/>
  <c r="M538" i="1"/>
  <c r="M496" i="1"/>
  <c r="M432" i="1"/>
  <c r="M368" i="1"/>
  <c r="M304" i="1"/>
  <c r="M240" i="1"/>
  <c r="M176" i="1"/>
  <c r="M112" i="1"/>
  <c r="M34" i="1"/>
  <c r="M1118" i="1"/>
  <c r="I1097" i="1"/>
  <c r="I859" i="1"/>
  <c r="M837" i="1"/>
  <c r="I813" i="1"/>
  <c r="I782" i="1"/>
  <c r="I750" i="1"/>
  <c r="I718" i="1"/>
  <c r="I686" i="1"/>
  <c r="I654" i="1"/>
  <c r="I618" i="1"/>
  <c r="I554" i="1"/>
  <c r="M462" i="1"/>
  <c r="M326" i="1"/>
  <c r="M150" i="1"/>
  <c r="I476" i="1"/>
  <c r="I428" i="1"/>
  <c r="I392" i="1"/>
  <c r="I348" i="1"/>
  <c r="I300" i="1"/>
  <c r="I264" i="1"/>
  <c r="I220" i="1"/>
  <c r="I172" i="1"/>
  <c r="I128" i="1"/>
  <c r="M68" i="1"/>
  <c r="M844" i="1"/>
  <c r="M779" i="1"/>
  <c r="M709" i="1"/>
  <c r="M629" i="1"/>
  <c r="M547" i="1"/>
  <c r="M459" i="1"/>
  <c r="M263" i="1"/>
  <c r="M790" i="1"/>
  <c r="M758" i="1"/>
  <c r="M726" i="1"/>
  <c r="M694" i="1"/>
  <c r="M662" i="1"/>
  <c r="M630" i="1"/>
  <c r="M598" i="1"/>
  <c r="M566" i="1"/>
  <c r="M534" i="1"/>
  <c r="M488" i="1"/>
  <c r="M424" i="1"/>
  <c r="M360" i="1"/>
  <c r="M296" i="1"/>
  <c r="M232" i="1"/>
  <c r="M168" i="1"/>
  <c r="M104" i="1"/>
  <c r="M23" i="1"/>
  <c r="I1116" i="1"/>
  <c r="M1094" i="1"/>
  <c r="I856" i="1"/>
  <c r="I835" i="1"/>
  <c r="I809" i="1"/>
  <c r="I778" i="1"/>
  <c r="I746" i="1"/>
  <c r="I714" i="1"/>
  <c r="I682" i="1"/>
  <c r="I650" i="1"/>
  <c r="I614" i="1"/>
  <c r="I550" i="1"/>
  <c r="M454" i="1"/>
  <c r="M294" i="1"/>
  <c r="M142" i="1"/>
  <c r="I512" i="1"/>
  <c r="I472" i="1"/>
  <c r="I426" i="1"/>
  <c r="I384" i="1"/>
  <c r="I344" i="1"/>
  <c r="I298" i="1"/>
  <c r="I256" i="1"/>
  <c r="I216" i="1"/>
  <c r="I170" i="1"/>
  <c r="I124" i="1"/>
  <c r="I55" i="1"/>
  <c r="M1125" i="1"/>
  <c r="M838" i="1"/>
  <c r="M771" i="1"/>
  <c r="M707" i="1"/>
  <c r="M627" i="1"/>
  <c r="M539" i="1"/>
  <c r="M453" i="1"/>
  <c r="M115" i="1"/>
  <c r="M370" i="1"/>
  <c r="M306" i="1"/>
  <c r="M242" i="1"/>
  <c r="M178" i="1"/>
  <c r="M114" i="1"/>
  <c r="I37" i="1"/>
  <c r="M1116" i="1"/>
  <c r="I1095" i="1"/>
  <c r="I857" i="1"/>
  <c r="M835" i="1"/>
  <c r="M809" i="1"/>
  <c r="M778" i="1"/>
  <c r="M746" i="1"/>
  <c r="M714" i="1"/>
  <c r="M682" i="1"/>
  <c r="M650" i="1"/>
  <c r="M618" i="1"/>
  <c r="M586" i="1"/>
  <c r="M554" i="1"/>
  <c r="M522" i="1"/>
  <c r="M464" i="1"/>
  <c r="M400" i="1"/>
  <c r="M336" i="1"/>
  <c r="M272" i="1"/>
  <c r="M208" i="1"/>
  <c r="M144" i="1"/>
  <c r="I77" i="1"/>
  <c r="I1108" i="1"/>
  <c r="M1086" i="1"/>
  <c r="I848" i="1"/>
  <c r="I827" i="1"/>
  <c r="I798" i="1"/>
  <c r="I766" i="1"/>
  <c r="I734" i="1"/>
  <c r="I702" i="1"/>
  <c r="I670" i="1"/>
  <c r="I638" i="1"/>
  <c r="I586" i="1"/>
  <c r="I522" i="1"/>
  <c r="M398" i="1"/>
  <c r="M262" i="1"/>
  <c r="I85" i="1"/>
  <c r="I492" i="1"/>
  <c r="I456" i="1"/>
  <c r="I412" i="1"/>
  <c r="I364" i="1"/>
  <c r="I328" i="1"/>
  <c r="I284" i="1"/>
  <c r="I236" i="1"/>
  <c r="I200" i="1"/>
  <c r="I156" i="1"/>
  <c r="I104" i="1"/>
  <c r="M25" i="1"/>
  <c r="M1101" i="1"/>
  <c r="M812" i="1"/>
  <c r="M747" i="1"/>
  <c r="M675" i="1"/>
  <c r="M587" i="1"/>
  <c r="M501" i="1"/>
  <c r="M397" i="1"/>
  <c r="I81" i="1"/>
  <c r="M651" i="1"/>
  <c r="M611" i="1"/>
  <c r="M565" i="1"/>
  <c r="M523" i="1"/>
  <c r="M483" i="1"/>
  <c r="M435" i="1"/>
  <c r="M333" i="1"/>
  <c r="M189" i="1"/>
  <c r="I687" i="1"/>
  <c r="M166" i="1"/>
  <c r="I21" i="1"/>
  <c r="I496" i="1"/>
  <c r="I464" i="1"/>
  <c r="I432" i="1"/>
  <c r="I400" i="1"/>
  <c r="I368" i="1"/>
  <c r="I336" i="1"/>
  <c r="I304" i="1"/>
  <c r="I272" i="1"/>
  <c r="I240" i="1"/>
  <c r="I208" i="1"/>
  <c r="I176" i="1"/>
  <c r="I144" i="1"/>
  <c r="I112" i="1"/>
  <c r="M76" i="1"/>
  <c r="I23" i="1"/>
  <c r="M1119" i="1"/>
  <c r="M860" i="1"/>
  <c r="M820" i="1"/>
  <c r="M773" i="1"/>
  <c r="M731" i="1"/>
  <c r="M691" i="1"/>
  <c r="M645" i="1"/>
  <c r="M603" i="1"/>
  <c r="M563" i="1"/>
  <c r="M517" i="1"/>
  <c r="M475" i="1"/>
  <c r="M431" i="1"/>
  <c r="M317" i="1"/>
  <c r="M145" i="1"/>
  <c r="I551" i="1"/>
  <c r="I138" i="1"/>
  <c r="I106" i="1"/>
  <c r="M65" i="1"/>
  <c r="M4" i="1"/>
  <c r="M1109" i="1"/>
  <c r="M852" i="1"/>
  <c r="M805" i="1"/>
  <c r="M763" i="1"/>
  <c r="M723" i="1"/>
  <c r="M677" i="1"/>
  <c r="M635" i="1"/>
  <c r="M595" i="1"/>
  <c r="M549" i="1"/>
  <c r="M507" i="1"/>
  <c r="M467" i="1"/>
  <c r="M407" i="1"/>
  <c r="M289" i="1"/>
  <c r="I749" i="1"/>
  <c r="M334" i="1"/>
  <c r="M206" i="1"/>
  <c r="M74" i="1"/>
  <c r="I506" i="1"/>
  <c r="I474" i="1"/>
  <c r="I442" i="1"/>
  <c r="I410" i="1"/>
  <c r="I378" i="1"/>
  <c r="I346" i="1"/>
  <c r="I314" i="1"/>
  <c r="I282" i="1"/>
  <c r="I250" i="1"/>
  <c r="I218" i="1"/>
  <c r="I186" i="1"/>
  <c r="I154" i="1"/>
  <c r="I122" i="1"/>
  <c r="M89" i="1"/>
  <c r="M33" i="1"/>
  <c r="M1087" i="1"/>
  <c r="M828" i="1"/>
  <c r="M787" i="1"/>
  <c r="M741" i="1"/>
  <c r="M699" i="1"/>
  <c r="M659" i="1"/>
  <c r="M613" i="1"/>
  <c r="M571" i="1"/>
  <c r="M531" i="1"/>
  <c r="M485" i="1"/>
  <c r="M443" i="1"/>
  <c r="M359" i="1"/>
  <c r="M193" i="1"/>
  <c r="I820" i="1"/>
  <c r="I535" i="1"/>
  <c r="I671" i="1"/>
  <c r="I743" i="1"/>
  <c r="I816" i="1"/>
  <c r="I565" i="1"/>
  <c r="I691" i="1"/>
  <c r="I765" i="1"/>
  <c r="I57" i="1"/>
  <c r="M135" i="1"/>
  <c r="M195" i="1"/>
  <c r="M271" i="1"/>
  <c r="M327" i="1"/>
  <c r="M365" i="1"/>
  <c r="M411" i="1"/>
  <c r="M437" i="1"/>
  <c r="M455" i="1"/>
  <c r="M471" i="1"/>
  <c r="M487" i="1"/>
  <c r="M503" i="1"/>
  <c r="M519" i="1"/>
  <c r="M535" i="1"/>
  <c r="M551" i="1"/>
  <c r="M567" i="1"/>
  <c r="M583" i="1"/>
  <c r="M599" i="1"/>
  <c r="M615" i="1"/>
  <c r="M631" i="1"/>
  <c r="M647" i="1"/>
  <c r="M663" i="1"/>
  <c r="M679" i="1"/>
  <c r="M695" i="1"/>
  <c r="M711" i="1"/>
  <c r="M727" i="1"/>
  <c r="M743" i="1"/>
  <c r="M759" i="1"/>
  <c r="M775" i="1"/>
  <c r="M791" i="1"/>
  <c r="M807" i="1"/>
  <c r="M824" i="1"/>
  <c r="M840" i="1"/>
  <c r="M856" i="1"/>
  <c r="M1089" i="1"/>
  <c r="M1105" i="1"/>
  <c r="M1121" i="1"/>
  <c r="M229" i="5"/>
  <c r="I7" i="1"/>
  <c r="M28" i="1"/>
  <c r="M49" i="1"/>
  <c r="I71" i="1"/>
  <c r="I625" i="1"/>
  <c r="I695" i="1"/>
  <c r="I769" i="1"/>
  <c r="M59" i="1"/>
  <c r="M143" i="1"/>
  <c r="M211" i="1"/>
  <c r="M273" i="1"/>
  <c r="M331" i="1"/>
  <c r="M375" i="1"/>
  <c r="M413" i="1"/>
  <c r="M439" i="1"/>
  <c r="M457" i="1"/>
  <c r="M473" i="1"/>
  <c r="M489" i="1"/>
  <c r="M505" i="1"/>
  <c r="M521" i="1"/>
  <c r="M537" i="1"/>
  <c r="M553" i="1"/>
  <c r="M569" i="1"/>
  <c r="M585" i="1"/>
  <c r="M601" i="1"/>
  <c r="M617" i="1"/>
  <c r="M633" i="1"/>
  <c r="M649" i="1"/>
  <c r="M665" i="1"/>
  <c r="M681" i="1"/>
  <c r="M697" i="1"/>
  <c r="M713" i="1"/>
  <c r="M729" i="1"/>
  <c r="M745" i="1"/>
  <c r="M761" i="1"/>
  <c r="M777" i="1"/>
  <c r="M793" i="1"/>
  <c r="M810" i="1"/>
  <c r="M826" i="1"/>
  <c r="M842" i="1"/>
  <c r="M858" i="1"/>
  <c r="M1091" i="1"/>
  <c r="M1107" i="1"/>
  <c r="M1123" i="1"/>
  <c r="M235" i="5"/>
  <c r="M9" i="1"/>
  <c r="I31" i="1"/>
  <c r="M52" i="1"/>
  <c r="M73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286" i="1"/>
  <c r="I302" i="1"/>
  <c r="I318" i="1"/>
  <c r="I334" i="1"/>
  <c r="I350" i="1"/>
  <c r="I366" i="1"/>
  <c r="I382" i="1"/>
  <c r="I398" i="1"/>
  <c r="I414" i="1"/>
  <c r="I430" i="1"/>
  <c r="I446" i="1"/>
  <c r="I462" i="1"/>
  <c r="I478" i="1"/>
  <c r="I494" i="1"/>
  <c r="I510" i="1"/>
  <c r="M10" i="1"/>
  <c r="M94" i="1"/>
  <c r="M158" i="1"/>
  <c r="M222" i="1"/>
  <c r="M286" i="1"/>
  <c r="M350" i="1"/>
  <c r="M414" i="1"/>
  <c r="M478" i="1"/>
  <c r="I530" i="1"/>
  <c r="I562" i="1"/>
  <c r="I594" i="1"/>
  <c r="I626" i="1"/>
  <c r="I631" i="1"/>
  <c r="I711" i="1"/>
  <c r="I771" i="1"/>
  <c r="I633" i="1"/>
  <c r="I719" i="1"/>
  <c r="I787" i="1"/>
  <c r="M93" i="1"/>
  <c r="M161" i="1"/>
  <c r="M223" i="1"/>
  <c r="M295" i="1"/>
  <c r="M343" i="1"/>
  <c r="M381" i="1"/>
  <c r="M423" i="1"/>
  <c r="M445" i="1"/>
  <c r="M461" i="1"/>
  <c r="M477" i="1"/>
  <c r="M493" i="1"/>
  <c r="M509" i="1"/>
  <c r="M525" i="1"/>
  <c r="M541" i="1"/>
  <c r="M557" i="1"/>
  <c r="M573" i="1"/>
  <c r="M589" i="1"/>
  <c r="M605" i="1"/>
  <c r="M621" i="1"/>
  <c r="M637" i="1"/>
  <c r="M653" i="1"/>
  <c r="M669" i="1"/>
  <c r="M685" i="1"/>
  <c r="M701" i="1"/>
  <c r="M717" i="1"/>
  <c r="M733" i="1"/>
  <c r="M749" i="1"/>
  <c r="M765" i="1"/>
  <c r="M781" i="1"/>
  <c r="M797" i="1"/>
  <c r="M814" i="1"/>
  <c r="M830" i="1"/>
  <c r="M846" i="1"/>
  <c r="M1079" i="1"/>
  <c r="M1095" i="1"/>
  <c r="M1111" i="1"/>
  <c r="M2" i="1"/>
  <c r="I15" i="1"/>
  <c r="M36" i="1"/>
  <c r="M57" i="1"/>
  <c r="I79" i="1"/>
  <c r="I98" i="1"/>
  <c r="I114" i="1"/>
  <c r="I130" i="1"/>
  <c r="I146" i="1"/>
  <c r="I162" i="1"/>
  <c r="I178" i="1"/>
  <c r="I194" i="1"/>
  <c r="I210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I466" i="1"/>
  <c r="I482" i="1"/>
  <c r="I498" i="1"/>
  <c r="I514" i="1"/>
  <c r="M31" i="1"/>
  <c r="M110" i="1"/>
  <c r="M174" i="1"/>
  <c r="M238" i="1"/>
  <c r="M302" i="1"/>
  <c r="M366" i="1"/>
  <c r="M430" i="1"/>
  <c r="M494" i="1"/>
  <c r="I538" i="1"/>
  <c r="I570" i="1"/>
  <c r="I602" i="1"/>
  <c r="I313" i="1"/>
  <c r="I655" i="1"/>
  <c r="I721" i="1"/>
  <c r="I797" i="1"/>
  <c r="M14" i="1"/>
  <c r="M95" i="1"/>
  <c r="M167" i="1"/>
  <c r="M239" i="1"/>
  <c r="M301" i="1"/>
  <c r="M347" i="1"/>
  <c r="M391" i="1"/>
  <c r="M427" i="1"/>
  <c r="M447" i="1"/>
  <c r="M463" i="1"/>
  <c r="M479" i="1"/>
  <c r="M495" i="1"/>
  <c r="M511" i="1"/>
  <c r="M527" i="1"/>
  <c r="M543" i="1"/>
  <c r="M559" i="1"/>
  <c r="M575" i="1"/>
  <c r="M591" i="1"/>
  <c r="M607" i="1"/>
  <c r="M623" i="1"/>
  <c r="M639" i="1"/>
  <c r="M655" i="1"/>
  <c r="M671" i="1"/>
  <c r="M687" i="1"/>
  <c r="M703" i="1"/>
  <c r="M719" i="1"/>
  <c r="M735" i="1"/>
  <c r="M751" i="1"/>
  <c r="M767" i="1"/>
  <c r="M783" i="1"/>
  <c r="M799" i="1"/>
  <c r="M816" i="1"/>
  <c r="M832" i="1"/>
  <c r="M848" i="1"/>
  <c r="M1081" i="1"/>
  <c r="M1097" i="1"/>
  <c r="M1113" i="1"/>
  <c r="M17" i="1"/>
  <c r="I39" i="1"/>
  <c r="M60" i="1"/>
  <c r="M81" i="1"/>
  <c r="I100" i="1"/>
  <c r="I116" i="1"/>
  <c r="I132" i="1"/>
  <c r="I148" i="1"/>
  <c r="I164" i="1"/>
  <c r="I180" i="1"/>
  <c r="I196" i="1"/>
  <c r="I212" i="1"/>
  <c r="I228" i="1"/>
  <c r="I244" i="1"/>
  <c r="I260" i="1"/>
  <c r="I276" i="1"/>
  <c r="I292" i="1"/>
  <c r="I308" i="1"/>
  <c r="I324" i="1"/>
  <c r="I340" i="1"/>
  <c r="I356" i="1"/>
  <c r="I372" i="1"/>
  <c r="I388" i="1"/>
  <c r="I404" i="1"/>
  <c r="I420" i="1"/>
  <c r="I436" i="1"/>
  <c r="I452" i="1"/>
  <c r="I468" i="1"/>
  <c r="I484" i="1"/>
  <c r="I500" i="1"/>
  <c r="I516" i="1"/>
  <c r="M42" i="1"/>
  <c r="M118" i="1"/>
  <c r="M182" i="1"/>
  <c r="M246" i="1"/>
  <c r="M310" i="1"/>
  <c r="M374" i="1"/>
  <c r="M438" i="1"/>
  <c r="M502" i="1"/>
  <c r="I542" i="1"/>
  <c r="I574" i="1"/>
  <c r="I606" i="1"/>
  <c r="I433" i="1"/>
  <c r="I669" i="1"/>
  <c r="I737" i="1"/>
  <c r="I799" i="1"/>
  <c r="M22" i="1"/>
  <c r="M111" i="1"/>
  <c r="M173" i="1"/>
  <c r="M243" i="1"/>
  <c r="M311" i="1"/>
  <c r="M349" i="1"/>
  <c r="M395" i="1"/>
  <c r="M429" i="1"/>
  <c r="M449" i="1"/>
  <c r="M465" i="1"/>
  <c r="M481" i="1"/>
  <c r="M497" i="1"/>
  <c r="M513" i="1"/>
  <c r="M529" i="1"/>
  <c r="M545" i="1"/>
  <c r="M561" i="1"/>
  <c r="M577" i="1"/>
  <c r="M593" i="1"/>
  <c r="M609" i="1"/>
  <c r="M625" i="1"/>
  <c r="M641" i="1"/>
  <c r="M657" i="1"/>
  <c r="M673" i="1"/>
  <c r="M689" i="1"/>
  <c r="M705" i="1"/>
  <c r="M721" i="1"/>
  <c r="M737" i="1"/>
  <c r="M753" i="1"/>
  <c r="M769" i="1"/>
  <c r="M785" i="1"/>
  <c r="M801" i="1"/>
  <c r="M818" i="1"/>
  <c r="M834" i="1"/>
  <c r="M850" i="1"/>
  <c r="M1083" i="1"/>
  <c r="M1099" i="1"/>
  <c r="M1115" i="1"/>
  <c r="M20" i="1"/>
  <c r="M41" i="1"/>
  <c r="I63" i="1"/>
  <c r="M84" i="1"/>
  <c r="I102" i="1"/>
  <c r="I118" i="1"/>
  <c r="I134" i="1"/>
  <c r="I150" i="1"/>
  <c r="I166" i="1"/>
  <c r="I182" i="1"/>
  <c r="I198" i="1"/>
  <c r="I214" i="1"/>
  <c r="I230" i="1"/>
  <c r="I246" i="1"/>
  <c r="I262" i="1"/>
  <c r="I278" i="1"/>
  <c r="I294" i="1"/>
  <c r="I310" i="1"/>
  <c r="I326" i="1"/>
  <c r="I342" i="1"/>
  <c r="I358" i="1"/>
  <c r="I374" i="1"/>
  <c r="I390" i="1"/>
  <c r="I406" i="1"/>
  <c r="I422" i="1"/>
  <c r="I438" i="1"/>
  <c r="I454" i="1"/>
  <c r="I470" i="1"/>
  <c r="I486" i="1"/>
  <c r="I502" i="1"/>
  <c r="I53" i="1"/>
  <c r="M126" i="1"/>
  <c r="M190" i="1"/>
  <c r="M254" i="1"/>
  <c r="M318" i="1"/>
  <c r="M382" i="1"/>
  <c r="M446" i="1"/>
  <c r="M510" i="1"/>
  <c r="I546" i="1"/>
  <c r="I578" i="1"/>
  <c r="I610" i="1"/>
  <c r="I455" i="1"/>
  <c r="M421" i="1"/>
  <c r="M405" i="1"/>
  <c r="M389" i="1"/>
  <c r="M373" i="1"/>
  <c r="M357" i="1"/>
  <c r="M341" i="1"/>
  <c r="M325" i="1"/>
  <c r="M309" i="1"/>
  <c r="M287" i="1"/>
  <c r="M259" i="1"/>
  <c r="M237" i="1"/>
  <c r="M209" i="1"/>
  <c r="M183" i="1"/>
  <c r="M159" i="1"/>
  <c r="M131" i="1"/>
  <c r="M109" i="1"/>
  <c r="M78" i="1"/>
  <c r="M43" i="1"/>
  <c r="M11" i="1"/>
  <c r="I814" i="1"/>
  <c r="I785" i="1"/>
  <c r="I759" i="1"/>
  <c r="I735" i="1"/>
  <c r="I707" i="1"/>
  <c r="I685" i="1"/>
  <c r="I653" i="1"/>
  <c r="I609" i="1"/>
  <c r="I519" i="1"/>
  <c r="I185" i="1"/>
  <c r="M419" i="1"/>
  <c r="M403" i="1"/>
  <c r="M387" i="1"/>
  <c r="M371" i="1"/>
  <c r="M355" i="1"/>
  <c r="M339" i="1"/>
  <c r="M323" i="1"/>
  <c r="M307" i="1"/>
  <c r="M285" i="1"/>
  <c r="M257" i="1"/>
  <c r="M231" i="1"/>
  <c r="M207" i="1"/>
  <c r="M179" i="1"/>
  <c r="M157" i="1"/>
  <c r="M129" i="1"/>
  <c r="M103" i="1"/>
  <c r="M75" i="1"/>
  <c r="M38" i="1"/>
  <c r="I9" i="1"/>
  <c r="I807" i="1"/>
  <c r="I783" i="1"/>
  <c r="I755" i="1"/>
  <c r="I733" i="1"/>
  <c r="I705" i="1"/>
  <c r="I679" i="1"/>
  <c r="I649" i="1"/>
  <c r="I597" i="1"/>
  <c r="I503" i="1"/>
  <c r="M433" i="1"/>
  <c r="M417" i="1"/>
  <c r="M401" i="1"/>
  <c r="M385" i="1"/>
  <c r="M369" i="1"/>
  <c r="M353" i="1"/>
  <c r="M337" i="1"/>
  <c r="M321" i="1"/>
  <c r="M305" i="1"/>
  <c r="M279" i="1"/>
  <c r="M255" i="1"/>
  <c r="M227" i="1"/>
  <c r="M205" i="1"/>
  <c r="M177" i="1"/>
  <c r="M151" i="1"/>
  <c r="M127" i="1"/>
  <c r="M99" i="1"/>
  <c r="I73" i="1"/>
  <c r="M35" i="1"/>
  <c r="I803" i="1"/>
  <c r="I781" i="1"/>
  <c r="I753" i="1"/>
  <c r="I727" i="1"/>
  <c r="I703" i="1"/>
  <c r="I675" i="1"/>
  <c r="I647" i="1"/>
  <c r="I593" i="1"/>
  <c r="I501" i="1"/>
  <c r="M399" i="1"/>
  <c r="M383" i="1"/>
  <c r="M367" i="1"/>
  <c r="M351" i="1"/>
  <c r="M335" i="1"/>
  <c r="M319" i="1"/>
  <c r="M303" i="1"/>
  <c r="M275" i="1"/>
  <c r="M253" i="1"/>
  <c r="M225" i="1"/>
  <c r="M199" i="1"/>
  <c r="M175" i="1"/>
  <c r="M147" i="1"/>
  <c r="M125" i="1"/>
  <c r="M97" i="1"/>
  <c r="I65" i="1"/>
  <c r="I33" i="1"/>
  <c r="I801" i="1"/>
  <c r="I775" i="1"/>
  <c r="I751" i="1"/>
  <c r="I723" i="1"/>
  <c r="I701" i="1"/>
  <c r="I673" i="1"/>
  <c r="I639" i="1"/>
  <c r="I581" i="1"/>
  <c r="I465" i="1"/>
  <c r="M441" i="1"/>
  <c r="M425" i="1"/>
  <c r="M409" i="1"/>
  <c r="M393" i="1"/>
  <c r="M377" i="1"/>
  <c r="M361" i="1"/>
  <c r="M345" i="1"/>
  <c r="M329" i="1"/>
  <c r="M313" i="1"/>
  <c r="M291" i="1"/>
  <c r="M269" i="1"/>
  <c r="M241" i="1"/>
  <c r="M215" i="1"/>
  <c r="M191" i="1"/>
  <c r="M163" i="1"/>
  <c r="M141" i="1"/>
  <c r="M113" i="1"/>
  <c r="M86" i="1"/>
  <c r="M54" i="1"/>
  <c r="I17" i="1"/>
  <c r="I818" i="1"/>
  <c r="I791" i="1"/>
  <c r="I767" i="1"/>
  <c r="I739" i="1"/>
  <c r="I717" i="1"/>
  <c r="I689" i="1"/>
  <c r="I661" i="1"/>
  <c r="I629" i="1"/>
  <c r="I545" i="1"/>
  <c r="I329" i="1"/>
  <c r="I409" i="1"/>
  <c r="I97" i="1"/>
  <c r="I497" i="1"/>
  <c r="I405" i="1"/>
  <c r="I549" i="1"/>
  <c r="I481" i="1"/>
  <c r="I391" i="1"/>
  <c r="I469" i="1"/>
  <c r="I389" i="1"/>
  <c r="I583" i="1"/>
  <c r="I513" i="1"/>
  <c r="I453" i="1"/>
  <c r="I201" i="1"/>
  <c r="M299" i="1"/>
  <c r="M283" i="1"/>
  <c r="M267" i="1"/>
  <c r="M251" i="1"/>
  <c r="M235" i="1"/>
  <c r="M219" i="1"/>
  <c r="M203" i="1"/>
  <c r="M187" i="1"/>
  <c r="M171" i="1"/>
  <c r="M155" i="1"/>
  <c r="M139" i="1"/>
  <c r="M123" i="1"/>
  <c r="M107" i="1"/>
  <c r="M91" i="1"/>
  <c r="M70" i="1"/>
  <c r="I49" i="1"/>
  <c r="M27" i="1"/>
  <c r="M6" i="1"/>
  <c r="M233" i="5"/>
  <c r="I812" i="1"/>
  <c r="I795" i="1"/>
  <c r="I779" i="1"/>
  <c r="I763" i="1"/>
  <c r="I747" i="1"/>
  <c r="I731" i="1"/>
  <c r="I715" i="1"/>
  <c r="I699" i="1"/>
  <c r="I683" i="1"/>
  <c r="I665" i="1"/>
  <c r="I645" i="1"/>
  <c r="I615" i="1"/>
  <c r="I577" i="1"/>
  <c r="I533" i="1"/>
  <c r="I487" i="1"/>
  <c r="I449" i="1"/>
  <c r="I385" i="1"/>
  <c r="I18" i="1"/>
  <c r="M297" i="1"/>
  <c r="M281" i="1"/>
  <c r="M265" i="1"/>
  <c r="M249" i="1"/>
  <c r="M233" i="1"/>
  <c r="M217" i="1"/>
  <c r="M201" i="1"/>
  <c r="M185" i="1"/>
  <c r="M169" i="1"/>
  <c r="M153" i="1"/>
  <c r="M137" i="1"/>
  <c r="M121" i="1"/>
  <c r="M105" i="1"/>
  <c r="I89" i="1"/>
  <c r="M67" i="1"/>
  <c r="M46" i="1"/>
  <c r="I25" i="1"/>
  <c r="M3" i="1"/>
  <c r="E225" i="5"/>
  <c r="I810" i="1"/>
  <c r="I793" i="1"/>
  <c r="I777" i="1"/>
  <c r="I761" i="1"/>
  <c r="I745" i="1"/>
  <c r="I729" i="1"/>
  <c r="I713" i="1"/>
  <c r="I697" i="1"/>
  <c r="I681" i="1"/>
  <c r="I663" i="1"/>
  <c r="I641" i="1"/>
  <c r="I613" i="1"/>
  <c r="I567" i="1"/>
  <c r="I529" i="1"/>
  <c r="I485" i="1"/>
  <c r="I435" i="1"/>
  <c r="I361" i="1"/>
  <c r="M293" i="1"/>
  <c r="M277" i="1"/>
  <c r="M261" i="1"/>
  <c r="M245" i="1"/>
  <c r="M229" i="1"/>
  <c r="M213" i="1"/>
  <c r="M197" i="1"/>
  <c r="M181" i="1"/>
  <c r="M165" i="1"/>
  <c r="M149" i="1"/>
  <c r="M133" i="1"/>
  <c r="M117" i="1"/>
  <c r="M101" i="1"/>
  <c r="M83" i="1"/>
  <c r="M62" i="1"/>
  <c r="I41" i="1"/>
  <c r="M19" i="1"/>
  <c r="I822" i="1"/>
  <c r="I805" i="1"/>
  <c r="I789" i="1"/>
  <c r="I773" i="1"/>
  <c r="I757" i="1"/>
  <c r="I741" i="1"/>
  <c r="I725" i="1"/>
  <c r="I709" i="1"/>
  <c r="I693" i="1"/>
  <c r="I677" i="1"/>
  <c r="I657" i="1"/>
  <c r="I637" i="1"/>
  <c r="I599" i="1"/>
  <c r="I561" i="1"/>
  <c r="I517" i="1"/>
  <c r="I471" i="1"/>
  <c r="I413" i="1"/>
  <c r="I321" i="1"/>
  <c r="I285" i="1"/>
  <c r="I225" i="1"/>
  <c r="I425" i="1"/>
  <c r="I353" i="1"/>
  <c r="I109" i="1"/>
  <c r="I281" i="1"/>
  <c r="I157" i="1"/>
  <c r="I365" i="1"/>
  <c r="I269" i="1"/>
  <c r="I153" i="1"/>
  <c r="I241" i="1"/>
  <c r="I141" i="1"/>
  <c r="I237" i="1"/>
  <c r="I113" i="1"/>
  <c r="I193" i="1"/>
  <c r="M40" i="1"/>
  <c r="I234" i="5"/>
  <c r="I231" i="5"/>
  <c r="E235" i="5"/>
  <c r="I67" i="1"/>
  <c r="M56" i="1"/>
  <c r="I42" i="1"/>
  <c r="M230" i="5"/>
  <c r="I623" i="1"/>
  <c r="I607" i="1"/>
  <c r="I591" i="1"/>
  <c r="I575" i="1"/>
  <c r="I559" i="1"/>
  <c r="I543" i="1"/>
  <c r="I527" i="1"/>
  <c r="I511" i="1"/>
  <c r="I495" i="1"/>
  <c r="I479" i="1"/>
  <c r="I463" i="1"/>
  <c r="I445" i="1"/>
  <c r="I423" i="1"/>
  <c r="I403" i="1"/>
  <c r="I381" i="1"/>
  <c r="I349" i="1"/>
  <c r="I305" i="1"/>
  <c r="I265" i="1"/>
  <c r="I221" i="1"/>
  <c r="I177" i="1"/>
  <c r="I137" i="1"/>
  <c r="I93" i="1"/>
  <c r="I19" i="1"/>
  <c r="E227" i="5"/>
  <c r="I621" i="1"/>
  <c r="I605" i="1"/>
  <c r="I589" i="1"/>
  <c r="I573" i="1"/>
  <c r="I557" i="1"/>
  <c r="I541" i="1"/>
  <c r="I525" i="1"/>
  <c r="I509" i="1"/>
  <c r="I493" i="1"/>
  <c r="I477" i="1"/>
  <c r="I461" i="1"/>
  <c r="I441" i="1"/>
  <c r="I421" i="1"/>
  <c r="I401" i="1"/>
  <c r="I377" i="1"/>
  <c r="I345" i="1"/>
  <c r="I301" i="1"/>
  <c r="I257" i="1"/>
  <c r="I217" i="1"/>
  <c r="I173" i="1"/>
  <c r="I129" i="1"/>
  <c r="M88" i="1"/>
  <c r="M5" i="1"/>
  <c r="I86" i="1"/>
  <c r="E226" i="5"/>
  <c r="I667" i="1"/>
  <c r="I651" i="1"/>
  <c r="I635" i="1"/>
  <c r="I619" i="1"/>
  <c r="I603" i="1"/>
  <c r="I587" i="1"/>
  <c r="I571" i="1"/>
  <c r="I555" i="1"/>
  <c r="I539" i="1"/>
  <c r="I523" i="1"/>
  <c r="I507" i="1"/>
  <c r="I491" i="1"/>
  <c r="I475" i="1"/>
  <c r="I459" i="1"/>
  <c r="I439" i="1"/>
  <c r="I419" i="1"/>
  <c r="I397" i="1"/>
  <c r="I371" i="1"/>
  <c r="I337" i="1"/>
  <c r="I297" i="1"/>
  <c r="I253" i="1"/>
  <c r="I209" i="1"/>
  <c r="I169" i="1"/>
  <c r="I125" i="1"/>
  <c r="M77" i="1"/>
  <c r="I66" i="1"/>
  <c r="I617" i="1"/>
  <c r="I601" i="1"/>
  <c r="I585" i="1"/>
  <c r="I569" i="1"/>
  <c r="I553" i="1"/>
  <c r="I537" i="1"/>
  <c r="I521" i="1"/>
  <c r="I505" i="1"/>
  <c r="I489" i="1"/>
  <c r="I473" i="1"/>
  <c r="I457" i="1"/>
  <c r="I437" i="1"/>
  <c r="I417" i="1"/>
  <c r="I393" i="1"/>
  <c r="I369" i="1"/>
  <c r="I333" i="1"/>
  <c r="I289" i="1"/>
  <c r="I249" i="1"/>
  <c r="I205" i="1"/>
  <c r="I161" i="1"/>
  <c r="I121" i="1"/>
  <c r="M72" i="1"/>
  <c r="M234" i="5"/>
  <c r="I58" i="1"/>
  <c r="I251" i="5"/>
  <c r="I659" i="1"/>
  <c r="I643" i="1"/>
  <c r="I627" i="1"/>
  <c r="I611" i="1"/>
  <c r="I595" i="1"/>
  <c r="I579" i="1"/>
  <c r="I563" i="1"/>
  <c r="I547" i="1"/>
  <c r="I531" i="1"/>
  <c r="I515" i="1"/>
  <c r="I499" i="1"/>
  <c r="I483" i="1"/>
  <c r="I467" i="1"/>
  <c r="I451" i="1"/>
  <c r="I429" i="1"/>
  <c r="I407" i="1"/>
  <c r="I387" i="1"/>
  <c r="I355" i="1"/>
  <c r="I317" i="1"/>
  <c r="I273" i="1"/>
  <c r="I233" i="1"/>
  <c r="I189" i="1"/>
  <c r="I145" i="1"/>
  <c r="I105" i="1"/>
  <c r="M48" i="1"/>
  <c r="E229" i="5"/>
  <c r="I10" i="1"/>
  <c r="I375" i="1"/>
  <c r="I359" i="1"/>
  <c r="I343" i="1"/>
  <c r="I327" i="1"/>
  <c r="I311" i="1"/>
  <c r="I295" i="1"/>
  <c r="I279" i="1"/>
  <c r="I263" i="1"/>
  <c r="I247" i="1"/>
  <c r="I231" i="1"/>
  <c r="I215" i="1"/>
  <c r="I199" i="1"/>
  <c r="I183" i="1"/>
  <c r="I167" i="1"/>
  <c r="I151" i="1"/>
  <c r="I135" i="1"/>
  <c r="I119" i="1"/>
  <c r="I103" i="1"/>
  <c r="M85" i="1"/>
  <c r="M64" i="1"/>
  <c r="M29" i="1"/>
  <c r="I84" i="1"/>
  <c r="I40" i="1"/>
  <c r="I373" i="1"/>
  <c r="I357" i="1"/>
  <c r="I341" i="1"/>
  <c r="I325" i="1"/>
  <c r="I309" i="1"/>
  <c r="I293" i="1"/>
  <c r="I277" i="1"/>
  <c r="I261" i="1"/>
  <c r="I245" i="1"/>
  <c r="I229" i="1"/>
  <c r="I213" i="1"/>
  <c r="I197" i="1"/>
  <c r="I181" i="1"/>
  <c r="I165" i="1"/>
  <c r="I149" i="1"/>
  <c r="I133" i="1"/>
  <c r="I117" i="1"/>
  <c r="I101" i="1"/>
  <c r="I83" i="1"/>
  <c r="M61" i="1"/>
  <c r="I27" i="1"/>
  <c r="M227" i="5"/>
  <c r="I224" i="5"/>
  <c r="M228" i="5"/>
  <c r="I82" i="1"/>
  <c r="I38" i="1"/>
  <c r="I339" i="1"/>
  <c r="I323" i="1"/>
  <c r="I307" i="1"/>
  <c r="I291" i="1"/>
  <c r="I275" i="1"/>
  <c r="I259" i="1"/>
  <c r="I243" i="1"/>
  <c r="I227" i="1"/>
  <c r="I211" i="1"/>
  <c r="I195" i="1"/>
  <c r="I179" i="1"/>
  <c r="I163" i="1"/>
  <c r="I147" i="1"/>
  <c r="I131" i="1"/>
  <c r="I115" i="1"/>
  <c r="I99" i="1"/>
  <c r="M80" i="1"/>
  <c r="I59" i="1"/>
  <c r="M24" i="1"/>
  <c r="I226" i="5"/>
  <c r="E233" i="5"/>
  <c r="I74" i="1"/>
  <c r="I34" i="1"/>
  <c r="I447" i="1"/>
  <c r="I431" i="1"/>
  <c r="I415" i="1"/>
  <c r="I399" i="1"/>
  <c r="I383" i="1"/>
  <c r="I367" i="1"/>
  <c r="I351" i="1"/>
  <c r="I335" i="1"/>
  <c r="I319" i="1"/>
  <c r="I303" i="1"/>
  <c r="I287" i="1"/>
  <c r="I271" i="1"/>
  <c r="I255" i="1"/>
  <c r="I239" i="1"/>
  <c r="I223" i="1"/>
  <c r="I207" i="1"/>
  <c r="I191" i="1"/>
  <c r="I175" i="1"/>
  <c r="I159" i="1"/>
  <c r="I143" i="1"/>
  <c r="I127" i="1"/>
  <c r="I111" i="1"/>
  <c r="I95" i="1"/>
  <c r="I75" i="1"/>
  <c r="I51" i="1"/>
  <c r="M8" i="1"/>
  <c r="E228" i="5"/>
  <c r="I64" i="1"/>
  <c r="I16" i="1"/>
  <c r="I233" i="5"/>
  <c r="I443" i="1"/>
  <c r="I427" i="1"/>
  <c r="I411" i="1"/>
  <c r="I395" i="1"/>
  <c r="I379" i="1"/>
  <c r="I363" i="1"/>
  <c r="I347" i="1"/>
  <c r="I331" i="1"/>
  <c r="I315" i="1"/>
  <c r="I299" i="1"/>
  <c r="I283" i="1"/>
  <c r="I267" i="1"/>
  <c r="I251" i="1"/>
  <c r="I235" i="1"/>
  <c r="I219" i="1"/>
  <c r="I203" i="1"/>
  <c r="I187" i="1"/>
  <c r="I171" i="1"/>
  <c r="I155" i="1"/>
  <c r="I139" i="1"/>
  <c r="I123" i="1"/>
  <c r="I107" i="1"/>
  <c r="I91" i="1"/>
  <c r="M69" i="1"/>
  <c r="M45" i="1"/>
  <c r="I3" i="1"/>
  <c r="E232" i="5"/>
  <c r="I54" i="1"/>
  <c r="I2" i="5"/>
  <c r="M240" i="5"/>
  <c r="O1348" i="1"/>
  <c r="O1347" i="1"/>
  <c r="K1348" i="1"/>
  <c r="K1347" i="1"/>
  <c r="G1348" i="1"/>
  <c r="G1347" i="1"/>
  <c r="M1348" i="1"/>
  <c r="M1347" i="1"/>
  <c r="I1348" i="1"/>
  <c r="I1347" i="1"/>
  <c r="E1348" i="1"/>
  <c r="E1347" i="1"/>
  <c r="I43" i="1"/>
  <c r="M21" i="1"/>
  <c r="I80" i="1"/>
  <c r="I56" i="1"/>
  <c r="I36" i="1"/>
  <c r="I8" i="1"/>
  <c r="I227" i="5"/>
  <c r="I238" i="5"/>
  <c r="M37" i="1"/>
  <c r="M16" i="1"/>
  <c r="I232" i="5"/>
  <c r="M225" i="5"/>
  <c r="M252" i="5"/>
  <c r="I72" i="1"/>
  <c r="I52" i="1"/>
  <c r="I32" i="1"/>
  <c r="M243" i="5"/>
  <c r="I35" i="1"/>
  <c r="M13" i="1"/>
  <c r="E252" i="5"/>
  <c r="I90" i="1"/>
  <c r="I70" i="1"/>
  <c r="I50" i="1"/>
  <c r="I26" i="1"/>
  <c r="M53" i="1"/>
  <c r="M32" i="1"/>
  <c r="I11" i="1"/>
  <c r="E230" i="5"/>
  <c r="I1349" i="1"/>
  <c r="I88" i="1"/>
  <c r="I68" i="1"/>
  <c r="I48" i="1"/>
  <c r="I24" i="1"/>
  <c r="E231" i="5"/>
  <c r="G17" i="5"/>
  <c r="G18" i="5"/>
  <c r="G22" i="5"/>
  <c r="G40" i="5"/>
  <c r="G43" i="5"/>
  <c r="G49" i="5"/>
  <c r="G23" i="5"/>
  <c r="G34" i="5"/>
  <c r="G4" i="5"/>
  <c r="G7" i="5"/>
  <c r="G11" i="5"/>
  <c r="G19" i="5"/>
  <c r="G28" i="5"/>
  <c r="G30" i="5"/>
  <c r="G33" i="5"/>
  <c r="G38" i="5"/>
  <c r="G46" i="5"/>
  <c r="G15" i="5"/>
  <c r="G20" i="5"/>
  <c r="G25" i="5"/>
  <c r="G35" i="5"/>
  <c r="G39" i="5"/>
  <c r="G41" i="5"/>
  <c r="G50" i="5"/>
  <c r="G5" i="5"/>
  <c r="G8" i="5"/>
  <c r="G12" i="5"/>
  <c r="G29" i="5"/>
  <c r="G31" i="5"/>
  <c r="G36" i="5"/>
  <c r="G44" i="5"/>
  <c r="G47" i="5"/>
  <c r="G3" i="5"/>
  <c r="G13" i="5"/>
  <c r="G32" i="5"/>
  <c r="G53" i="5"/>
  <c r="G62" i="5"/>
  <c r="G67" i="5"/>
  <c r="G69" i="5"/>
  <c r="G86" i="5"/>
  <c r="G103" i="5"/>
  <c r="G14" i="5"/>
  <c r="G21" i="5"/>
  <c r="G45" i="5"/>
  <c r="G74" i="5"/>
  <c r="G83" i="5"/>
  <c r="G93" i="5"/>
  <c r="G99" i="5"/>
  <c r="G107" i="5"/>
  <c r="G26" i="5"/>
  <c r="G56" i="5"/>
  <c r="G71" i="5"/>
  <c r="G79" i="5"/>
  <c r="G88" i="5"/>
  <c r="G94" i="5"/>
  <c r="G96" i="5"/>
  <c r="G108" i="5"/>
  <c r="G27" i="5"/>
  <c r="G48" i="5"/>
  <c r="G54" i="5"/>
  <c r="G57" i="5"/>
  <c r="G61" i="5"/>
  <c r="G63" i="5"/>
  <c r="G72" i="5"/>
  <c r="G75" i="5"/>
  <c r="G77" i="5"/>
  <c r="G87" i="5"/>
  <c r="G89" i="5"/>
  <c r="G6" i="5"/>
  <c r="G42" i="5"/>
  <c r="G55" i="5"/>
  <c r="G58" i="5"/>
  <c r="G80" i="5"/>
  <c r="G81" i="5"/>
  <c r="G90" i="5"/>
  <c r="G95" i="5"/>
  <c r="G97" i="5"/>
  <c r="G100" i="5"/>
  <c r="G104" i="5"/>
  <c r="G106" i="5"/>
  <c r="G10" i="5"/>
  <c r="G51" i="5"/>
  <c r="G60" i="5"/>
  <c r="G64" i="5"/>
  <c r="G92" i="5"/>
  <c r="G102" i="5"/>
  <c r="G109" i="5"/>
  <c r="K4" i="5"/>
  <c r="K7" i="5"/>
  <c r="K11" i="5"/>
  <c r="K19" i="5"/>
  <c r="G52" i="5"/>
  <c r="G65" i="5"/>
  <c r="K15" i="5"/>
  <c r="K20" i="5"/>
  <c r="G16" i="5"/>
  <c r="G68" i="5"/>
  <c r="G76" i="5"/>
  <c r="G84" i="5"/>
  <c r="K5" i="5"/>
  <c r="K8" i="5"/>
  <c r="K12" i="5"/>
  <c r="G70" i="5"/>
  <c r="G85" i="5"/>
  <c r="G105" i="5"/>
  <c r="K9" i="5"/>
  <c r="K13" i="5"/>
  <c r="G66" i="5"/>
  <c r="G78" i="5"/>
  <c r="K3" i="5"/>
  <c r="K10" i="5"/>
  <c r="K14" i="5"/>
  <c r="G24" i="5"/>
  <c r="G73" i="5"/>
  <c r="G91" i="5"/>
  <c r="K16" i="5"/>
  <c r="K21" i="5"/>
  <c r="K26" i="5"/>
  <c r="K32" i="5"/>
  <c r="K42" i="5"/>
  <c r="K56" i="5"/>
  <c r="K71" i="5"/>
  <c r="K79" i="5"/>
  <c r="K88" i="5"/>
  <c r="K94" i="5"/>
  <c r="K96" i="5"/>
  <c r="K108" i="5"/>
  <c r="G59" i="5"/>
  <c r="G101" i="5"/>
  <c r="K17" i="5"/>
  <c r="G37" i="5"/>
  <c r="K24" i="5"/>
  <c r="K45" i="5"/>
  <c r="K55" i="5"/>
  <c r="K58" i="5"/>
  <c r="K80" i="5"/>
  <c r="K81" i="5"/>
  <c r="K90" i="5"/>
  <c r="K95" i="5"/>
  <c r="K97" i="5"/>
  <c r="K100" i="5"/>
  <c r="K104" i="5"/>
  <c r="K106" i="5"/>
  <c r="K22" i="5"/>
  <c r="K40" i="5"/>
  <c r="K43" i="5"/>
  <c r="K49" i="5"/>
  <c r="K51" i="5"/>
  <c r="K70" i="5"/>
  <c r="K73" i="5"/>
  <c r="K78" i="5"/>
  <c r="K82" i="5"/>
  <c r="K84" i="5"/>
  <c r="K98" i="5"/>
  <c r="G98" i="5"/>
  <c r="K6" i="5"/>
  <c r="K25" i="5"/>
  <c r="K35" i="5"/>
  <c r="K39" i="5"/>
  <c r="K41" i="5"/>
  <c r="K50" i="5"/>
  <c r="K53" i="5"/>
  <c r="K62" i="5"/>
  <c r="K67" i="5"/>
  <c r="K69" i="5"/>
  <c r="K86" i="5"/>
  <c r="K103" i="5"/>
  <c r="K23" i="5"/>
  <c r="K34" i="5"/>
  <c r="K64" i="5"/>
  <c r="K76" i="5"/>
  <c r="K92" i="5"/>
  <c r="K109" i="5"/>
  <c r="O5" i="5"/>
  <c r="O8" i="5"/>
  <c r="O12" i="5"/>
  <c r="O29" i="5"/>
  <c r="O31" i="5"/>
  <c r="O36" i="5"/>
  <c r="O44" i="5"/>
  <c r="O47" i="5"/>
  <c r="O74" i="5"/>
  <c r="O83" i="5"/>
  <c r="O93" i="5"/>
  <c r="O99" i="5"/>
  <c r="K30" i="5"/>
  <c r="K46" i="5"/>
  <c r="K65" i="5"/>
  <c r="K105" i="5"/>
  <c r="O9" i="5"/>
  <c r="O13" i="5"/>
  <c r="O21" i="5"/>
  <c r="O26" i="5"/>
  <c r="O32" i="5"/>
  <c r="O42" i="5"/>
  <c r="O56" i="5"/>
  <c r="O71" i="5"/>
  <c r="O79" i="5"/>
  <c r="O88" i="5"/>
  <c r="O94" i="5"/>
  <c r="O96" i="5"/>
  <c r="K31" i="5"/>
  <c r="K36" i="5"/>
  <c r="K47" i="5"/>
  <c r="K83" i="5"/>
  <c r="K93" i="5"/>
  <c r="K99" i="5"/>
  <c r="O3" i="5"/>
  <c r="O10" i="5"/>
  <c r="O14" i="5"/>
  <c r="O27" i="5"/>
  <c r="O37" i="5"/>
  <c r="O48" i="5"/>
  <c r="O54" i="5"/>
  <c r="O57" i="5"/>
  <c r="O61" i="5"/>
  <c r="O63" i="5"/>
  <c r="K27" i="5"/>
  <c r="K37" i="5"/>
  <c r="K48" i="5"/>
  <c r="K57" i="5"/>
  <c r="K61" i="5"/>
  <c r="K72" i="5"/>
  <c r="K77" i="5"/>
  <c r="K52" i="5"/>
  <c r="K59" i="5"/>
  <c r="K85" i="5"/>
  <c r="K101" i="5"/>
  <c r="G9" i="5"/>
  <c r="K28" i="5"/>
  <c r="K33" i="5"/>
  <c r="K38" i="5"/>
  <c r="K60" i="5"/>
  <c r="K66" i="5"/>
  <c r="K18" i="5"/>
  <c r="K74" i="5"/>
  <c r="O6" i="5"/>
  <c r="O11" i="5"/>
  <c r="O17" i="5"/>
  <c r="O20" i="5"/>
  <c r="O30" i="5"/>
  <c r="O39" i="5"/>
  <c r="O62" i="5"/>
  <c r="O73" i="5"/>
  <c r="O84" i="5"/>
  <c r="O87" i="5"/>
  <c r="K63" i="5"/>
  <c r="K75" i="5"/>
  <c r="K89" i="5"/>
  <c r="O34" i="5"/>
  <c r="O49" i="5"/>
  <c r="O50" i="5"/>
  <c r="O51" i="5"/>
  <c r="O67" i="5"/>
  <c r="O80" i="5"/>
  <c r="O85" i="5"/>
  <c r="O86" i="5"/>
  <c r="O100" i="5"/>
  <c r="O101" i="5"/>
  <c r="O109" i="5"/>
  <c r="G82" i="5"/>
  <c r="K44" i="5"/>
  <c r="K91" i="5"/>
  <c r="O22" i="5"/>
  <c r="O25" i="5"/>
  <c r="O40" i="5"/>
  <c r="O52" i="5"/>
  <c r="O58" i="5"/>
  <c r="O66" i="5"/>
  <c r="O70" i="5"/>
  <c r="O77" i="5"/>
  <c r="O82" i="5"/>
  <c r="O102" i="5"/>
  <c r="O105" i="5"/>
  <c r="K102" i="5"/>
  <c r="O7" i="5"/>
  <c r="O23" i="5"/>
  <c r="O28" i="5"/>
  <c r="O35" i="5"/>
  <c r="O45" i="5"/>
  <c r="O64" i="5"/>
  <c r="O81" i="5"/>
  <c r="K29" i="5"/>
  <c r="K68" i="5"/>
  <c r="O53" i="5"/>
  <c r="O59" i="5"/>
  <c r="O65" i="5"/>
  <c r="O75" i="5"/>
  <c r="O78" i="5"/>
  <c r="O89" i="5"/>
  <c r="O107" i="5"/>
  <c r="K54" i="5"/>
  <c r="O18" i="5"/>
  <c r="O33" i="5"/>
  <c r="O41" i="5"/>
  <c r="O55" i="5"/>
  <c r="O60" i="5"/>
  <c r="O97" i="5"/>
  <c r="K87" i="5"/>
  <c r="O15" i="5"/>
  <c r="O46" i="5"/>
  <c r="O72" i="5"/>
  <c r="O106" i="5"/>
  <c r="O16" i="5"/>
  <c r="O95" i="5"/>
  <c r="O108" i="5"/>
  <c r="O19" i="5"/>
  <c r="O76" i="5"/>
  <c r="O98" i="5"/>
  <c r="O103" i="5"/>
  <c r="O4" i="5"/>
  <c r="O24" i="5"/>
  <c r="O90" i="5"/>
  <c r="K107" i="5"/>
  <c r="O38" i="5"/>
  <c r="O91" i="5"/>
  <c r="O104" i="5"/>
  <c r="O68" i="5"/>
  <c r="O43" i="5"/>
  <c r="O69" i="5"/>
  <c r="O92" i="5"/>
  <c r="E9" i="5"/>
  <c r="E13" i="5"/>
  <c r="E21" i="5"/>
  <c r="E26" i="5"/>
  <c r="E32" i="5"/>
  <c r="E42" i="5"/>
  <c r="E56" i="5"/>
  <c r="E71" i="5"/>
  <c r="E79" i="5"/>
  <c r="E88" i="5"/>
  <c r="E94" i="5"/>
  <c r="E96" i="5"/>
  <c r="E108" i="5"/>
  <c r="E3" i="5"/>
  <c r="E10" i="5"/>
  <c r="E14" i="5"/>
  <c r="E27" i="5"/>
  <c r="E37" i="5"/>
  <c r="E48" i="5"/>
  <c r="E54" i="5"/>
  <c r="E57" i="5"/>
  <c r="E61" i="5"/>
  <c r="E63" i="5"/>
  <c r="E72" i="5"/>
  <c r="E75" i="5"/>
  <c r="E77" i="5"/>
  <c r="E87" i="5"/>
  <c r="E89" i="5"/>
  <c r="E6" i="5"/>
  <c r="E16" i="5"/>
  <c r="E24" i="5"/>
  <c r="E45" i="5"/>
  <c r="E55" i="5"/>
  <c r="E58" i="5"/>
  <c r="E80" i="5"/>
  <c r="E81" i="5"/>
  <c r="E90" i="5"/>
  <c r="E95" i="5"/>
  <c r="E97" i="5"/>
  <c r="E100" i="5"/>
  <c r="E104" i="5"/>
  <c r="E106" i="5"/>
  <c r="E17" i="5"/>
  <c r="E18" i="5"/>
  <c r="E22" i="5"/>
  <c r="E40" i="5"/>
  <c r="E43" i="5"/>
  <c r="E49" i="5"/>
  <c r="E51" i="5"/>
  <c r="E70" i="5"/>
  <c r="E73" i="5"/>
  <c r="E78" i="5"/>
  <c r="E82" i="5"/>
  <c r="E84" i="5"/>
  <c r="E98" i="5"/>
  <c r="E23" i="5"/>
  <c r="E34" i="5"/>
  <c r="E52" i="5"/>
  <c r="E59" i="5"/>
  <c r="E64" i="5"/>
  <c r="E76" i="5"/>
  <c r="E85" i="5"/>
  <c r="E92" i="5"/>
  <c r="E101" i="5"/>
  <c r="E109" i="5"/>
  <c r="E15" i="5"/>
  <c r="E20" i="5"/>
  <c r="E25" i="5"/>
  <c r="E35" i="5"/>
  <c r="E39" i="5"/>
  <c r="E41" i="5"/>
  <c r="E50" i="5"/>
  <c r="E4" i="5"/>
  <c r="E46" i="5"/>
  <c r="E68" i="5"/>
  <c r="E74" i="5"/>
  <c r="I3" i="5"/>
  <c r="I10" i="5"/>
  <c r="I14" i="5"/>
  <c r="I27" i="5"/>
  <c r="I37" i="5"/>
  <c r="E5" i="5"/>
  <c r="E36" i="5"/>
  <c r="E47" i="5"/>
  <c r="E53" i="5"/>
  <c r="E69" i="5"/>
  <c r="E83" i="5"/>
  <c r="E93" i="5"/>
  <c r="E105" i="5"/>
  <c r="I6" i="5"/>
  <c r="I16" i="5"/>
  <c r="I24" i="5"/>
  <c r="E7" i="5"/>
  <c r="E19" i="5"/>
  <c r="E28" i="5"/>
  <c r="E38" i="5"/>
  <c r="E66" i="5"/>
  <c r="I17" i="5"/>
  <c r="I18" i="5"/>
  <c r="I22" i="5"/>
  <c r="I40" i="5"/>
  <c r="E8" i="5"/>
  <c r="E29" i="5"/>
  <c r="I23" i="5"/>
  <c r="I34" i="5"/>
  <c r="E11" i="5"/>
  <c r="E30" i="5"/>
  <c r="E91" i="5"/>
  <c r="I4" i="5"/>
  <c r="I7" i="5"/>
  <c r="I11" i="5"/>
  <c r="I19" i="5"/>
  <c r="I28" i="5"/>
  <c r="I30" i="5"/>
  <c r="I33" i="5"/>
  <c r="I38" i="5"/>
  <c r="E12" i="5"/>
  <c r="E62" i="5"/>
  <c r="E99" i="5"/>
  <c r="I45" i="5"/>
  <c r="I55" i="5"/>
  <c r="I58" i="5"/>
  <c r="I80" i="5"/>
  <c r="I81" i="5"/>
  <c r="I90" i="5"/>
  <c r="I95" i="5"/>
  <c r="I97" i="5"/>
  <c r="I100" i="5"/>
  <c r="I104" i="5"/>
  <c r="I106" i="5"/>
  <c r="I12" i="5"/>
  <c r="I20" i="5"/>
  <c r="I31" i="5"/>
  <c r="I39" i="5"/>
  <c r="I43" i="5"/>
  <c r="I49" i="5"/>
  <c r="I51" i="5"/>
  <c r="I70" i="5"/>
  <c r="I73" i="5"/>
  <c r="I78" i="5"/>
  <c r="I82" i="5"/>
  <c r="I84" i="5"/>
  <c r="I98" i="5"/>
  <c r="E65" i="5"/>
  <c r="E102" i="5"/>
  <c r="I13" i="5"/>
  <c r="I32" i="5"/>
  <c r="I52" i="5"/>
  <c r="I59" i="5"/>
  <c r="I64" i="5"/>
  <c r="I76" i="5"/>
  <c r="I85" i="5"/>
  <c r="I92" i="5"/>
  <c r="I101" i="5"/>
  <c r="I109" i="5"/>
  <c r="E44" i="5"/>
  <c r="E103" i="5"/>
  <c r="I5" i="5"/>
  <c r="I15" i="5"/>
  <c r="I21" i="5"/>
  <c r="I46" i="5"/>
  <c r="I60" i="5"/>
  <c r="I65" i="5"/>
  <c r="I66" i="5"/>
  <c r="I68" i="5"/>
  <c r="I91" i="5"/>
  <c r="I102" i="5"/>
  <c r="I105" i="5"/>
  <c r="E67" i="5"/>
  <c r="I26" i="5"/>
  <c r="I50" i="5"/>
  <c r="I53" i="5"/>
  <c r="I62" i="5"/>
  <c r="I67" i="5"/>
  <c r="I69" i="5"/>
  <c r="I86" i="5"/>
  <c r="I103" i="5"/>
  <c r="E31" i="5"/>
  <c r="E60" i="5"/>
  <c r="E86" i="5"/>
  <c r="I8" i="5"/>
  <c r="I29" i="5"/>
  <c r="I35" i="5"/>
  <c r="I56" i="5"/>
  <c r="I71" i="5"/>
  <c r="I79" i="5"/>
  <c r="I44" i="5"/>
  <c r="I74" i="5"/>
  <c r="I88" i="5"/>
  <c r="I107" i="5"/>
  <c r="M17" i="5"/>
  <c r="E33" i="5"/>
  <c r="I25" i="5"/>
  <c r="I75" i="5"/>
  <c r="I99" i="5"/>
  <c r="I108" i="5"/>
  <c r="I47" i="5"/>
  <c r="M4" i="5"/>
  <c r="M7" i="5"/>
  <c r="M11" i="5"/>
  <c r="M19" i="5"/>
  <c r="I48" i="5"/>
  <c r="I61" i="5"/>
  <c r="I77" i="5"/>
  <c r="I93" i="5"/>
  <c r="M15" i="5"/>
  <c r="E107" i="5"/>
  <c r="I41" i="5"/>
  <c r="I83" i="5"/>
  <c r="I87" i="5"/>
  <c r="M3" i="5"/>
  <c r="M10" i="5"/>
  <c r="M14" i="5"/>
  <c r="I57" i="5"/>
  <c r="I96" i="5"/>
  <c r="M8" i="5"/>
  <c r="M18" i="5"/>
  <c r="M23" i="5"/>
  <c r="M34" i="5"/>
  <c r="M52" i="5"/>
  <c r="M59" i="5"/>
  <c r="M64" i="5"/>
  <c r="M76" i="5"/>
  <c r="M85" i="5"/>
  <c r="M92" i="5"/>
  <c r="M101" i="5"/>
  <c r="M109" i="5"/>
  <c r="M9" i="5"/>
  <c r="M28" i="5"/>
  <c r="M30" i="5"/>
  <c r="M33" i="5"/>
  <c r="M38" i="5"/>
  <c r="M46" i="5"/>
  <c r="M60" i="5"/>
  <c r="M65" i="5"/>
  <c r="M66" i="5"/>
  <c r="M68" i="5"/>
  <c r="M91" i="5"/>
  <c r="M102" i="5"/>
  <c r="M105" i="5"/>
  <c r="I63" i="5"/>
  <c r="M16" i="5"/>
  <c r="M20" i="5"/>
  <c r="M25" i="5"/>
  <c r="M35" i="5"/>
  <c r="M39" i="5"/>
  <c r="M41" i="5"/>
  <c r="M50" i="5"/>
  <c r="M53" i="5"/>
  <c r="M62" i="5"/>
  <c r="M67" i="5"/>
  <c r="M69" i="5"/>
  <c r="M86" i="5"/>
  <c r="M103" i="5"/>
  <c r="I9" i="5"/>
  <c r="I89" i="5"/>
  <c r="M5" i="5"/>
  <c r="M12" i="5"/>
  <c r="M21" i="5"/>
  <c r="M26" i="5"/>
  <c r="M32" i="5"/>
  <c r="M42" i="5"/>
  <c r="M56" i="5"/>
  <c r="M71" i="5"/>
  <c r="M79" i="5"/>
  <c r="I72" i="5"/>
  <c r="M27" i="5"/>
  <c r="M37" i="5"/>
  <c r="M48" i="5"/>
  <c r="M57" i="5"/>
  <c r="M61" i="5"/>
  <c r="M72" i="5"/>
  <c r="M77" i="5"/>
  <c r="M88" i="5"/>
  <c r="M24" i="5"/>
  <c r="M58" i="5"/>
  <c r="M81" i="5"/>
  <c r="M96" i="5"/>
  <c r="M6" i="5"/>
  <c r="M43" i="5"/>
  <c r="M49" i="5"/>
  <c r="M51" i="5"/>
  <c r="M73" i="5"/>
  <c r="M78" i="5"/>
  <c r="M84" i="5"/>
  <c r="M29" i="5"/>
  <c r="M44" i="5"/>
  <c r="M74" i="5"/>
  <c r="M93" i="5"/>
  <c r="M97" i="5"/>
  <c r="I36" i="5"/>
  <c r="I94" i="5"/>
  <c r="M13" i="5"/>
  <c r="M54" i="5"/>
  <c r="M63" i="5"/>
  <c r="M75" i="5"/>
  <c r="M87" i="5"/>
  <c r="M90" i="5"/>
  <c r="M94" i="5"/>
  <c r="M98" i="5"/>
  <c r="M106" i="5"/>
  <c r="I42" i="5"/>
  <c r="M45" i="5"/>
  <c r="M55" i="5"/>
  <c r="M80" i="5"/>
  <c r="M99" i="5"/>
  <c r="M100" i="5"/>
  <c r="M22" i="5"/>
  <c r="M40" i="5"/>
  <c r="M82" i="5"/>
  <c r="I54" i="5"/>
  <c r="M83" i="5"/>
  <c r="M104" i="5"/>
  <c r="M95" i="5"/>
  <c r="M107" i="5"/>
  <c r="M47" i="5"/>
  <c r="M108" i="5"/>
  <c r="M70" i="5"/>
  <c r="M31" i="5"/>
  <c r="M89" i="5"/>
  <c r="M36" i="5"/>
  <c r="G117" i="5"/>
  <c r="G122" i="5"/>
  <c r="G127" i="5"/>
  <c r="K117" i="5"/>
  <c r="K122" i="5"/>
  <c r="K127" i="5"/>
  <c r="G112" i="5"/>
  <c r="G123" i="5"/>
  <c r="G125" i="5"/>
  <c r="G134" i="5"/>
  <c r="K112" i="5"/>
  <c r="K123" i="5"/>
  <c r="K125" i="5"/>
  <c r="K134" i="5"/>
  <c r="G128" i="5"/>
  <c r="K128" i="5"/>
  <c r="G113" i="5"/>
  <c r="G118" i="5"/>
  <c r="G121" i="5"/>
  <c r="G129" i="5"/>
  <c r="G132" i="5"/>
  <c r="G133" i="5"/>
  <c r="G135" i="5"/>
  <c r="G137" i="5"/>
  <c r="K113" i="5"/>
  <c r="K118" i="5"/>
  <c r="K121" i="5"/>
  <c r="K129" i="5"/>
  <c r="K132" i="5"/>
  <c r="K133" i="5"/>
  <c r="K135" i="5"/>
  <c r="G110" i="5"/>
  <c r="G114" i="5"/>
  <c r="G124" i="5"/>
  <c r="G138" i="5"/>
  <c r="K110" i="5"/>
  <c r="K114" i="5"/>
  <c r="K124" i="5"/>
  <c r="G119" i="5"/>
  <c r="G140" i="5"/>
  <c r="K111" i="5"/>
  <c r="K126" i="5"/>
  <c r="K136" i="5"/>
  <c r="O117" i="5"/>
  <c r="O122" i="5"/>
  <c r="O127" i="5"/>
  <c r="O128" i="5"/>
  <c r="K119" i="5"/>
  <c r="O112" i="5"/>
  <c r="O123" i="5"/>
  <c r="O125" i="5"/>
  <c r="O134" i="5"/>
  <c r="G130" i="5"/>
  <c r="K115" i="5"/>
  <c r="K131" i="5"/>
  <c r="K138" i="5"/>
  <c r="O110" i="5"/>
  <c r="O114" i="5"/>
  <c r="O124" i="5"/>
  <c r="O138" i="5"/>
  <c r="O111" i="5"/>
  <c r="O119" i="5"/>
  <c r="O130" i="5"/>
  <c r="G120" i="5"/>
  <c r="O126" i="5"/>
  <c r="K120" i="5"/>
  <c r="O136" i="5"/>
  <c r="O139" i="5"/>
  <c r="O116" i="5"/>
  <c r="O133" i="5"/>
  <c r="O113" i="5"/>
  <c r="O129" i="5"/>
  <c r="O140" i="5"/>
  <c r="K130" i="5"/>
  <c r="K139" i="5"/>
  <c r="O118" i="5"/>
  <c r="G136" i="5"/>
  <c r="O115" i="5"/>
  <c r="O131" i="5"/>
  <c r="O121" i="5"/>
  <c r="G111" i="5"/>
  <c r="G139" i="5"/>
  <c r="O120" i="5"/>
  <c r="G116" i="5"/>
  <c r="G115" i="5"/>
  <c r="G126" i="5"/>
  <c r="K137" i="5"/>
  <c r="O132" i="5"/>
  <c r="G131" i="5"/>
  <c r="K116" i="5"/>
  <c r="K140" i="5"/>
  <c r="O135" i="5"/>
  <c r="O137" i="5"/>
  <c r="E110" i="5"/>
  <c r="E114" i="5"/>
  <c r="E124" i="5"/>
  <c r="E138" i="5"/>
  <c r="I110" i="5"/>
  <c r="I114" i="5"/>
  <c r="I124" i="5"/>
  <c r="I138" i="5"/>
  <c r="E111" i="5"/>
  <c r="E119" i="5"/>
  <c r="E126" i="5"/>
  <c r="E130" i="5"/>
  <c r="I111" i="5"/>
  <c r="I119" i="5"/>
  <c r="I126" i="5"/>
  <c r="I130" i="5"/>
  <c r="E115" i="5"/>
  <c r="E116" i="5"/>
  <c r="E131" i="5"/>
  <c r="E136" i="5"/>
  <c r="E139" i="5"/>
  <c r="I115" i="5"/>
  <c r="I116" i="5"/>
  <c r="I131" i="5"/>
  <c r="I136" i="5"/>
  <c r="I139" i="5"/>
  <c r="E120" i="5"/>
  <c r="E140" i="5"/>
  <c r="I120" i="5"/>
  <c r="I140" i="5"/>
  <c r="E117" i="5"/>
  <c r="E122" i="5"/>
  <c r="E127" i="5"/>
  <c r="I117" i="5"/>
  <c r="I122" i="5"/>
  <c r="I127" i="5"/>
  <c r="E112" i="5"/>
  <c r="E118" i="5"/>
  <c r="E133" i="5"/>
  <c r="I123" i="5"/>
  <c r="M110" i="5"/>
  <c r="M114" i="5"/>
  <c r="M124" i="5"/>
  <c r="M138" i="5"/>
  <c r="E128" i="5"/>
  <c r="E134" i="5"/>
  <c r="I112" i="5"/>
  <c r="I118" i="5"/>
  <c r="I133" i="5"/>
  <c r="M111" i="5"/>
  <c r="M119" i="5"/>
  <c r="M126" i="5"/>
  <c r="M130" i="5"/>
  <c r="E113" i="5"/>
  <c r="E129" i="5"/>
  <c r="I128" i="5"/>
  <c r="I134" i="5"/>
  <c r="M115" i="5"/>
  <c r="M116" i="5"/>
  <c r="M131" i="5"/>
  <c r="M136" i="5"/>
  <c r="M139" i="5"/>
  <c r="M117" i="5"/>
  <c r="M122" i="5"/>
  <c r="M127" i="5"/>
  <c r="E125" i="5"/>
  <c r="E132" i="5"/>
  <c r="M112" i="5"/>
  <c r="M123" i="5"/>
  <c r="M125" i="5"/>
  <c r="M134" i="5"/>
  <c r="M128" i="5"/>
  <c r="M113" i="5"/>
  <c r="M129" i="5"/>
  <c r="E135" i="5"/>
  <c r="I121" i="5"/>
  <c r="E121" i="5"/>
  <c r="E137" i="5"/>
  <c r="I135" i="5"/>
  <c r="M120" i="5"/>
  <c r="M135" i="5"/>
  <c r="M118" i="5"/>
  <c r="M133" i="5"/>
  <c r="E123" i="5"/>
  <c r="I125" i="5"/>
  <c r="I137" i="5"/>
  <c r="M121" i="5"/>
  <c r="I113" i="5"/>
  <c r="M132" i="5"/>
  <c r="I129" i="5"/>
  <c r="M137" i="5"/>
  <c r="I132" i="5"/>
  <c r="M140" i="5"/>
  <c r="G143" i="5"/>
  <c r="G153" i="5"/>
  <c r="G155" i="5"/>
  <c r="G157" i="5"/>
  <c r="G161" i="5"/>
  <c r="G166" i="5"/>
  <c r="G171" i="5"/>
  <c r="G183" i="5"/>
  <c r="G186" i="5"/>
  <c r="G144" i="5"/>
  <c r="G145" i="5"/>
  <c r="G147" i="5"/>
  <c r="G158" i="5"/>
  <c r="G172" i="5"/>
  <c r="G179" i="5"/>
  <c r="G159" i="5"/>
  <c r="G162" i="5"/>
  <c r="G167" i="5"/>
  <c r="G176" i="5"/>
  <c r="G180" i="5"/>
  <c r="G187" i="5"/>
  <c r="G154" i="5"/>
  <c r="G170" i="5"/>
  <c r="G173" i="5"/>
  <c r="G177" i="5"/>
  <c r="G181" i="5"/>
  <c r="G188" i="5"/>
  <c r="G146" i="5"/>
  <c r="G148" i="5"/>
  <c r="G151" i="5"/>
  <c r="G165" i="5"/>
  <c r="G174" i="5"/>
  <c r="G178" i="5"/>
  <c r="G184" i="5"/>
  <c r="G156" i="5"/>
  <c r="K150" i="5"/>
  <c r="K160" i="5"/>
  <c r="K168" i="5"/>
  <c r="K182" i="5"/>
  <c r="G160" i="5"/>
  <c r="G182" i="5"/>
  <c r="K146" i="5"/>
  <c r="K148" i="5"/>
  <c r="K151" i="5"/>
  <c r="K165" i="5"/>
  <c r="K174" i="5"/>
  <c r="K178" i="5"/>
  <c r="K184" i="5"/>
  <c r="G169" i="5"/>
  <c r="K156" i="5"/>
  <c r="K164" i="5"/>
  <c r="K175" i="5"/>
  <c r="G152" i="5"/>
  <c r="G163" i="5"/>
  <c r="G175" i="5"/>
  <c r="G185" i="5"/>
  <c r="K144" i="5"/>
  <c r="K145" i="5"/>
  <c r="K147" i="5"/>
  <c r="K158" i="5"/>
  <c r="K172" i="5"/>
  <c r="K179" i="5"/>
  <c r="K170" i="5"/>
  <c r="K173" i="5"/>
  <c r="K181" i="5"/>
  <c r="G142" i="5"/>
  <c r="G168" i="5"/>
  <c r="K149" i="5"/>
  <c r="O154" i="5"/>
  <c r="O170" i="5"/>
  <c r="O173" i="5"/>
  <c r="O177" i="5"/>
  <c r="O181" i="5"/>
  <c r="K161" i="5"/>
  <c r="K166" i="5"/>
  <c r="K171" i="5"/>
  <c r="K183" i="5"/>
  <c r="O150" i="5"/>
  <c r="O160" i="5"/>
  <c r="O168" i="5"/>
  <c r="O182" i="5"/>
  <c r="K162" i="5"/>
  <c r="K167" i="5"/>
  <c r="K176" i="5"/>
  <c r="O146" i="5"/>
  <c r="O148" i="5"/>
  <c r="O151" i="5"/>
  <c r="O165" i="5"/>
  <c r="O174" i="5"/>
  <c r="O178" i="5"/>
  <c r="K154" i="5"/>
  <c r="K177" i="5"/>
  <c r="K188" i="5"/>
  <c r="O142" i="5"/>
  <c r="O149" i="5"/>
  <c r="O152" i="5"/>
  <c r="O163" i="5"/>
  <c r="O169" i="5"/>
  <c r="G150" i="5"/>
  <c r="K143" i="5"/>
  <c r="K153" i="5"/>
  <c r="K155" i="5"/>
  <c r="K157" i="5"/>
  <c r="K186" i="5"/>
  <c r="O143" i="5"/>
  <c r="O153" i="5"/>
  <c r="O155" i="5"/>
  <c r="O157" i="5"/>
  <c r="K142" i="5"/>
  <c r="O159" i="5"/>
  <c r="O180" i="5"/>
  <c r="O179" i="5"/>
  <c r="O144" i="5"/>
  <c r="O175" i="5"/>
  <c r="O186" i="5"/>
  <c r="O161" i="5"/>
  <c r="O166" i="5"/>
  <c r="O171" i="5"/>
  <c r="O187" i="5"/>
  <c r="O176" i="5"/>
  <c r="O172" i="5"/>
  <c r="G164" i="5"/>
  <c r="K159" i="5"/>
  <c r="K180" i="5"/>
  <c r="O145" i="5"/>
  <c r="O183" i="5"/>
  <c r="O188" i="5"/>
  <c r="O167" i="5"/>
  <c r="O147" i="5"/>
  <c r="O164" i="5"/>
  <c r="G149" i="5"/>
  <c r="K152" i="5"/>
  <c r="K163" i="5"/>
  <c r="K185" i="5"/>
  <c r="O162" i="5"/>
  <c r="K187" i="5"/>
  <c r="K169" i="5"/>
  <c r="O156" i="5"/>
  <c r="O184" i="5"/>
  <c r="O158" i="5"/>
  <c r="O185" i="5"/>
  <c r="E156" i="5"/>
  <c r="E164" i="5"/>
  <c r="E175" i="5"/>
  <c r="E143" i="5"/>
  <c r="E153" i="5"/>
  <c r="E155" i="5"/>
  <c r="E157" i="5"/>
  <c r="E161" i="5"/>
  <c r="E166" i="5"/>
  <c r="E171" i="5"/>
  <c r="E183" i="5"/>
  <c r="E186" i="5"/>
  <c r="I143" i="5"/>
  <c r="I153" i="5"/>
  <c r="I155" i="5"/>
  <c r="I157" i="5"/>
  <c r="I161" i="5"/>
  <c r="E144" i="5"/>
  <c r="E145" i="5"/>
  <c r="E147" i="5"/>
  <c r="E158" i="5"/>
  <c r="E172" i="5"/>
  <c r="E179" i="5"/>
  <c r="I144" i="5"/>
  <c r="I145" i="5"/>
  <c r="I147" i="5"/>
  <c r="I158" i="5"/>
  <c r="E159" i="5"/>
  <c r="E162" i="5"/>
  <c r="E167" i="5"/>
  <c r="E176" i="5"/>
  <c r="E180" i="5"/>
  <c r="E187" i="5"/>
  <c r="I159" i="5"/>
  <c r="I162" i="5"/>
  <c r="I167" i="5"/>
  <c r="E154" i="5"/>
  <c r="E170" i="5"/>
  <c r="E173" i="5"/>
  <c r="E177" i="5"/>
  <c r="E181" i="5"/>
  <c r="E188" i="5"/>
  <c r="I154" i="5"/>
  <c r="E150" i="5"/>
  <c r="E160" i="5"/>
  <c r="E168" i="5"/>
  <c r="E182" i="5"/>
  <c r="E146" i="5"/>
  <c r="E148" i="5"/>
  <c r="E151" i="5"/>
  <c r="E165" i="5"/>
  <c r="E174" i="5"/>
  <c r="E178" i="5"/>
  <c r="E184" i="5"/>
  <c r="I146" i="5"/>
  <c r="I148" i="5"/>
  <c r="I151" i="5"/>
  <c r="I165" i="5"/>
  <c r="I166" i="5"/>
  <c r="I182" i="5"/>
  <c r="M150" i="5"/>
  <c r="I150" i="5"/>
  <c r="I168" i="5"/>
  <c r="I174" i="5"/>
  <c r="I178" i="5"/>
  <c r="I184" i="5"/>
  <c r="M146" i="5"/>
  <c r="M148" i="5"/>
  <c r="M151" i="5"/>
  <c r="E152" i="5"/>
  <c r="E163" i="5"/>
  <c r="I164" i="5"/>
  <c r="I175" i="5"/>
  <c r="E169" i="5"/>
  <c r="I156" i="5"/>
  <c r="I172" i="5"/>
  <c r="I179" i="5"/>
  <c r="M144" i="5"/>
  <c r="M145" i="5"/>
  <c r="M147" i="5"/>
  <c r="E142" i="5"/>
  <c r="I177" i="5"/>
  <c r="I188" i="5"/>
  <c r="M157" i="5"/>
  <c r="M167" i="5"/>
  <c r="M176" i="5"/>
  <c r="M180" i="5"/>
  <c r="M187" i="5"/>
  <c r="E149" i="5"/>
  <c r="I169" i="5"/>
  <c r="I185" i="5"/>
  <c r="M142" i="5"/>
  <c r="M152" i="5"/>
  <c r="M158" i="5"/>
  <c r="M162" i="5"/>
  <c r="M170" i="5"/>
  <c r="M173" i="5"/>
  <c r="M177" i="5"/>
  <c r="M181" i="5"/>
  <c r="M188" i="5"/>
  <c r="I186" i="5"/>
  <c r="M143" i="5"/>
  <c r="M153" i="5"/>
  <c r="M159" i="5"/>
  <c r="M168" i="5"/>
  <c r="M182" i="5"/>
  <c r="I160" i="5"/>
  <c r="I180" i="5"/>
  <c r="I187" i="5"/>
  <c r="M155" i="5"/>
  <c r="M165" i="5"/>
  <c r="M174" i="5"/>
  <c r="M178" i="5"/>
  <c r="M184" i="5"/>
  <c r="I149" i="5"/>
  <c r="I170" i="5"/>
  <c r="I173" i="5"/>
  <c r="I181" i="5"/>
  <c r="M160" i="5"/>
  <c r="M163" i="5"/>
  <c r="M169" i="5"/>
  <c r="M185" i="5"/>
  <c r="E185" i="5"/>
  <c r="I171" i="5"/>
  <c r="I183" i="5"/>
  <c r="M166" i="5"/>
  <c r="M171" i="5"/>
  <c r="M183" i="5"/>
  <c r="M186" i="5"/>
  <c r="I152" i="5"/>
  <c r="M179" i="5"/>
  <c r="M161" i="5"/>
  <c r="M149" i="5"/>
  <c r="M164" i="5"/>
  <c r="I176" i="5"/>
  <c r="M172" i="5"/>
  <c r="M156" i="5"/>
  <c r="M175" i="5"/>
  <c r="M154" i="5"/>
  <c r="I163" i="5"/>
  <c r="I142" i="5"/>
  <c r="G193" i="5"/>
  <c r="K189" i="5"/>
  <c r="O193" i="5"/>
  <c r="G196" i="5"/>
  <c r="G197" i="5"/>
  <c r="G199" i="5"/>
  <c r="G191" i="5"/>
  <c r="G194" i="5"/>
  <c r="G198" i="5"/>
  <c r="G189" i="5"/>
  <c r="K193" i="5"/>
  <c r="O189" i="5"/>
  <c r="G141" i="5"/>
  <c r="K192" i="5"/>
  <c r="K197" i="5"/>
  <c r="O192" i="5"/>
  <c r="O199" i="5"/>
  <c r="K190" i="5"/>
  <c r="K194" i="5"/>
  <c r="G192" i="5"/>
  <c r="G190" i="5"/>
  <c r="G195" i="5"/>
  <c r="G200" i="5"/>
  <c r="K199" i="5"/>
  <c r="O190" i="5"/>
  <c r="O198" i="5"/>
  <c r="O200" i="5"/>
  <c r="K198" i="5"/>
  <c r="K200" i="5"/>
  <c r="O194" i="5"/>
  <c r="K195" i="5"/>
  <c r="O191" i="5"/>
  <c r="O195" i="5"/>
  <c r="O197" i="5"/>
  <c r="K141" i="5"/>
  <c r="O196" i="5"/>
  <c r="O141" i="5"/>
  <c r="K196" i="5"/>
  <c r="K191" i="5"/>
  <c r="I191" i="5"/>
  <c r="I194" i="5"/>
  <c r="I197" i="5"/>
  <c r="I198" i="5"/>
  <c r="E141" i="5"/>
  <c r="E192" i="5"/>
  <c r="E195" i="5"/>
  <c r="E193" i="5"/>
  <c r="I189" i="5"/>
  <c r="M193" i="5"/>
  <c r="I190" i="5"/>
  <c r="E196" i="5"/>
  <c r="E191" i="5"/>
  <c r="E194" i="5"/>
  <c r="E197" i="5"/>
  <c r="E198" i="5"/>
  <c r="E189" i="5"/>
  <c r="I195" i="5"/>
  <c r="M192" i="5"/>
  <c r="M199" i="5"/>
  <c r="M190" i="5"/>
  <c r="E190" i="5"/>
  <c r="I199" i="5"/>
  <c r="M189" i="5"/>
  <c r="M198" i="5"/>
  <c r="E199" i="5"/>
  <c r="I196" i="5"/>
  <c r="I200" i="5"/>
  <c r="M194" i="5"/>
  <c r="M200" i="5"/>
  <c r="E200" i="5"/>
  <c r="I192" i="5"/>
  <c r="I141" i="5"/>
  <c r="I193" i="5"/>
  <c r="M191" i="5"/>
  <c r="M195" i="5"/>
  <c r="M197" i="5"/>
  <c r="M141" i="5"/>
  <c r="M196" i="5"/>
  <c r="G203" i="5"/>
  <c r="G205" i="5"/>
  <c r="G208" i="5"/>
  <c r="K207" i="5"/>
  <c r="K211" i="5"/>
  <c r="O203" i="5"/>
  <c r="O205" i="5"/>
  <c r="O208" i="5"/>
  <c r="G206" i="5"/>
  <c r="G209" i="5"/>
  <c r="K202" i="5"/>
  <c r="K212" i="5"/>
  <c r="O206" i="5"/>
  <c r="O209" i="5"/>
  <c r="G207" i="5"/>
  <c r="G211" i="5"/>
  <c r="K203" i="5"/>
  <c r="K205" i="5"/>
  <c r="K208" i="5"/>
  <c r="O207" i="5"/>
  <c r="O211" i="5"/>
  <c r="O204" i="5"/>
  <c r="G204" i="5"/>
  <c r="G202" i="5"/>
  <c r="K201" i="5"/>
  <c r="K210" i="5"/>
  <c r="G212" i="5"/>
  <c r="O201" i="5"/>
  <c r="O202" i="5"/>
  <c r="K204" i="5"/>
  <c r="K206" i="5"/>
  <c r="O210" i="5"/>
  <c r="O212" i="5"/>
  <c r="K209" i="5"/>
  <c r="G201" i="5"/>
  <c r="G210" i="5"/>
  <c r="E201" i="5"/>
  <c r="E210" i="5"/>
  <c r="M201" i="5"/>
  <c r="M210" i="5"/>
  <c r="E206" i="5"/>
  <c r="E209" i="5"/>
  <c r="E204" i="5"/>
  <c r="M204" i="5"/>
  <c r="I201" i="5"/>
  <c r="I210" i="5"/>
  <c r="E202" i="5"/>
  <c r="E212" i="5"/>
  <c r="I206" i="5"/>
  <c r="I209" i="5"/>
  <c r="M202" i="5"/>
  <c r="M212" i="5"/>
  <c r="E203" i="5"/>
  <c r="E205" i="5"/>
  <c r="E208" i="5"/>
  <c r="I207" i="5"/>
  <c r="I211" i="5"/>
  <c r="M203" i="5"/>
  <c r="M205" i="5"/>
  <c r="M208" i="5"/>
  <c r="M211" i="5"/>
  <c r="M206" i="5"/>
  <c r="M207" i="5"/>
  <c r="E207" i="5"/>
  <c r="I208" i="5"/>
  <c r="I212" i="5"/>
  <c r="I202" i="5"/>
  <c r="I205" i="5"/>
  <c r="E211" i="5"/>
  <c r="I203" i="5"/>
  <c r="M209" i="5"/>
  <c r="I204" i="5"/>
  <c r="G218" i="5"/>
  <c r="K214" i="5"/>
  <c r="O218" i="5"/>
  <c r="G220" i="5"/>
  <c r="K217" i="5"/>
  <c r="O217" i="5"/>
  <c r="K221" i="5"/>
  <c r="O213" i="5"/>
  <c r="O220" i="5"/>
  <c r="K215" i="5"/>
  <c r="G215" i="5"/>
  <c r="O215" i="5"/>
  <c r="G216" i="5"/>
  <c r="O216" i="5"/>
  <c r="G221" i="5"/>
  <c r="K213" i="5"/>
  <c r="K216" i="5"/>
  <c r="K219" i="5"/>
  <c r="K220" i="5"/>
  <c r="O221" i="5"/>
  <c r="G214" i="5"/>
  <c r="K218" i="5"/>
  <c r="O214" i="5"/>
  <c r="G217" i="5"/>
  <c r="G213" i="5"/>
  <c r="G219" i="5"/>
  <c r="O219" i="5"/>
  <c r="E215" i="5"/>
  <c r="M215" i="5"/>
  <c r="I220" i="5"/>
  <c r="E217" i="5"/>
  <c r="E213" i="5"/>
  <c r="E216" i="5"/>
  <c r="E219" i="5"/>
  <c r="E220" i="5"/>
  <c r="I221" i="5"/>
  <c r="M213" i="5"/>
  <c r="M216" i="5"/>
  <c r="M219" i="5"/>
  <c r="M220" i="5"/>
  <c r="I213" i="5"/>
  <c r="E214" i="5"/>
  <c r="E218" i="5"/>
  <c r="I214" i="5"/>
  <c r="M218" i="5"/>
  <c r="M214" i="5"/>
  <c r="M217" i="5"/>
  <c r="I217" i="5"/>
  <c r="I215" i="5"/>
  <c r="E221" i="5"/>
  <c r="I216" i="5"/>
  <c r="I219" i="5"/>
  <c r="M221" i="5"/>
  <c r="I218" i="5"/>
  <c r="G222" i="5"/>
  <c r="K222" i="5"/>
  <c r="O222" i="5"/>
  <c r="G223" i="5"/>
  <c r="K223" i="5"/>
  <c r="O223" i="5"/>
  <c r="I222" i="5"/>
  <c r="M222" i="5"/>
  <c r="E222" i="5"/>
  <c r="E223" i="5"/>
  <c r="I223" i="5"/>
  <c r="M223" i="5"/>
  <c r="I22" i="1"/>
  <c r="I6" i="1"/>
  <c r="M232" i="5"/>
  <c r="E242" i="5"/>
  <c r="I20" i="1"/>
  <c r="I4" i="1"/>
  <c r="I230" i="5"/>
  <c r="M226" i="5"/>
  <c r="I225" i="5"/>
  <c r="M2" i="5"/>
  <c r="E234" i="5"/>
  <c r="M250" i="5"/>
  <c r="I242" i="5"/>
  <c r="I229" i="5"/>
  <c r="M224" i="5"/>
  <c r="E244" i="5"/>
  <c r="G1289" i="1"/>
  <c r="G1297" i="1"/>
  <c r="G1305" i="1"/>
  <c r="G1313" i="1"/>
  <c r="G1321" i="1"/>
  <c r="G1329" i="1"/>
  <c r="G1337" i="1"/>
  <c r="G1345" i="1"/>
  <c r="K1283" i="1"/>
  <c r="K1291" i="1"/>
  <c r="K1299" i="1"/>
  <c r="K1307" i="1"/>
  <c r="K1315" i="1"/>
  <c r="K1323" i="1"/>
  <c r="K1331" i="1"/>
  <c r="K1339" i="1"/>
  <c r="O1285" i="1"/>
  <c r="O1293" i="1"/>
  <c r="O1301" i="1"/>
  <c r="O1309" i="1"/>
  <c r="O1317" i="1"/>
  <c r="O1325" i="1"/>
  <c r="O1333" i="1"/>
  <c r="O1341" i="1"/>
  <c r="K1338" i="1"/>
  <c r="O1292" i="1"/>
  <c r="O1332" i="1"/>
  <c r="G1282" i="1"/>
  <c r="G1290" i="1"/>
  <c r="G1298" i="1"/>
  <c r="G1306" i="1"/>
  <c r="G1314" i="1"/>
  <c r="G1322" i="1"/>
  <c r="G1330" i="1"/>
  <c r="G1338" i="1"/>
  <c r="G1346" i="1"/>
  <c r="K1284" i="1"/>
  <c r="K1292" i="1"/>
  <c r="K1300" i="1"/>
  <c r="K1308" i="1"/>
  <c r="K1316" i="1"/>
  <c r="K1324" i="1"/>
  <c r="K1332" i="1"/>
  <c r="K1340" i="1"/>
  <c r="O1286" i="1"/>
  <c r="O1294" i="1"/>
  <c r="O1302" i="1"/>
  <c r="O1310" i="1"/>
  <c r="O1318" i="1"/>
  <c r="O1326" i="1"/>
  <c r="O1334" i="1"/>
  <c r="O1342" i="1"/>
  <c r="G1296" i="1"/>
  <c r="G1320" i="1"/>
  <c r="K1298" i="1"/>
  <c r="O1316" i="1"/>
  <c r="G1283" i="1"/>
  <c r="G1291" i="1"/>
  <c r="G1299" i="1"/>
  <c r="G1307" i="1"/>
  <c r="G1315" i="1"/>
  <c r="G1323" i="1"/>
  <c r="G1331" i="1"/>
  <c r="G1339" i="1"/>
  <c r="K1285" i="1"/>
  <c r="K1293" i="1"/>
  <c r="K1301" i="1"/>
  <c r="K1309" i="1"/>
  <c r="K1317" i="1"/>
  <c r="K1325" i="1"/>
  <c r="K1333" i="1"/>
  <c r="K1341" i="1"/>
  <c r="O1287" i="1"/>
  <c r="O1295" i="1"/>
  <c r="O1303" i="1"/>
  <c r="O1311" i="1"/>
  <c r="O1319" i="1"/>
  <c r="O1327" i="1"/>
  <c r="O1335" i="1"/>
  <c r="O1343" i="1"/>
  <c r="G1304" i="1"/>
  <c r="G1344" i="1"/>
  <c r="K1282" i="1"/>
  <c r="K1322" i="1"/>
  <c r="O1324" i="1"/>
  <c r="G1284" i="1"/>
  <c r="G1292" i="1"/>
  <c r="G1300" i="1"/>
  <c r="G1308" i="1"/>
  <c r="G1316" i="1"/>
  <c r="G1324" i="1"/>
  <c r="G1332" i="1"/>
  <c r="G1340" i="1"/>
  <c r="K1286" i="1"/>
  <c r="K1294" i="1"/>
  <c r="K1302" i="1"/>
  <c r="K1310" i="1"/>
  <c r="K1318" i="1"/>
  <c r="K1326" i="1"/>
  <c r="K1334" i="1"/>
  <c r="K1342" i="1"/>
  <c r="O1288" i="1"/>
  <c r="O1296" i="1"/>
  <c r="O1304" i="1"/>
  <c r="O1312" i="1"/>
  <c r="O1320" i="1"/>
  <c r="O1328" i="1"/>
  <c r="O1336" i="1"/>
  <c r="O1344" i="1"/>
  <c r="G1288" i="1"/>
  <c r="G1328" i="1"/>
  <c r="K1330" i="1"/>
  <c r="G1285" i="1"/>
  <c r="G1293" i="1"/>
  <c r="G1301" i="1"/>
  <c r="G1309" i="1"/>
  <c r="G1317" i="1"/>
  <c r="G1325" i="1"/>
  <c r="G1333" i="1"/>
  <c r="G1341" i="1"/>
  <c r="K1287" i="1"/>
  <c r="K1295" i="1"/>
  <c r="K1303" i="1"/>
  <c r="K1311" i="1"/>
  <c r="K1319" i="1"/>
  <c r="K1327" i="1"/>
  <c r="K1335" i="1"/>
  <c r="K1343" i="1"/>
  <c r="O1289" i="1"/>
  <c r="O1297" i="1"/>
  <c r="O1305" i="1"/>
  <c r="O1313" i="1"/>
  <c r="O1321" i="1"/>
  <c r="O1329" i="1"/>
  <c r="O1337" i="1"/>
  <c r="O1345" i="1"/>
  <c r="G1336" i="1"/>
  <c r="K1314" i="1"/>
  <c r="O1308" i="1"/>
  <c r="G1286" i="1"/>
  <c r="G1294" i="1"/>
  <c r="G1302" i="1"/>
  <c r="G1310" i="1"/>
  <c r="G1318" i="1"/>
  <c r="G1326" i="1"/>
  <c r="G1334" i="1"/>
  <c r="G1342" i="1"/>
  <c r="K1288" i="1"/>
  <c r="K1296" i="1"/>
  <c r="K1304" i="1"/>
  <c r="K1312" i="1"/>
  <c r="K1320" i="1"/>
  <c r="K1328" i="1"/>
  <c r="K1336" i="1"/>
  <c r="K1344" i="1"/>
  <c r="O1282" i="1"/>
  <c r="O1290" i="1"/>
  <c r="O1298" i="1"/>
  <c r="O1306" i="1"/>
  <c r="O1314" i="1"/>
  <c r="O1322" i="1"/>
  <c r="O1330" i="1"/>
  <c r="O1338" i="1"/>
  <c r="O1346" i="1"/>
  <c r="G1312" i="1"/>
  <c r="K1306" i="1"/>
  <c r="O1284" i="1"/>
  <c r="O1340" i="1"/>
  <c r="G1287" i="1"/>
  <c r="G1295" i="1"/>
  <c r="G1303" i="1"/>
  <c r="G1311" i="1"/>
  <c r="G1319" i="1"/>
  <c r="G1327" i="1"/>
  <c r="G1335" i="1"/>
  <c r="G1343" i="1"/>
  <c r="K1289" i="1"/>
  <c r="K1297" i="1"/>
  <c r="K1305" i="1"/>
  <c r="K1313" i="1"/>
  <c r="K1321" i="1"/>
  <c r="K1329" i="1"/>
  <c r="K1337" i="1"/>
  <c r="K1345" i="1"/>
  <c r="O1283" i="1"/>
  <c r="O1291" i="1"/>
  <c r="O1299" i="1"/>
  <c r="O1307" i="1"/>
  <c r="O1315" i="1"/>
  <c r="O1323" i="1"/>
  <c r="O1331" i="1"/>
  <c r="O1339" i="1"/>
  <c r="K1290" i="1"/>
  <c r="K1346" i="1"/>
  <c r="O1300" i="1"/>
  <c r="I78" i="1"/>
  <c r="I62" i="1"/>
  <c r="I46" i="1"/>
  <c r="I30" i="1"/>
  <c r="I14" i="1"/>
  <c r="E2" i="5"/>
  <c r="M231" i="5"/>
  <c r="E224" i="5"/>
  <c r="I76" i="1"/>
  <c r="I60" i="1"/>
  <c r="I44" i="1"/>
  <c r="I28" i="1"/>
  <c r="I12" i="1"/>
  <c r="M1349" i="1"/>
  <c r="I235" i="5"/>
  <c r="I228" i="5"/>
  <c r="E249" i="5"/>
  <c r="E1287" i="1"/>
  <c r="E1295" i="1"/>
  <c r="E1303" i="1"/>
  <c r="E1311" i="1"/>
  <c r="E1319" i="1"/>
  <c r="E1327" i="1"/>
  <c r="E1335" i="1"/>
  <c r="E1343" i="1"/>
  <c r="I1286" i="1"/>
  <c r="I1294" i="1"/>
  <c r="I1302" i="1"/>
  <c r="I1310" i="1"/>
  <c r="I1318" i="1"/>
  <c r="I1326" i="1"/>
  <c r="I1334" i="1"/>
  <c r="I1342" i="1"/>
  <c r="M1288" i="1"/>
  <c r="M1296" i="1"/>
  <c r="M1304" i="1"/>
  <c r="M1312" i="1"/>
  <c r="M1320" i="1"/>
  <c r="M1328" i="1"/>
  <c r="M1336" i="1"/>
  <c r="M1344" i="1"/>
  <c r="E1294" i="1"/>
  <c r="I1285" i="1"/>
  <c r="M1311" i="1"/>
  <c r="E1288" i="1"/>
  <c r="E1296" i="1"/>
  <c r="E1304" i="1"/>
  <c r="E1312" i="1"/>
  <c r="E1320" i="1"/>
  <c r="E1328" i="1"/>
  <c r="E1336" i="1"/>
  <c r="E1344" i="1"/>
  <c r="I1287" i="1"/>
  <c r="I1295" i="1"/>
  <c r="I1303" i="1"/>
  <c r="I1311" i="1"/>
  <c r="I1319" i="1"/>
  <c r="I1327" i="1"/>
  <c r="I1335" i="1"/>
  <c r="I1343" i="1"/>
  <c r="M1289" i="1"/>
  <c r="M1297" i="1"/>
  <c r="M1305" i="1"/>
  <c r="M1313" i="1"/>
  <c r="M1321" i="1"/>
  <c r="M1329" i="1"/>
  <c r="M1337" i="1"/>
  <c r="M1345" i="1"/>
  <c r="I1309" i="1"/>
  <c r="M1335" i="1"/>
  <c r="E1289" i="1"/>
  <c r="E1297" i="1"/>
  <c r="E1305" i="1"/>
  <c r="E1313" i="1"/>
  <c r="E1321" i="1"/>
  <c r="E1329" i="1"/>
  <c r="E1337" i="1"/>
  <c r="E1345" i="1"/>
  <c r="I1288" i="1"/>
  <c r="I1296" i="1"/>
  <c r="I1304" i="1"/>
  <c r="I1312" i="1"/>
  <c r="I1320" i="1"/>
  <c r="I1328" i="1"/>
  <c r="I1336" i="1"/>
  <c r="I1344" i="1"/>
  <c r="M1282" i="1"/>
  <c r="M1290" i="1"/>
  <c r="M1298" i="1"/>
  <c r="M1306" i="1"/>
  <c r="M1314" i="1"/>
  <c r="M1322" i="1"/>
  <c r="M1330" i="1"/>
  <c r="M1338" i="1"/>
  <c r="M1346" i="1"/>
  <c r="E1302" i="1"/>
  <c r="E1342" i="1"/>
  <c r="I1317" i="1"/>
  <c r="M1287" i="1"/>
  <c r="E1282" i="1"/>
  <c r="E1290" i="1"/>
  <c r="E1298" i="1"/>
  <c r="E1306" i="1"/>
  <c r="E1314" i="1"/>
  <c r="E1322" i="1"/>
  <c r="E1330" i="1"/>
  <c r="E1338" i="1"/>
  <c r="E1346" i="1"/>
  <c r="I1289" i="1"/>
  <c r="I1297" i="1"/>
  <c r="I1305" i="1"/>
  <c r="I1313" i="1"/>
  <c r="I1321" i="1"/>
  <c r="I1329" i="1"/>
  <c r="I1337" i="1"/>
  <c r="I1345" i="1"/>
  <c r="M1283" i="1"/>
  <c r="M1291" i="1"/>
  <c r="M1299" i="1"/>
  <c r="M1307" i="1"/>
  <c r="M1315" i="1"/>
  <c r="M1323" i="1"/>
  <c r="M1331" i="1"/>
  <c r="M1339" i="1"/>
  <c r="E1326" i="1"/>
  <c r="I1293" i="1"/>
  <c r="I1341" i="1"/>
  <c r="M1303" i="1"/>
  <c r="M1343" i="1"/>
  <c r="E1283" i="1"/>
  <c r="E1291" i="1"/>
  <c r="E1299" i="1"/>
  <c r="E1307" i="1"/>
  <c r="E1315" i="1"/>
  <c r="E1323" i="1"/>
  <c r="E1331" i="1"/>
  <c r="E1339" i="1"/>
  <c r="I1282" i="1"/>
  <c r="I1290" i="1"/>
  <c r="I1298" i="1"/>
  <c r="I1306" i="1"/>
  <c r="I1314" i="1"/>
  <c r="I1322" i="1"/>
  <c r="I1330" i="1"/>
  <c r="I1338" i="1"/>
  <c r="I1346" i="1"/>
  <c r="M1284" i="1"/>
  <c r="M1292" i="1"/>
  <c r="M1300" i="1"/>
  <c r="M1308" i="1"/>
  <c r="M1316" i="1"/>
  <c r="M1324" i="1"/>
  <c r="M1332" i="1"/>
  <c r="M1340" i="1"/>
  <c r="E1310" i="1"/>
  <c r="I1333" i="1"/>
  <c r="M1319" i="1"/>
  <c r="E1284" i="1"/>
  <c r="E1292" i="1"/>
  <c r="E1300" i="1"/>
  <c r="E1308" i="1"/>
  <c r="E1316" i="1"/>
  <c r="E1324" i="1"/>
  <c r="E1332" i="1"/>
  <c r="E1340" i="1"/>
  <c r="I1283" i="1"/>
  <c r="I1291" i="1"/>
  <c r="I1299" i="1"/>
  <c r="I1307" i="1"/>
  <c r="I1315" i="1"/>
  <c r="I1323" i="1"/>
  <c r="I1331" i="1"/>
  <c r="I1339" i="1"/>
  <c r="M1285" i="1"/>
  <c r="M1293" i="1"/>
  <c r="M1301" i="1"/>
  <c r="M1309" i="1"/>
  <c r="M1317" i="1"/>
  <c r="M1325" i="1"/>
  <c r="M1333" i="1"/>
  <c r="M1341" i="1"/>
  <c r="E1286" i="1"/>
  <c r="E1334" i="1"/>
  <c r="I1325" i="1"/>
  <c r="M1295" i="1"/>
  <c r="E1285" i="1"/>
  <c r="E1293" i="1"/>
  <c r="E1301" i="1"/>
  <c r="E1309" i="1"/>
  <c r="E1317" i="1"/>
  <c r="E1325" i="1"/>
  <c r="E1333" i="1"/>
  <c r="E1341" i="1"/>
  <c r="I1284" i="1"/>
  <c r="I1292" i="1"/>
  <c r="I1300" i="1"/>
  <c r="I1308" i="1"/>
  <c r="I1316" i="1"/>
  <c r="I1324" i="1"/>
  <c r="I1332" i="1"/>
  <c r="I1340" i="1"/>
  <c r="M1286" i="1"/>
  <c r="M1294" i="1"/>
  <c r="M1302" i="1"/>
  <c r="M1310" i="1"/>
  <c r="M1318" i="1"/>
  <c r="M1326" i="1"/>
  <c r="M1334" i="1"/>
  <c r="M1342" i="1"/>
  <c r="E1318" i="1"/>
  <c r="I1301" i="1"/>
  <c r="M1327" i="1"/>
  <c r="G1239" i="1"/>
  <c r="G1247" i="1"/>
  <c r="G1255" i="1"/>
  <c r="G1263" i="1"/>
  <c r="G1271" i="1"/>
  <c r="G1279" i="1"/>
  <c r="K1235" i="1"/>
  <c r="K1243" i="1"/>
  <c r="K1251" i="1"/>
  <c r="K1259" i="1"/>
  <c r="K1267" i="1"/>
  <c r="K1275" i="1"/>
  <c r="O1239" i="1"/>
  <c r="O1247" i="1"/>
  <c r="O1255" i="1"/>
  <c r="O1263" i="1"/>
  <c r="O1271" i="1"/>
  <c r="O1279" i="1"/>
  <c r="G1246" i="1"/>
  <c r="K1250" i="1"/>
  <c r="O1278" i="1"/>
  <c r="G1240" i="1"/>
  <c r="G1248" i="1"/>
  <c r="G1256" i="1"/>
  <c r="G1264" i="1"/>
  <c r="G1272" i="1"/>
  <c r="G1280" i="1"/>
  <c r="K1236" i="1"/>
  <c r="K1244" i="1"/>
  <c r="K1252" i="1"/>
  <c r="K1260" i="1"/>
  <c r="K1268" i="1"/>
  <c r="K1276" i="1"/>
  <c r="O1240" i="1"/>
  <c r="O1248" i="1"/>
  <c r="O1256" i="1"/>
  <c r="O1264" i="1"/>
  <c r="O1272" i="1"/>
  <c r="O1280" i="1"/>
  <c r="G1270" i="1"/>
  <c r="O1246" i="1"/>
  <c r="G1233" i="1"/>
  <c r="G1241" i="1"/>
  <c r="G1249" i="1"/>
  <c r="G1257" i="1"/>
  <c r="G1265" i="1"/>
  <c r="G1273" i="1"/>
  <c r="G1281" i="1"/>
  <c r="K1237" i="1"/>
  <c r="K1245" i="1"/>
  <c r="K1253" i="1"/>
  <c r="K1261" i="1"/>
  <c r="K1269" i="1"/>
  <c r="K1277" i="1"/>
  <c r="O1233" i="1"/>
  <c r="O1241" i="1"/>
  <c r="O1249" i="1"/>
  <c r="O1257" i="1"/>
  <c r="O1265" i="1"/>
  <c r="O1273" i="1"/>
  <c r="O1281" i="1"/>
  <c r="G1238" i="1"/>
  <c r="K1274" i="1"/>
  <c r="O1262" i="1"/>
  <c r="G1234" i="1"/>
  <c r="G1242" i="1"/>
  <c r="G1250" i="1"/>
  <c r="G1258" i="1"/>
  <c r="G1266" i="1"/>
  <c r="G1274" i="1"/>
  <c r="K1238" i="1"/>
  <c r="K1246" i="1"/>
  <c r="K1254" i="1"/>
  <c r="K1262" i="1"/>
  <c r="K1270" i="1"/>
  <c r="K1278" i="1"/>
  <c r="O1234" i="1"/>
  <c r="O1242" i="1"/>
  <c r="O1250" i="1"/>
  <c r="O1258" i="1"/>
  <c r="O1266" i="1"/>
  <c r="O1274" i="1"/>
  <c r="K1242" i="1"/>
  <c r="G1235" i="1"/>
  <c r="G1243" i="1"/>
  <c r="G1251" i="1"/>
  <c r="G1259" i="1"/>
  <c r="G1267" i="1"/>
  <c r="G1275" i="1"/>
  <c r="K1239" i="1"/>
  <c r="K1247" i="1"/>
  <c r="K1255" i="1"/>
  <c r="K1263" i="1"/>
  <c r="K1271" i="1"/>
  <c r="K1279" i="1"/>
  <c r="O1235" i="1"/>
  <c r="O1243" i="1"/>
  <c r="O1251" i="1"/>
  <c r="O1259" i="1"/>
  <c r="O1267" i="1"/>
  <c r="O1275" i="1"/>
  <c r="G1254" i="1"/>
  <c r="K1266" i="1"/>
  <c r="O1270" i="1"/>
  <c r="G1236" i="1"/>
  <c r="G1244" i="1"/>
  <c r="G1252" i="1"/>
  <c r="G1260" i="1"/>
  <c r="G1268" i="1"/>
  <c r="G1276" i="1"/>
  <c r="K1240" i="1"/>
  <c r="K1248" i="1"/>
  <c r="K1256" i="1"/>
  <c r="K1264" i="1"/>
  <c r="K1272" i="1"/>
  <c r="K1280" i="1"/>
  <c r="O1236" i="1"/>
  <c r="O1244" i="1"/>
  <c r="O1252" i="1"/>
  <c r="O1260" i="1"/>
  <c r="O1268" i="1"/>
  <c r="O1276" i="1"/>
  <c r="G1278" i="1"/>
  <c r="K1258" i="1"/>
  <c r="O1238" i="1"/>
  <c r="G1237" i="1"/>
  <c r="G1245" i="1"/>
  <c r="G1253" i="1"/>
  <c r="G1261" i="1"/>
  <c r="G1269" i="1"/>
  <c r="G1277" i="1"/>
  <c r="K1233" i="1"/>
  <c r="K1241" i="1"/>
  <c r="K1249" i="1"/>
  <c r="K1257" i="1"/>
  <c r="K1265" i="1"/>
  <c r="K1273" i="1"/>
  <c r="K1281" i="1"/>
  <c r="O1237" i="1"/>
  <c r="O1245" i="1"/>
  <c r="O1253" i="1"/>
  <c r="O1261" i="1"/>
  <c r="O1269" i="1"/>
  <c r="O1277" i="1"/>
  <c r="G1262" i="1"/>
  <c r="K1234" i="1"/>
  <c r="O1254" i="1"/>
  <c r="E1235" i="1"/>
  <c r="E1243" i="1"/>
  <c r="E1251" i="1"/>
  <c r="E1259" i="1"/>
  <c r="E1267" i="1"/>
  <c r="E1275" i="1"/>
  <c r="I1233" i="1"/>
  <c r="I1241" i="1"/>
  <c r="I1249" i="1"/>
  <c r="I1257" i="1"/>
  <c r="I1265" i="1"/>
  <c r="I1273" i="1"/>
  <c r="I1281" i="1"/>
  <c r="M1237" i="1"/>
  <c r="M1245" i="1"/>
  <c r="M1253" i="1"/>
  <c r="M1261" i="1"/>
  <c r="M1269" i="1"/>
  <c r="M1277" i="1"/>
  <c r="I1256" i="1"/>
  <c r="M1244" i="1"/>
  <c r="E1236" i="1"/>
  <c r="E1244" i="1"/>
  <c r="E1252" i="1"/>
  <c r="E1260" i="1"/>
  <c r="E1268" i="1"/>
  <c r="E1276" i="1"/>
  <c r="I1234" i="1"/>
  <c r="I1242" i="1"/>
  <c r="I1250" i="1"/>
  <c r="I1258" i="1"/>
  <c r="I1266" i="1"/>
  <c r="I1274" i="1"/>
  <c r="M1238" i="1"/>
  <c r="M1246" i="1"/>
  <c r="M1254" i="1"/>
  <c r="M1262" i="1"/>
  <c r="M1270" i="1"/>
  <c r="M1278" i="1"/>
  <c r="I1272" i="1"/>
  <c r="E1237" i="1"/>
  <c r="E1245" i="1"/>
  <c r="E1253" i="1"/>
  <c r="E1261" i="1"/>
  <c r="E1269" i="1"/>
  <c r="E1277" i="1"/>
  <c r="I1235" i="1"/>
  <c r="I1243" i="1"/>
  <c r="I1251" i="1"/>
  <c r="I1259" i="1"/>
  <c r="I1267" i="1"/>
  <c r="I1275" i="1"/>
  <c r="M1239" i="1"/>
  <c r="M1247" i="1"/>
  <c r="M1255" i="1"/>
  <c r="M1263" i="1"/>
  <c r="M1271" i="1"/>
  <c r="M1279" i="1"/>
  <c r="E1258" i="1"/>
  <c r="M1268" i="1"/>
  <c r="E1238" i="1"/>
  <c r="E1246" i="1"/>
  <c r="E1254" i="1"/>
  <c r="E1262" i="1"/>
  <c r="E1270" i="1"/>
  <c r="E1278" i="1"/>
  <c r="I1236" i="1"/>
  <c r="I1244" i="1"/>
  <c r="I1252" i="1"/>
  <c r="I1260" i="1"/>
  <c r="I1268" i="1"/>
  <c r="I1276" i="1"/>
  <c r="M1240" i="1"/>
  <c r="M1248" i="1"/>
  <c r="M1256" i="1"/>
  <c r="M1264" i="1"/>
  <c r="M1272" i="1"/>
  <c r="M1280" i="1"/>
  <c r="E1242" i="1"/>
  <c r="E1274" i="1"/>
  <c r="I1240" i="1"/>
  <c r="M1236" i="1"/>
  <c r="E1239" i="1"/>
  <c r="E1247" i="1"/>
  <c r="E1255" i="1"/>
  <c r="E1263" i="1"/>
  <c r="E1271" i="1"/>
  <c r="E1279" i="1"/>
  <c r="I1237" i="1"/>
  <c r="I1245" i="1"/>
  <c r="I1253" i="1"/>
  <c r="I1261" i="1"/>
  <c r="I1269" i="1"/>
  <c r="I1277" i="1"/>
  <c r="M1233" i="1"/>
  <c r="M1241" i="1"/>
  <c r="M1249" i="1"/>
  <c r="M1257" i="1"/>
  <c r="M1265" i="1"/>
  <c r="M1273" i="1"/>
  <c r="M1281" i="1"/>
  <c r="E1250" i="1"/>
  <c r="I1280" i="1"/>
  <c r="M1260" i="1"/>
  <c r="E1240" i="1"/>
  <c r="E1248" i="1"/>
  <c r="E1256" i="1"/>
  <c r="E1264" i="1"/>
  <c r="E1272" i="1"/>
  <c r="E1280" i="1"/>
  <c r="I1238" i="1"/>
  <c r="I1246" i="1"/>
  <c r="I1254" i="1"/>
  <c r="I1262" i="1"/>
  <c r="I1270" i="1"/>
  <c r="I1278" i="1"/>
  <c r="M1234" i="1"/>
  <c r="M1242" i="1"/>
  <c r="M1250" i="1"/>
  <c r="M1258" i="1"/>
  <c r="M1266" i="1"/>
  <c r="M1274" i="1"/>
  <c r="E1234" i="1"/>
  <c r="I1264" i="1"/>
  <c r="M1252" i="1"/>
  <c r="E1233" i="1"/>
  <c r="E1241" i="1"/>
  <c r="E1249" i="1"/>
  <c r="E1257" i="1"/>
  <c r="E1265" i="1"/>
  <c r="E1273" i="1"/>
  <c r="E1281" i="1"/>
  <c r="I1239" i="1"/>
  <c r="I1247" i="1"/>
  <c r="I1255" i="1"/>
  <c r="I1263" i="1"/>
  <c r="I1271" i="1"/>
  <c r="I1279" i="1"/>
  <c r="M1235" i="1"/>
  <c r="M1243" i="1"/>
  <c r="M1251" i="1"/>
  <c r="M1259" i="1"/>
  <c r="M1267" i="1"/>
  <c r="M1275" i="1"/>
  <c r="E1266" i="1"/>
  <c r="I1248" i="1"/>
  <c r="M1276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K866" i="1"/>
  <c r="K874" i="1"/>
  <c r="K882" i="1"/>
  <c r="K890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862" i="1"/>
  <c r="G870" i="1"/>
  <c r="G878" i="1"/>
  <c r="G886" i="1"/>
  <c r="G894" i="1"/>
  <c r="G902" i="1"/>
  <c r="G910" i="1"/>
  <c r="G918" i="1"/>
  <c r="G926" i="1"/>
  <c r="G934" i="1"/>
  <c r="G942" i="1"/>
  <c r="G950" i="1"/>
  <c r="G958" i="1"/>
  <c r="G966" i="1"/>
  <c r="G974" i="1"/>
  <c r="G982" i="1"/>
  <c r="G990" i="1"/>
  <c r="G998" i="1"/>
  <c r="G1006" i="1"/>
  <c r="G1014" i="1"/>
  <c r="G1022" i="1"/>
  <c r="G1030" i="1"/>
  <c r="G1038" i="1"/>
  <c r="G1046" i="1"/>
  <c r="G1054" i="1"/>
  <c r="G1062" i="1"/>
  <c r="G1070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865" i="1"/>
  <c r="G897" i="1"/>
  <c r="G929" i="1"/>
  <c r="G961" i="1"/>
  <c r="G993" i="1"/>
  <c r="G1025" i="1"/>
  <c r="G1057" i="1"/>
  <c r="K864" i="1"/>
  <c r="K873" i="1"/>
  <c r="K883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076" i="1"/>
  <c r="O866" i="1"/>
  <c r="O874" i="1"/>
  <c r="O882" i="1"/>
  <c r="O890" i="1"/>
  <c r="O898" i="1"/>
  <c r="O906" i="1"/>
  <c r="O914" i="1"/>
  <c r="O922" i="1"/>
  <c r="O930" i="1"/>
  <c r="O938" i="1"/>
  <c r="O946" i="1"/>
  <c r="G871" i="1"/>
  <c r="G903" i="1"/>
  <c r="G935" i="1"/>
  <c r="G967" i="1"/>
  <c r="G999" i="1"/>
  <c r="G1031" i="1"/>
  <c r="G1063" i="1"/>
  <c r="G873" i="1"/>
  <c r="G905" i="1"/>
  <c r="G937" i="1"/>
  <c r="G969" i="1"/>
  <c r="G1001" i="1"/>
  <c r="G1033" i="1"/>
  <c r="G1065" i="1"/>
  <c r="K867" i="1"/>
  <c r="K876" i="1"/>
  <c r="K885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O868" i="1"/>
  <c r="O876" i="1"/>
  <c r="O884" i="1"/>
  <c r="O892" i="1"/>
  <c r="O900" i="1"/>
  <c r="O908" i="1"/>
  <c r="O916" i="1"/>
  <c r="G889" i="1"/>
  <c r="G921" i="1"/>
  <c r="G953" i="1"/>
  <c r="G985" i="1"/>
  <c r="G1017" i="1"/>
  <c r="G1049" i="1"/>
  <c r="K862" i="1"/>
  <c r="K871" i="1"/>
  <c r="K880" i="1"/>
  <c r="K889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G863" i="1"/>
  <c r="G895" i="1"/>
  <c r="G927" i="1"/>
  <c r="G959" i="1"/>
  <c r="G991" i="1"/>
  <c r="G1023" i="1"/>
  <c r="G1055" i="1"/>
  <c r="K863" i="1"/>
  <c r="K872" i="1"/>
  <c r="K881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O865" i="1"/>
  <c r="O873" i="1"/>
  <c r="O881" i="1"/>
  <c r="O889" i="1"/>
  <c r="O897" i="1"/>
  <c r="O905" i="1"/>
  <c r="O913" i="1"/>
  <c r="G879" i="1"/>
  <c r="G951" i="1"/>
  <c r="G1041" i="1"/>
  <c r="K869" i="1"/>
  <c r="K887" i="1"/>
  <c r="K904" i="1"/>
  <c r="K920" i="1"/>
  <c r="K936" i="1"/>
  <c r="K952" i="1"/>
  <c r="K968" i="1"/>
  <c r="K984" i="1"/>
  <c r="K1000" i="1"/>
  <c r="K1016" i="1"/>
  <c r="K1032" i="1"/>
  <c r="K1048" i="1"/>
  <c r="K1064" i="1"/>
  <c r="O862" i="1"/>
  <c r="O875" i="1"/>
  <c r="O887" i="1"/>
  <c r="O901" i="1"/>
  <c r="O912" i="1"/>
  <c r="O924" i="1"/>
  <c r="O933" i="1"/>
  <c r="O942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K928" i="1"/>
  <c r="K992" i="1"/>
  <c r="K1056" i="1"/>
  <c r="O907" i="1"/>
  <c r="O955" i="1"/>
  <c r="O979" i="1"/>
  <c r="O1003" i="1"/>
  <c r="O1035" i="1"/>
  <c r="O1051" i="1"/>
  <c r="G919" i="1"/>
  <c r="K945" i="1"/>
  <c r="K1041" i="1"/>
  <c r="G881" i="1"/>
  <c r="G975" i="1"/>
  <c r="G1047" i="1"/>
  <c r="K870" i="1"/>
  <c r="K888" i="1"/>
  <c r="K905" i="1"/>
  <c r="K921" i="1"/>
  <c r="K937" i="1"/>
  <c r="K953" i="1"/>
  <c r="K969" i="1"/>
  <c r="K985" i="1"/>
  <c r="K1001" i="1"/>
  <c r="K1017" i="1"/>
  <c r="K1033" i="1"/>
  <c r="K1049" i="1"/>
  <c r="K1065" i="1"/>
  <c r="O863" i="1"/>
  <c r="O877" i="1"/>
  <c r="O888" i="1"/>
  <c r="O902" i="1"/>
  <c r="O915" i="1"/>
  <c r="O925" i="1"/>
  <c r="O934" i="1"/>
  <c r="O943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G913" i="1"/>
  <c r="K912" i="1"/>
  <c r="K976" i="1"/>
  <c r="K1040" i="1"/>
  <c r="O894" i="1"/>
  <c r="O937" i="1"/>
  <c r="O995" i="1"/>
  <c r="O1027" i="1"/>
  <c r="O1067" i="1"/>
  <c r="G1009" i="1"/>
  <c r="K861" i="1"/>
  <c r="K913" i="1"/>
  <c r="K993" i="1"/>
  <c r="K1073" i="1"/>
  <c r="G887" i="1"/>
  <c r="G977" i="1"/>
  <c r="G1071" i="1"/>
  <c r="K875" i="1"/>
  <c r="K893" i="1"/>
  <c r="K909" i="1"/>
  <c r="K925" i="1"/>
  <c r="K941" i="1"/>
  <c r="K957" i="1"/>
  <c r="K973" i="1"/>
  <c r="K989" i="1"/>
  <c r="K1005" i="1"/>
  <c r="K1021" i="1"/>
  <c r="K1037" i="1"/>
  <c r="K1053" i="1"/>
  <c r="K1069" i="1"/>
  <c r="O864" i="1"/>
  <c r="O878" i="1"/>
  <c r="O891" i="1"/>
  <c r="O903" i="1"/>
  <c r="O917" i="1"/>
  <c r="O926" i="1"/>
  <c r="O935" i="1"/>
  <c r="O944" i="1"/>
  <c r="O953" i="1"/>
  <c r="O961" i="1"/>
  <c r="O969" i="1"/>
  <c r="O977" i="1"/>
  <c r="O985" i="1"/>
  <c r="O993" i="1"/>
  <c r="O1001" i="1"/>
  <c r="O1009" i="1"/>
  <c r="O1017" i="1"/>
  <c r="O1025" i="1"/>
  <c r="O1033" i="1"/>
  <c r="O1041" i="1"/>
  <c r="O1049" i="1"/>
  <c r="O1057" i="1"/>
  <c r="O1065" i="1"/>
  <c r="O1073" i="1"/>
  <c r="K878" i="1"/>
  <c r="K944" i="1"/>
  <c r="K1008" i="1"/>
  <c r="K1072" i="1"/>
  <c r="O880" i="1"/>
  <c r="O928" i="1"/>
  <c r="O963" i="1"/>
  <c r="O987" i="1"/>
  <c r="O1019" i="1"/>
  <c r="O1059" i="1"/>
  <c r="G911" i="1"/>
  <c r="G983" i="1"/>
  <c r="G1073" i="1"/>
  <c r="K877" i="1"/>
  <c r="K895" i="1"/>
  <c r="K911" i="1"/>
  <c r="K927" i="1"/>
  <c r="K943" i="1"/>
  <c r="K959" i="1"/>
  <c r="K975" i="1"/>
  <c r="K991" i="1"/>
  <c r="K1007" i="1"/>
  <c r="K1023" i="1"/>
  <c r="K1039" i="1"/>
  <c r="K1055" i="1"/>
  <c r="K1071" i="1"/>
  <c r="O867" i="1"/>
  <c r="O879" i="1"/>
  <c r="O893" i="1"/>
  <c r="O904" i="1"/>
  <c r="O918" i="1"/>
  <c r="O927" i="1"/>
  <c r="O936" i="1"/>
  <c r="O945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G1007" i="1"/>
  <c r="K896" i="1"/>
  <c r="K960" i="1"/>
  <c r="K1024" i="1"/>
  <c r="O869" i="1"/>
  <c r="O919" i="1"/>
  <c r="O947" i="1"/>
  <c r="O971" i="1"/>
  <c r="O1011" i="1"/>
  <c r="O1043" i="1"/>
  <c r="O1075" i="1"/>
  <c r="G943" i="1"/>
  <c r="G1015" i="1"/>
  <c r="K865" i="1"/>
  <c r="K884" i="1"/>
  <c r="K901" i="1"/>
  <c r="K917" i="1"/>
  <c r="K933" i="1"/>
  <c r="K949" i="1"/>
  <c r="K965" i="1"/>
  <c r="K981" i="1"/>
  <c r="K997" i="1"/>
  <c r="K1013" i="1"/>
  <c r="K1029" i="1"/>
  <c r="K1045" i="1"/>
  <c r="K1061" i="1"/>
  <c r="K1077" i="1"/>
  <c r="O871" i="1"/>
  <c r="O885" i="1"/>
  <c r="O896" i="1"/>
  <c r="O910" i="1"/>
  <c r="O921" i="1"/>
  <c r="O931" i="1"/>
  <c r="O940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K967" i="1"/>
  <c r="K1063" i="1"/>
  <c r="O872" i="1"/>
  <c r="O899" i="1"/>
  <c r="O923" i="1"/>
  <c r="O941" i="1"/>
  <c r="O950" i="1"/>
  <c r="O958" i="1"/>
  <c r="O974" i="1"/>
  <c r="O982" i="1"/>
  <c r="O1006" i="1"/>
  <c r="O1022" i="1"/>
  <c r="O1038" i="1"/>
  <c r="O1054" i="1"/>
  <c r="O1070" i="1"/>
  <c r="K879" i="1"/>
  <c r="K929" i="1"/>
  <c r="K961" i="1"/>
  <c r="K1025" i="1"/>
  <c r="G945" i="1"/>
  <c r="G1039" i="1"/>
  <c r="K868" i="1"/>
  <c r="K886" i="1"/>
  <c r="K903" i="1"/>
  <c r="K919" i="1"/>
  <c r="K935" i="1"/>
  <c r="K951" i="1"/>
  <c r="K983" i="1"/>
  <c r="K999" i="1"/>
  <c r="K1015" i="1"/>
  <c r="K1031" i="1"/>
  <c r="K1047" i="1"/>
  <c r="O861" i="1"/>
  <c r="O886" i="1"/>
  <c r="O911" i="1"/>
  <c r="O932" i="1"/>
  <c r="O966" i="1"/>
  <c r="O990" i="1"/>
  <c r="O998" i="1"/>
  <c r="O1014" i="1"/>
  <c r="O1030" i="1"/>
  <c r="O1046" i="1"/>
  <c r="O1062" i="1"/>
  <c r="K897" i="1"/>
  <c r="K977" i="1"/>
  <c r="K1057" i="1"/>
  <c r="O883" i="1"/>
  <c r="O964" i="1"/>
  <c r="O1028" i="1"/>
  <c r="O895" i="1"/>
  <c r="O972" i="1"/>
  <c r="O1036" i="1"/>
  <c r="O1044" i="1"/>
  <c r="K1009" i="1"/>
  <c r="O980" i="1"/>
  <c r="O920" i="1"/>
  <c r="O988" i="1"/>
  <c r="O1052" i="1"/>
  <c r="O929" i="1"/>
  <c r="O996" i="1"/>
  <c r="O1060" i="1"/>
  <c r="O939" i="1"/>
  <c r="O948" i="1"/>
  <c r="O1012" i="1"/>
  <c r="O1076" i="1"/>
  <c r="O1068" i="1"/>
  <c r="O870" i="1"/>
  <c r="O956" i="1"/>
  <c r="O1020" i="1"/>
  <c r="O909" i="1"/>
  <c r="O1004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E1053" i="1"/>
  <c r="E1061" i="1"/>
  <c r="E1069" i="1"/>
  <c r="E1077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3" i="1"/>
  <c r="E1031" i="1"/>
  <c r="E1039" i="1"/>
  <c r="E1047" i="1"/>
  <c r="E1055" i="1"/>
  <c r="E1063" i="1"/>
  <c r="E1071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E867" i="1"/>
  <c r="E897" i="1"/>
  <c r="E929" i="1"/>
  <c r="E961" i="1"/>
  <c r="E993" i="1"/>
  <c r="E1025" i="1"/>
  <c r="E1057" i="1"/>
  <c r="I872" i="1"/>
  <c r="I904" i="1"/>
  <c r="I936" i="1"/>
  <c r="I968" i="1"/>
  <c r="I1000" i="1"/>
  <c r="I1032" i="1"/>
  <c r="I1064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E865" i="1"/>
  <c r="E899" i="1"/>
  <c r="E931" i="1"/>
  <c r="E963" i="1"/>
  <c r="E995" i="1"/>
  <c r="E1027" i="1"/>
  <c r="E1059" i="1"/>
  <c r="I878" i="1"/>
  <c r="I910" i="1"/>
  <c r="I942" i="1"/>
  <c r="E873" i="1"/>
  <c r="E905" i="1"/>
  <c r="E937" i="1"/>
  <c r="E969" i="1"/>
  <c r="E1001" i="1"/>
  <c r="E1033" i="1"/>
  <c r="E1065" i="1"/>
  <c r="I880" i="1"/>
  <c r="I912" i="1"/>
  <c r="I944" i="1"/>
  <c r="I976" i="1"/>
  <c r="I1008" i="1"/>
  <c r="I1040" i="1"/>
  <c r="I1072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E875" i="1"/>
  <c r="E907" i="1"/>
  <c r="E939" i="1"/>
  <c r="E971" i="1"/>
  <c r="E1003" i="1"/>
  <c r="E1035" i="1"/>
  <c r="E1067" i="1"/>
  <c r="E889" i="1"/>
  <c r="E921" i="1"/>
  <c r="E953" i="1"/>
  <c r="E985" i="1"/>
  <c r="E1017" i="1"/>
  <c r="E1049" i="1"/>
  <c r="I864" i="1"/>
  <c r="I896" i="1"/>
  <c r="I928" i="1"/>
  <c r="I960" i="1"/>
  <c r="I992" i="1"/>
  <c r="I1024" i="1"/>
  <c r="I1056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E891" i="1"/>
  <c r="E923" i="1"/>
  <c r="E955" i="1"/>
  <c r="E987" i="1"/>
  <c r="E1019" i="1"/>
  <c r="E1051" i="1"/>
  <c r="I870" i="1"/>
  <c r="I902" i="1"/>
  <c r="I934" i="1"/>
  <c r="I966" i="1"/>
  <c r="I998" i="1"/>
  <c r="I1030" i="1"/>
  <c r="I1062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E979" i="1"/>
  <c r="I918" i="1"/>
  <c r="I984" i="1"/>
  <c r="I1048" i="1"/>
  <c r="M863" i="1"/>
  <c r="M879" i="1"/>
  <c r="M895" i="1"/>
  <c r="M911" i="1"/>
  <c r="M927" i="1"/>
  <c r="M943" i="1"/>
  <c r="M959" i="1"/>
  <c r="M975" i="1"/>
  <c r="M991" i="1"/>
  <c r="M1007" i="1"/>
  <c r="M1023" i="1"/>
  <c r="M1039" i="1"/>
  <c r="M1054" i="1"/>
  <c r="M1065" i="1"/>
  <c r="I1076" i="1"/>
  <c r="M903" i="1"/>
  <c r="M999" i="1"/>
  <c r="M1072" i="1"/>
  <c r="I1022" i="1"/>
  <c r="E881" i="1"/>
  <c r="E1009" i="1"/>
  <c r="I920" i="1"/>
  <c r="I990" i="1"/>
  <c r="I1054" i="1"/>
  <c r="M864" i="1"/>
  <c r="M880" i="1"/>
  <c r="M896" i="1"/>
  <c r="M912" i="1"/>
  <c r="M928" i="1"/>
  <c r="M944" i="1"/>
  <c r="M960" i="1"/>
  <c r="M976" i="1"/>
  <c r="M992" i="1"/>
  <c r="M1008" i="1"/>
  <c r="M1024" i="1"/>
  <c r="M1040" i="1"/>
  <c r="M1055" i="1"/>
  <c r="M1068" i="1"/>
  <c r="E915" i="1"/>
  <c r="I952" i="1"/>
  <c r="M887" i="1"/>
  <c r="M951" i="1"/>
  <c r="M1015" i="1"/>
  <c r="M1060" i="1"/>
  <c r="E945" i="1"/>
  <c r="E1073" i="1"/>
  <c r="E883" i="1"/>
  <c r="E1011" i="1"/>
  <c r="I926" i="1"/>
  <c r="I1006" i="1"/>
  <c r="I1070" i="1"/>
  <c r="M868" i="1"/>
  <c r="M884" i="1"/>
  <c r="M900" i="1"/>
  <c r="M916" i="1"/>
  <c r="M932" i="1"/>
  <c r="M948" i="1"/>
  <c r="M964" i="1"/>
  <c r="M980" i="1"/>
  <c r="M996" i="1"/>
  <c r="M1012" i="1"/>
  <c r="M1028" i="1"/>
  <c r="M1044" i="1"/>
  <c r="M1056" i="1"/>
  <c r="M1070" i="1"/>
  <c r="E1043" i="1"/>
  <c r="I862" i="1"/>
  <c r="M919" i="1"/>
  <c r="M967" i="1"/>
  <c r="M1047" i="1"/>
  <c r="E913" i="1"/>
  <c r="E1041" i="1"/>
  <c r="I950" i="1"/>
  <c r="I1014" i="1"/>
  <c r="I1074" i="1"/>
  <c r="M870" i="1"/>
  <c r="M886" i="1"/>
  <c r="M902" i="1"/>
  <c r="M918" i="1"/>
  <c r="M934" i="1"/>
  <c r="M950" i="1"/>
  <c r="M966" i="1"/>
  <c r="M982" i="1"/>
  <c r="M998" i="1"/>
  <c r="M1014" i="1"/>
  <c r="M1030" i="1"/>
  <c r="M1046" i="1"/>
  <c r="M1057" i="1"/>
  <c r="M1071" i="1"/>
  <c r="I1016" i="1"/>
  <c r="M871" i="1"/>
  <c r="M935" i="1"/>
  <c r="M983" i="1"/>
  <c r="M1031" i="1"/>
  <c r="E947" i="1"/>
  <c r="E1075" i="1"/>
  <c r="I888" i="1"/>
  <c r="I974" i="1"/>
  <c r="I1038" i="1"/>
  <c r="M876" i="1"/>
  <c r="M892" i="1"/>
  <c r="M908" i="1"/>
  <c r="M924" i="1"/>
  <c r="M940" i="1"/>
  <c r="M956" i="1"/>
  <c r="M972" i="1"/>
  <c r="M988" i="1"/>
  <c r="M1004" i="1"/>
  <c r="M1020" i="1"/>
  <c r="M1036" i="1"/>
  <c r="M1049" i="1"/>
  <c r="M1063" i="1"/>
  <c r="M1076" i="1"/>
  <c r="M894" i="1"/>
  <c r="M926" i="1"/>
  <c r="M974" i="1"/>
  <c r="M1006" i="1"/>
  <c r="M1052" i="1"/>
  <c r="I958" i="1"/>
  <c r="M872" i="1"/>
  <c r="E977" i="1"/>
  <c r="I894" i="1"/>
  <c r="I982" i="1"/>
  <c r="I1046" i="1"/>
  <c r="M862" i="1"/>
  <c r="M878" i="1"/>
  <c r="M910" i="1"/>
  <c r="M942" i="1"/>
  <c r="M958" i="1"/>
  <c r="M990" i="1"/>
  <c r="M1022" i="1"/>
  <c r="M1038" i="1"/>
  <c r="M1064" i="1"/>
  <c r="I886" i="1"/>
  <c r="M888" i="1"/>
  <c r="M984" i="1"/>
  <c r="M1000" i="1"/>
  <c r="M1016" i="1"/>
  <c r="M936" i="1"/>
  <c r="M1062" i="1"/>
  <c r="M904" i="1"/>
  <c r="M1032" i="1"/>
  <c r="M920" i="1"/>
  <c r="M1048" i="1"/>
  <c r="M952" i="1"/>
  <c r="M1073" i="1"/>
  <c r="M968" i="1"/>
  <c r="G1131" i="1"/>
  <c r="G1139" i="1"/>
  <c r="G1147" i="1"/>
  <c r="G1155" i="1"/>
  <c r="G1163" i="1"/>
  <c r="G1171" i="1"/>
  <c r="G1179" i="1"/>
  <c r="G1187" i="1"/>
  <c r="G1195" i="1"/>
  <c r="G1203" i="1"/>
  <c r="K1131" i="1"/>
  <c r="K1139" i="1"/>
  <c r="K1147" i="1"/>
  <c r="K1155" i="1"/>
  <c r="K1163" i="1"/>
  <c r="K1171" i="1"/>
  <c r="K1179" i="1"/>
  <c r="K1187" i="1"/>
  <c r="K1195" i="1"/>
  <c r="K1203" i="1"/>
  <c r="O1131" i="1"/>
  <c r="O1139" i="1"/>
  <c r="O1147" i="1"/>
  <c r="O1155" i="1"/>
  <c r="O1163" i="1"/>
  <c r="O1171" i="1"/>
  <c r="O1179" i="1"/>
  <c r="O1187" i="1"/>
  <c r="O1195" i="1"/>
  <c r="O1203" i="1"/>
  <c r="G1162" i="1"/>
  <c r="K1162" i="1"/>
  <c r="K1194" i="1"/>
  <c r="O1130" i="1"/>
  <c r="O1162" i="1"/>
  <c r="O1202" i="1"/>
  <c r="G1132" i="1"/>
  <c r="G1140" i="1"/>
  <c r="G1148" i="1"/>
  <c r="G1156" i="1"/>
  <c r="G1164" i="1"/>
  <c r="G1172" i="1"/>
  <c r="G1180" i="1"/>
  <c r="G1188" i="1"/>
  <c r="G1196" i="1"/>
  <c r="G1204" i="1"/>
  <c r="K1132" i="1"/>
  <c r="K1140" i="1"/>
  <c r="K1148" i="1"/>
  <c r="K1156" i="1"/>
  <c r="K1164" i="1"/>
  <c r="K1172" i="1"/>
  <c r="K1180" i="1"/>
  <c r="K1188" i="1"/>
  <c r="K1196" i="1"/>
  <c r="K1204" i="1"/>
  <c r="O1132" i="1"/>
  <c r="O1140" i="1"/>
  <c r="O1148" i="1"/>
  <c r="O1156" i="1"/>
  <c r="O1164" i="1"/>
  <c r="O1172" i="1"/>
  <c r="O1180" i="1"/>
  <c r="O1188" i="1"/>
  <c r="O1196" i="1"/>
  <c r="O1204" i="1"/>
  <c r="G1202" i="1"/>
  <c r="K1178" i="1"/>
  <c r="O1146" i="1"/>
  <c r="O1194" i="1"/>
  <c r="G1133" i="1"/>
  <c r="G1141" i="1"/>
  <c r="G1149" i="1"/>
  <c r="G1157" i="1"/>
  <c r="G1165" i="1"/>
  <c r="G1173" i="1"/>
  <c r="G1181" i="1"/>
  <c r="G1189" i="1"/>
  <c r="G1197" i="1"/>
  <c r="G1205" i="1"/>
  <c r="K1133" i="1"/>
  <c r="K1141" i="1"/>
  <c r="K1149" i="1"/>
  <c r="K1157" i="1"/>
  <c r="K1165" i="1"/>
  <c r="K1173" i="1"/>
  <c r="K1181" i="1"/>
  <c r="K1189" i="1"/>
  <c r="K1197" i="1"/>
  <c r="K1205" i="1"/>
  <c r="O1133" i="1"/>
  <c r="O1141" i="1"/>
  <c r="O1149" i="1"/>
  <c r="O1157" i="1"/>
  <c r="O1165" i="1"/>
  <c r="O1173" i="1"/>
  <c r="O1181" i="1"/>
  <c r="O1189" i="1"/>
  <c r="O1197" i="1"/>
  <c r="O1205" i="1"/>
  <c r="G1134" i="1"/>
  <c r="G1142" i="1"/>
  <c r="G1150" i="1"/>
  <c r="G1158" i="1"/>
  <c r="G1166" i="1"/>
  <c r="G1174" i="1"/>
  <c r="G1182" i="1"/>
  <c r="G1190" i="1"/>
  <c r="G1198" i="1"/>
  <c r="G1206" i="1"/>
  <c r="K1134" i="1"/>
  <c r="K1142" i="1"/>
  <c r="K1150" i="1"/>
  <c r="K1158" i="1"/>
  <c r="K1166" i="1"/>
  <c r="K1174" i="1"/>
  <c r="K1182" i="1"/>
  <c r="K1190" i="1"/>
  <c r="K1198" i="1"/>
  <c r="K1206" i="1"/>
  <c r="O1134" i="1"/>
  <c r="O1142" i="1"/>
  <c r="O1150" i="1"/>
  <c r="O1158" i="1"/>
  <c r="O1166" i="1"/>
  <c r="O1174" i="1"/>
  <c r="O1182" i="1"/>
  <c r="O1190" i="1"/>
  <c r="O1198" i="1"/>
  <c r="O1206" i="1"/>
  <c r="G1194" i="1"/>
  <c r="K1130" i="1"/>
  <c r="K1170" i="1"/>
  <c r="O1154" i="1"/>
  <c r="O1210" i="1"/>
  <c r="G1127" i="1"/>
  <c r="G1135" i="1"/>
  <c r="G1143" i="1"/>
  <c r="G1151" i="1"/>
  <c r="G1159" i="1"/>
  <c r="G1167" i="1"/>
  <c r="G1175" i="1"/>
  <c r="G1183" i="1"/>
  <c r="G1191" i="1"/>
  <c r="G1199" i="1"/>
  <c r="G1207" i="1"/>
  <c r="K1127" i="1"/>
  <c r="K1135" i="1"/>
  <c r="K1143" i="1"/>
  <c r="K1151" i="1"/>
  <c r="K1159" i="1"/>
  <c r="K1167" i="1"/>
  <c r="K1175" i="1"/>
  <c r="K1183" i="1"/>
  <c r="K1191" i="1"/>
  <c r="K1199" i="1"/>
  <c r="K1207" i="1"/>
  <c r="O1127" i="1"/>
  <c r="O1135" i="1"/>
  <c r="O1143" i="1"/>
  <c r="O1151" i="1"/>
  <c r="O1159" i="1"/>
  <c r="O1167" i="1"/>
  <c r="O1175" i="1"/>
  <c r="O1183" i="1"/>
  <c r="O1191" i="1"/>
  <c r="O1199" i="1"/>
  <c r="O1207" i="1"/>
  <c r="G1138" i="1"/>
  <c r="G1146" i="1"/>
  <c r="G1170" i="1"/>
  <c r="G1210" i="1"/>
  <c r="K1146" i="1"/>
  <c r="K1186" i="1"/>
  <c r="O1138" i="1"/>
  <c r="O1186" i="1"/>
  <c r="G1128" i="1"/>
  <c r="G1136" i="1"/>
  <c r="G1144" i="1"/>
  <c r="G1152" i="1"/>
  <c r="G1160" i="1"/>
  <c r="G1168" i="1"/>
  <c r="G1176" i="1"/>
  <c r="G1184" i="1"/>
  <c r="G1192" i="1"/>
  <c r="G1200" i="1"/>
  <c r="G1208" i="1"/>
  <c r="K1128" i="1"/>
  <c r="K1136" i="1"/>
  <c r="K1144" i="1"/>
  <c r="K1152" i="1"/>
  <c r="K1160" i="1"/>
  <c r="K1168" i="1"/>
  <c r="K1176" i="1"/>
  <c r="K1184" i="1"/>
  <c r="K1192" i="1"/>
  <c r="K1200" i="1"/>
  <c r="K1208" i="1"/>
  <c r="O1128" i="1"/>
  <c r="O1136" i="1"/>
  <c r="O1144" i="1"/>
  <c r="O1152" i="1"/>
  <c r="O1160" i="1"/>
  <c r="O1168" i="1"/>
  <c r="O1176" i="1"/>
  <c r="O1184" i="1"/>
  <c r="O1192" i="1"/>
  <c r="O1200" i="1"/>
  <c r="O1208" i="1"/>
  <c r="G1178" i="1"/>
  <c r="K1154" i="1"/>
  <c r="K1210" i="1"/>
  <c r="O1170" i="1"/>
  <c r="G1129" i="1"/>
  <c r="G1137" i="1"/>
  <c r="G1145" i="1"/>
  <c r="G1153" i="1"/>
  <c r="G1161" i="1"/>
  <c r="G1169" i="1"/>
  <c r="G1177" i="1"/>
  <c r="G1185" i="1"/>
  <c r="G1193" i="1"/>
  <c r="G1201" i="1"/>
  <c r="G1209" i="1"/>
  <c r="K1129" i="1"/>
  <c r="K1137" i="1"/>
  <c r="K1145" i="1"/>
  <c r="K1153" i="1"/>
  <c r="K1161" i="1"/>
  <c r="K1169" i="1"/>
  <c r="K1177" i="1"/>
  <c r="K1185" i="1"/>
  <c r="K1193" i="1"/>
  <c r="K1201" i="1"/>
  <c r="K1209" i="1"/>
  <c r="O1129" i="1"/>
  <c r="O1137" i="1"/>
  <c r="O1145" i="1"/>
  <c r="O1153" i="1"/>
  <c r="O1161" i="1"/>
  <c r="O1169" i="1"/>
  <c r="O1177" i="1"/>
  <c r="O1185" i="1"/>
  <c r="O1193" i="1"/>
  <c r="O1201" i="1"/>
  <c r="O1209" i="1"/>
  <c r="G1130" i="1"/>
  <c r="G1154" i="1"/>
  <c r="G1186" i="1"/>
  <c r="K1138" i="1"/>
  <c r="K1202" i="1"/>
  <c r="O1178" i="1"/>
  <c r="E236" i="5"/>
  <c r="E1131" i="1"/>
  <c r="E1139" i="1"/>
  <c r="E1147" i="1"/>
  <c r="E1155" i="1"/>
  <c r="E1163" i="1"/>
  <c r="E1171" i="1"/>
  <c r="E1179" i="1"/>
  <c r="E1187" i="1"/>
  <c r="E1195" i="1"/>
  <c r="E1203" i="1"/>
  <c r="I1127" i="1"/>
  <c r="I1135" i="1"/>
  <c r="I1143" i="1"/>
  <c r="I1151" i="1"/>
  <c r="I1159" i="1"/>
  <c r="I1167" i="1"/>
  <c r="I1175" i="1"/>
  <c r="I1183" i="1"/>
  <c r="I1191" i="1"/>
  <c r="I1199" i="1"/>
  <c r="I1207" i="1"/>
  <c r="M1127" i="1"/>
  <c r="M1135" i="1"/>
  <c r="M1143" i="1"/>
  <c r="M1151" i="1"/>
  <c r="M1159" i="1"/>
  <c r="M1167" i="1"/>
  <c r="M1175" i="1"/>
  <c r="M1183" i="1"/>
  <c r="M1191" i="1"/>
  <c r="M1199" i="1"/>
  <c r="M1207" i="1"/>
  <c r="E1146" i="1"/>
  <c r="E1210" i="1"/>
  <c r="I1134" i="1"/>
  <c r="I1166" i="1"/>
  <c r="I1206" i="1"/>
  <c r="M1142" i="1"/>
  <c r="M1166" i="1"/>
  <c r="E1132" i="1"/>
  <c r="E1140" i="1"/>
  <c r="E1148" i="1"/>
  <c r="E1156" i="1"/>
  <c r="E1164" i="1"/>
  <c r="E1172" i="1"/>
  <c r="E1180" i="1"/>
  <c r="E1188" i="1"/>
  <c r="E1196" i="1"/>
  <c r="E1204" i="1"/>
  <c r="I1128" i="1"/>
  <c r="I1136" i="1"/>
  <c r="I1144" i="1"/>
  <c r="I1152" i="1"/>
  <c r="I1160" i="1"/>
  <c r="I1168" i="1"/>
  <c r="I1176" i="1"/>
  <c r="I1184" i="1"/>
  <c r="I1192" i="1"/>
  <c r="I1200" i="1"/>
  <c r="I1208" i="1"/>
  <c r="M1128" i="1"/>
  <c r="M1136" i="1"/>
  <c r="M1144" i="1"/>
  <c r="M1152" i="1"/>
  <c r="M1160" i="1"/>
  <c r="M1168" i="1"/>
  <c r="M1176" i="1"/>
  <c r="M1184" i="1"/>
  <c r="M1192" i="1"/>
  <c r="M1200" i="1"/>
  <c r="M1208" i="1"/>
  <c r="E1162" i="1"/>
  <c r="I1190" i="1"/>
  <c r="M1150" i="1"/>
  <c r="M1198" i="1"/>
  <c r="E1133" i="1"/>
  <c r="E1141" i="1"/>
  <c r="E1149" i="1"/>
  <c r="E1157" i="1"/>
  <c r="E1165" i="1"/>
  <c r="E1173" i="1"/>
  <c r="E1181" i="1"/>
  <c r="E1189" i="1"/>
  <c r="E1197" i="1"/>
  <c r="E1205" i="1"/>
  <c r="I1129" i="1"/>
  <c r="I1137" i="1"/>
  <c r="I1145" i="1"/>
  <c r="I1153" i="1"/>
  <c r="I1161" i="1"/>
  <c r="I1169" i="1"/>
  <c r="I1177" i="1"/>
  <c r="I1185" i="1"/>
  <c r="I1193" i="1"/>
  <c r="I1201" i="1"/>
  <c r="I1209" i="1"/>
  <c r="M1129" i="1"/>
  <c r="M1137" i="1"/>
  <c r="M1145" i="1"/>
  <c r="M1153" i="1"/>
  <c r="M1161" i="1"/>
  <c r="M1169" i="1"/>
  <c r="M1177" i="1"/>
  <c r="M1185" i="1"/>
  <c r="M1193" i="1"/>
  <c r="M1201" i="1"/>
  <c r="M1209" i="1"/>
  <c r="E1134" i="1"/>
  <c r="E1142" i="1"/>
  <c r="E1150" i="1"/>
  <c r="E1158" i="1"/>
  <c r="E1166" i="1"/>
  <c r="E1174" i="1"/>
  <c r="E1182" i="1"/>
  <c r="E1190" i="1"/>
  <c r="E1198" i="1"/>
  <c r="E1206" i="1"/>
  <c r="I1130" i="1"/>
  <c r="I1138" i="1"/>
  <c r="I1146" i="1"/>
  <c r="I1154" i="1"/>
  <c r="I1162" i="1"/>
  <c r="I1170" i="1"/>
  <c r="I1178" i="1"/>
  <c r="I1186" i="1"/>
  <c r="I1194" i="1"/>
  <c r="I1202" i="1"/>
  <c r="I1210" i="1"/>
  <c r="M1130" i="1"/>
  <c r="M1138" i="1"/>
  <c r="M1146" i="1"/>
  <c r="M1154" i="1"/>
  <c r="M1162" i="1"/>
  <c r="M1170" i="1"/>
  <c r="M1178" i="1"/>
  <c r="M1186" i="1"/>
  <c r="M1194" i="1"/>
  <c r="M1202" i="1"/>
  <c r="M1210" i="1"/>
  <c r="E1154" i="1"/>
  <c r="E1194" i="1"/>
  <c r="I1158" i="1"/>
  <c r="M1134" i="1"/>
  <c r="M1190" i="1"/>
  <c r="E1127" i="1"/>
  <c r="E1135" i="1"/>
  <c r="E1143" i="1"/>
  <c r="E1151" i="1"/>
  <c r="E1159" i="1"/>
  <c r="E1167" i="1"/>
  <c r="E1175" i="1"/>
  <c r="E1183" i="1"/>
  <c r="E1191" i="1"/>
  <c r="E1199" i="1"/>
  <c r="E1207" i="1"/>
  <c r="I1131" i="1"/>
  <c r="I1139" i="1"/>
  <c r="I1147" i="1"/>
  <c r="I1155" i="1"/>
  <c r="I1163" i="1"/>
  <c r="I1171" i="1"/>
  <c r="I1179" i="1"/>
  <c r="I1187" i="1"/>
  <c r="I1195" i="1"/>
  <c r="I1203" i="1"/>
  <c r="M1131" i="1"/>
  <c r="M1139" i="1"/>
  <c r="M1147" i="1"/>
  <c r="M1155" i="1"/>
  <c r="M1163" i="1"/>
  <c r="M1171" i="1"/>
  <c r="M1179" i="1"/>
  <c r="M1187" i="1"/>
  <c r="M1195" i="1"/>
  <c r="M1203" i="1"/>
  <c r="E1170" i="1"/>
  <c r="E1202" i="1"/>
  <c r="I1150" i="1"/>
  <c r="I1198" i="1"/>
  <c r="M1174" i="1"/>
  <c r="E1128" i="1"/>
  <c r="E1136" i="1"/>
  <c r="E1144" i="1"/>
  <c r="E1152" i="1"/>
  <c r="E1160" i="1"/>
  <c r="E1168" i="1"/>
  <c r="E1176" i="1"/>
  <c r="E1184" i="1"/>
  <c r="E1192" i="1"/>
  <c r="E1200" i="1"/>
  <c r="E1208" i="1"/>
  <c r="I1132" i="1"/>
  <c r="I1140" i="1"/>
  <c r="I1148" i="1"/>
  <c r="I1156" i="1"/>
  <c r="I1164" i="1"/>
  <c r="I1172" i="1"/>
  <c r="I1180" i="1"/>
  <c r="I1188" i="1"/>
  <c r="I1196" i="1"/>
  <c r="I1204" i="1"/>
  <c r="M1132" i="1"/>
  <c r="M1140" i="1"/>
  <c r="M1148" i="1"/>
  <c r="M1156" i="1"/>
  <c r="M1164" i="1"/>
  <c r="M1172" i="1"/>
  <c r="M1180" i="1"/>
  <c r="M1188" i="1"/>
  <c r="M1196" i="1"/>
  <c r="M1204" i="1"/>
  <c r="E1130" i="1"/>
  <c r="E1178" i="1"/>
  <c r="I1174" i="1"/>
  <c r="M1182" i="1"/>
  <c r="E1129" i="1"/>
  <c r="E1137" i="1"/>
  <c r="E1145" i="1"/>
  <c r="E1153" i="1"/>
  <c r="E1161" i="1"/>
  <c r="E1169" i="1"/>
  <c r="E1177" i="1"/>
  <c r="E1185" i="1"/>
  <c r="E1193" i="1"/>
  <c r="E1201" i="1"/>
  <c r="E1209" i="1"/>
  <c r="I1133" i="1"/>
  <c r="I1141" i="1"/>
  <c r="I1149" i="1"/>
  <c r="I1157" i="1"/>
  <c r="I1165" i="1"/>
  <c r="I1173" i="1"/>
  <c r="I1181" i="1"/>
  <c r="I1189" i="1"/>
  <c r="I1197" i="1"/>
  <c r="I1205" i="1"/>
  <c r="M1133" i="1"/>
  <c r="M1141" i="1"/>
  <c r="M1149" i="1"/>
  <c r="M1157" i="1"/>
  <c r="M1165" i="1"/>
  <c r="M1173" i="1"/>
  <c r="M1181" i="1"/>
  <c r="M1189" i="1"/>
  <c r="M1197" i="1"/>
  <c r="M1205" i="1"/>
  <c r="E1138" i="1"/>
  <c r="E1186" i="1"/>
  <c r="I1142" i="1"/>
  <c r="I1182" i="1"/>
  <c r="M1158" i="1"/>
  <c r="M1206" i="1"/>
  <c r="I245" i="5"/>
  <c r="M249" i="5"/>
  <c r="I241" i="5"/>
  <c r="G1213" i="1"/>
  <c r="G1221" i="1"/>
  <c r="G1229" i="1"/>
  <c r="K1217" i="1"/>
  <c r="K1225" i="1"/>
  <c r="O1213" i="1"/>
  <c r="O1221" i="1"/>
  <c r="O1229" i="1"/>
  <c r="G1230" i="1"/>
  <c r="K1218" i="1"/>
  <c r="O1222" i="1"/>
  <c r="G1214" i="1"/>
  <c r="G1222" i="1"/>
  <c r="K1226" i="1"/>
  <c r="O1214" i="1"/>
  <c r="O1230" i="1"/>
  <c r="G1215" i="1"/>
  <c r="G1223" i="1"/>
  <c r="G1231" i="1"/>
  <c r="K1211" i="1"/>
  <c r="K1219" i="1"/>
  <c r="K1227" i="1"/>
  <c r="O1215" i="1"/>
  <c r="O1223" i="1"/>
  <c r="O1231" i="1"/>
  <c r="K1230" i="1"/>
  <c r="O1218" i="1"/>
  <c r="O1220" i="1"/>
  <c r="G1216" i="1"/>
  <c r="G1224" i="1"/>
  <c r="G1232" i="1"/>
  <c r="K1212" i="1"/>
  <c r="K1220" i="1"/>
  <c r="K1228" i="1"/>
  <c r="O1216" i="1"/>
  <c r="O1224" i="1"/>
  <c r="O1232" i="1"/>
  <c r="G1228" i="1"/>
  <c r="K1216" i="1"/>
  <c r="O1228" i="1"/>
  <c r="G1217" i="1"/>
  <c r="G1225" i="1"/>
  <c r="K1213" i="1"/>
  <c r="K1221" i="1"/>
  <c r="K1229" i="1"/>
  <c r="O1217" i="1"/>
  <c r="O1225" i="1"/>
  <c r="G1218" i="1"/>
  <c r="G1226" i="1"/>
  <c r="K1214" i="1"/>
  <c r="K1224" i="1"/>
  <c r="K1222" i="1"/>
  <c r="O1226" i="1"/>
  <c r="G1220" i="1"/>
  <c r="G1211" i="1"/>
  <c r="G1219" i="1"/>
  <c r="G1227" i="1"/>
  <c r="K1215" i="1"/>
  <c r="K1223" i="1"/>
  <c r="K1231" i="1"/>
  <c r="O1211" i="1"/>
  <c r="O1219" i="1"/>
  <c r="O1227" i="1"/>
  <c r="G1212" i="1"/>
  <c r="K1232" i="1"/>
  <c r="O1212" i="1"/>
  <c r="M244" i="5"/>
  <c r="M247" i="5"/>
  <c r="I236" i="5"/>
  <c r="E1217" i="1"/>
  <c r="E1225" i="1"/>
  <c r="I1211" i="1"/>
  <c r="I1219" i="1"/>
  <c r="I1227" i="1"/>
  <c r="M1215" i="1"/>
  <c r="M1223" i="1"/>
  <c r="M1231" i="1"/>
  <c r="E1226" i="1"/>
  <c r="I1220" i="1"/>
  <c r="M1216" i="1"/>
  <c r="M1232" i="1"/>
  <c r="E1218" i="1"/>
  <c r="I1212" i="1"/>
  <c r="I1228" i="1"/>
  <c r="M1224" i="1"/>
  <c r="E1211" i="1"/>
  <c r="E1219" i="1"/>
  <c r="E1227" i="1"/>
  <c r="I1213" i="1"/>
  <c r="I1221" i="1"/>
  <c r="I1229" i="1"/>
  <c r="M1217" i="1"/>
  <c r="M1225" i="1"/>
  <c r="E1222" i="1"/>
  <c r="M1212" i="1"/>
  <c r="E1212" i="1"/>
  <c r="E1220" i="1"/>
  <c r="E1228" i="1"/>
  <c r="I1214" i="1"/>
  <c r="I1222" i="1"/>
  <c r="I1230" i="1"/>
  <c r="M1218" i="1"/>
  <c r="M1226" i="1"/>
  <c r="E1214" i="1"/>
  <c r="I1216" i="1"/>
  <c r="M1220" i="1"/>
  <c r="I1226" i="1"/>
  <c r="E1213" i="1"/>
  <c r="E1221" i="1"/>
  <c r="E1229" i="1"/>
  <c r="I1215" i="1"/>
  <c r="I1223" i="1"/>
  <c r="I1231" i="1"/>
  <c r="M1211" i="1"/>
  <c r="M1219" i="1"/>
  <c r="M1227" i="1"/>
  <c r="E1230" i="1"/>
  <c r="I1224" i="1"/>
  <c r="I1232" i="1"/>
  <c r="M1228" i="1"/>
  <c r="M1230" i="1"/>
  <c r="I1218" i="1"/>
  <c r="M1214" i="1"/>
  <c r="E1215" i="1"/>
  <c r="E1223" i="1"/>
  <c r="E1231" i="1"/>
  <c r="I1217" i="1"/>
  <c r="I1225" i="1"/>
  <c r="M1213" i="1"/>
  <c r="M1221" i="1"/>
  <c r="M1229" i="1"/>
  <c r="E1216" i="1"/>
  <c r="E1224" i="1"/>
  <c r="E1232" i="1"/>
  <c r="M1222" i="1"/>
  <c r="M251" i="5"/>
  <c r="M245" i="5"/>
  <c r="M238" i="5"/>
  <c r="I244" i="5"/>
  <c r="I246" i="5"/>
  <c r="I237" i="5"/>
  <c r="E248" i="5"/>
  <c r="E240" i="5"/>
  <c r="M236" i="5"/>
  <c r="I248" i="5"/>
  <c r="M246" i="5"/>
  <c r="M237" i="5"/>
  <c r="I250" i="5"/>
  <c r="I243" i="5"/>
  <c r="E250" i="5"/>
  <c r="E241" i="5"/>
  <c r="E239" i="5"/>
  <c r="M242" i="5"/>
  <c r="I239" i="5"/>
  <c r="E237" i="5"/>
  <c r="E247" i="5"/>
  <c r="E238" i="5"/>
  <c r="M239" i="5"/>
  <c r="I240" i="5"/>
  <c r="M248" i="5"/>
  <c r="E251" i="5"/>
  <c r="E245" i="5"/>
  <c r="M241" i="5"/>
  <c r="I247" i="5"/>
  <c r="I249" i="5"/>
  <c r="E246" i="5"/>
  <c r="E243" i="5"/>
  <c r="O247" i="5"/>
  <c r="O242" i="5"/>
  <c r="O245" i="5"/>
  <c r="O251" i="5"/>
  <c r="O241" i="5"/>
  <c r="B6" i="3"/>
  <c r="G234" i="5"/>
  <c r="G230" i="5"/>
  <c r="G224" i="5"/>
  <c r="K226" i="5"/>
  <c r="O238" i="5"/>
  <c r="G231" i="5"/>
  <c r="G228" i="5"/>
  <c r="G227" i="5"/>
  <c r="K224" i="5"/>
  <c r="K228" i="5"/>
  <c r="O227" i="5"/>
  <c r="K229" i="5"/>
  <c r="K234" i="5"/>
  <c r="O230" i="5"/>
  <c r="O234" i="5"/>
  <c r="G235" i="5"/>
  <c r="G229" i="5"/>
  <c r="G226" i="5"/>
  <c r="K225" i="5"/>
  <c r="O224" i="5"/>
  <c r="O226" i="5"/>
  <c r="K230" i="5"/>
  <c r="K233" i="5"/>
  <c r="K235" i="5"/>
  <c r="O229" i="5"/>
  <c r="O233" i="5"/>
  <c r="O235" i="5"/>
  <c r="G232" i="5"/>
  <c r="G225" i="5"/>
  <c r="G2" i="5"/>
  <c r="K227" i="5"/>
  <c r="O228" i="5"/>
  <c r="K232" i="5"/>
  <c r="G252" i="5"/>
  <c r="K231" i="5"/>
  <c r="O2" i="5"/>
  <c r="K252" i="5"/>
  <c r="O231" i="5"/>
  <c r="O252" i="5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1349" i="1"/>
  <c r="K2" i="5"/>
  <c r="O225" i="5"/>
  <c r="O4" i="1"/>
  <c r="O9" i="1"/>
  <c r="O15" i="1"/>
  <c r="O20" i="1"/>
  <c r="O25" i="1"/>
  <c r="O31" i="1"/>
  <c r="O36" i="1"/>
  <c r="O41" i="1"/>
  <c r="O47" i="1"/>
  <c r="O52" i="1"/>
  <c r="O57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456" i="1"/>
  <c r="K460" i="1"/>
  <c r="K464" i="1"/>
  <c r="K468" i="1"/>
  <c r="K472" i="1"/>
  <c r="K476" i="1"/>
  <c r="K480" i="1"/>
  <c r="K484" i="1"/>
  <c r="K488" i="1"/>
  <c r="K492" i="1"/>
  <c r="K496" i="1"/>
  <c r="K500" i="1"/>
  <c r="K504" i="1"/>
  <c r="K508" i="1"/>
  <c r="K512" i="1"/>
  <c r="K516" i="1"/>
  <c r="K520" i="1"/>
  <c r="K524" i="1"/>
  <c r="K528" i="1"/>
  <c r="K532" i="1"/>
  <c r="K536" i="1"/>
  <c r="K540" i="1"/>
  <c r="K544" i="1"/>
  <c r="K548" i="1"/>
  <c r="K552" i="1"/>
  <c r="K556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616" i="1"/>
  <c r="K620" i="1"/>
  <c r="K624" i="1"/>
  <c r="K628" i="1"/>
  <c r="K632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708" i="1"/>
  <c r="K712" i="1"/>
  <c r="K716" i="1"/>
  <c r="K720" i="1"/>
  <c r="K724" i="1"/>
  <c r="K728" i="1"/>
  <c r="K732" i="1"/>
  <c r="K736" i="1"/>
  <c r="K740" i="1"/>
  <c r="K744" i="1"/>
  <c r="K748" i="1"/>
  <c r="K752" i="1"/>
  <c r="K756" i="1"/>
  <c r="K760" i="1"/>
  <c r="K764" i="1"/>
  <c r="K768" i="1"/>
  <c r="K772" i="1"/>
  <c r="K776" i="1"/>
  <c r="K780" i="1"/>
  <c r="K784" i="1"/>
  <c r="K788" i="1"/>
  <c r="K792" i="1"/>
  <c r="K796" i="1"/>
  <c r="K800" i="1"/>
  <c r="K804" i="1"/>
  <c r="K808" i="1"/>
  <c r="K811" i="1"/>
  <c r="K815" i="1"/>
  <c r="K819" i="1"/>
  <c r="K823" i="1"/>
  <c r="K827" i="1"/>
  <c r="K831" i="1"/>
  <c r="K835" i="1"/>
  <c r="K839" i="1"/>
  <c r="K843" i="1"/>
  <c r="K847" i="1"/>
  <c r="K851" i="1"/>
  <c r="K855" i="1"/>
  <c r="K859" i="1"/>
  <c r="K1080" i="1"/>
  <c r="K1084" i="1"/>
  <c r="K1088" i="1"/>
  <c r="K1092" i="1"/>
  <c r="K1096" i="1"/>
  <c r="K1100" i="1"/>
  <c r="K1104" i="1"/>
  <c r="K1108" i="1"/>
  <c r="K1112" i="1"/>
  <c r="K1116" i="1"/>
  <c r="K1120" i="1"/>
  <c r="K1124" i="1"/>
  <c r="G233" i="5"/>
  <c r="O232" i="5"/>
  <c r="O5" i="1"/>
  <c r="O11" i="1"/>
  <c r="O16" i="1"/>
  <c r="O21" i="1"/>
  <c r="O27" i="1"/>
  <c r="O32" i="1"/>
  <c r="O37" i="1"/>
  <c r="O43" i="1"/>
  <c r="O48" i="1"/>
  <c r="O53" i="1"/>
  <c r="O59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O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1081" i="1"/>
  <c r="K1085" i="1"/>
  <c r="K1089" i="1"/>
  <c r="K1093" i="1"/>
  <c r="K1097" i="1"/>
  <c r="K1101" i="1"/>
  <c r="K1105" i="1"/>
  <c r="K1109" i="1"/>
  <c r="K1113" i="1"/>
  <c r="K1117" i="1"/>
  <c r="K1121" i="1"/>
  <c r="K1125" i="1"/>
  <c r="K2" i="1"/>
  <c r="K1349" i="1"/>
  <c r="O7" i="1"/>
  <c r="O12" i="1"/>
  <c r="O17" i="1"/>
  <c r="O23" i="1"/>
  <c r="O28" i="1"/>
  <c r="O33" i="1"/>
  <c r="O39" i="1"/>
  <c r="O44" i="1"/>
  <c r="O49" i="1"/>
  <c r="O55" i="1"/>
  <c r="O60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O333" i="1"/>
  <c r="O337" i="1"/>
  <c r="O341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K334" i="1"/>
  <c r="K338" i="1"/>
  <c r="K342" i="1"/>
  <c r="K346" i="1"/>
  <c r="K350" i="1"/>
  <c r="K354" i="1"/>
  <c r="K358" i="1"/>
  <c r="K362" i="1"/>
  <c r="K366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522" i="1"/>
  <c r="K526" i="1"/>
  <c r="K530" i="1"/>
  <c r="K534" i="1"/>
  <c r="K538" i="1"/>
  <c r="K542" i="1"/>
  <c r="K546" i="1"/>
  <c r="K550" i="1"/>
  <c r="K554" i="1"/>
  <c r="K558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614" i="1"/>
  <c r="K618" i="1"/>
  <c r="K622" i="1"/>
  <c r="K626" i="1"/>
  <c r="K630" i="1"/>
  <c r="K634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10" i="1"/>
  <c r="K714" i="1"/>
  <c r="K718" i="1"/>
  <c r="K722" i="1"/>
  <c r="K726" i="1"/>
  <c r="K730" i="1"/>
  <c r="K734" i="1"/>
  <c r="K738" i="1"/>
  <c r="K742" i="1"/>
  <c r="K746" i="1"/>
  <c r="K750" i="1"/>
  <c r="K754" i="1"/>
  <c r="K758" i="1"/>
  <c r="K762" i="1"/>
  <c r="K766" i="1"/>
  <c r="K770" i="1"/>
  <c r="K774" i="1"/>
  <c r="K778" i="1"/>
  <c r="K782" i="1"/>
  <c r="K786" i="1"/>
  <c r="K790" i="1"/>
  <c r="K794" i="1"/>
  <c r="K798" i="1"/>
  <c r="K802" i="1"/>
  <c r="K806" i="1"/>
  <c r="K809" i="1"/>
  <c r="K813" i="1"/>
  <c r="K817" i="1"/>
  <c r="K821" i="1"/>
  <c r="K825" i="1"/>
  <c r="K829" i="1"/>
  <c r="K833" i="1"/>
  <c r="K837" i="1"/>
  <c r="K841" i="1"/>
  <c r="K845" i="1"/>
  <c r="K849" i="1"/>
  <c r="K853" i="1"/>
  <c r="K857" i="1"/>
  <c r="K1078" i="1"/>
  <c r="K1082" i="1"/>
  <c r="K1086" i="1"/>
  <c r="K1090" i="1"/>
  <c r="K1094" i="1"/>
  <c r="K1098" i="1"/>
  <c r="K1102" i="1"/>
  <c r="K1106" i="1"/>
  <c r="K1110" i="1"/>
  <c r="K1114" i="1"/>
  <c r="K1118" i="1"/>
  <c r="K1122" i="1"/>
  <c r="K1126" i="1"/>
  <c r="O3" i="1"/>
  <c r="O24" i="1"/>
  <c r="O45" i="1"/>
  <c r="O66" i="1"/>
  <c r="O82" i="1"/>
  <c r="O98" i="1"/>
  <c r="O114" i="1"/>
  <c r="O130" i="1"/>
  <c r="O146" i="1"/>
  <c r="O162" i="1"/>
  <c r="O178" i="1"/>
  <c r="O194" i="1"/>
  <c r="O210" i="1"/>
  <c r="O226" i="1"/>
  <c r="O242" i="1"/>
  <c r="O258" i="1"/>
  <c r="O274" i="1"/>
  <c r="O290" i="1"/>
  <c r="O306" i="1"/>
  <c r="O322" i="1"/>
  <c r="O338" i="1"/>
  <c r="O354" i="1"/>
  <c r="O370" i="1"/>
  <c r="O386" i="1"/>
  <c r="O402" i="1"/>
  <c r="O418" i="1"/>
  <c r="O434" i="1"/>
  <c r="O450" i="1"/>
  <c r="O466" i="1"/>
  <c r="O482" i="1"/>
  <c r="O498" i="1"/>
  <c r="O514" i="1"/>
  <c r="O530" i="1"/>
  <c r="O546" i="1"/>
  <c r="O562" i="1"/>
  <c r="O578" i="1"/>
  <c r="O594" i="1"/>
  <c r="O610" i="1"/>
  <c r="O626" i="1"/>
  <c r="O642" i="1"/>
  <c r="O658" i="1"/>
  <c r="O674" i="1"/>
  <c r="O690" i="1"/>
  <c r="O706" i="1"/>
  <c r="O722" i="1"/>
  <c r="O738" i="1"/>
  <c r="O754" i="1"/>
  <c r="O770" i="1"/>
  <c r="O786" i="1"/>
  <c r="O802" i="1"/>
  <c r="O817" i="1"/>
  <c r="O833" i="1"/>
  <c r="O849" i="1"/>
  <c r="O1082" i="1"/>
  <c r="O1098" i="1"/>
  <c r="O1114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35" i="1"/>
  <c r="K351" i="1"/>
  <c r="K367" i="1"/>
  <c r="K383" i="1"/>
  <c r="K399" i="1"/>
  <c r="K415" i="1"/>
  <c r="K431" i="1"/>
  <c r="K447" i="1"/>
  <c r="K463" i="1"/>
  <c r="K479" i="1"/>
  <c r="K495" i="1"/>
  <c r="K511" i="1"/>
  <c r="K527" i="1"/>
  <c r="K543" i="1"/>
  <c r="K559" i="1"/>
  <c r="K575" i="1"/>
  <c r="K591" i="1"/>
  <c r="K607" i="1"/>
  <c r="K623" i="1"/>
  <c r="K639" i="1"/>
  <c r="K655" i="1"/>
  <c r="K671" i="1"/>
  <c r="K687" i="1"/>
  <c r="K703" i="1"/>
  <c r="K719" i="1"/>
  <c r="K735" i="1"/>
  <c r="K751" i="1"/>
  <c r="K767" i="1"/>
  <c r="K783" i="1"/>
  <c r="K799" i="1"/>
  <c r="K814" i="1"/>
  <c r="K830" i="1"/>
  <c r="K846" i="1"/>
  <c r="K1079" i="1"/>
  <c r="K1095" i="1"/>
  <c r="K1111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48" i="1"/>
  <c r="G44" i="1"/>
  <c r="G40" i="1"/>
  <c r="G36" i="1"/>
  <c r="G32" i="1"/>
  <c r="G28" i="1"/>
  <c r="G4" i="1"/>
  <c r="G8" i="1"/>
  <c r="G12" i="1"/>
  <c r="G16" i="1"/>
  <c r="G20" i="1"/>
  <c r="G24" i="1"/>
  <c r="O8" i="1"/>
  <c r="O29" i="1"/>
  <c r="O51" i="1"/>
  <c r="O70" i="1"/>
  <c r="O86" i="1"/>
  <c r="O102" i="1"/>
  <c r="O118" i="1"/>
  <c r="O134" i="1"/>
  <c r="O150" i="1"/>
  <c r="O166" i="1"/>
  <c r="O182" i="1"/>
  <c r="O198" i="1"/>
  <c r="O214" i="1"/>
  <c r="O230" i="1"/>
  <c r="O246" i="1"/>
  <c r="O262" i="1"/>
  <c r="O278" i="1"/>
  <c r="O294" i="1"/>
  <c r="O310" i="1"/>
  <c r="O326" i="1"/>
  <c r="O342" i="1"/>
  <c r="O358" i="1"/>
  <c r="O374" i="1"/>
  <c r="O390" i="1"/>
  <c r="O406" i="1"/>
  <c r="O422" i="1"/>
  <c r="O438" i="1"/>
  <c r="O454" i="1"/>
  <c r="O470" i="1"/>
  <c r="O486" i="1"/>
  <c r="O502" i="1"/>
  <c r="O518" i="1"/>
  <c r="O534" i="1"/>
  <c r="O550" i="1"/>
  <c r="O566" i="1"/>
  <c r="O582" i="1"/>
  <c r="O598" i="1"/>
  <c r="O614" i="1"/>
  <c r="O630" i="1"/>
  <c r="O646" i="1"/>
  <c r="O662" i="1"/>
  <c r="O678" i="1"/>
  <c r="O694" i="1"/>
  <c r="O710" i="1"/>
  <c r="O726" i="1"/>
  <c r="O742" i="1"/>
  <c r="O758" i="1"/>
  <c r="O774" i="1"/>
  <c r="O790" i="1"/>
  <c r="O806" i="1"/>
  <c r="O821" i="1"/>
  <c r="O837" i="1"/>
  <c r="O853" i="1"/>
  <c r="O1086" i="1"/>
  <c r="O1102" i="1"/>
  <c r="O1118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63" i="1"/>
  <c r="K579" i="1"/>
  <c r="K595" i="1"/>
  <c r="K611" i="1"/>
  <c r="K627" i="1"/>
  <c r="K643" i="1"/>
  <c r="K659" i="1"/>
  <c r="K675" i="1"/>
  <c r="K691" i="1"/>
  <c r="K707" i="1"/>
  <c r="K723" i="1"/>
  <c r="K739" i="1"/>
  <c r="K755" i="1"/>
  <c r="K771" i="1"/>
  <c r="K787" i="1"/>
  <c r="K803" i="1"/>
  <c r="K818" i="1"/>
  <c r="K834" i="1"/>
  <c r="K850" i="1"/>
  <c r="K1083" i="1"/>
  <c r="K1099" i="1"/>
  <c r="K1115" i="1"/>
  <c r="O13" i="1"/>
  <c r="O35" i="1"/>
  <c r="O56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378" i="1"/>
  <c r="O394" i="1"/>
  <c r="O410" i="1"/>
  <c r="O426" i="1"/>
  <c r="O442" i="1"/>
  <c r="O458" i="1"/>
  <c r="O474" i="1"/>
  <c r="O490" i="1"/>
  <c r="O506" i="1"/>
  <c r="O522" i="1"/>
  <c r="O538" i="1"/>
  <c r="O554" i="1"/>
  <c r="O570" i="1"/>
  <c r="O586" i="1"/>
  <c r="O602" i="1"/>
  <c r="O618" i="1"/>
  <c r="O634" i="1"/>
  <c r="O650" i="1"/>
  <c r="O666" i="1"/>
  <c r="O682" i="1"/>
  <c r="O698" i="1"/>
  <c r="O714" i="1"/>
  <c r="O730" i="1"/>
  <c r="O746" i="1"/>
  <c r="O762" i="1"/>
  <c r="O778" i="1"/>
  <c r="O794" i="1"/>
  <c r="O809" i="1"/>
  <c r="O825" i="1"/>
  <c r="O841" i="1"/>
  <c r="O857" i="1"/>
  <c r="O1090" i="1"/>
  <c r="O1106" i="1"/>
  <c r="O1122" i="1"/>
  <c r="K7" i="1"/>
  <c r="K23" i="1"/>
  <c r="K39" i="1"/>
  <c r="K55" i="1"/>
  <c r="K71" i="1"/>
  <c r="K87" i="1"/>
  <c r="K103" i="1"/>
  <c r="K119" i="1"/>
  <c r="K135" i="1"/>
  <c r="K151" i="1"/>
  <c r="K167" i="1"/>
  <c r="K183" i="1"/>
  <c r="K199" i="1"/>
  <c r="K215" i="1"/>
  <c r="K231" i="1"/>
  <c r="K247" i="1"/>
  <c r="K263" i="1"/>
  <c r="K279" i="1"/>
  <c r="K295" i="1"/>
  <c r="K311" i="1"/>
  <c r="K327" i="1"/>
  <c r="K343" i="1"/>
  <c r="K359" i="1"/>
  <c r="K375" i="1"/>
  <c r="K391" i="1"/>
  <c r="K407" i="1"/>
  <c r="K423" i="1"/>
  <c r="K439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759" i="1"/>
  <c r="K775" i="1"/>
  <c r="K791" i="1"/>
  <c r="K807" i="1"/>
  <c r="K822" i="1"/>
  <c r="K838" i="1"/>
  <c r="K854" i="1"/>
  <c r="K1087" i="1"/>
  <c r="K1103" i="1"/>
  <c r="K1119" i="1"/>
  <c r="O78" i="1"/>
  <c r="O142" i="1"/>
  <c r="O206" i="1"/>
  <c r="O270" i="1"/>
  <c r="O334" i="1"/>
  <c r="O398" i="1"/>
  <c r="O462" i="1"/>
  <c r="O526" i="1"/>
  <c r="O590" i="1"/>
  <c r="O654" i="1"/>
  <c r="O718" i="1"/>
  <c r="O782" i="1"/>
  <c r="O845" i="1"/>
  <c r="O1126" i="1"/>
  <c r="K59" i="1"/>
  <c r="K123" i="1"/>
  <c r="K187" i="1"/>
  <c r="K251" i="1"/>
  <c r="K315" i="1"/>
  <c r="K379" i="1"/>
  <c r="K443" i="1"/>
  <c r="K507" i="1"/>
  <c r="K571" i="1"/>
  <c r="K635" i="1"/>
  <c r="K699" i="1"/>
  <c r="K763" i="1"/>
  <c r="K826" i="1"/>
  <c r="K1107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8" i="1"/>
  <c r="G753" i="1"/>
  <c r="G764" i="1"/>
  <c r="G769" i="1"/>
  <c r="G780" i="1"/>
  <c r="G785" i="1"/>
  <c r="G796" i="1"/>
  <c r="G801" i="1"/>
  <c r="G811" i="1"/>
  <c r="G816" i="1"/>
  <c r="G827" i="1"/>
  <c r="G832" i="1"/>
  <c r="G843" i="1"/>
  <c r="G848" i="1"/>
  <c r="G859" i="1"/>
  <c r="G1081" i="1"/>
  <c r="G1092" i="1"/>
  <c r="G1097" i="1"/>
  <c r="G1108" i="1"/>
  <c r="G1113" i="1"/>
  <c r="G1124" i="1"/>
  <c r="G51" i="1"/>
  <c r="G46" i="1"/>
  <c r="G41" i="1"/>
  <c r="G35" i="1"/>
  <c r="G30" i="1"/>
  <c r="G3" i="1"/>
  <c r="G9" i="1"/>
  <c r="G14" i="1"/>
  <c r="G19" i="1"/>
  <c r="G25" i="1"/>
  <c r="G52" i="1"/>
  <c r="G76" i="1"/>
  <c r="G92" i="1"/>
  <c r="G116" i="1"/>
  <c r="G132" i="1"/>
  <c r="G156" i="1"/>
  <c r="G180" i="1"/>
  <c r="G196" i="1"/>
  <c r="G220" i="1"/>
  <c r="G236" i="1"/>
  <c r="G260" i="1"/>
  <c r="G284" i="1"/>
  <c r="G300" i="1"/>
  <c r="G324" i="1"/>
  <c r="G348" i="1"/>
  <c r="G364" i="1"/>
  <c r="G388" i="1"/>
  <c r="G412" i="1"/>
  <c r="G436" i="1"/>
  <c r="G452" i="1"/>
  <c r="G476" i="1"/>
  <c r="G500" i="1"/>
  <c r="G524" i="1"/>
  <c r="G540" i="1"/>
  <c r="G564" i="1"/>
  <c r="G588" i="1"/>
  <c r="G604" i="1"/>
  <c r="G628" i="1"/>
  <c r="G660" i="1"/>
  <c r="G684" i="1"/>
  <c r="G708" i="1"/>
  <c r="G724" i="1"/>
  <c r="G747" i="1"/>
  <c r="G763" i="1"/>
  <c r="G768" i="1"/>
  <c r="G784" i="1"/>
  <c r="G795" i="1"/>
  <c r="G810" i="1"/>
  <c r="G820" i="1"/>
  <c r="G836" i="1"/>
  <c r="G852" i="1"/>
  <c r="G1085" i="1"/>
  <c r="G1096" i="1"/>
  <c r="G1112" i="1"/>
  <c r="G47" i="1"/>
  <c r="G31" i="1"/>
  <c r="G7" i="1"/>
  <c r="G23" i="1"/>
  <c r="O19" i="1"/>
  <c r="O94" i="1"/>
  <c r="O158" i="1"/>
  <c r="O222" i="1"/>
  <c r="O286" i="1"/>
  <c r="O350" i="1"/>
  <c r="O414" i="1"/>
  <c r="O478" i="1"/>
  <c r="O542" i="1"/>
  <c r="O606" i="1"/>
  <c r="O670" i="1"/>
  <c r="O734" i="1"/>
  <c r="O798" i="1"/>
  <c r="O1078" i="1"/>
  <c r="K11" i="1"/>
  <c r="K75" i="1"/>
  <c r="K139" i="1"/>
  <c r="K203" i="1"/>
  <c r="K267" i="1"/>
  <c r="K331" i="1"/>
  <c r="K395" i="1"/>
  <c r="K459" i="1"/>
  <c r="K523" i="1"/>
  <c r="K587" i="1"/>
  <c r="K651" i="1"/>
  <c r="K715" i="1"/>
  <c r="K779" i="1"/>
  <c r="K842" i="1"/>
  <c r="K1123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44" i="1"/>
  <c r="G749" i="1"/>
  <c r="G760" i="1"/>
  <c r="G765" i="1"/>
  <c r="G776" i="1"/>
  <c r="G781" i="1"/>
  <c r="G792" i="1"/>
  <c r="G797" i="1"/>
  <c r="G808" i="1"/>
  <c r="G812" i="1"/>
  <c r="G823" i="1"/>
  <c r="G828" i="1"/>
  <c r="G839" i="1"/>
  <c r="G844" i="1"/>
  <c r="G855" i="1"/>
  <c r="G860" i="1"/>
  <c r="G1088" i="1"/>
  <c r="G1093" i="1"/>
  <c r="G1104" i="1"/>
  <c r="G1109" i="1"/>
  <c r="G1120" i="1"/>
  <c r="G1125" i="1"/>
  <c r="G50" i="1"/>
  <c r="G45" i="1"/>
  <c r="G34" i="1"/>
  <c r="G29" i="1"/>
  <c r="G5" i="1"/>
  <c r="G10" i="1"/>
  <c r="G21" i="1"/>
  <c r="G26" i="1"/>
  <c r="G756" i="1"/>
  <c r="G777" i="1"/>
  <c r="G788" i="1"/>
  <c r="G793" i="1"/>
  <c r="G804" i="1"/>
  <c r="G824" i="1"/>
  <c r="G840" i="1"/>
  <c r="G851" i="1"/>
  <c r="G1089" i="1"/>
  <c r="G1100" i="1"/>
  <c r="G1105" i="1"/>
  <c r="G1116" i="1"/>
  <c r="G49" i="1"/>
  <c r="G38" i="1"/>
  <c r="G33" i="1"/>
  <c r="G6" i="1"/>
  <c r="G17" i="1"/>
  <c r="K299" i="1"/>
  <c r="G60" i="1"/>
  <c r="G84" i="1"/>
  <c r="G100" i="1"/>
  <c r="G124" i="1"/>
  <c r="G148" i="1"/>
  <c r="G164" i="1"/>
  <c r="G188" i="1"/>
  <c r="G204" i="1"/>
  <c r="G228" i="1"/>
  <c r="G252" i="1"/>
  <c r="G268" i="1"/>
  <c r="G292" i="1"/>
  <c r="G316" i="1"/>
  <c r="G332" i="1"/>
  <c r="G356" i="1"/>
  <c r="G380" i="1"/>
  <c r="G396" i="1"/>
  <c r="G420" i="1"/>
  <c r="G444" i="1"/>
  <c r="G460" i="1"/>
  <c r="G484" i="1"/>
  <c r="G508" i="1"/>
  <c r="G532" i="1"/>
  <c r="G556" i="1"/>
  <c r="G572" i="1"/>
  <c r="G596" i="1"/>
  <c r="G612" i="1"/>
  <c r="G636" i="1"/>
  <c r="G652" i="1"/>
  <c r="G676" i="1"/>
  <c r="G700" i="1"/>
  <c r="G716" i="1"/>
  <c r="G740" i="1"/>
  <c r="G752" i="1"/>
  <c r="G773" i="1"/>
  <c r="G789" i="1"/>
  <c r="G800" i="1"/>
  <c r="G815" i="1"/>
  <c r="G831" i="1"/>
  <c r="G842" i="1"/>
  <c r="G858" i="1"/>
  <c r="G1091" i="1"/>
  <c r="G1101" i="1"/>
  <c r="G1117" i="1"/>
  <c r="G42" i="1"/>
  <c r="G2" i="1"/>
  <c r="G18" i="1"/>
  <c r="O40" i="1"/>
  <c r="O110" i="1"/>
  <c r="O174" i="1"/>
  <c r="O238" i="1"/>
  <c r="O302" i="1"/>
  <c r="O366" i="1"/>
  <c r="O430" i="1"/>
  <c r="O494" i="1"/>
  <c r="O558" i="1"/>
  <c r="O622" i="1"/>
  <c r="O686" i="1"/>
  <c r="O750" i="1"/>
  <c r="O813" i="1"/>
  <c r="O1094" i="1"/>
  <c r="K27" i="1"/>
  <c r="K91" i="1"/>
  <c r="K155" i="1"/>
  <c r="K219" i="1"/>
  <c r="K283" i="1"/>
  <c r="K347" i="1"/>
  <c r="K411" i="1"/>
  <c r="K475" i="1"/>
  <c r="K539" i="1"/>
  <c r="K603" i="1"/>
  <c r="K667" i="1"/>
  <c r="K731" i="1"/>
  <c r="K795" i="1"/>
  <c r="K858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61" i="1"/>
  <c r="G772" i="1"/>
  <c r="G819" i="1"/>
  <c r="G835" i="1"/>
  <c r="G856" i="1"/>
  <c r="G1084" i="1"/>
  <c r="G1121" i="1"/>
  <c r="G22" i="1"/>
  <c r="O61" i="1"/>
  <c r="O126" i="1"/>
  <c r="O190" i="1"/>
  <c r="O254" i="1"/>
  <c r="O318" i="1"/>
  <c r="O382" i="1"/>
  <c r="O446" i="1"/>
  <c r="O510" i="1"/>
  <c r="O574" i="1"/>
  <c r="O638" i="1"/>
  <c r="O702" i="1"/>
  <c r="O766" i="1"/>
  <c r="O829" i="1"/>
  <c r="O1110" i="1"/>
  <c r="K43" i="1"/>
  <c r="K107" i="1"/>
  <c r="K171" i="1"/>
  <c r="K235" i="1"/>
  <c r="K363" i="1"/>
  <c r="K427" i="1"/>
  <c r="K491" i="1"/>
  <c r="K555" i="1"/>
  <c r="K619" i="1"/>
  <c r="K683" i="1"/>
  <c r="K747" i="1"/>
  <c r="K810" i="1"/>
  <c r="K1091" i="1"/>
  <c r="G68" i="1"/>
  <c r="G108" i="1"/>
  <c r="G140" i="1"/>
  <c r="G172" i="1"/>
  <c r="G212" i="1"/>
  <c r="G244" i="1"/>
  <c r="G276" i="1"/>
  <c r="G308" i="1"/>
  <c r="G340" i="1"/>
  <c r="G372" i="1"/>
  <c r="G404" i="1"/>
  <c r="G428" i="1"/>
  <c r="G468" i="1"/>
  <c r="G492" i="1"/>
  <c r="G516" i="1"/>
  <c r="G548" i="1"/>
  <c r="G580" i="1"/>
  <c r="G620" i="1"/>
  <c r="G644" i="1"/>
  <c r="G668" i="1"/>
  <c r="G692" i="1"/>
  <c r="G732" i="1"/>
  <c r="G757" i="1"/>
  <c r="G779" i="1"/>
  <c r="G805" i="1"/>
  <c r="G826" i="1"/>
  <c r="G847" i="1"/>
  <c r="G1080" i="1"/>
  <c r="G1107" i="1"/>
  <c r="G1123" i="1"/>
  <c r="G37" i="1"/>
  <c r="G13" i="1"/>
  <c r="G1111" i="1"/>
  <c r="G1087" i="1"/>
  <c r="G850" i="1"/>
  <c r="G830" i="1"/>
  <c r="G807" i="1"/>
  <c r="G787" i="1"/>
  <c r="G767" i="1"/>
  <c r="G43" i="1"/>
  <c r="G11" i="1"/>
  <c r="G699" i="1"/>
  <c r="G651" i="1"/>
  <c r="G603" i="1"/>
  <c r="G555" i="1"/>
  <c r="G499" i="1"/>
  <c r="G447" i="1"/>
  <c r="G407" i="1"/>
  <c r="G375" i="1"/>
  <c r="G343" i="1"/>
  <c r="G315" i="1"/>
  <c r="G279" i="1"/>
  <c r="G243" i="1"/>
  <c r="G211" i="1"/>
  <c r="G179" i="1"/>
  <c r="G147" i="1"/>
  <c r="G115" i="1"/>
  <c r="G83" i="1"/>
  <c r="G735" i="1"/>
  <c r="G691" i="1"/>
  <c r="G643" i="1"/>
  <c r="G599" i="1"/>
  <c r="G551" i="1"/>
  <c r="G507" i="1"/>
  <c r="G455" i="1"/>
  <c r="G411" i="1"/>
  <c r="G379" i="1"/>
  <c r="G347" i="1"/>
  <c r="G311" i="1"/>
  <c r="G275" i="1"/>
  <c r="G247" i="1"/>
  <c r="G215" i="1"/>
  <c r="G183" i="1"/>
  <c r="G151" i="1"/>
  <c r="G119" i="1"/>
  <c r="G87" i="1"/>
  <c r="G55" i="1"/>
  <c r="G707" i="1"/>
  <c r="G659" i="1"/>
  <c r="G611" i="1"/>
  <c r="G563" i="1"/>
  <c r="G515" i="1"/>
  <c r="G471" i="1"/>
  <c r="G423" i="1"/>
  <c r="G237" i="5"/>
  <c r="G249" i="5"/>
  <c r="G251" i="5"/>
  <c r="K239" i="5"/>
  <c r="K250" i="5"/>
  <c r="G247" i="5"/>
  <c r="O239" i="5"/>
  <c r="O246" i="5"/>
  <c r="K240" i="5"/>
  <c r="G1103" i="1"/>
  <c r="G1083" i="1"/>
  <c r="G846" i="1"/>
  <c r="G822" i="1"/>
  <c r="G803" i="1"/>
  <c r="G783" i="1"/>
  <c r="G759" i="1"/>
  <c r="G39" i="1"/>
  <c r="G743" i="1"/>
  <c r="G687" i="1"/>
  <c r="G639" i="1"/>
  <c r="G591" i="1"/>
  <c r="G535" i="1"/>
  <c r="G487" i="1"/>
  <c r="G435" i="1"/>
  <c r="G399" i="1"/>
  <c r="G367" i="1"/>
  <c r="G335" i="1"/>
  <c r="G307" i="1"/>
  <c r="G267" i="1"/>
  <c r="G235" i="1"/>
  <c r="G203" i="1"/>
  <c r="G171" i="1"/>
  <c r="G139" i="1"/>
  <c r="G107" i="1"/>
  <c r="G75" i="1"/>
  <c r="G723" i="1"/>
  <c r="G679" i="1"/>
  <c r="G631" i="1"/>
  <c r="G583" i="1"/>
  <c r="G539" i="1"/>
  <c r="G495" i="1"/>
  <c r="G443" i="1"/>
  <c r="G403" i="1"/>
  <c r="G371" i="1"/>
  <c r="G339" i="1"/>
  <c r="G303" i="1"/>
  <c r="G271" i="1"/>
  <c r="G239" i="1"/>
  <c r="G207" i="1"/>
  <c r="G175" i="1"/>
  <c r="G143" i="1"/>
  <c r="G111" i="1"/>
  <c r="G79" i="1"/>
  <c r="G739" i="1"/>
  <c r="G695" i="1"/>
  <c r="G647" i="1"/>
  <c r="G595" i="1"/>
  <c r="G547" i="1"/>
  <c r="G503" i="1"/>
  <c r="G463" i="1"/>
  <c r="G295" i="1"/>
  <c r="G236" i="5"/>
  <c r="G250" i="5"/>
  <c r="K238" i="5"/>
  <c r="K241" i="5"/>
  <c r="K242" i="5"/>
  <c r="K236" i="5"/>
  <c r="K246" i="5"/>
  <c r="G244" i="5"/>
  <c r="K244" i="5"/>
  <c r="K248" i="5"/>
  <c r="K245" i="5"/>
  <c r="K249" i="5"/>
  <c r="G243" i="5"/>
  <c r="O240" i="5"/>
  <c r="K251" i="5"/>
  <c r="O237" i="5"/>
  <c r="O249" i="5"/>
  <c r="O248" i="5"/>
  <c r="G1119" i="1"/>
  <c r="G1099" i="1"/>
  <c r="G1079" i="1"/>
  <c r="G838" i="1"/>
  <c r="G818" i="1"/>
  <c r="G799" i="1"/>
  <c r="G775" i="1"/>
  <c r="G755" i="1"/>
  <c r="G27" i="1"/>
  <c r="G727" i="1"/>
  <c r="G675" i="1"/>
  <c r="G627" i="1"/>
  <c r="G579" i="1"/>
  <c r="G523" i="1"/>
  <c r="G475" i="1"/>
  <c r="G427" i="1"/>
  <c r="G391" i="1"/>
  <c r="G359" i="1"/>
  <c r="G331" i="1"/>
  <c r="G299" i="1"/>
  <c r="G259" i="1"/>
  <c r="G227" i="1"/>
  <c r="G195" i="1"/>
  <c r="G163" i="1"/>
  <c r="G131" i="1"/>
  <c r="G99" i="1"/>
  <c r="G67" i="1"/>
  <c r="G715" i="1"/>
  <c r="G667" i="1"/>
  <c r="G619" i="1"/>
  <c r="G571" i="1"/>
  <c r="G527" i="1"/>
  <c r="G479" i="1"/>
  <c r="G431" i="1"/>
  <c r="G395" i="1"/>
  <c r="G363" i="1"/>
  <c r="G327" i="1"/>
  <c r="G291" i="1"/>
  <c r="G263" i="1"/>
  <c r="G231" i="1"/>
  <c r="G199" i="1"/>
  <c r="G167" i="1"/>
  <c r="G135" i="1"/>
  <c r="G103" i="1"/>
  <c r="G71" i="1"/>
  <c r="G731" i="1"/>
  <c r="G683" i="1"/>
  <c r="G635" i="1"/>
  <c r="G587" i="1"/>
  <c r="G543" i="1"/>
  <c r="G491" i="1"/>
  <c r="G451" i="1"/>
  <c r="G1349" i="1"/>
  <c r="G238" i="5"/>
  <c r="G241" i="5"/>
  <c r="G242" i="5"/>
  <c r="G240" i="5"/>
  <c r="G246" i="5"/>
  <c r="G248" i="5"/>
  <c r="G245" i="5"/>
  <c r="K243" i="5"/>
  <c r="K247" i="5"/>
  <c r="O236" i="5"/>
  <c r="O244" i="5"/>
  <c r="O243" i="5"/>
  <c r="O250" i="5"/>
  <c r="G1115" i="1"/>
  <c r="G1095" i="1"/>
  <c r="G854" i="1"/>
  <c r="G834" i="1"/>
  <c r="G814" i="1"/>
  <c r="G791" i="1"/>
  <c r="G771" i="1"/>
  <c r="G751" i="1"/>
  <c r="G15" i="1"/>
  <c r="G711" i="1"/>
  <c r="G663" i="1"/>
  <c r="G615" i="1"/>
  <c r="G567" i="1"/>
  <c r="G511" i="1"/>
  <c r="G459" i="1"/>
  <c r="G415" i="1"/>
  <c r="G383" i="1"/>
  <c r="G351" i="1"/>
  <c r="G323" i="1"/>
  <c r="G287" i="1"/>
  <c r="G251" i="1"/>
  <c r="G219" i="1"/>
  <c r="G187" i="1"/>
  <c r="G155" i="1"/>
  <c r="G123" i="1"/>
  <c r="G91" i="1"/>
  <c r="G59" i="1"/>
  <c r="G703" i="1"/>
  <c r="G655" i="1"/>
  <c r="G607" i="1"/>
  <c r="G559" i="1"/>
  <c r="G519" i="1"/>
  <c r="G467" i="1"/>
  <c r="G419" i="1"/>
  <c r="G387" i="1"/>
  <c r="G355" i="1"/>
  <c r="G319" i="1"/>
  <c r="G283" i="1"/>
  <c r="G255" i="1"/>
  <c r="G223" i="1"/>
  <c r="G191" i="1"/>
  <c r="G159" i="1"/>
  <c r="G127" i="1"/>
  <c r="G95" i="1"/>
  <c r="G63" i="1"/>
  <c r="G719" i="1"/>
  <c r="G671" i="1"/>
  <c r="G623" i="1"/>
  <c r="G575" i="1"/>
  <c r="G531" i="1"/>
  <c r="G483" i="1"/>
  <c r="G439" i="1"/>
  <c r="G239" i="5"/>
  <c r="K237" i="5"/>
</calcChain>
</file>

<file path=xl/sharedStrings.xml><?xml version="1.0" encoding="utf-8"?>
<sst xmlns="http://schemas.openxmlformats.org/spreadsheetml/2006/main" count="6005" uniqueCount="208">
  <si>
    <t>CGS 16-245ee</t>
  </si>
  <si>
    <t>C&amp;LM Compliance Item</t>
  </si>
  <si>
    <t xml:space="preserve">Equitable Distribution 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</si>
  <si>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</si>
  <si>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</si>
  <si>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</si>
  <si>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</si>
  <si>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Mike Malmrose</t>
  </si>
  <si>
    <t xml:space="preserve">Bureau of Energy and Technology Policy </t>
  </si>
  <si>
    <t>Michael.Malmrose@ct.gov</t>
  </si>
  <si>
    <t>(860)827-2933</t>
  </si>
  <si>
    <t xml:space="preserve"> </t>
  </si>
  <si>
    <t>Company:</t>
  </si>
  <si>
    <t>Eversource - CT (CL&amp;P)</t>
  </si>
  <si>
    <t>Year:</t>
  </si>
  <si>
    <t>Submission Date:</t>
  </si>
  <si>
    <t>Eversource CT 2021</t>
  </si>
  <si>
    <t>Totals</t>
  </si>
  <si>
    <t xml:space="preserve">All Customers </t>
  </si>
  <si>
    <t>Customers &lt; 100kW</t>
  </si>
  <si>
    <t>Customers &gt; 100kW</t>
  </si>
  <si>
    <t>Combined</t>
  </si>
  <si>
    <t>Residential</t>
  </si>
  <si>
    <t>C&amp;I</t>
  </si>
  <si>
    <t>CLM Collections</t>
  </si>
  <si>
    <t>Incentives Disbursements</t>
  </si>
  <si>
    <t>As Collected</t>
  </si>
  <si>
    <t>1. Distressed Tracts are tracts that are less than or equal to 60% of the State Median Income and 100% Distressed (Source - Experian).</t>
  </si>
  <si>
    <t>2. CLM $ Collected equals the Conservation Adjustment Mechanism (CAM) Charge.</t>
  </si>
  <si>
    <t>Town</t>
  </si>
  <si>
    <t>Census Tract</t>
  </si>
  <si>
    <t>Distressed Tract</t>
  </si>
  <si>
    <t xml:space="preserve">CLM $ Collected </t>
  </si>
  <si>
    <t xml:space="preserve">% of Total CLM $ Collected </t>
  </si>
  <si>
    <t>Incentive Disbursements</t>
  </si>
  <si>
    <t>% of Total Incentive Disbursements</t>
  </si>
  <si>
    <t>Residential CLM $ Collected</t>
  </si>
  <si>
    <t>% of Total Residential CLM $ Collected</t>
  </si>
  <si>
    <t>Residential Incentive Disbursements</t>
  </si>
  <si>
    <t xml:space="preserve">% of Total Residential Incentive Disbursements 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</si>
  <si>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</si>
  <si>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</si>
  <si>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</si>
  <si>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</si>
  <si>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>ANDOVER</t>
  </si>
  <si>
    <t>No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</si>
  <si>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</si>
  <si>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</si>
  <si>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</si>
  <si>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</si>
  <si>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</si>
  <si>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</si>
  <si>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</si>
  <si>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</si>
  <si>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</si>
  <si>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Yes</t>
  </si>
  <si>
    <t>BOLTON</t>
  </si>
  <si>
    <t>BRANFORD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</si>
  <si>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</si>
  <si>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</si>
  <si>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</si>
  <si>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</si>
  <si>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</si>
  <si>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</si>
  <si>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</si>
  <si>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</si>
  <si>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</si>
  <si>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</si>
  <si>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</si>
  <si>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</si>
  <si>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</si>
  <si>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</si>
  <si>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</si>
  <si>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</si>
  <si>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</si>
  <si>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</si>
  <si>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</si>
  <si>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</si>
  <si>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</si>
  <si>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DURHAM</t>
  </si>
  <si>
    <t>EAST GRANBY</t>
  </si>
  <si>
    <t>EAST HADDAM</t>
  </si>
  <si>
    <t>EAST HAMPTON</t>
  </si>
  <si>
    <t>EAST HARTFORD</t>
  </si>
  <si>
    <t>EAST LYME</t>
  </si>
  <si>
    <t>EAST WINDSOR</t>
  </si>
  <si>
    <t>EASTFORD</t>
  </si>
  <si>
    <t>ELLINGTON</t>
  </si>
  <si>
    <t>ENFIELD</t>
  </si>
  <si>
    <t>ESSEX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</si>
  <si>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</si>
  <si>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</si>
  <si>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</si>
  <si>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</si>
  <si>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</si>
  <si>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</si>
  <si>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</si>
  <si>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</si>
  <si>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</si>
  <si>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</si>
  <si>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</si>
  <si>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</si>
  <si>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</si>
  <si>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</si>
  <si>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</si>
  <si>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</si>
  <si>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</si>
  <si>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</si>
  <si>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</si>
  <si>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</si>
  <si>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</si>
  <si>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</si>
  <si>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</si>
  <si>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</si>
  <si>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</si>
  <si>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</si>
  <si>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</si>
  <si>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</si>
  <si>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</si>
  <si>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</si>
  <si>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</si>
  <si>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</si>
  <si>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</si>
  <si>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</si>
  <si>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</si>
  <si>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</si>
  <si>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</si>
  <si>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</si>
  <si>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</si>
  <si>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LONDON</t>
  </si>
  <si>
    <t>NEW MILFORD</t>
  </si>
  <si>
    <t>NEWINGTON</t>
  </si>
  <si>
    <t>NEWTOWN</t>
  </si>
  <si>
    <t>NORFOLK</t>
  </si>
  <si>
    <t>NORTH CANAAN</t>
  </si>
  <si>
    <t>NORTH STONINGTON</t>
  </si>
  <si>
    <t>NORWALK</t>
  </si>
  <si>
    <t>OLD LYME</t>
  </si>
  <si>
    <t>OLD SAYBROOK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</si>
  <si>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</si>
  <si>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</si>
  <si>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</si>
  <si>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</si>
  <si>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</si>
  <si>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</si>
  <si>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</si>
  <si>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</si>
  <si>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</si>
  <si>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</si>
  <si>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</si>
  <si>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</si>
  <si>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</si>
  <si>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</si>
  <si>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</si>
  <si>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</si>
  <si>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</si>
  <si>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</si>
  <si>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</si>
  <si>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</si>
  <si>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</si>
  <si>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</si>
  <si>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</si>
  <si>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</si>
  <si>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</si>
  <si>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</si>
  <si>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</si>
  <si>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</si>
  <si>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</si>
  <si>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SUFFIELD</t>
  </si>
  <si>
    <t>THOMASTON</t>
  </si>
  <si>
    <t>THOMPSON</t>
  </si>
  <si>
    <t>TOLLAND</t>
  </si>
  <si>
    <t>TORRINGTON</t>
  </si>
  <si>
    <t>UNION</t>
  </si>
  <si>
    <t>VERNON</t>
  </si>
  <si>
    <t>VOLUNTOWN</t>
  </si>
  <si>
    <t>WARREN</t>
  </si>
  <si>
    <t>WASHINGTON</t>
  </si>
  <si>
    <t>WATERBURY</t>
  </si>
  <si>
    <t>WATERFORD</t>
  </si>
  <si>
    <t>WATERTOWN</t>
  </si>
  <si>
    <t>WEST HARTFORD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</si>
  <si>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</si>
  <si>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</si>
  <si>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</si>
  <si>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</si>
  <si>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</si>
  <si>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</si>
  <si>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</si>
  <si>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</si>
  <si>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</si>
  <si>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</si>
  <si>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</si>
  <si>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WOODBURY</t>
  </si>
  <si>
    <t>WOODSTOCK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</si>
  <si>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</si>
  <si>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</si>
  <si>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</si>
  <si>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</si>
  <si>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</si>
  <si>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</si>
  <si>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</si>
  <si>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</si>
  <si>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</si>
  <si>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</si>
  <si>
    <t/>
  </si>
  <si>
    <t xml:space="preserve">Total </t>
  </si>
  <si>
    <t xml:space="preserve">3. Incentives include all residential incentives and is not just inclusive of HES and HES-IE.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</si>
</sst>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&quot;$&quot;#,##0"/>
    <numFmt numFmtId="170" formatCode="000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0" fontId="9" fillId="5" borderId="10" applyNumberFormat="0" applyFont="0" applyAlignment="0" applyProtection="0"/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2" fillId="7" borderId="11" applyNumberFormat="0">
      <alignment horizontal="center" wrapText="1"/>
    </xf>
    <xf numFmtId="0" fontId="13" fillId="8" borderId="0" applyNumberFormat="0" applyBorder="0" applyProtection="0">
      <alignment horizontal="left" vertical="center" wrapText="1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left" vertical="center" wrapText="1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4" fillId="8" borderId="11" applyNumberFormat="0" applyProtection="0">
      <alignment horizontal="center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0" fontId="11" fillId="6" borderId="11" applyNumberFormat="0" applyProtection="0">
      <alignment horizontal="left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4" fillId="8" borderId="11" applyProtection="0">
      <alignment horizontal="center" vertical="center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4" fontId="11" fillId="6" borderId="11" applyProtection="0">
      <alignment horizontal="center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166" fontId="14" fillId="8" borderId="11" applyProtection="0">
      <alignment horizontal="left" vertical="center" wrapText="1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4" fillId="8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38" fontId="11" fillId="6" borderId="11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4" fillId="8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0" fontId="11" fillId="6" borderId="11" applyNumberFormat="0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4" fillId="8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8" fontId="11" fillId="6" borderId="11" applyProtection="0">
      <alignment horizontal="right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4" fillId="8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167" fontId="11" fillId="6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4" fillId="8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20" fontId="11" fillId="6" borderId="11" applyProtection="0">
      <alignment horizontal="center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lef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1" fillId="8" borderId="0" applyNumberFormat="0" applyBorder="0" applyProtection="0">
      <alignment horizontal="right" vertical="center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2" fillId="7" borderId="11" applyNumberFormat="0" applyProtection="0">
      <alignment horizontal="center" wrapText="1"/>
    </xf>
    <xf numFmtId="0" fontId="17" fillId="0" borderId="0" applyNumberFormat="0" applyFill="0" applyBorder="0" applyAlignment="0" applyProtection="0"/>
  </cellStyleXfs>
  <cellXfs count="105">
    <xf numFmtId="0" fontId="0" fillId="0" borderId="0" xfId="0"/>
    <xf numFmtId="9" fontId="0" fillId="0" borderId="0" xfId="2" applyFont="1"/>
    <xf numFmtId="168" fontId="0" fillId="0" borderId="0" xfId="0" applyNumberFormat="1"/>
    <xf numFmtId="0" fontId="2" fillId="0" borderId="0" xfId="0" applyFont="1" applyAlignment="1">
      <alignment horizontal="right"/>
    </xf>
    <xf numFmtId="0" fontId="0" fillId="10" borderId="0" xfId="0" applyFill="1"/>
    <xf numFmtId="0" fontId="17" fillId="0" borderId="0" xfId="1122"/>
    <xf numFmtId="0" fontId="2" fillId="10" borderId="9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9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14" fontId="0" fillId="10" borderId="0" xfId="0" applyNumberFormat="1" applyFill="1"/>
    <xf numFmtId="42" fontId="15" fillId="0" borderId="12" xfId="0" applyNumberFormat="1" applyFont="1" applyBorder="1"/>
    <xf numFmtId="42" fontId="0" fillId="0" borderId="20" xfId="0" applyNumberFormat="1" applyBorder="1"/>
    <xf numFmtId="42" fontId="0" fillId="0" borderId="13" xfId="0" applyNumberFormat="1" applyBorder="1"/>
    <xf numFmtId="42" fontId="0" fillId="0" borderId="21" xfId="0" applyNumberFormat="1" applyBorder="1"/>
    <xf numFmtId="42" fontId="15" fillId="0" borderId="22" xfId="0" applyNumberFormat="1" applyFont="1" applyBorder="1"/>
    <xf numFmtId="42" fontId="0" fillId="0" borderId="23" xfId="0" applyNumberFormat="1" applyBorder="1"/>
    <xf numFmtId="42" fontId="0" fillId="0" borderId="24" xfId="0" applyNumberFormat="1" applyBorder="1"/>
    <xf numFmtId="42" fontId="0" fillId="0" borderId="25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42" fontId="0" fillId="0" borderId="0" xfId="0" applyNumberFormat="1"/>
    <xf numFmtId="9" fontId="0" fillId="0" borderId="0" xfId="0" applyNumberFormat="1"/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/>
    <xf numFmtId="42" fontId="4" fillId="9" borderId="17" xfId="1" applyNumberFormat="1" applyFont="1" applyFill="1" applyBorder="1" applyAlignment="1">
      <alignment horizontal="center"/>
    </xf>
    <xf numFmtId="3" fontId="0" fillId="9" borderId="17" xfId="0" applyNumberFormat="1" applyFill="1" applyBorder="1"/>
    <xf numFmtId="42" fontId="0" fillId="9" borderId="8" xfId="0" applyNumberFormat="1" applyFill="1" applyBorder="1" applyAlignment="1">
      <alignment horizontal="center"/>
    </xf>
    <xf numFmtId="49" fontId="0" fillId="0" borderId="9" xfId="0" applyNumberFormat="1" applyBorder="1"/>
    <xf numFmtId="42" fontId="0" fillId="9" borderId="8" xfId="0" applyNumberFormat="1" applyFill="1" applyBorder="1"/>
    <xf numFmtId="42" fontId="4" fillId="0" borderId="0" xfId="1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42" fontId="16" fillId="0" borderId="9" xfId="0" applyNumberFormat="1" applyFont="1" applyBorder="1" applyAlignment="1">
      <alignment horizontal="center" vertical="center" wrapText="1"/>
    </xf>
    <xf numFmtId="9" fontId="16" fillId="0" borderId="9" xfId="2" applyFont="1" applyBorder="1" applyAlignment="1">
      <alignment horizontal="center" vertical="center" wrapText="1"/>
    </xf>
    <xf numFmtId="9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2" fontId="4" fillId="0" borderId="9" xfId="1" applyNumberFormat="1" applyFont="1" applyBorder="1" applyAlignment="1">
      <alignment horizontal="right"/>
    </xf>
    <xf numFmtId="165" fontId="4" fillId="0" borderId="9" xfId="2" applyNumberFormat="1" applyFont="1" applyBorder="1" applyAlignment="1">
      <alignment horizontal="center"/>
    </xf>
    <xf numFmtId="42" fontId="4" fillId="0" borderId="9" xfId="1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169" fontId="4" fillId="0" borderId="9" xfId="1" applyNumberFormat="1" applyFont="1" applyBorder="1" applyAlignment="1">
      <alignment horizontal="right"/>
    </xf>
    <xf numFmtId="0" fontId="5" fillId="0" borderId="2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168" fontId="16" fillId="0" borderId="23" xfId="0" applyNumberFormat="1" applyFont="1" applyBorder="1" applyAlignment="1">
      <alignment horizontal="center" vertical="center" wrapText="1"/>
    </xf>
    <xf numFmtId="165" fontId="16" fillId="0" borderId="23" xfId="0" applyNumberFormat="1" applyFont="1" applyBorder="1" applyAlignment="1">
      <alignment horizontal="center" vertical="center" wrapText="1"/>
    </xf>
    <xf numFmtId="42" fontId="3" fillId="0" borderId="23" xfId="0" applyNumberFormat="1" applyFon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wrapText="1"/>
    </xf>
    <xf numFmtId="165" fontId="3" fillId="0" borderId="22" xfId="0" applyNumberFormat="1" applyFont="1" applyBorder="1" applyAlignment="1">
      <alignment horizontal="center" vertical="center" wrapText="1"/>
    </xf>
    <xf numFmtId="49" fontId="0" fillId="0" borderId="21" xfId="0" applyNumberFormat="1" applyBorder="1"/>
    <xf numFmtId="0" fontId="0" fillId="0" borderId="20" xfId="0" applyBorder="1"/>
    <xf numFmtId="49" fontId="2" fillId="0" borderId="20" xfId="0" applyNumberFormat="1" applyFont="1" applyBorder="1" applyAlignment="1">
      <alignment horizontal="center"/>
    </xf>
    <xf numFmtId="42" fontId="4" fillId="0" borderId="20" xfId="1" applyNumberFormat="1" applyFont="1" applyBorder="1" applyAlignment="1">
      <alignment horizontal="center"/>
    </xf>
    <xf numFmtId="3" fontId="0" fillId="0" borderId="0" xfId="0" applyNumberFormat="1"/>
    <xf numFmtId="49" fontId="0" fillId="9" borderId="27" xfId="0" applyNumberFormat="1" applyFill="1" applyBorder="1"/>
    <xf numFmtId="42" fontId="0" fillId="0" borderId="5" xfId="1" applyNumberFormat="1" applyFont="1" applyBorder="1"/>
    <xf numFmtId="165" fontId="4" fillId="0" borderId="1" xfId="2" applyNumberFormat="1" applyFont="1" applyBorder="1" applyAlignment="1">
      <alignment horizontal="center"/>
    </xf>
    <xf numFmtId="42" fontId="0" fillId="0" borderId="9" xfId="1" applyNumberFormat="1" applyFont="1" applyBorder="1"/>
    <xf numFmtId="0" fontId="0" fillId="9" borderId="28" xfId="0" applyFill="1" applyBorder="1"/>
    <xf numFmtId="49" fontId="4" fillId="0" borderId="0" xfId="0" applyNumberFormat="1" applyFont="1" applyProtection="1">
      <protection hidden="1"/>
    </xf>
    <xf numFmtId="0" fontId="2" fillId="0" borderId="0" xfId="0" applyFont="1"/>
    <xf numFmtId="170" fontId="0" fillId="0" borderId="0" xfId="0" applyNumberFormat="1"/>
    <xf numFmtId="49" fontId="2" fillId="9" borderId="28" xfId="0" applyNumberFormat="1" applyFont="1" applyFill="1" applyBorder="1" applyAlignment="1">
      <alignment horizontal="left"/>
    </xf>
    <xf numFmtId="0" fontId="0" fillId="0" borderId="29" xfId="0" applyBorder="1"/>
    <xf numFmtId="42" fontId="0" fillId="0" borderId="5" xfId="0" applyNumberFormat="1" applyBorder="1"/>
    <xf numFmtId="44" fontId="0" fillId="0" borderId="0" xfId="0" applyNumberFormat="1"/>
    <xf numFmtId="42" fontId="0" fillId="0" borderId="0" xfId="0" quotePrefix="1" applyNumberFormat="1"/>
    <xf numFmtId="1" fontId="0" fillId="0" borderId="0" xfId="0" applyNumberFormat="1"/>
    <xf numFmtId="0" fontId="5" fillId="0" borderId="12" xfId="0" applyFont="1" applyBorder="1" applyAlignment="1">
      <alignment horizontal="center" vertical="center" wrapText="1"/>
    </xf>
    <xf numFmtId="168" fontId="16" fillId="0" borderId="4" xfId="0" applyNumberFormat="1" applyFont="1" applyBorder="1" applyAlignment="1">
      <alignment horizontal="center" vertical="center" wrapText="1"/>
    </xf>
    <xf numFmtId="168" fontId="16" fillId="0" borderId="12" xfId="0" applyNumberFormat="1" applyFont="1" applyBorder="1" applyAlignment="1">
      <alignment horizontal="center" vertical="center" wrapText="1"/>
    </xf>
    <xf numFmtId="42" fontId="4" fillId="0" borderId="20" xfId="1" applyNumberFormat="1" applyFont="1" applyBorder="1" applyAlignment="1">
      <alignment horizontal="right"/>
    </xf>
    <xf numFmtId="165" fontId="4" fillId="0" borderId="20" xfId="2" applyNumberFormat="1" applyFont="1" applyBorder="1" applyAlignment="1">
      <alignment horizontal="center"/>
    </xf>
    <xf numFmtId="165" fontId="4" fillId="0" borderId="12" xfId="2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</cellXfs>
  <cellStyles count="1123">
    <cellStyle name="Comma 2" xfId="3" xr:uid="{00000000-0005-0000-0000-000000000000}"/>
    <cellStyle name="Comma 2 2" xfId="4" xr:uid="{00000000-0005-0000-0000-000001000000}"/>
    <cellStyle name="Comma 2 2 2" xfId="5" xr:uid="{00000000-0005-0000-0000-000002000000}"/>
    <cellStyle name="Comma 2 3" xfId="6" xr:uid="{00000000-0005-0000-0000-000003000000}"/>
    <cellStyle name="Comma 2 3 2" xfId="7" xr:uid="{00000000-0005-0000-0000-000004000000}"/>
    <cellStyle name="Comma 2 4" xfId="8" xr:uid="{00000000-0005-0000-0000-000005000000}"/>
    <cellStyle name="Comma 2 4 2" xfId="9" xr:uid="{00000000-0005-0000-0000-000006000000}"/>
    <cellStyle name="Comma 2 5" xfId="10" xr:uid="{00000000-0005-0000-0000-000007000000}"/>
    <cellStyle name="Comma 2 5 2" xfId="11" xr:uid="{00000000-0005-0000-0000-000008000000}"/>
    <cellStyle name="Comma 2 6" xfId="12" xr:uid="{00000000-0005-0000-0000-000009000000}"/>
    <cellStyle name="Comma 3" xfId="13" xr:uid="{00000000-0005-0000-0000-00000A000000}"/>
    <cellStyle name="Comma 4" xfId="14" xr:uid="{00000000-0005-0000-0000-00000B000000}"/>
    <cellStyle name="Comma 4 2" xfId="15" xr:uid="{00000000-0005-0000-0000-00000C000000}"/>
    <cellStyle name="Comma 5" xfId="16" xr:uid="{00000000-0005-0000-0000-00000D000000}"/>
    <cellStyle name="Comma 6" xfId="17" xr:uid="{00000000-0005-0000-0000-00000E000000}"/>
    <cellStyle name="Currency" xfId="1" builtinId="4"/>
    <cellStyle name="Currency 2" xfId="18" xr:uid="{00000000-0005-0000-0000-000010000000}"/>
    <cellStyle name="Currency 2 2" xfId="19" xr:uid="{00000000-0005-0000-0000-000011000000}"/>
    <cellStyle name="Currency 2 2 2" xfId="20" xr:uid="{00000000-0005-0000-0000-000012000000}"/>
    <cellStyle name="Currency 2 3" xfId="21" xr:uid="{00000000-0005-0000-0000-000013000000}"/>
    <cellStyle name="Currency 2 3 2" xfId="22" xr:uid="{00000000-0005-0000-0000-000014000000}"/>
    <cellStyle name="Currency 2 4" xfId="23" xr:uid="{00000000-0005-0000-0000-000015000000}"/>
    <cellStyle name="Currency 2 4 2" xfId="24" xr:uid="{00000000-0005-0000-0000-000016000000}"/>
    <cellStyle name="Currency 2 5" xfId="25" xr:uid="{00000000-0005-0000-0000-000017000000}"/>
    <cellStyle name="Currency 2 5 2" xfId="26" xr:uid="{00000000-0005-0000-0000-000018000000}"/>
    <cellStyle name="Currency 2 6" xfId="27" xr:uid="{00000000-0005-0000-0000-000019000000}"/>
    <cellStyle name="Currency 3" xfId="28" xr:uid="{00000000-0005-0000-0000-00001A000000}"/>
    <cellStyle name="Hyperlink" xfId="1122" builtinId="8"/>
    <cellStyle name="Hyperlink 2" xfId="29" xr:uid="{00000000-0005-0000-0000-00001C000000}"/>
    <cellStyle name="Normal" xfId="0" builtinId="0"/>
    <cellStyle name="Normal 10" xfId="30" xr:uid="{00000000-0005-0000-0000-00001E000000}"/>
    <cellStyle name="Normal 10 2" xfId="31" xr:uid="{00000000-0005-0000-0000-00001F000000}"/>
    <cellStyle name="Normal 11" xfId="32" xr:uid="{00000000-0005-0000-0000-000020000000}"/>
    <cellStyle name="Normal 11 2" xfId="33" xr:uid="{00000000-0005-0000-0000-000021000000}"/>
    <cellStyle name="Normal 12" xfId="34" xr:uid="{00000000-0005-0000-0000-000022000000}"/>
    <cellStyle name="Normal 12 2" xfId="35" xr:uid="{00000000-0005-0000-0000-000023000000}"/>
    <cellStyle name="Normal 13" xfId="36" xr:uid="{00000000-0005-0000-0000-000024000000}"/>
    <cellStyle name="Normal 13 2" xfId="37" xr:uid="{00000000-0005-0000-0000-000025000000}"/>
    <cellStyle name="Normal 14" xfId="38" xr:uid="{00000000-0005-0000-0000-000026000000}"/>
    <cellStyle name="Normal 15" xfId="39" xr:uid="{00000000-0005-0000-0000-000027000000}"/>
    <cellStyle name="Normal 15 2" xfId="40" xr:uid="{00000000-0005-0000-0000-000028000000}"/>
    <cellStyle name="Normal 16" xfId="41" xr:uid="{00000000-0005-0000-0000-000029000000}"/>
    <cellStyle name="Normal 16 2" xfId="42" xr:uid="{00000000-0005-0000-0000-00002A000000}"/>
    <cellStyle name="Normal 16_Final CMEEC CT Leg Rpt" xfId="43" xr:uid="{00000000-0005-0000-0000-00002B000000}"/>
    <cellStyle name="Normal 17" xfId="44" xr:uid="{00000000-0005-0000-0000-00002C000000}"/>
    <cellStyle name="Normal 18" xfId="45" xr:uid="{00000000-0005-0000-0000-00002D000000}"/>
    <cellStyle name="Normal 19" xfId="46" xr:uid="{00000000-0005-0000-0000-00002E000000}"/>
    <cellStyle name="Normal 2" xfId="47" xr:uid="{00000000-0005-0000-0000-00002F000000}"/>
    <cellStyle name="Normal 2 10" xfId="48" xr:uid="{00000000-0005-0000-0000-000030000000}"/>
    <cellStyle name="Normal 2 10 2" xfId="49" xr:uid="{00000000-0005-0000-0000-000031000000}"/>
    <cellStyle name="Normal 2 11" xfId="50" xr:uid="{00000000-0005-0000-0000-000032000000}"/>
    <cellStyle name="Normal 2 11 2" xfId="51" xr:uid="{00000000-0005-0000-0000-000033000000}"/>
    <cellStyle name="Normal 2 12" xfId="52" xr:uid="{00000000-0005-0000-0000-000034000000}"/>
    <cellStyle name="Normal 2 12 2" xfId="53" xr:uid="{00000000-0005-0000-0000-000035000000}"/>
    <cellStyle name="Normal 2 13" xfId="54" xr:uid="{00000000-0005-0000-0000-000036000000}"/>
    <cellStyle name="Normal 2 13 2" xfId="55" xr:uid="{00000000-0005-0000-0000-000037000000}"/>
    <cellStyle name="Normal 2 14" xfId="56" xr:uid="{00000000-0005-0000-0000-000038000000}"/>
    <cellStyle name="Normal 2 14 2" xfId="57" xr:uid="{00000000-0005-0000-0000-000039000000}"/>
    <cellStyle name="Normal 2 15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3" xfId="61" xr:uid="{00000000-0005-0000-0000-00003D000000}"/>
    <cellStyle name="Normal 2 3 2" xfId="62" xr:uid="{00000000-0005-0000-0000-00003E000000}"/>
    <cellStyle name="Normal 2 4" xfId="63" xr:uid="{00000000-0005-0000-0000-00003F000000}"/>
    <cellStyle name="Normal 2 4 2" xfId="64" xr:uid="{00000000-0005-0000-0000-000040000000}"/>
    <cellStyle name="Normal 2 5" xfId="65" xr:uid="{00000000-0005-0000-0000-000041000000}"/>
    <cellStyle name="Normal 2 5 2" xfId="66" xr:uid="{00000000-0005-0000-0000-000042000000}"/>
    <cellStyle name="Normal 2 6" xfId="67" xr:uid="{00000000-0005-0000-0000-000043000000}"/>
    <cellStyle name="Normal 2 6 2" xfId="68" xr:uid="{00000000-0005-0000-0000-000044000000}"/>
    <cellStyle name="Normal 2 6 2 2" xfId="69" xr:uid="{00000000-0005-0000-0000-000045000000}"/>
    <cellStyle name="Normal 2 6 3" xfId="70" xr:uid="{00000000-0005-0000-0000-000046000000}"/>
    <cellStyle name="Normal 2 7" xfId="71" xr:uid="{00000000-0005-0000-0000-000047000000}"/>
    <cellStyle name="Normal 2 7 2" xfId="72" xr:uid="{00000000-0005-0000-0000-000048000000}"/>
    <cellStyle name="Normal 2 8" xfId="73" xr:uid="{00000000-0005-0000-0000-000049000000}"/>
    <cellStyle name="Normal 2 8 2" xfId="74" xr:uid="{00000000-0005-0000-0000-00004A000000}"/>
    <cellStyle name="Normal 2 9" xfId="75" xr:uid="{00000000-0005-0000-0000-00004B000000}"/>
    <cellStyle name="Normal 2 9 2" xfId="76" xr:uid="{00000000-0005-0000-0000-00004C000000}"/>
    <cellStyle name="Normal 3" xfId="77" xr:uid="{00000000-0005-0000-0000-00004D000000}"/>
    <cellStyle name="Normal 3 2" xfId="78" xr:uid="{00000000-0005-0000-0000-00004E000000}"/>
    <cellStyle name="Normal 4" xfId="79" xr:uid="{00000000-0005-0000-0000-00004F000000}"/>
    <cellStyle name="Normal 4 2" xfId="80" xr:uid="{00000000-0005-0000-0000-000050000000}"/>
    <cellStyle name="Normal 4 2 2" xfId="81" xr:uid="{00000000-0005-0000-0000-000051000000}"/>
    <cellStyle name="Normal 4 3" xfId="82" xr:uid="{00000000-0005-0000-0000-000052000000}"/>
    <cellStyle name="Normal 5" xfId="83" xr:uid="{00000000-0005-0000-0000-000053000000}"/>
    <cellStyle name="Normal 5 2" xfId="84" xr:uid="{00000000-0005-0000-0000-000054000000}"/>
    <cellStyle name="Normal 6" xfId="85" xr:uid="{00000000-0005-0000-0000-000055000000}"/>
    <cellStyle name="Normal 7" xfId="86" xr:uid="{00000000-0005-0000-0000-000056000000}"/>
    <cellStyle name="Normal 7 2" xfId="87" xr:uid="{00000000-0005-0000-0000-000057000000}"/>
    <cellStyle name="Normal 8" xfId="88" xr:uid="{00000000-0005-0000-0000-000058000000}"/>
    <cellStyle name="Normal 9" xfId="89" xr:uid="{00000000-0005-0000-0000-000059000000}"/>
    <cellStyle name="Normal 9 2" xfId="90" xr:uid="{00000000-0005-0000-0000-00005A000000}"/>
    <cellStyle name="Note 2" xfId="91" xr:uid="{00000000-0005-0000-0000-00005B000000}"/>
    <cellStyle name="Note 2 2" xfId="92" xr:uid="{00000000-0005-0000-0000-00005C000000}"/>
    <cellStyle name="Note 2 2 2" xfId="93" xr:uid="{00000000-0005-0000-0000-00005D000000}"/>
    <cellStyle name="Note 2 3" xfId="94" xr:uid="{00000000-0005-0000-0000-00005E000000}"/>
    <cellStyle name="Note 2 4" xfId="95" xr:uid="{00000000-0005-0000-0000-00005F000000}"/>
    <cellStyle name="Note 2_Final CMEEC CT Leg Rpt" xfId="96" xr:uid="{00000000-0005-0000-0000-000060000000}"/>
    <cellStyle name="Percent" xfId="2" builtinId="5"/>
    <cellStyle name="Style 40" xfId="97" xr:uid="{00000000-0005-0000-0000-000062000000}"/>
    <cellStyle name="Style 40 2" xfId="98" xr:uid="{00000000-0005-0000-0000-000063000000}"/>
    <cellStyle name="Style 40 2 2" xfId="99" xr:uid="{00000000-0005-0000-0000-000064000000}"/>
    <cellStyle name="Style 40 3" xfId="100" xr:uid="{00000000-0005-0000-0000-000065000000}"/>
    <cellStyle name="Style 40 3 2" xfId="101" xr:uid="{00000000-0005-0000-0000-000066000000}"/>
    <cellStyle name="Style 40 4" xfId="102" xr:uid="{00000000-0005-0000-0000-000067000000}"/>
    <cellStyle name="Style 40 5" xfId="103" xr:uid="{00000000-0005-0000-0000-000068000000}"/>
    <cellStyle name="Style 40 5 2" xfId="104" xr:uid="{00000000-0005-0000-0000-000069000000}"/>
    <cellStyle name="Style 40 6" xfId="105" xr:uid="{00000000-0005-0000-0000-00006A000000}"/>
    <cellStyle name="Style 40 6 2" xfId="106" xr:uid="{00000000-0005-0000-0000-00006B000000}"/>
    <cellStyle name="Style 40_Final CMEEC CT Leg Rpt" xfId="107" xr:uid="{00000000-0005-0000-0000-00006C000000}"/>
    <cellStyle name="Style 44" xfId="108" xr:uid="{00000000-0005-0000-0000-00006D000000}"/>
    <cellStyle name="Style 44 2" xfId="109" xr:uid="{00000000-0005-0000-0000-00006E000000}"/>
    <cellStyle name="Style 44 2 2" xfId="110" xr:uid="{00000000-0005-0000-0000-00006F000000}"/>
    <cellStyle name="Style 44 2 2 2" xfId="111" xr:uid="{00000000-0005-0000-0000-000070000000}"/>
    <cellStyle name="Style 44 2 3" xfId="112" xr:uid="{00000000-0005-0000-0000-000071000000}"/>
    <cellStyle name="Style 44 2 3 2" xfId="113" xr:uid="{00000000-0005-0000-0000-000072000000}"/>
    <cellStyle name="Style 44 2 4" xfId="114" xr:uid="{00000000-0005-0000-0000-000073000000}"/>
    <cellStyle name="Style 44 2 5" xfId="115" xr:uid="{00000000-0005-0000-0000-000074000000}"/>
    <cellStyle name="Style 44 2 5 2" xfId="116" xr:uid="{00000000-0005-0000-0000-000075000000}"/>
    <cellStyle name="Style 44 2 6" xfId="117" xr:uid="{00000000-0005-0000-0000-000076000000}"/>
    <cellStyle name="Style 44 2 6 2" xfId="118" xr:uid="{00000000-0005-0000-0000-000077000000}"/>
    <cellStyle name="Style 44 3" xfId="119" xr:uid="{00000000-0005-0000-0000-000078000000}"/>
    <cellStyle name="Style 44 3 2" xfId="120" xr:uid="{00000000-0005-0000-0000-000079000000}"/>
    <cellStyle name="Style 44 3 2 2" xfId="121" xr:uid="{00000000-0005-0000-0000-00007A000000}"/>
    <cellStyle name="Style 44 3 3" xfId="122" xr:uid="{00000000-0005-0000-0000-00007B000000}"/>
    <cellStyle name="Style 44 3 3 2" xfId="123" xr:uid="{00000000-0005-0000-0000-00007C000000}"/>
    <cellStyle name="Style 44 3 4" xfId="124" xr:uid="{00000000-0005-0000-0000-00007D000000}"/>
    <cellStyle name="Style 44 3 5" xfId="125" xr:uid="{00000000-0005-0000-0000-00007E000000}"/>
    <cellStyle name="Style 44 3 5 2" xfId="126" xr:uid="{00000000-0005-0000-0000-00007F000000}"/>
    <cellStyle name="Style 44 3 6" xfId="127" xr:uid="{00000000-0005-0000-0000-000080000000}"/>
    <cellStyle name="Style 44 3 6 2" xfId="128" xr:uid="{00000000-0005-0000-0000-000081000000}"/>
    <cellStyle name="Style 44 4" xfId="129" xr:uid="{00000000-0005-0000-0000-000082000000}"/>
    <cellStyle name="Style 44 4 2" xfId="130" xr:uid="{00000000-0005-0000-0000-000083000000}"/>
    <cellStyle name="Style 44 4 2 2" xfId="131" xr:uid="{00000000-0005-0000-0000-000084000000}"/>
    <cellStyle name="Style 44 4 3" xfId="132" xr:uid="{00000000-0005-0000-0000-000085000000}"/>
    <cellStyle name="Style 44 4 3 2" xfId="133" xr:uid="{00000000-0005-0000-0000-000086000000}"/>
    <cellStyle name="Style 44 4 4" xfId="134" xr:uid="{00000000-0005-0000-0000-000087000000}"/>
    <cellStyle name="Style 44 4 5" xfId="135" xr:uid="{00000000-0005-0000-0000-000088000000}"/>
    <cellStyle name="Style 44 4 5 2" xfId="136" xr:uid="{00000000-0005-0000-0000-000089000000}"/>
    <cellStyle name="Style 44 4 6" xfId="137" xr:uid="{00000000-0005-0000-0000-00008A000000}"/>
    <cellStyle name="Style 44 4 6 2" xfId="138" xr:uid="{00000000-0005-0000-0000-00008B000000}"/>
    <cellStyle name="Style 44 5" xfId="139" xr:uid="{00000000-0005-0000-0000-00008C000000}"/>
    <cellStyle name="Style 44 5 2" xfId="140" xr:uid="{00000000-0005-0000-0000-00008D000000}"/>
    <cellStyle name="Style 44 6" xfId="141" xr:uid="{00000000-0005-0000-0000-00008E000000}"/>
    <cellStyle name="Style 44 6 2" xfId="142" xr:uid="{00000000-0005-0000-0000-00008F000000}"/>
    <cellStyle name="Style 44 7" xfId="143" xr:uid="{00000000-0005-0000-0000-000090000000}"/>
    <cellStyle name="Style 44 8" xfId="144" xr:uid="{00000000-0005-0000-0000-000091000000}"/>
    <cellStyle name="Style 44 8 2" xfId="145" xr:uid="{00000000-0005-0000-0000-000092000000}"/>
    <cellStyle name="Style 44 9" xfId="146" xr:uid="{00000000-0005-0000-0000-000093000000}"/>
    <cellStyle name="Style 44 9 2" xfId="147" xr:uid="{00000000-0005-0000-0000-000094000000}"/>
    <cellStyle name="Style 66" xfId="148" xr:uid="{00000000-0005-0000-0000-000095000000}"/>
    <cellStyle name="Style 69" xfId="149" xr:uid="{00000000-0005-0000-0000-000096000000}"/>
    <cellStyle name="Style 69 10" xfId="150" xr:uid="{00000000-0005-0000-0000-000097000000}"/>
    <cellStyle name="Style 69 10 2" xfId="151" xr:uid="{00000000-0005-0000-0000-000098000000}"/>
    <cellStyle name="Style 69 2" xfId="152" xr:uid="{00000000-0005-0000-0000-000099000000}"/>
    <cellStyle name="Style 69 2 2" xfId="153" xr:uid="{00000000-0005-0000-0000-00009A000000}"/>
    <cellStyle name="Style 69 2 2 2" xfId="154" xr:uid="{00000000-0005-0000-0000-00009B000000}"/>
    <cellStyle name="Style 69 2 2 2 2" xfId="155" xr:uid="{00000000-0005-0000-0000-00009C000000}"/>
    <cellStyle name="Style 69 2 2 3" xfId="156" xr:uid="{00000000-0005-0000-0000-00009D000000}"/>
    <cellStyle name="Style 69 2 2 3 2" xfId="157" xr:uid="{00000000-0005-0000-0000-00009E000000}"/>
    <cellStyle name="Style 69 2 2 4" xfId="158" xr:uid="{00000000-0005-0000-0000-00009F000000}"/>
    <cellStyle name="Style 69 2 2 5" xfId="159" xr:uid="{00000000-0005-0000-0000-0000A0000000}"/>
    <cellStyle name="Style 69 2 2 5 2" xfId="160" xr:uid="{00000000-0005-0000-0000-0000A1000000}"/>
    <cellStyle name="Style 69 2 2 6" xfId="161" xr:uid="{00000000-0005-0000-0000-0000A2000000}"/>
    <cellStyle name="Style 69 2 2 6 2" xfId="162" xr:uid="{00000000-0005-0000-0000-0000A3000000}"/>
    <cellStyle name="Style 69 2 3" xfId="163" xr:uid="{00000000-0005-0000-0000-0000A4000000}"/>
    <cellStyle name="Style 69 2 3 2" xfId="164" xr:uid="{00000000-0005-0000-0000-0000A5000000}"/>
    <cellStyle name="Style 69 2 3 2 2" xfId="165" xr:uid="{00000000-0005-0000-0000-0000A6000000}"/>
    <cellStyle name="Style 69 2 3 3" xfId="166" xr:uid="{00000000-0005-0000-0000-0000A7000000}"/>
    <cellStyle name="Style 69 2 3 3 2" xfId="167" xr:uid="{00000000-0005-0000-0000-0000A8000000}"/>
    <cellStyle name="Style 69 2 3 4" xfId="168" xr:uid="{00000000-0005-0000-0000-0000A9000000}"/>
    <cellStyle name="Style 69 2 3 5" xfId="169" xr:uid="{00000000-0005-0000-0000-0000AA000000}"/>
    <cellStyle name="Style 69 2 3 5 2" xfId="170" xr:uid="{00000000-0005-0000-0000-0000AB000000}"/>
    <cellStyle name="Style 69 2 3 6" xfId="171" xr:uid="{00000000-0005-0000-0000-0000AC000000}"/>
    <cellStyle name="Style 69 2 3 6 2" xfId="172" xr:uid="{00000000-0005-0000-0000-0000AD000000}"/>
    <cellStyle name="Style 69 2 4" xfId="173" xr:uid="{00000000-0005-0000-0000-0000AE000000}"/>
    <cellStyle name="Style 69 2 4 2" xfId="174" xr:uid="{00000000-0005-0000-0000-0000AF000000}"/>
    <cellStyle name="Style 69 2 4 2 2" xfId="175" xr:uid="{00000000-0005-0000-0000-0000B0000000}"/>
    <cellStyle name="Style 69 2 4 3" xfId="176" xr:uid="{00000000-0005-0000-0000-0000B1000000}"/>
    <cellStyle name="Style 69 2 4 3 2" xfId="177" xr:uid="{00000000-0005-0000-0000-0000B2000000}"/>
    <cellStyle name="Style 69 2 4 4" xfId="178" xr:uid="{00000000-0005-0000-0000-0000B3000000}"/>
    <cellStyle name="Style 69 2 4 5" xfId="179" xr:uid="{00000000-0005-0000-0000-0000B4000000}"/>
    <cellStyle name="Style 69 2 4 5 2" xfId="180" xr:uid="{00000000-0005-0000-0000-0000B5000000}"/>
    <cellStyle name="Style 69 2 4 6" xfId="181" xr:uid="{00000000-0005-0000-0000-0000B6000000}"/>
    <cellStyle name="Style 69 2 4 6 2" xfId="182" xr:uid="{00000000-0005-0000-0000-0000B7000000}"/>
    <cellStyle name="Style 69 2 5" xfId="183" xr:uid="{00000000-0005-0000-0000-0000B8000000}"/>
    <cellStyle name="Style 69 2 5 2" xfId="184" xr:uid="{00000000-0005-0000-0000-0000B9000000}"/>
    <cellStyle name="Style 69 2 6" xfId="185" xr:uid="{00000000-0005-0000-0000-0000BA000000}"/>
    <cellStyle name="Style 69 2 6 2" xfId="186" xr:uid="{00000000-0005-0000-0000-0000BB000000}"/>
    <cellStyle name="Style 69 2 7" xfId="187" xr:uid="{00000000-0005-0000-0000-0000BC000000}"/>
    <cellStyle name="Style 69 2 8" xfId="188" xr:uid="{00000000-0005-0000-0000-0000BD000000}"/>
    <cellStyle name="Style 69 2 8 2" xfId="189" xr:uid="{00000000-0005-0000-0000-0000BE000000}"/>
    <cellStyle name="Style 69 2 9" xfId="190" xr:uid="{00000000-0005-0000-0000-0000BF000000}"/>
    <cellStyle name="Style 69 2 9 2" xfId="191" xr:uid="{00000000-0005-0000-0000-0000C0000000}"/>
    <cellStyle name="Style 69 3" xfId="192" xr:uid="{00000000-0005-0000-0000-0000C1000000}"/>
    <cellStyle name="Style 69 3 2" xfId="193" xr:uid="{00000000-0005-0000-0000-0000C2000000}"/>
    <cellStyle name="Style 69 3 2 2" xfId="194" xr:uid="{00000000-0005-0000-0000-0000C3000000}"/>
    <cellStyle name="Style 69 3 3" xfId="195" xr:uid="{00000000-0005-0000-0000-0000C4000000}"/>
    <cellStyle name="Style 69 3 3 2" xfId="196" xr:uid="{00000000-0005-0000-0000-0000C5000000}"/>
    <cellStyle name="Style 69 3 4" xfId="197" xr:uid="{00000000-0005-0000-0000-0000C6000000}"/>
    <cellStyle name="Style 69 3 5" xfId="198" xr:uid="{00000000-0005-0000-0000-0000C7000000}"/>
    <cellStyle name="Style 69 3 5 2" xfId="199" xr:uid="{00000000-0005-0000-0000-0000C8000000}"/>
    <cellStyle name="Style 69 3 6" xfId="200" xr:uid="{00000000-0005-0000-0000-0000C9000000}"/>
    <cellStyle name="Style 69 3 6 2" xfId="201" xr:uid="{00000000-0005-0000-0000-0000CA000000}"/>
    <cellStyle name="Style 69 4" xfId="202" xr:uid="{00000000-0005-0000-0000-0000CB000000}"/>
    <cellStyle name="Style 69 4 2" xfId="203" xr:uid="{00000000-0005-0000-0000-0000CC000000}"/>
    <cellStyle name="Style 69 4 2 2" xfId="204" xr:uid="{00000000-0005-0000-0000-0000CD000000}"/>
    <cellStyle name="Style 69 4 3" xfId="205" xr:uid="{00000000-0005-0000-0000-0000CE000000}"/>
    <cellStyle name="Style 69 4 3 2" xfId="206" xr:uid="{00000000-0005-0000-0000-0000CF000000}"/>
    <cellStyle name="Style 69 4 4" xfId="207" xr:uid="{00000000-0005-0000-0000-0000D0000000}"/>
    <cellStyle name="Style 69 4 5" xfId="208" xr:uid="{00000000-0005-0000-0000-0000D1000000}"/>
    <cellStyle name="Style 69 4 5 2" xfId="209" xr:uid="{00000000-0005-0000-0000-0000D2000000}"/>
    <cellStyle name="Style 69 4 6" xfId="210" xr:uid="{00000000-0005-0000-0000-0000D3000000}"/>
    <cellStyle name="Style 69 4 6 2" xfId="211" xr:uid="{00000000-0005-0000-0000-0000D4000000}"/>
    <cellStyle name="Style 69 5" xfId="212" xr:uid="{00000000-0005-0000-0000-0000D5000000}"/>
    <cellStyle name="Style 69 5 2" xfId="213" xr:uid="{00000000-0005-0000-0000-0000D6000000}"/>
    <cellStyle name="Style 69 5 2 2" xfId="214" xr:uid="{00000000-0005-0000-0000-0000D7000000}"/>
    <cellStyle name="Style 69 5 2 2 2" xfId="215" xr:uid="{00000000-0005-0000-0000-0000D8000000}"/>
    <cellStyle name="Style 69 5 2 3" xfId="216" xr:uid="{00000000-0005-0000-0000-0000D9000000}"/>
    <cellStyle name="Style 69 5 2 3 2" xfId="217" xr:uid="{00000000-0005-0000-0000-0000DA000000}"/>
    <cellStyle name="Style 69 5 2 4" xfId="218" xr:uid="{00000000-0005-0000-0000-0000DB000000}"/>
    <cellStyle name="Style 69 5 3" xfId="219" xr:uid="{00000000-0005-0000-0000-0000DC000000}"/>
    <cellStyle name="Style 69 5 3 2" xfId="220" xr:uid="{00000000-0005-0000-0000-0000DD000000}"/>
    <cellStyle name="Style 69 5 4" xfId="221" xr:uid="{00000000-0005-0000-0000-0000DE000000}"/>
    <cellStyle name="Style 69 5 5" xfId="222" xr:uid="{00000000-0005-0000-0000-0000DF000000}"/>
    <cellStyle name="Style 69 5 5 2" xfId="223" xr:uid="{00000000-0005-0000-0000-0000E0000000}"/>
    <cellStyle name="Style 69 5 6" xfId="224" xr:uid="{00000000-0005-0000-0000-0000E1000000}"/>
    <cellStyle name="Style 69 5 6 2" xfId="225" xr:uid="{00000000-0005-0000-0000-0000E2000000}"/>
    <cellStyle name="Style 69 6" xfId="226" xr:uid="{00000000-0005-0000-0000-0000E3000000}"/>
    <cellStyle name="Style 69 6 2" xfId="227" xr:uid="{00000000-0005-0000-0000-0000E4000000}"/>
    <cellStyle name="Style 69 7" xfId="228" xr:uid="{00000000-0005-0000-0000-0000E5000000}"/>
    <cellStyle name="Style 69 7 2" xfId="229" xr:uid="{00000000-0005-0000-0000-0000E6000000}"/>
    <cellStyle name="Style 69 8" xfId="230" xr:uid="{00000000-0005-0000-0000-0000E7000000}"/>
    <cellStyle name="Style 69 9" xfId="231" xr:uid="{00000000-0005-0000-0000-0000E8000000}"/>
    <cellStyle name="Style 69 9 2" xfId="232" xr:uid="{00000000-0005-0000-0000-0000E9000000}"/>
    <cellStyle name="Style 70" xfId="233" xr:uid="{00000000-0005-0000-0000-0000EA000000}"/>
    <cellStyle name="Style 70 2" xfId="234" xr:uid="{00000000-0005-0000-0000-0000EB000000}"/>
    <cellStyle name="Style 70 2 2" xfId="235" xr:uid="{00000000-0005-0000-0000-0000EC000000}"/>
    <cellStyle name="Style 70 2 2 2" xfId="236" xr:uid="{00000000-0005-0000-0000-0000ED000000}"/>
    <cellStyle name="Style 70 2 3" xfId="237" xr:uid="{00000000-0005-0000-0000-0000EE000000}"/>
    <cellStyle name="Style 70 2 3 2" xfId="238" xr:uid="{00000000-0005-0000-0000-0000EF000000}"/>
    <cellStyle name="Style 70 2 4" xfId="239" xr:uid="{00000000-0005-0000-0000-0000F0000000}"/>
    <cellStyle name="Style 70 2 5" xfId="240" xr:uid="{00000000-0005-0000-0000-0000F1000000}"/>
    <cellStyle name="Style 70 2 5 2" xfId="241" xr:uid="{00000000-0005-0000-0000-0000F2000000}"/>
    <cellStyle name="Style 70 2 6" xfId="242" xr:uid="{00000000-0005-0000-0000-0000F3000000}"/>
    <cellStyle name="Style 70 2 6 2" xfId="243" xr:uid="{00000000-0005-0000-0000-0000F4000000}"/>
    <cellStyle name="Style 70 3" xfId="244" xr:uid="{00000000-0005-0000-0000-0000F5000000}"/>
    <cellStyle name="Style 70 3 2" xfId="245" xr:uid="{00000000-0005-0000-0000-0000F6000000}"/>
    <cellStyle name="Style 70 3 2 2" xfId="246" xr:uid="{00000000-0005-0000-0000-0000F7000000}"/>
    <cellStyle name="Style 70 3 3" xfId="247" xr:uid="{00000000-0005-0000-0000-0000F8000000}"/>
    <cellStyle name="Style 70 3 3 2" xfId="248" xr:uid="{00000000-0005-0000-0000-0000F9000000}"/>
    <cellStyle name="Style 70 3 4" xfId="249" xr:uid="{00000000-0005-0000-0000-0000FA000000}"/>
    <cellStyle name="Style 70 3 5" xfId="250" xr:uid="{00000000-0005-0000-0000-0000FB000000}"/>
    <cellStyle name="Style 70 3 5 2" xfId="251" xr:uid="{00000000-0005-0000-0000-0000FC000000}"/>
    <cellStyle name="Style 70 3 6" xfId="252" xr:uid="{00000000-0005-0000-0000-0000FD000000}"/>
    <cellStyle name="Style 70 3 6 2" xfId="253" xr:uid="{00000000-0005-0000-0000-0000FE000000}"/>
    <cellStyle name="Style 70 4" xfId="254" xr:uid="{00000000-0005-0000-0000-0000FF000000}"/>
    <cellStyle name="Style 70 4 2" xfId="255" xr:uid="{00000000-0005-0000-0000-000000010000}"/>
    <cellStyle name="Style 70 4 2 2" xfId="256" xr:uid="{00000000-0005-0000-0000-000001010000}"/>
    <cellStyle name="Style 70 4 3" xfId="257" xr:uid="{00000000-0005-0000-0000-000002010000}"/>
    <cellStyle name="Style 70 4 3 2" xfId="258" xr:uid="{00000000-0005-0000-0000-000003010000}"/>
    <cellStyle name="Style 70 4 4" xfId="259" xr:uid="{00000000-0005-0000-0000-000004010000}"/>
    <cellStyle name="Style 70 4 5" xfId="260" xr:uid="{00000000-0005-0000-0000-000005010000}"/>
    <cellStyle name="Style 70 4 5 2" xfId="261" xr:uid="{00000000-0005-0000-0000-000006010000}"/>
    <cellStyle name="Style 70 4 6" xfId="262" xr:uid="{00000000-0005-0000-0000-000007010000}"/>
    <cellStyle name="Style 70 4 6 2" xfId="263" xr:uid="{00000000-0005-0000-0000-000008010000}"/>
    <cellStyle name="Style 70 5" xfId="264" xr:uid="{00000000-0005-0000-0000-000009010000}"/>
    <cellStyle name="Style 70 5 2" xfId="265" xr:uid="{00000000-0005-0000-0000-00000A010000}"/>
    <cellStyle name="Style 70 6" xfId="266" xr:uid="{00000000-0005-0000-0000-00000B010000}"/>
    <cellStyle name="Style 70 6 2" xfId="267" xr:uid="{00000000-0005-0000-0000-00000C010000}"/>
    <cellStyle name="Style 70 7" xfId="268" xr:uid="{00000000-0005-0000-0000-00000D010000}"/>
    <cellStyle name="Style 70 8" xfId="269" xr:uid="{00000000-0005-0000-0000-00000E010000}"/>
    <cellStyle name="Style 70 8 2" xfId="270" xr:uid="{00000000-0005-0000-0000-00000F010000}"/>
    <cellStyle name="Style 70 9" xfId="271" xr:uid="{00000000-0005-0000-0000-000010010000}"/>
    <cellStyle name="Style 70 9 2" xfId="272" xr:uid="{00000000-0005-0000-0000-000011010000}"/>
    <cellStyle name="Style 71" xfId="273" xr:uid="{00000000-0005-0000-0000-000012010000}"/>
    <cellStyle name="Style 71 2" xfId="274" xr:uid="{00000000-0005-0000-0000-000013010000}"/>
    <cellStyle name="Style 71 2 2" xfId="275" xr:uid="{00000000-0005-0000-0000-000014010000}"/>
    <cellStyle name="Style 71 2 2 2" xfId="276" xr:uid="{00000000-0005-0000-0000-000015010000}"/>
    <cellStyle name="Style 71 2 3" xfId="277" xr:uid="{00000000-0005-0000-0000-000016010000}"/>
    <cellStyle name="Style 71 2 3 2" xfId="278" xr:uid="{00000000-0005-0000-0000-000017010000}"/>
    <cellStyle name="Style 71 2 4" xfId="279" xr:uid="{00000000-0005-0000-0000-000018010000}"/>
    <cellStyle name="Style 71 2 5" xfId="280" xr:uid="{00000000-0005-0000-0000-000019010000}"/>
    <cellStyle name="Style 71 2 5 2" xfId="281" xr:uid="{00000000-0005-0000-0000-00001A010000}"/>
    <cellStyle name="Style 71 2 6" xfId="282" xr:uid="{00000000-0005-0000-0000-00001B010000}"/>
    <cellStyle name="Style 71 2 6 2" xfId="283" xr:uid="{00000000-0005-0000-0000-00001C010000}"/>
    <cellStyle name="Style 71 3" xfId="284" xr:uid="{00000000-0005-0000-0000-00001D010000}"/>
    <cellStyle name="Style 71 3 2" xfId="285" xr:uid="{00000000-0005-0000-0000-00001E010000}"/>
    <cellStyle name="Style 71 3 2 2" xfId="286" xr:uid="{00000000-0005-0000-0000-00001F010000}"/>
    <cellStyle name="Style 71 3 3" xfId="287" xr:uid="{00000000-0005-0000-0000-000020010000}"/>
    <cellStyle name="Style 71 3 3 2" xfId="288" xr:uid="{00000000-0005-0000-0000-000021010000}"/>
    <cellStyle name="Style 71 3 4" xfId="289" xr:uid="{00000000-0005-0000-0000-000022010000}"/>
    <cellStyle name="Style 71 3 5" xfId="290" xr:uid="{00000000-0005-0000-0000-000023010000}"/>
    <cellStyle name="Style 71 3 5 2" xfId="291" xr:uid="{00000000-0005-0000-0000-000024010000}"/>
    <cellStyle name="Style 71 3 6" xfId="292" xr:uid="{00000000-0005-0000-0000-000025010000}"/>
    <cellStyle name="Style 71 3 6 2" xfId="293" xr:uid="{00000000-0005-0000-0000-000026010000}"/>
    <cellStyle name="Style 71 4" xfId="294" xr:uid="{00000000-0005-0000-0000-000027010000}"/>
    <cellStyle name="Style 71 4 2" xfId="295" xr:uid="{00000000-0005-0000-0000-000028010000}"/>
    <cellStyle name="Style 71 4 2 2" xfId="296" xr:uid="{00000000-0005-0000-0000-000029010000}"/>
    <cellStyle name="Style 71 4 3" xfId="297" xr:uid="{00000000-0005-0000-0000-00002A010000}"/>
    <cellStyle name="Style 71 4 3 2" xfId="298" xr:uid="{00000000-0005-0000-0000-00002B010000}"/>
    <cellStyle name="Style 71 4 4" xfId="299" xr:uid="{00000000-0005-0000-0000-00002C010000}"/>
    <cellStyle name="Style 71 4 5" xfId="300" xr:uid="{00000000-0005-0000-0000-00002D010000}"/>
    <cellStyle name="Style 71 4 5 2" xfId="301" xr:uid="{00000000-0005-0000-0000-00002E010000}"/>
    <cellStyle name="Style 71 4 6" xfId="302" xr:uid="{00000000-0005-0000-0000-00002F010000}"/>
    <cellStyle name="Style 71 4 6 2" xfId="303" xr:uid="{00000000-0005-0000-0000-000030010000}"/>
    <cellStyle name="Style 71 5" xfId="304" xr:uid="{00000000-0005-0000-0000-000031010000}"/>
    <cellStyle name="Style 71 5 2" xfId="305" xr:uid="{00000000-0005-0000-0000-000032010000}"/>
    <cellStyle name="Style 71 6" xfId="306" xr:uid="{00000000-0005-0000-0000-000033010000}"/>
    <cellStyle name="Style 71 6 2" xfId="307" xr:uid="{00000000-0005-0000-0000-000034010000}"/>
    <cellStyle name="Style 71 7" xfId="308" xr:uid="{00000000-0005-0000-0000-000035010000}"/>
    <cellStyle name="Style 71 8" xfId="309" xr:uid="{00000000-0005-0000-0000-000036010000}"/>
    <cellStyle name="Style 71 8 2" xfId="310" xr:uid="{00000000-0005-0000-0000-000037010000}"/>
    <cellStyle name="Style 71 9" xfId="311" xr:uid="{00000000-0005-0000-0000-000038010000}"/>
    <cellStyle name="Style 71 9 2" xfId="312" xr:uid="{00000000-0005-0000-0000-000039010000}"/>
    <cellStyle name="Style 72" xfId="313" xr:uid="{00000000-0005-0000-0000-00003A010000}"/>
    <cellStyle name="Style 72 2" xfId="314" xr:uid="{00000000-0005-0000-0000-00003B010000}"/>
    <cellStyle name="Style 72 2 2" xfId="315" xr:uid="{00000000-0005-0000-0000-00003C010000}"/>
    <cellStyle name="Style 72 2 2 2" xfId="316" xr:uid="{00000000-0005-0000-0000-00003D010000}"/>
    <cellStyle name="Style 72 2 3" xfId="317" xr:uid="{00000000-0005-0000-0000-00003E010000}"/>
    <cellStyle name="Style 72 2 3 2" xfId="318" xr:uid="{00000000-0005-0000-0000-00003F010000}"/>
    <cellStyle name="Style 72 2 4" xfId="319" xr:uid="{00000000-0005-0000-0000-000040010000}"/>
    <cellStyle name="Style 72 2 5" xfId="320" xr:uid="{00000000-0005-0000-0000-000041010000}"/>
    <cellStyle name="Style 72 2 5 2" xfId="321" xr:uid="{00000000-0005-0000-0000-000042010000}"/>
    <cellStyle name="Style 72 2 6" xfId="322" xr:uid="{00000000-0005-0000-0000-000043010000}"/>
    <cellStyle name="Style 72 2 6 2" xfId="323" xr:uid="{00000000-0005-0000-0000-000044010000}"/>
    <cellStyle name="Style 72 3" xfId="324" xr:uid="{00000000-0005-0000-0000-000045010000}"/>
    <cellStyle name="Style 72 3 2" xfId="325" xr:uid="{00000000-0005-0000-0000-000046010000}"/>
    <cellStyle name="Style 72 3 2 2" xfId="326" xr:uid="{00000000-0005-0000-0000-000047010000}"/>
    <cellStyle name="Style 72 3 3" xfId="327" xr:uid="{00000000-0005-0000-0000-000048010000}"/>
    <cellStyle name="Style 72 3 3 2" xfId="328" xr:uid="{00000000-0005-0000-0000-000049010000}"/>
    <cellStyle name="Style 72 3 4" xfId="329" xr:uid="{00000000-0005-0000-0000-00004A010000}"/>
    <cellStyle name="Style 72 3 5" xfId="330" xr:uid="{00000000-0005-0000-0000-00004B010000}"/>
    <cellStyle name="Style 72 3 5 2" xfId="331" xr:uid="{00000000-0005-0000-0000-00004C010000}"/>
    <cellStyle name="Style 72 3 6" xfId="332" xr:uid="{00000000-0005-0000-0000-00004D010000}"/>
    <cellStyle name="Style 72 3 6 2" xfId="333" xr:uid="{00000000-0005-0000-0000-00004E010000}"/>
    <cellStyle name="Style 72 4" xfId="334" xr:uid="{00000000-0005-0000-0000-00004F010000}"/>
    <cellStyle name="Style 72 4 2" xfId="335" xr:uid="{00000000-0005-0000-0000-000050010000}"/>
    <cellStyle name="Style 72 4 2 2" xfId="336" xr:uid="{00000000-0005-0000-0000-000051010000}"/>
    <cellStyle name="Style 72 4 3" xfId="337" xr:uid="{00000000-0005-0000-0000-000052010000}"/>
    <cellStyle name="Style 72 4 3 2" xfId="338" xr:uid="{00000000-0005-0000-0000-000053010000}"/>
    <cellStyle name="Style 72 4 4" xfId="339" xr:uid="{00000000-0005-0000-0000-000054010000}"/>
    <cellStyle name="Style 72 4 5" xfId="340" xr:uid="{00000000-0005-0000-0000-000055010000}"/>
    <cellStyle name="Style 72 4 5 2" xfId="341" xr:uid="{00000000-0005-0000-0000-000056010000}"/>
    <cellStyle name="Style 72 4 6" xfId="342" xr:uid="{00000000-0005-0000-0000-000057010000}"/>
    <cellStyle name="Style 72 4 6 2" xfId="343" xr:uid="{00000000-0005-0000-0000-000058010000}"/>
    <cellStyle name="Style 72 5" xfId="344" xr:uid="{00000000-0005-0000-0000-000059010000}"/>
    <cellStyle name="Style 72 5 2" xfId="345" xr:uid="{00000000-0005-0000-0000-00005A010000}"/>
    <cellStyle name="Style 72 6" xfId="346" xr:uid="{00000000-0005-0000-0000-00005B010000}"/>
    <cellStyle name="Style 72 6 2" xfId="347" xr:uid="{00000000-0005-0000-0000-00005C010000}"/>
    <cellStyle name="Style 72 7" xfId="348" xr:uid="{00000000-0005-0000-0000-00005D010000}"/>
    <cellStyle name="Style 72 8" xfId="349" xr:uid="{00000000-0005-0000-0000-00005E010000}"/>
    <cellStyle name="Style 72 8 2" xfId="350" xr:uid="{00000000-0005-0000-0000-00005F010000}"/>
    <cellStyle name="Style 72 9" xfId="351" xr:uid="{00000000-0005-0000-0000-000060010000}"/>
    <cellStyle name="Style 72 9 2" xfId="352" xr:uid="{00000000-0005-0000-0000-000061010000}"/>
    <cellStyle name="Style 73" xfId="353" xr:uid="{00000000-0005-0000-0000-000062010000}"/>
    <cellStyle name="Style 73 2" xfId="354" xr:uid="{00000000-0005-0000-0000-000063010000}"/>
    <cellStyle name="Style 73 2 2" xfId="355" xr:uid="{00000000-0005-0000-0000-000064010000}"/>
    <cellStyle name="Style 73 2 2 2" xfId="356" xr:uid="{00000000-0005-0000-0000-000065010000}"/>
    <cellStyle name="Style 73 2 3" xfId="357" xr:uid="{00000000-0005-0000-0000-000066010000}"/>
    <cellStyle name="Style 73 2 3 2" xfId="358" xr:uid="{00000000-0005-0000-0000-000067010000}"/>
    <cellStyle name="Style 73 2 4" xfId="359" xr:uid="{00000000-0005-0000-0000-000068010000}"/>
    <cellStyle name="Style 73 2 5" xfId="360" xr:uid="{00000000-0005-0000-0000-000069010000}"/>
    <cellStyle name="Style 73 2 5 2" xfId="361" xr:uid="{00000000-0005-0000-0000-00006A010000}"/>
    <cellStyle name="Style 73 2 6" xfId="362" xr:uid="{00000000-0005-0000-0000-00006B010000}"/>
    <cellStyle name="Style 73 2 6 2" xfId="363" xr:uid="{00000000-0005-0000-0000-00006C010000}"/>
    <cellStyle name="Style 73 3" xfId="364" xr:uid="{00000000-0005-0000-0000-00006D010000}"/>
    <cellStyle name="Style 73 3 2" xfId="365" xr:uid="{00000000-0005-0000-0000-00006E010000}"/>
    <cellStyle name="Style 73 3 2 2" xfId="366" xr:uid="{00000000-0005-0000-0000-00006F010000}"/>
    <cellStyle name="Style 73 3 3" xfId="367" xr:uid="{00000000-0005-0000-0000-000070010000}"/>
    <cellStyle name="Style 73 3 3 2" xfId="368" xr:uid="{00000000-0005-0000-0000-000071010000}"/>
    <cellStyle name="Style 73 3 4" xfId="369" xr:uid="{00000000-0005-0000-0000-000072010000}"/>
    <cellStyle name="Style 73 3 5" xfId="370" xr:uid="{00000000-0005-0000-0000-000073010000}"/>
    <cellStyle name="Style 73 3 5 2" xfId="371" xr:uid="{00000000-0005-0000-0000-000074010000}"/>
    <cellStyle name="Style 73 3 6" xfId="372" xr:uid="{00000000-0005-0000-0000-000075010000}"/>
    <cellStyle name="Style 73 3 6 2" xfId="373" xr:uid="{00000000-0005-0000-0000-000076010000}"/>
    <cellStyle name="Style 73 4" xfId="374" xr:uid="{00000000-0005-0000-0000-000077010000}"/>
    <cellStyle name="Style 73 4 2" xfId="375" xr:uid="{00000000-0005-0000-0000-000078010000}"/>
    <cellStyle name="Style 73 4 2 2" xfId="376" xr:uid="{00000000-0005-0000-0000-000079010000}"/>
    <cellStyle name="Style 73 4 3" xfId="377" xr:uid="{00000000-0005-0000-0000-00007A010000}"/>
    <cellStyle name="Style 73 4 3 2" xfId="378" xr:uid="{00000000-0005-0000-0000-00007B010000}"/>
    <cellStyle name="Style 73 4 4" xfId="379" xr:uid="{00000000-0005-0000-0000-00007C010000}"/>
    <cellStyle name="Style 73 4 5" xfId="380" xr:uid="{00000000-0005-0000-0000-00007D010000}"/>
    <cellStyle name="Style 73 4 5 2" xfId="381" xr:uid="{00000000-0005-0000-0000-00007E010000}"/>
    <cellStyle name="Style 73 4 6" xfId="382" xr:uid="{00000000-0005-0000-0000-00007F010000}"/>
    <cellStyle name="Style 73 4 6 2" xfId="383" xr:uid="{00000000-0005-0000-0000-000080010000}"/>
    <cellStyle name="Style 73 5" xfId="384" xr:uid="{00000000-0005-0000-0000-000081010000}"/>
    <cellStyle name="Style 73 5 2" xfId="385" xr:uid="{00000000-0005-0000-0000-000082010000}"/>
    <cellStyle name="Style 73 6" xfId="386" xr:uid="{00000000-0005-0000-0000-000083010000}"/>
    <cellStyle name="Style 73 6 2" xfId="387" xr:uid="{00000000-0005-0000-0000-000084010000}"/>
    <cellStyle name="Style 73 7" xfId="388" xr:uid="{00000000-0005-0000-0000-000085010000}"/>
    <cellStyle name="Style 73 8" xfId="389" xr:uid="{00000000-0005-0000-0000-000086010000}"/>
    <cellStyle name="Style 73 8 2" xfId="390" xr:uid="{00000000-0005-0000-0000-000087010000}"/>
    <cellStyle name="Style 73 9" xfId="391" xr:uid="{00000000-0005-0000-0000-000088010000}"/>
    <cellStyle name="Style 73 9 2" xfId="392" xr:uid="{00000000-0005-0000-0000-000089010000}"/>
    <cellStyle name="Style 74" xfId="393" xr:uid="{00000000-0005-0000-0000-00008A010000}"/>
    <cellStyle name="Style 74 2" xfId="394" xr:uid="{00000000-0005-0000-0000-00008B010000}"/>
    <cellStyle name="Style 74 2 2" xfId="395" xr:uid="{00000000-0005-0000-0000-00008C010000}"/>
    <cellStyle name="Style 74 2 2 2" xfId="396" xr:uid="{00000000-0005-0000-0000-00008D010000}"/>
    <cellStyle name="Style 74 2 3" xfId="397" xr:uid="{00000000-0005-0000-0000-00008E010000}"/>
    <cellStyle name="Style 74 2 3 2" xfId="398" xr:uid="{00000000-0005-0000-0000-00008F010000}"/>
    <cellStyle name="Style 74 2 4" xfId="399" xr:uid="{00000000-0005-0000-0000-000090010000}"/>
    <cellStyle name="Style 74 2 5" xfId="400" xr:uid="{00000000-0005-0000-0000-000091010000}"/>
    <cellStyle name="Style 74 2 5 2" xfId="401" xr:uid="{00000000-0005-0000-0000-000092010000}"/>
    <cellStyle name="Style 74 2 6" xfId="402" xr:uid="{00000000-0005-0000-0000-000093010000}"/>
    <cellStyle name="Style 74 2 6 2" xfId="403" xr:uid="{00000000-0005-0000-0000-000094010000}"/>
    <cellStyle name="Style 74 3" xfId="404" xr:uid="{00000000-0005-0000-0000-000095010000}"/>
    <cellStyle name="Style 74 3 2" xfId="405" xr:uid="{00000000-0005-0000-0000-000096010000}"/>
    <cellStyle name="Style 74 3 2 2" xfId="406" xr:uid="{00000000-0005-0000-0000-000097010000}"/>
    <cellStyle name="Style 74 3 3" xfId="407" xr:uid="{00000000-0005-0000-0000-000098010000}"/>
    <cellStyle name="Style 74 3 3 2" xfId="408" xr:uid="{00000000-0005-0000-0000-000099010000}"/>
    <cellStyle name="Style 74 3 4" xfId="409" xr:uid="{00000000-0005-0000-0000-00009A010000}"/>
    <cellStyle name="Style 74 3 5" xfId="410" xr:uid="{00000000-0005-0000-0000-00009B010000}"/>
    <cellStyle name="Style 74 3 5 2" xfId="411" xr:uid="{00000000-0005-0000-0000-00009C010000}"/>
    <cellStyle name="Style 74 3 6" xfId="412" xr:uid="{00000000-0005-0000-0000-00009D010000}"/>
    <cellStyle name="Style 74 3 6 2" xfId="413" xr:uid="{00000000-0005-0000-0000-00009E010000}"/>
    <cellStyle name="Style 74 4" xfId="414" xr:uid="{00000000-0005-0000-0000-00009F010000}"/>
    <cellStyle name="Style 74 4 2" xfId="415" xr:uid="{00000000-0005-0000-0000-0000A0010000}"/>
    <cellStyle name="Style 74 4 2 2" xfId="416" xr:uid="{00000000-0005-0000-0000-0000A1010000}"/>
    <cellStyle name="Style 74 4 3" xfId="417" xr:uid="{00000000-0005-0000-0000-0000A2010000}"/>
    <cellStyle name="Style 74 4 3 2" xfId="418" xr:uid="{00000000-0005-0000-0000-0000A3010000}"/>
    <cellStyle name="Style 74 4 4" xfId="419" xr:uid="{00000000-0005-0000-0000-0000A4010000}"/>
    <cellStyle name="Style 74 4 5" xfId="420" xr:uid="{00000000-0005-0000-0000-0000A5010000}"/>
    <cellStyle name="Style 74 4 5 2" xfId="421" xr:uid="{00000000-0005-0000-0000-0000A6010000}"/>
    <cellStyle name="Style 74 4 6" xfId="422" xr:uid="{00000000-0005-0000-0000-0000A7010000}"/>
    <cellStyle name="Style 74 4 6 2" xfId="423" xr:uid="{00000000-0005-0000-0000-0000A8010000}"/>
    <cellStyle name="Style 74 5" xfId="424" xr:uid="{00000000-0005-0000-0000-0000A9010000}"/>
    <cellStyle name="Style 74 5 2" xfId="425" xr:uid="{00000000-0005-0000-0000-0000AA010000}"/>
    <cellStyle name="Style 74 6" xfId="426" xr:uid="{00000000-0005-0000-0000-0000AB010000}"/>
    <cellStyle name="Style 74 6 2" xfId="427" xr:uid="{00000000-0005-0000-0000-0000AC010000}"/>
    <cellStyle name="Style 74 7" xfId="428" xr:uid="{00000000-0005-0000-0000-0000AD010000}"/>
    <cellStyle name="Style 74 8" xfId="429" xr:uid="{00000000-0005-0000-0000-0000AE010000}"/>
    <cellStyle name="Style 74 8 2" xfId="430" xr:uid="{00000000-0005-0000-0000-0000AF010000}"/>
    <cellStyle name="Style 74 9" xfId="431" xr:uid="{00000000-0005-0000-0000-0000B0010000}"/>
    <cellStyle name="Style 74 9 2" xfId="432" xr:uid="{00000000-0005-0000-0000-0000B1010000}"/>
    <cellStyle name="Style 75" xfId="433" xr:uid="{00000000-0005-0000-0000-0000B2010000}"/>
    <cellStyle name="Style 75 2" xfId="434" xr:uid="{00000000-0005-0000-0000-0000B3010000}"/>
    <cellStyle name="Style 75 2 2" xfId="435" xr:uid="{00000000-0005-0000-0000-0000B4010000}"/>
    <cellStyle name="Style 75 2 2 2" xfId="436" xr:uid="{00000000-0005-0000-0000-0000B5010000}"/>
    <cellStyle name="Style 75 2 3" xfId="437" xr:uid="{00000000-0005-0000-0000-0000B6010000}"/>
    <cellStyle name="Style 75 2 3 2" xfId="438" xr:uid="{00000000-0005-0000-0000-0000B7010000}"/>
    <cellStyle name="Style 75 2 4" xfId="439" xr:uid="{00000000-0005-0000-0000-0000B8010000}"/>
    <cellStyle name="Style 75 2 5" xfId="440" xr:uid="{00000000-0005-0000-0000-0000B9010000}"/>
    <cellStyle name="Style 75 2 5 2" xfId="441" xr:uid="{00000000-0005-0000-0000-0000BA010000}"/>
    <cellStyle name="Style 75 2 6" xfId="442" xr:uid="{00000000-0005-0000-0000-0000BB010000}"/>
    <cellStyle name="Style 75 2 6 2" xfId="443" xr:uid="{00000000-0005-0000-0000-0000BC010000}"/>
    <cellStyle name="Style 75 3" xfId="444" xr:uid="{00000000-0005-0000-0000-0000BD010000}"/>
    <cellStyle name="Style 75 3 2" xfId="445" xr:uid="{00000000-0005-0000-0000-0000BE010000}"/>
    <cellStyle name="Style 75 3 2 2" xfId="446" xr:uid="{00000000-0005-0000-0000-0000BF010000}"/>
    <cellStyle name="Style 75 3 3" xfId="447" xr:uid="{00000000-0005-0000-0000-0000C0010000}"/>
    <cellStyle name="Style 75 3 3 2" xfId="448" xr:uid="{00000000-0005-0000-0000-0000C1010000}"/>
    <cellStyle name="Style 75 3 4" xfId="449" xr:uid="{00000000-0005-0000-0000-0000C2010000}"/>
    <cellStyle name="Style 75 3 5" xfId="450" xr:uid="{00000000-0005-0000-0000-0000C3010000}"/>
    <cellStyle name="Style 75 3 5 2" xfId="451" xr:uid="{00000000-0005-0000-0000-0000C4010000}"/>
    <cellStyle name="Style 75 3 6" xfId="452" xr:uid="{00000000-0005-0000-0000-0000C5010000}"/>
    <cellStyle name="Style 75 3 6 2" xfId="453" xr:uid="{00000000-0005-0000-0000-0000C6010000}"/>
    <cellStyle name="Style 75 4" xfId="454" xr:uid="{00000000-0005-0000-0000-0000C7010000}"/>
    <cellStyle name="Style 75 4 2" xfId="455" xr:uid="{00000000-0005-0000-0000-0000C8010000}"/>
    <cellStyle name="Style 75 4 2 2" xfId="456" xr:uid="{00000000-0005-0000-0000-0000C9010000}"/>
    <cellStyle name="Style 75 4 3" xfId="457" xr:uid="{00000000-0005-0000-0000-0000CA010000}"/>
    <cellStyle name="Style 75 4 3 2" xfId="458" xr:uid="{00000000-0005-0000-0000-0000CB010000}"/>
    <cellStyle name="Style 75 4 4" xfId="459" xr:uid="{00000000-0005-0000-0000-0000CC010000}"/>
    <cellStyle name="Style 75 4 5" xfId="460" xr:uid="{00000000-0005-0000-0000-0000CD010000}"/>
    <cellStyle name="Style 75 4 5 2" xfId="461" xr:uid="{00000000-0005-0000-0000-0000CE010000}"/>
    <cellStyle name="Style 75 4 6" xfId="462" xr:uid="{00000000-0005-0000-0000-0000CF010000}"/>
    <cellStyle name="Style 75 4 6 2" xfId="463" xr:uid="{00000000-0005-0000-0000-0000D0010000}"/>
    <cellStyle name="Style 75 5" xfId="464" xr:uid="{00000000-0005-0000-0000-0000D1010000}"/>
    <cellStyle name="Style 75 5 2" xfId="465" xr:uid="{00000000-0005-0000-0000-0000D2010000}"/>
    <cellStyle name="Style 75 6" xfId="466" xr:uid="{00000000-0005-0000-0000-0000D3010000}"/>
    <cellStyle name="Style 75 6 2" xfId="467" xr:uid="{00000000-0005-0000-0000-0000D4010000}"/>
    <cellStyle name="Style 75 7" xfId="468" xr:uid="{00000000-0005-0000-0000-0000D5010000}"/>
    <cellStyle name="Style 75 8" xfId="469" xr:uid="{00000000-0005-0000-0000-0000D6010000}"/>
    <cellStyle name="Style 75 8 2" xfId="470" xr:uid="{00000000-0005-0000-0000-0000D7010000}"/>
    <cellStyle name="Style 75 9" xfId="471" xr:uid="{00000000-0005-0000-0000-0000D8010000}"/>
    <cellStyle name="Style 75 9 2" xfId="472" xr:uid="{00000000-0005-0000-0000-0000D9010000}"/>
    <cellStyle name="Style 76" xfId="473" xr:uid="{00000000-0005-0000-0000-0000DA010000}"/>
    <cellStyle name="Style 76 2" xfId="474" xr:uid="{00000000-0005-0000-0000-0000DB010000}"/>
    <cellStyle name="Style 76 2 2" xfId="475" xr:uid="{00000000-0005-0000-0000-0000DC010000}"/>
    <cellStyle name="Style 76 2 2 2" xfId="476" xr:uid="{00000000-0005-0000-0000-0000DD010000}"/>
    <cellStyle name="Style 76 2 3" xfId="477" xr:uid="{00000000-0005-0000-0000-0000DE010000}"/>
    <cellStyle name="Style 76 2 3 2" xfId="478" xr:uid="{00000000-0005-0000-0000-0000DF010000}"/>
    <cellStyle name="Style 76 2 4" xfId="479" xr:uid="{00000000-0005-0000-0000-0000E0010000}"/>
    <cellStyle name="Style 76 2 5" xfId="480" xr:uid="{00000000-0005-0000-0000-0000E1010000}"/>
    <cellStyle name="Style 76 2 5 2" xfId="481" xr:uid="{00000000-0005-0000-0000-0000E2010000}"/>
    <cellStyle name="Style 76 2 6" xfId="482" xr:uid="{00000000-0005-0000-0000-0000E3010000}"/>
    <cellStyle name="Style 76 2 6 2" xfId="483" xr:uid="{00000000-0005-0000-0000-0000E4010000}"/>
    <cellStyle name="Style 76 3" xfId="484" xr:uid="{00000000-0005-0000-0000-0000E5010000}"/>
    <cellStyle name="Style 76 3 2" xfId="485" xr:uid="{00000000-0005-0000-0000-0000E6010000}"/>
    <cellStyle name="Style 76 3 2 2" xfId="486" xr:uid="{00000000-0005-0000-0000-0000E7010000}"/>
    <cellStyle name="Style 76 3 3" xfId="487" xr:uid="{00000000-0005-0000-0000-0000E8010000}"/>
    <cellStyle name="Style 76 3 3 2" xfId="488" xr:uid="{00000000-0005-0000-0000-0000E9010000}"/>
    <cellStyle name="Style 76 3 4" xfId="489" xr:uid="{00000000-0005-0000-0000-0000EA010000}"/>
    <cellStyle name="Style 76 3 5" xfId="490" xr:uid="{00000000-0005-0000-0000-0000EB010000}"/>
    <cellStyle name="Style 76 3 5 2" xfId="491" xr:uid="{00000000-0005-0000-0000-0000EC010000}"/>
    <cellStyle name="Style 76 3 6" xfId="492" xr:uid="{00000000-0005-0000-0000-0000ED010000}"/>
    <cellStyle name="Style 76 3 6 2" xfId="493" xr:uid="{00000000-0005-0000-0000-0000EE010000}"/>
    <cellStyle name="Style 76 4" xfId="494" xr:uid="{00000000-0005-0000-0000-0000EF010000}"/>
    <cellStyle name="Style 76 4 2" xfId="495" xr:uid="{00000000-0005-0000-0000-0000F0010000}"/>
    <cellStyle name="Style 76 4 2 2" xfId="496" xr:uid="{00000000-0005-0000-0000-0000F1010000}"/>
    <cellStyle name="Style 76 4 3" xfId="497" xr:uid="{00000000-0005-0000-0000-0000F2010000}"/>
    <cellStyle name="Style 76 4 3 2" xfId="498" xr:uid="{00000000-0005-0000-0000-0000F3010000}"/>
    <cellStyle name="Style 76 4 4" xfId="499" xr:uid="{00000000-0005-0000-0000-0000F4010000}"/>
    <cellStyle name="Style 76 4 5" xfId="500" xr:uid="{00000000-0005-0000-0000-0000F5010000}"/>
    <cellStyle name="Style 76 4 5 2" xfId="501" xr:uid="{00000000-0005-0000-0000-0000F6010000}"/>
    <cellStyle name="Style 76 4 6" xfId="502" xr:uid="{00000000-0005-0000-0000-0000F7010000}"/>
    <cellStyle name="Style 76 4 6 2" xfId="503" xr:uid="{00000000-0005-0000-0000-0000F8010000}"/>
    <cellStyle name="Style 76 5" xfId="504" xr:uid="{00000000-0005-0000-0000-0000F9010000}"/>
    <cellStyle name="Style 76 5 2" xfId="505" xr:uid="{00000000-0005-0000-0000-0000FA010000}"/>
    <cellStyle name="Style 76 6" xfId="506" xr:uid="{00000000-0005-0000-0000-0000FB010000}"/>
    <cellStyle name="Style 76 6 2" xfId="507" xr:uid="{00000000-0005-0000-0000-0000FC010000}"/>
    <cellStyle name="Style 76 7" xfId="508" xr:uid="{00000000-0005-0000-0000-0000FD010000}"/>
    <cellStyle name="Style 76 8" xfId="509" xr:uid="{00000000-0005-0000-0000-0000FE010000}"/>
    <cellStyle name="Style 76 8 2" xfId="510" xr:uid="{00000000-0005-0000-0000-0000FF010000}"/>
    <cellStyle name="Style 76 9" xfId="511" xr:uid="{00000000-0005-0000-0000-000000020000}"/>
    <cellStyle name="Style 76 9 2" xfId="512" xr:uid="{00000000-0005-0000-0000-000001020000}"/>
    <cellStyle name="Style 77" xfId="513" xr:uid="{00000000-0005-0000-0000-000002020000}"/>
    <cellStyle name="Style 77 2" xfId="514" xr:uid="{00000000-0005-0000-0000-000003020000}"/>
    <cellStyle name="Style 77 2 2" xfId="515" xr:uid="{00000000-0005-0000-0000-000004020000}"/>
    <cellStyle name="Style 77 2 2 2" xfId="516" xr:uid="{00000000-0005-0000-0000-000005020000}"/>
    <cellStyle name="Style 77 2 3" xfId="517" xr:uid="{00000000-0005-0000-0000-000006020000}"/>
    <cellStyle name="Style 77 2 3 2" xfId="518" xr:uid="{00000000-0005-0000-0000-000007020000}"/>
    <cellStyle name="Style 77 2 4" xfId="519" xr:uid="{00000000-0005-0000-0000-000008020000}"/>
    <cellStyle name="Style 77 2 5" xfId="520" xr:uid="{00000000-0005-0000-0000-000009020000}"/>
    <cellStyle name="Style 77 2 5 2" xfId="521" xr:uid="{00000000-0005-0000-0000-00000A020000}"/>
    <cellStyle name="Style 77 2 6" xfId="522" xr:uid="{00000000-0005-0000-0000-00000B020000}"/>
    <cellStyle name="Style 77 2 6 2" xfId="523" xr:uid="{00000000-0005-0000-0000-00000C020000}"/>
    <cellStyle name="Style 77 3" xfId="524" xr:uid="{00000000-0005-0000-0000-00000D020000}"/>
    <cellStyle name="Style 77 3 2" xfId="525" xr:uid="{00000000-0005-0000-0000-00000E020000}"/>
    <cellStyle name="Style 77 3 2 2" xfId="526" xr:uid="{00000000-0005-0000-0000-00000F020000}"/>
    <cellStyle name="Style 77 3 3" xfId="527" xr:uid="{00000000-0005-0000-0000-000010020000}"/>
    <cellStyle name="Style 77 3 3 2" xfId="528" xr:uid="{00000000-0005-0000-0000-000011020000}"/>
    <cellStyle name="Style 77 3 4" xfId="529" xr:uid="{00000000-0005-0000-0000-000012020000}"/>
    <cellStyle name="Style 77 3 5" xfId="530" xr:uid="{00000000-0005-0000-0000-000013020000}"/>
    <cellStyle name="Style 77 3 5 2" xfId="531" xr:uid="{00000000-0005-0000-0000-000014020000}"/>
    <cellStyle name="Style 77 3 6" xfId="532" xr:uid="{00000000-0005-0000-0000-000015020000}"/>
    <cellStyle name="Style 77 3 6 2" xfId="533" xr:uid="{00000000-0005-0000-0000-000016020000}"/>
    <cellStyle name="Style 77 4" xfId="534" xr:uid="{00000000-0005-0000-0000-000017020000}"/>
    <cellStyle name="Style 77 4 2" xfId="535" xr:uid="{00000000-0005-0000-0000-000018020000}"/>
    <cellStyle name="Style 77 4 2 2" xfId="536" xr:uid="{00000000-0005-0000-0000-000019020000}"/>
    <cellStyle name="Style 77 4 3" xfId="537" xr:uid="{00000000-0005-0000-0000-00001A020000}"/>
    <cellStyle name="Style 77 4 3 2" xfId="538" xr:uid="{00000000-0005-0000-0000-00001B020000}"/>
    <cellStyle name="Style 77 4 4" xfId="539" xr:uid="{00000000-0005-0000-0000-00001C020000}"/>
    <cellStyle name="Style 77 4 5" xfId="540" xr:uid="{00000000-0005-0000-0000-00001D020000}"/>
    <cellStyle name="Style 77 4 5 2" xfId="541" xr:uid="{00000000-0005-0000-0000-00001E020000}"/>
    <cellStyle name="Style 77 4 6" xfId="542" xr:uid="{00000000-0005-0000-0000-00001F020000}"/>
    <cellStyle name="Style 77 4 6 2" xfId="543" xr:uid="{00000000-0005-0000-0000-000020020000}"/>
    <cellStyle name="Style 77 5" xfId="544" xr:uid="{00000000-0005-0000-0000-000021020000}"/>
    <cellStyle name="Style 77 5 2" xfId="545" xr:uid="{00000000-0005-0000-0000-000022020000}"/>
    <cellStyle name="Style 77 6" xfId="546" xr:uid="{00000000-0005-0000-0000-000023020000}"/>
    <cellStyle name="Style 77 6 2" xfId="547" xr:uid="{00000000-0005-0000-0000-000024020000}"/>
    <cellStyle name="Style 77 7" xfId="548" xr:uid="{00000000-0005-0000-0000-000025020000}"/>
    <cellStyle name="Style 77 8" xfId="549" xr:uid="{00000000-0005-0000-0000-000026020000}"/>
    <cellStyle name="Style 77 8 2" xfId="550" xr:uid="{00000000-0005-0000-0000-000027020000}"/>
    <cellStyle name="Style 77 9" xfId="551" xr:uid="{00000000-0005-0000-0000-000028020000}"/>
    <cellStyle name="Style 77 9 2" xfId="552" xr:uid="{00000000-0005-0000-0000-000029020000}"/>
    <cellStyle name="Style 78" xfId="553" xr:uid="{00000000-0005-0000-0000-00002A020000}"/>
    <cellStyle name="Style 78 2" xfId="554" xr:uid="{00000000-0005-0000-0000-00002B020000}"/>
    <cellStyle name="Style 78 2 2" xfId="555" xr:uid="{00000000-0005-0000-0000-00002C020000}"/>
    <cellStyle name="Style 78 2 2 2" xfId="556" xr:uid="{00000000-0005-0000-0000-00002D020000}"/>
    <cellStyle name="Style 78 2 3" xfId="557" xr:uid="{00000000-0005-0000-0000-00002E020000}"/>
    <cellStyle name="Style 78 2 3 2" xfId="558" xr:uid="{00000000-0005-0000-0000-00002F020000}"/>
    <cellStyle name="Style 78 2 4" xfId="559" xr:uid="{00000000-0005-0000-0000-000030020000}"/>
    <cellStyle name="Style 78 2 5" xfId="560" xr:uid="{00000000-0005-0000-0000-000031020000}"/>
    <cellStyle name="Style 78 2 5 2" xfId="561" xr:uid="{00000000-0005-0000-0000-000032020000}"/>
    <cellStyle name="Style 78 2 6" xfId="562" xr:uid="{00000000-0005-0000-0000-000033020000}"/>
    <cellStyle name="Style 78 2 6 2" xfId="563" xr:uid="{00000000-0005-0000-0000-000034020000}"/>
    <cellStyle name="Style 78 3" xfId="564" xr:uid="{00000000-0005-0000-0000-000035020000}"/>
    <cellStyle name="Style 78 3 2" xfId="565" xr:uid="{00000000-0005-0000-0000-000036020000}"/>
    <cellStyle name="Style 78 3 2 2" xfId="566" xr:uid="{00000000-0005-0000-0000-000037020000}"/>
    <cellStyle name="Style 78 3 3" xfId="567" xr:uid="{00000000-0005-0000-0000-000038020000}"/>
    <cellStyle name="Style 78 3 3 2" xfId="568" xr:uid="{00000000-0005-0000-0000-000039020000}"/>
    <cellStyle name="Style 78 3 4" xfId="569" xr:uid="{00000000-0005-0000-0000-00003A020000}"/>
    <cellStyle name="Style 78 3 5" xfId="570" xr:uid="{00000000-0005-0000-0000-00003B020000}"/>
    <cellStyle name="Style 78 3 5 2" xfId="571" xr:uid="{00000000-0005-0000-0000-00003C020000}"/>
    <cellStyle name="Style 78 3 6" xfId="572" xr:uid="{00000000-0005-0000-0000-00003D020000}"/>
    <cellStyle name="Style 78 3 6 2" xfId="573" xr:uid="{00000000-0005-0000-0000-00003E020000}"/>
    <cellStyle name="Style 78 4" xfId="574" xr:uid="{00000000-0005-0000-0000-00003F020000}"/>
    <cellStyle name="Style 78 4 2" xfId="575" xr:uid="{00000000-0005-0000-0000-000040020000}"/>
    <cellStyle name="Style 78 4 2 2" xfId="576" xr:uid="{00000000-0005-0000-0000-000041020000}"/>
    <cellStyle name="Style 78 4 3" xfId="577" xr:uid="{00000000-0005-0000-0000-000042020000}"/>
    <cellStyle name="Style 78 4 3 2" xfId="578" xr:uid="{00000000-0005-0000-0000-000043020000}"/>
    <cellStyle name="Style 78 4 4" xfId="579" xr:uid="{00000000-0005-0000-0000-000044020000}"/>
    <cellStyle name="Style 78 4 5" xfId="580" xr:uid="{00000000-0005-0000-0000-000045020000}"/>
    <cellStyle name="Style 78 4 5 2" xfId="581" xr:uid="{00000000-0005-0000-0000-000046020000}"/>
    <cellStyle name="Style 78 4 6" xfId="582" xr:uid="{00000000-0005-0000-0000-000047020000}"/>
    <cellStyle name="Style 78 4 6 2" xfId="583" xr:uid="{00000000-0005-0000-0000-000048020000}"/>
    <cellStyle name="Style 78 5" xfId="584" xr:uid="{00000000-0005-0000-0000-000049020000}"/>
    <cellStyle name="Style 78 5 2" xfId="585" xr:uid="{00000000-0005-0000-0000-00004A020000}"/>
    <cellStyle name="Style 78 6" xfId="586" xr:uid="{00000000-0005-0000-0000-00004B020000}"/>
    <cellStyle name="Style 78 6 2" xfId="587" xr:uid="{00000000-0005-0000-0000-00004C020000}"/>
    <cellStyle name="Style 78 7" xfId="588" xr:uid="{00000000-0005-0000-0000-00004D020000}"/>
    <cellStyle name="Style 78 8" xfId="589" xr:uid="{00000000-0005-0000-0000-00004E020000}"/>
    <cellStyle name="Style 78 8 2" xfId="590" xr:uid="{00000000-0005-0000-0000-00004F020000}"/>
    <cellStyle name="Style 78 9" xfId="591" xr:uid="{00000000-0005-0000-0000-000050020000}"/>
    <cellStyle name="Style 78 9 2" xfId="592" xr:uid="{00000000-0005-0000-0000-000051020000}"/>
    <cellStyle name="Style 79" xfId="593" xr:uid="{00000000-0005-0000-0000-000052020000}"/>
    <cellStyle name="Style 79 2" xfId="594" xr:uid="{00000000-0005-0000-0000-000053020000}"/>
    <cellStyle name="Style 79 2 2" xfId="595" xr:uid="{00000000-0005-0000-0000-000054020000}"/>
    <cellStyle name="Style 79 2 2 2" xfId="596" xr:uid="{00000000-0005-0000-0000-000055020000}"/>
    <cellStyle name="Style 79 2 3" xfId="597" xr:uid="{00000000-0005-0000-0000-000056020000}"/>
    <cellStyle name="Style 79 2 3 2" xfId="598" xr:uid="{00000000-0005-0000-0000-000057020000}"/>
    <cellStyle name="Style 79 2 4" xfId="599" xr:uid="{00000000-0005-0000-0000-000058020000}"/>
    <cellStyle name="Style 79 2 5" xfId="600" xr:uid="{00000000-0005-0000-0000-000059020000}"/>
    <cellStyle name="Style 79 2 5 2" xfId="601" xr:uid="{00000000-0005-0000-0000-00005A020000}"/>
    <cellStyle name="Style 79 2 6" xfId="602" xr:uid="{00000000-0005-0000-0000-00005B020000}"/>
    <cellStyle name="Style 79 2 6 2" xfId="603" xr:uid="{00000000-0005-0000-0000-00005C020000}"/>
    <cellStyle name="Style 79 3" xfId="604" xr:uid="{00000000-0005-0000-0000-00005D020000}"/>
    <cellStyle name="Style 79 3 2" xfId="605" xr:uid="{00000000-0005-0000-0000-00005E020000}"/>
    <cellStyle name="Style 79 3 2 2" xfId="606" xr:uid="{00000000-0005-0000-0000-00005F020000}"/>
    <cellStyle name="Style 79 3 3" xfId="607" xr:uid="{00000000-0005-0000-0000-000060020000}"/>
    <cellStyle name="Style 79 3 3 2" xfId="608" xr:uid="{00000000-0005-0000-0000-000061020000}"/>
    <cellStyle name="Style 79 3 4" xfId="609" xr:uid="{00000000-0005-0000-0000-000062020000}"/>
    <cellStyle name="Style 79 3 5" xfId="610" xr:uid="{00000000-0005-0000-0000-000063020000}"/>
    <cellStyle name="Style 79 3 5 2" xfId="611" xr:uid="{00000000-0005-0000-0000-000064020000}"/>
    <cellStyle name="Style 79 3 6" xfId="612" xr:uid="{00000000-0005-0000-0000-000065020000}"/>
    <cellStyle name="Style 79 3 6 2" xfId="613" xr:uid="{00000000-0005-0000-0000-000066020000}"/>
    <cellStyle name="Style 79 4" xfId="614" xr:uid="{00000000-0005-0000-0000-000067020000}"/>
    <cellStyle name="Style 79 4 2" xfId="615" xr:uid="{00000000-0005-0000-0000-000068020000}"/>
    <cellStyle name="Style 79 4 2 2" xfId="616" xr:uid="{00000000-0005-0000-0000-000069020000}"/>
    <cellStyle name="Style 79 4 3" xfId="617" xr:uid="{00000000-0005-0000-0000-00006A020000}"/>
    <cellStyle name="Style 79 4 3 2" xfId="618" xr:uid="{00000000-0005-0000-0000-00006B020000}"/>
    <cellStyle name="Style 79 4 4" xfId="619" xr:uid="{00000000-0005-0000-0000-00006C020000}"/>
    <cellStyle name="Style 79 4 5" xfId="620" xr:uid="{00000000-0005-0000-0000-00006D020000}"/>
    <cellStyle name="Style 79 4 5 2" xfId="621" xr:uid="{00000000-0005-0000-0000-00006E020000}"/>
    <cellStyle name="Style 79 4 6" xfId="622" xr:uid="{00000000-0005-0000-0000-00006F020000}"/>
    <cellStyle name="Style 79 4 6 2" xfId="623" xr:uid="{00000000-0005-0000-0000-000070020000}"/>
    <cellStyle name="Style 79 5" xfId="624" xr:uid="{00000000-0005-0000-0000-000071020000}"/>
    <cellStyle name="Style 79 5 2" xfId="625" xr:uid="{00000000-0005-0000-0000-000072020000}"/>
    <cellStyle name="Style 79 6" xfId="626" xr:uid="{00000000-0005-0000-0000-000073020000}"/>
    <cellStyle name="Style 79 6 2" xfId="627" xr:uid="{00000000-0005-0000-0000-000074020000}"/>
    <cellStyle name="Style 79 7" xfId="628" xr:uid="{00000000-0005-0000-0000-000075020000}"/>
    <cellStyle name="Style 79 8" xfId="629" xr:uid="{00000000-0005-0000-0000-000076020000}"/>
    <cellStyle name="Style 79 8 2" xfId="630" xr:uid="{00000000-0005-0000-0000-000077020000}"/>
    <cellStyle name="Style 79 9" xfId="631" xr:uid="{00000000-0005-0000-0000-000078020000}"/>
    <cellStyle name="Style 79 9 2" xfId="632" xr:uid="{00000000-0005-0000-0000-000079020000}"/>
    <cellStyle name="Style 80" xfId="633" xr:uid="{00000000-0005-0000-0000-00007A020000}"/>
    <cellStyle name="Style 80 10" xfId="634" xr:uid="{00000000-0005-0000-0000-00007B020000}"/>
    <cellStyle name="Style 80 10 2" xfId="635" xr:uid="{00000000-0005-0000-0000-00007C020000}"/>
    <cellStyle name="Style 80 10 2 2" xfId="636" xr:uid="{00000000-0005-0000-0000-00007D020000}"/>
    <cellStyle name="Style 80 10 3" xfId="637" xr:uid="{00000000-0005-0000-0000-00007E020000}"/>
    <cellStyle name="Style 80 10 3 2" xfId="638" xr:uid="{00000000-0005-0000-0000-00007F020000}"/>
    <cellStyle name="Style 80 10 4" xfId="639" xr:uid="{00000000-0005-0000-0000-000080020000}"/>
    <cellStyle name="Style 80 10 5" xfId="640" xr:uid="{00000000-0005-0000-0000-000081020000}"/>
    <cellStyle name="Style 80 10 5 2" xfId="641" xr:uid="{00000000-0005-0000-0000-000082020000}"/>
    <cellStyle name="Style 80 10 6" xfId="642" xr:uid="{00000000-0005-0000-0000-000083020000}"/>
    <cellStyle name="Style 80 10 6 2" xfId="643" xr:uid="{00000000-0005-0000-0000-000084020000}"/>
    <cellStyle name="Style 80 11" xfId="644" xr:uid="{00000000-0005-0000-0000-000085020000}"/>
    <cellStyle name="Style 80 11 2" xfId="645" xr:uid="{00000000-0005-0000-0000-000086020000}"/>
    <cellStyle name="Style 80 11 2 2" xfId="646" xr:uid="{00000000-0005-0000-0000-000087020000}"/>
    <cellStyle name="Style 80 11 3" xfId="647" xr:uid="{00000000-0005-0000-0000-000088020000}"/>
    <cellStyle name="Style 80 11 3 2" xfId="648" xr:uid="{00000000-0005-0000-0000-000089020000}"/>
    <cellStyle name="Style 80 11 4" xfId="649" xr:uid="{00000000-0005-0000-0000-00008A020000}"/>
    <cellStyle name="Style 80 11 5" xfId="650" xr:uid="{00000000-0005-0000-0000-00008B020000}"/>
    <cellStyle name="Style 80 11 5 2" xfId="651" xr:uid="{00000000-0005-0000-0000-00008C020000}"/>
    <cellStyle name="Style 80 11 6" xfId="652" xr:uid="{00000000-0005-0000-0000-00008D020000}"/>
    <cellStyle name="Style 80 11 6 2" xfId="653" xr:uid="{00000000-0005-0000-0000-00008E020000}"/>
    <cellStyle name="Style 80 12" xfId="654" xr:uid="{00000000-0005-0000-0000-00008F020000}"/>
    <cellStyle name="Style 80 12 2" xfId="655" xr:uid="{00000000-0005-0000-0000-000090020000}"/>
    <cellStyle name="Style 80 12 2 2" xfId="656" xr:uid="{00000000-0005-0000-0000-000091020000}"/>
    <cellStyle name="Style 80 12 3" xfId="657" xr:uid="{00000000-0005-0000-0000-000092020000}"/>
    <cellStyle name="Style 80 12 3 2" xfId="658" xr:uid="{00000000-0005-0000-0000-000093020000}"/>
    <cellStyle name="Style 80 12 4" xfId="659" xr:uid="{00000000-0005-0000-0000-000094020000}"/>
    <cellStyle name="Style 80 12 5" xfId="660" xr:uid="{00000000-0005-0000-0000-000095020000}"/>
    <cellStyle name="Style 80 12 5 2" xfId="661" xr:uid="{00000000-0005-0000-0000-000096020000}"/>
    <cellStyle name="Style 80 12 6" xfId="662" xr:uid="{00000000-0005-0000-0000-000097020000}"/>
    <cellStyle name="Style 80 12 6 2" xfId="663" xr:uid="{00000000-0005-0000-0000-000098020000}"/>
    <cellStyle name="Style 80 13" xfId="664" xr:uid="{00000000-0005-0000-0000-000099020000}"/>
    <cellStyle name="Style 80 13 2" xfId="665" xr:uid="{00000000-0005-0000-0000-00009A020000}"/>
    <cellStyle name="Style 80 13 2 2" xfId="666" xr:uid="{00000000-0005-0000-0000-00009B020000}"/>
    <cellStyle name="Style 80 13 3" xfId="667" xr:uid="{00000000-0005-0000-0000-00009C020000}"/>
    <cellStyle name="Style 80 13 3 2" xfId="668" xr:uid="{00000000-0005-0000-0000-00009D020000}"/>
    <cellStyle name="Style 80 13 4" xfId="669" xr:uid="{00000000-0005-0000-0000-00009E020000}"/>
    <cellStyle name="Style 80 13 5" xfId="670" xr:uid="{00000000-0005-0000-0000-00009F020000}"/>
    <cellStyle name="Style 80 13 5 2" xfId="671" xr:uid="{00000000-0005-0000-0000-0000A0020000}"/>
    <cellStyle name="Style 80 13 6" xfId="672" xr:uid="{00000000-0005-0000-0000-0000A1020000}"/>
    <cellStyle name="Style 80 13 6 2" xfId="673" xr:uid="{00000000-0005-0000-0000-0000A2020000}"/>
    <cellStyle name="Style 80 14" xfId="674" xr:uid="{00000000-0005-0000-0000-0000A3020000}"/>
    <cellStyle name="Style 80 14 2" xfId="675" xr:uid="{00000000-0005-0000-0000-0000A4020000}"/>
    <cellStyle name="Style 80 14 2 2" xfId="676" xr:uid="{00000000-0005-0000-0000-0000A5020000}"/>
    <cellStyle name="Style 80 14 3" xfId="677" xr:uid="{00000000-0005-0000-0000-0000A6020000}"/>
    <cellStyle name="Style 80 14 3 2" xfId="678" xr:uid="{00000000-0005-0000-0000-0000A7020000}"/>
    <cellStyle name="Style 80 14 4" xfId="679" xr:uid="{00000000-0005-0000-0000-0000A8020000}"/>
    <cellStyle name="Style 80 14 5" xfId="680" xr:uid="{00000000-0005-0000-0000-0000A9020000}"/>
    <cellStyle name="Style 80 14 5 2" xfId="681" xr:uid="{00000000-0005-0000-0000-0000AA020000}"/>
    <cellStyle name="Style 80 14 6" xfId="682" xr:uid="{00000000-0005-0000-0000-0000AB020000}"/>
    <cellStyle name="Style 80 14 6 2" xfId="683" xr:uid="{00000000-0005-0000-0000-0000AC020000}"/>
    <cellStyle name="Style 80 15" xfId="684" xr:uid="{00000000-0005-0000-0000-0000AD020000}"/>
    <cellStyle name="Style 80 15 2" xfId="685" xr:uid="{00000000-0005-0000-0000-0000AE020000}"/>
    <cellStyle name="Style 80 15 2 2" xfId="686" xr:uid="{00000000-0005-0000-0000-0000AF020000}"/>
    <cellStyle name="Style 80 15 3" xfId="687" xr:uid="{00000000-0005-0000-0000-0000B0020000}"/>
    <cellStyle name="Style 80 15 3 2" xfId="688" xr:uid="{00000000-0005-0000-0000-0000B1020000}"/>
    <cellStyle name="Style 80 15 4" xfId="689" xr:uid="{00000000-0005-0000-0000-0000B2020000}"/>
    <cellStyle name="Style 80 15 5" xfId="690" xr:uid="{00000000-0005-0000-0000-0000B3020000}"/>
    <cellStyle name="Style 80 15 5 2" xfId="691" xr:uid="{00000000-0005-0000-0000-0000B4020000}"/>
    <cellStyle name="Style 80 15 6" xfId="692" xr:uid="{00000000-0005-0000-0000-0000B5020000}"/>
    <cellStyle name="Style 80 15 6 2" xfId="693" xr:uid="{00000000-0005-0000-0000-0000B6020000}"/>
    <cellStyle name="Style 80 16" xfId="694" xr:uid="{00000000-0005-0000-0000-0000B7020000}"/>
    <cellStyle name="Style 80 16 2" xfId="695" xr:uid="{00000000-0005-0000-0000-0000B8020000}"/>
    <cellStyle name="Style 80 16 2 2" xfId="696" xr:uid="{00000000-0005-0000-0000-0000B9020000}"/>
    <cellStyle name="Style 80 16 3" xfId="697" xr:uid="{00000000-0005-0000-0000-0000BA020000}"/>
    <cellStyle name="Style 80 16 3 2" xfId="698" xr:uid="{00000000-0005-0000-0000-0000BB020000}"/>
    <cellStyle name="Style 80 16 4" xfId="699" xr:uid="{00000000-0005-0000-0000-0000BC020000}"/>
    <cellStyle name="Style 80 16 5" xfId="700" xr:uid="{00000000-0005-0000-0000-0000BD020000}"/>
    <cellStyle name="Style 80 16 5 2" xfId="701" xr:uid="{00000000-0005-0000-0000-0000BE020000}"/>
    <cellStyle name="Style 80 16 6" xfId="702" xr:uid="{00000000-0005-0000-0000-0000BF020000}"/>
    <cellStyle name="Style 80 16 6 2" xfId="703" xr:uid="{00000000-0005-0000-0000-0000C0020000}"/>
    <cellStyle name="Style 80 17" xfId="704" xr:uid="{00000000-0005-0000-0000-0000C1020000}"/>
    <cellStyle name="Style 80 17 2" xfId="705" xr:uid="{00000000-0005-0000-0000-0000C2020000}"/>
    <cellStyle name="Style 80 17 2 2" xfId="706" xr:uid="{00000000-0005-0000-0000-0000C3020000}"/>
    <cellStyle name="Style 80 17 3" xfId="707" xr:uid="{00000000-0005-0000-0000-0000C4020000}"/>
    <cellStyle name="Style 80 17 3 2" xfId="708" xr:uid="{00000000-0005-0000-0000-0000C5020000}"/>
    <cellStyle name="Style 80 17 4" xfId="709" xr:uid="{00000000-0005-0000-0000-0000C6020000}"/>
    <cellStyle name="Style 80 17 5" xfId="710" xr:uid="{00000000-0005-0000-0000-0000C7020000}"/>
    <cellStyle name="Style 80 17 5 2" xfId="711" xr:uid="{00000000-0005-0000-0000-0000C8020000}"/>
    <cellStyle name="Style 80 17 6" xfId="712" xr:uid="{00000000-0005-0000-0000-0000C9020000}"/>
    <cellStyle name="Style 80 17 6 2" xfId="713" xr:uid="{00000000-0005-0000-0000-0000CA020000}"/>
    <cellStyle name="Style 80 18" xfId="714" xr:uid="{00000000-0005-0000-0000-0000CB020000}"/>
    <cellStyle name="Style 80 18 2" xfId="715" xr:uid="{00000000-0005-0000-0000-0000CC020000}"/>
    <cellStyle name="Style 80 18 2 2" xfId="716" xr:uid="{00000000-0005-0000-0000-0000CD020000}"/>
    <cellStyle name="Style 80 18 3" xfId="717" xr:uid="{00000000-0005-0000-0000-0000CE020000}"/>
    <cellStyle name="Style 80 18 3 2" xfId="718" xr:uid="{00000000-0005-0000-0000-0000CF020000}"/>
    <cellStyle name="Style 80 18 4" xfId="719" xr:uid="{00000000-0005-0000-0000-0000D0020000}"/>
    <cellStyle name="Style 80 18 5" xfId="720" xr:uid="{00000000-0005-0000-0000-0000D1020000}"/>
    <cellStyle name="Style 80 18 5 2" xfId="721" xr:uid="{00000000-0005-0000-0000-0000D2020000}"/>
    <cellStyle name="Style 80 18 6" xfId="722" xr:uid="{00000000-0005-0000-0000-0000D3020000}"/>
    <cellStyle name="Style 80 18 6 2" xfId="723" xr:uid="{00000000-0005-0000-0000-0000D4020000}"/>
    <cellStyle name="Style 80 19" xfId="724" xr:uid="{00000000-0005-0000-0000-0000D5020000}"/>
    <cellStyle name="Style 80 19 2" xfId="725" xr:uid="{00000000-0005-0000-0000-0000D6020000}"/>
    <cellStyle name="Style 80 19 2 2" xfId="726" xr:uid="{00000000-0005-0000-0000-0000D7020000}"/>
    <cellStyle name="Style 80 19 3" xfId="727" xr:uid="{00000000-0005-0000-0000-0000D8020000}"/>
    <cellStyle name="Style 80 19 3 2" xfId="728" xr:uid="{00000000-0005-0000-0000-0000D9020000}"/>
    <cellStyle name="Style 80 19 4" xfId="729" xr:uid="{00000000-0005-0000-0000-0000DA020000}"/>
    <cellStyle name="Style 80 19 5" xfId="730" xr:uid="{00000000-0005-0000-0000-0000DB020000}"/>
    <cellStyle name="Style 80 19 5 2" xfId="731" xr:uid="{00000000-0005-0000-0000-0000DC020000}"/>
    <cellStyle name="Style 80 19 6" xfId="732" xr:uid="{00000000-0005-0000-0000-0000DD020000}"/>
    <cellStyle name="Style 80 19 6 2" xfId="733" xr:uid="{00000000-0005-0000-0000-0000DE020000}"/>
    <cellStyle name="Style 80 2" xfId="734" xr:uid="{00000000-0005-0000-0000-0000DF020000}"/>
    <cellStyle name="Style 80 2 2" xfId="735" xr:uid="{00000000-0005-0000-0000-0000E0020000}"/>
    <cellStyle name="Style 80 2 2 2" xfId="736" xr:uid="{00000000-0005-0000-0000-0000E1020000}"/>
    <cellStyle name="Style 80 2 3" xfId="737" xr:uid="{00000000-0005-0000-0000-0000E2020000}"/>
    <cellStyle name="Style 80 2 3 2" xfId="738" xr:uid="{00000000-0005-0000-0000-0000E3020000}"/>
    <cellStyle name="Style 80 2 4" xfId="739" xr:uid="{00000000-0005-0000-0000-0000E4020000}"/>
    <cellStyle name="Style 80 2 5" xfId="740" xr:uid="{00000000-0005-0000-0000-0000E5020000}"/>
    <cellStyle name="Style 80 2 5 2" xfId="741" xr:uid="{00000000-0005-0000-0000-0000E6020000}"/>
    <cellStyle name="Style 80 2 6" xfId="742" xr:uid="{00000000-0005-0000-0000-0000E7020000}"/>
    <cellStyle name="Style 80 2 6 2" xfId="743" xr:uid="{00000000-0005-0000-0000-0000E8020000}"/>
    <cellStyle name="Style 80 20" xfId="744" xr:uid="{00000000-0005-0000-0000-0000E9020000}"/>
    <cellStyle name="Style 80 20 2" xfId="745" xr:uid="{00000000-0005-0000-0000-0000EA020000}"/>
    <cellStyle name="Style 80 20 2 2" xfId="746" xr:uid="{00000000-0005-0000-0000-0000EB020000}"/>
    <cellStyle name="Style 80 20 3" xfId="747" xr:uid="{00000000-0005-0000-0000-0000EC020000}"/>
    <cellStyle name="Style 80 20 3 2" xfId="748" xr:uid="{00000000-0005-0000-0000-0000ED020000}"/>
    <cellStyle name="Style 80 20 4" xfId="749" xr:uid="{00000000-0005-0000-0000-0000EE020000}"/>
    <cellStyle name="Style 80 20 5" xfId="750" xr:uid="{00000000-0005-0000-0000-0000EF020000}"/>
    <cellStyle name="Style 80 20 5 2" xfId="751" xr:uid="{00000000-0005-0000-0000-0000F0020000}"/>
    <cellStyle name="Style 80 20 6" xfId="752" xr:uid="{00000000-0005-0000-0000-0000F1020000}"/>
    <cellStyle name="Style 80 20 6 2" xfId="753" xr:uid="{00000000-0005-0000-0000-0000F2020000}"/>
    <cellStyle name="Style 80 21" xfId="754" xr:uid="{00000000-0005-0000-0000-0000F3020000}"/>
    <cellStyle name="Style 80 21 2" xfId="755" xr:uid="{00000000-0005-0000-0000-0000F4020000}"/>
    <cellStyle name="Style 80 21 2 2" xfId="756" xr:uid="{00000000-0005-0000-0000-0000F5020000}"/>
    <cellStyle name="Style 80 21 3" xfId="757" xr:uid="{00000000-0005-0000-0000-0000F6020000}"/>
    <cellStyle name="Style 80 21 3 2" xfId="758" xr:uid="{00000000-0005-0000-0000-0000F7020000}"/>
    <cellStyle name="Style 80 21 4" xfId="759" xr:uid="{00000000-0005-0000-0000-0000F8020000}"/>
    <cellStyle name="Style 80 21 5" xfId="760" xr:uid="{00000000-0005-0000-0000-0000F9020000}"/>
    <cellStyle name="Style 80 21 5 2" xfId="761" xr:uid="{00000000-0005-0000-0000-0000FA020000}"/>
    <cellStyle name="Style 80 21 6" xfId="762" xr:uid="{00000000-0005-0000-0000-0000FB020000}"/>
    <cellStyle name="Style 80 21 6 2" xfId="763" xr:uid="{00000000-0005-0000-0000-0000FC020000}"/>
    <cellStyle name="Style 80 22" xfId="764" xr:uid="{00000000-0005-0000-0000-0000FD020000}"/>
    <cellStyle name="Style 80 22 2" xfId="765" xr:uid="{00000000-0005-0000-0000-0000FE020000}"/>
    <cellStyle name="Style 80 22 2 2" xfId="766" xr:uid="{00000000-0005-0000-0000-0000FF020000}"/>
    <cellStyle name="Style 80 22 3" xfId="767" xr:uid="{00000000-0005-0000-0000-000000030000}"/>
    <cellStyle name="Style 80 22 3 2" xfId="768" xr:uid="{00000000-0005-0000-0000-000001030000}"/>
    <cellStyle name="Style 80 22 4" xfId="769" xr:uid="{00000000-0005-0000-0000-000002030000}"/>
    <cellStyle name="Style 80 22 5" xfId="770" xr:uid="{00000000-0005-0000-0000-000003030000}"/>
    <cellStyle name="Style 80 22 5 2" xfId="771" xr:uid="{00000000-0005-0000-0000-000004030000}"/>
    <cellStyle name="Style 80 22 6" xfId="772" xr:uid="{00000000-0005-0000-0000-000005030000}"/>
    <cellStyle name="Style 80 22 6 2" xfId="773" xr:uid="{00000000-0005-0000-0000-000006030000}"/>
    <cellStyle name="Style 80 23" xfId="774" xr:uid="{00000000-0005-0000-0000-000007030000}"/>
    <cellStyle name="Style 80 23 2" xfId="775" xr:uid="{00000000-0005-0000-0000-000008030000}"/>
    <cellStyle name="Style 80 23 2 2" xfId="776" xr:uid="{00000000-0005-0000-0000-000009030000}"/>
    <cellStyle name="Style 80 23 3" xfId="777" xr:uid="{00000000-0005-0000-0000-00000A030000}"/>
    <cellStyle name="Style 80 23 3 2" xfId="778" xr:uid="{00000000-0005-0000-0000-00000B030000}"/>
    <cellStyle name="Style 80 23 4" xfId="779" xr:uid="{00000000-0005-0000-0000-00000C030000}"/>
    <cellStyle name="Style 80 23 5" xfId="780" xr:uid="{00000000-0005-0000-0000-00000D030000}"/>
    <cellStyle name="Style 80 23 5 2" xfId="781" xr:uid="{00000000-0005-0000-0000-00000E030000}"/>
    <cellStyle name="Style 80 23 6" xfId="782" xr:uid="{00000000-0005-0000-0000-00000F030000}"/>
    <cellStyle name="Style 80 23 6 2" xfId="783" xr:uid="{00000000-0005-0000-0000-000010030000}"/>
    <cellStyle name="Style 80 24" xfId="784" xr:uid="{00000000-0005-0000-0000-000011030000}"/>
    <cellStyle name="Style 80 24 2" xfId="785" xr:uid="{00000000-0005-0000-0000-000012030000}"/>
    <cellStyle name="Style 80 24 2 2" xfId="786" xr:uid="{00000000-0005-0000-0000-000013030000}"/>
    <cellStyle name="Style 80 24 3" xfId="787" xr:uid="{00000000-0005-0000-0000-000014030000}"/>
    <cellStyle name="Style 80 24 3 2" xfId="788" xr:uid="{00000000-0005-0000-0000-000015030000}"/>
    <cellStyle name="Style 80 24 4" xfId="789" xr:uid="{00000000-0005-0000-0000-000016030000}"/>
    <cellStyle name="Style 80 24 5" xfId="790" xr:uid="{00000000-0005-0000-0000-000017030000}"/>
    <cellStyle name="Style 80 24 5 2" xfId="791" xr:uid="{00000000-0005-0000-0000-000018030000}"/>
    <cellStyle name="Style 80 24 6" xfId="792" xr:uid="{00000000-0005-0000-0000-000019030000}"/>
    <cellStyle name="Style 80 24 6 2" xfId="793" xr:uid="{00000000-0005-0000-0000-00001A030000}"/>
    <cellStyle name="Style 80 25" xfId="794" xr:uid="{00000000-0005-0000-0000-00001B030000}"/>
    <cellStyle name="Style 80 25 2" xfId="795" xr:uid="{00000000-0005-0000-0000-00001C030000}"/>
    <cellStyle name="Style 80 26" xfId="796" xr:uid="{00000000-0005-0000-0000-00001D030000}"/>
    <cellStyle name="Style 80 26 2" xfId="797" xr:uid="{00000000-0005-0000-0000-00001E030000}"/>
    <cellStyle name="Style 80 27" xfId="798" xr:uid="{00000000-0005-0000-0000-00001F030000}"/>
    <cellStyle name="Style 80 28" xfId="799" xr:uid="{00000000-0005-0000-0000-000020030000}"/>
    <cellStyle name="Style 80 28 2" xfId="800" xr:uid="{00000000-0005-0000-0000-000021030000}"/>
    <cellStyle name="Style 80 29" xfId="801" xr:uid="{00000000-0005-0000-0000-000022030000}"/>
    <cellStyle name="Style 80 29 2" xfId="802" xr:uid="{00000000-0005-0000-0000-000023030000}"/>
    <cellStyle name="Style 80 3" xfId="803" xr:uid="{00000000-0005-0000-0000-000024030000}"/>
    <cellStyle name="Style 80 3 2" xfId="804" xr:uid="{00000000-0005-0000-0000-000025030000}"/>
    <cellStyle name="Style 80 3 2 2" xfId="805" xr:uid="{00000000-0005-0000-0000-000026030000}"/>
    <cellStyle name="Style 80 3 3" xfId="806" xr:uid="{00000000-0005-0000-0000-000027030000}"/>
    <cellStyle name="Style 80 3 3 2" xfId="807" xr:uid="{00000000-0005-0000-0000-000028030000}"/>
    <cellStyle name="Style 80 3 4" xfId="808" xr:uid="{00000000-0005-0000-0000-000029030000}"/>
    <cellStyle name="Style 80 3 5" xfId="809" xr:uid="{00000000-0005-0000-0000-00002A030000}"/>
    <cellStyle name="Style 80 3 5 2" xfId="810" xr:uid="{00000000-0005-0000-0000-00002B030000}"/>
    <cellStyle name="Style 80 3 6" xfId="811" xr:uid="{00000000-0005-0000-0000-00002C030000}"/>
    <cellStyle name="Style 80 3 6 2" xfId="812" xr:uid="{00000000-0005-0000-0000-00002D030000}"/>
    <cellStyle name="Style 80 4" xfId="813" xr:uid="{00000000-0005-0000-0000-00002E030000}"/>
    <cellStyle name="Style 80 4 2" xfId="814" xr:uid="{00000000-0005-0000-0000-00002F030000}"/>
    <cellStyle name="Style 80 4 2 2" xfId="815" xr:uid="{00000000-0005-0000-0000-000030030000}"/>
    <cellStyle name="Style 80 4 3" xfId="816" xr:uid="{00000000-0005-0000-0000-000031030000}"/>
    <cellStyle name="Style 80 4 3 2" xfId="817" xr:uid="{00000000-0005-0000-0000-000032030000}"/>
    <cellStyle name="Style 80 4 4" xfId="818" xr:uid="{00000000-0005-0000-0000-000033030000}"/>
    <cellStyle name="Style 80 4 5" xfId="819" xr:uid="{00000000-0005-0000-0000-000034030000}"/>
    <cellStyle name="Style 80 4 5 2" xfId="820" xr:uid="{00000000-0005-0000-0000-000035030000}"/>
    <cellStyle name="Style 80 4 6" xfId="821" xr:uid="{00000000-0005-0000-0000-000036030000}"/>
    <cellStyle name="Style 80 4 6 2" xfId="822" xr:uid="{00000000-0005-0000-0000-000037030000}"/>
    <cellStyle name="Style 80 5" xfId="823" xr:uid="{00000000-0005-0000-0000-000038030000}"/>
    <cellStyle name="Style 80 5 2" xfId="824" xr:uid="{00000000-0005-0000-0000-000039030000}"/>
    <cellStyle name="Style 80 5 2 2" xfId="825" xr:uid="{00000000-0005-0000-0000-00003A030000}"/>
    <cellStyle name="Style 80 5 3" xfId="826" xr:uid="{00000000-0005-0000-0000-00003B030000}"/>
    <cellStyle name="Style 80 5 3 2" xfId="827" xr:uid="{00000000-0005-0000-0000-00003C030000}"/>
    <cellStyle name="Style 80 5 4" xfId="828" xr:uid="{00000000-0005-0000-0000-00003D030000}"/>
    <cellStyle name="Style 80 5 5" xfId="829" xr:uid="{00000000-0005-0000-0000-00003E030000}"/>
    <cellStyle name="Style 80 5 5 2" xfId="830" xr:uid="{00000000-0005-0000-0000-00003F030000}"/>
    <cellStyle name="Style 80 5 6" xfId="831" xr:uid="{00000000-0005-0000-0000-000040030000}"/>
    <cellStyle name="Style 80 5 6 2" xfId="832" xr:uid="{00000000-0005-0000-0000-000041030000}"/>
    <cellStyle name="Style 80 6" xfId="833" xr:uid="{00000000-0005-0000-0000-000042030000}"/>
    <cellStyle name="Style 80 6 2" xfId="834" xr:uid="{00000000-0005-0000-0000-000043030000}"/>
    <cellStyle name="Style 80 6 2 2" xfId="835" xr:uid="{00000000-0005-0000-0000-000044030000}"/>
    <cellStyle name="Style 80 6 3" xfId="836" xr:uid="{00000000-0005-0000-0000-000045030000}"/>
    <cellStyle name="Style 80 6 3 2" xfId="837" xr:uid="{00000000-0005-0000-0000-000046030000}"/>
    <cellStyle name="Style 80 6 4" xfId="838" xr:uid="{00000000-0005-0000-0000-000047030000}"/>
    <cellStyle name="Style 80 6 5" xfId="839" xr:uid="{00000000-0005-0000-0000-000048030000}"/>
    <cellStyle name="Style 80 6 5 2" xfId="840" xr:uid="{00000000-0005-0000-0000-000049030000}"/>
    <cellStyle name="Style 80 6 6" xfId="841" xr:uid="{00000000-0005-0000-0000-00004A030000}"/>
    <cellStyle name="Style 80 6 6 2" xfId="842" xr:uid="{00000000-0005-0000-0000-00004B030000}"/>
    <cellStyle name="Style 80 7" xfId="843" xr:uid="{00000000-0005-0000-0000-00004C030000}"/>
    <cellStyle name="Style 80 7 2" xfId="844" xr:uid="{00000000-0005-0000-0000-00004D030000}"/>
    <cellStyle name="Style 80 7 2 2" xfId="845" xr:uid="{00000000-0005-0000-0000-00004E030000}"/>
    <cellStyle name="Style 80 7 3" xfId="846" xr:uid="{00000000-0005-0000-0000-00004F030000}"/>
    <cellStyle name="Style 80 7 3 2" xfId="847" xr:uid="{00000000-0005-0000-0000-000050030000}"/>
    <cellStyle name="Style 80 7 4" xfId="848" xr:uid="{00000000-0005-0000-0000-000051030000}"/>
    <cellStyle name="Style 80 7 5" xfId="849" xr:uid="{00000000-0005-0000-0000-000052030000}"/>
    <cellStyle name="Style 80 7 5 2" xfId="850" xr:uid="{00000000-0005-0000-0000-000053030000}"/>
    <cellStyle name="Style 80 7 6" xfId="851" xr:uid="{00000000-0005-0000-0000-000054030000}"/>
    <cellStyle name="Style 80 7 6 2" xfId="852" xr:uid="{00000000-0005-0000-0000-000055030000}"/>
    <cellStyle name="Style 80 8" xfId="853" xr:uid="{00000000-0005-0000-0000-000056030000}"/>
    <cellStyle name="Style 80 8 2" xfId="854" xr:uid="{00000000-0005-0000-0000-000057030000}"/>
    <cellStyle name="Style 80 8 2 2" xfId="855" xr:uid="{00000000-0005-0000-0000-000058030000}"/>
    <cellStyle name="Style 80 8 3" xfId="856" xr:uid="{00000000-0005-0000-0000-000059030000}"/>
    <cellStyle name="Style 80 8 3 2" xfId="857" xr:uid="{00000000-0005-0000-0000-00005A030000}"/>
    <cellStyle name="Style 80 8 4" xfId="858" xr:uid="{00000000-0005-0000-0000-00005B030000}"/>
    <cellStyle name="Style 80 8 5" xfId="859" xr:uid="{00000000-0005-0000-0000-00005C030000}"/>
    <cellStyle name="Style 80 8 5 2" xfId="860" xr:uid="{00000000-0005-0000-0000-00005D030000}"/>
    <cellStyle name="Style 80 8 6" xfId="861" xr:uid="{00000000-0005-0000-0000-00005E030000}"/>
    <cellStyle name="Style 80 8 6 2" xfId="862" xr:uid="{00000000-0005-0000-0000-00005F030000}"/>
    <cellStyle name="Style 80 9" xfId="863" xr:uid="{00000000-0005-0000-0000-000060030000}"/>
    <cellStyle name="Style 80 9 2" xfId="864" xr:uid="{00000000-0005-0000-0000-000061030000}"/>
    <cellStyle name="Style 80 9 2 2" xfId="865" xr:uid="{00000000-0005-0000-0000-000062030000}"/>
    <cellStyle name="Style 80 9 3" xfId="866" xr:uid="{00000000-0005-0000-0000-000063030000}"/>
    <cellStyle name="Style 80 9 3 2" xfId="867" xr:uid="{00000000-0005-0000-0000-000064030000}"/>
    <cellStyle name="Style 80 9 4" xfId="868" xr:uid="{00000000-0005-0000-0000-000065030000}"/>
    <cellStyle name="Style 80 9 5" xfId="869" xr:uid="{00000000-0005-0000-0000-000066030000}"/>
    <cellStyle name="Style 80 9 5 2" xfId="870" xr:uid="{00000000-0005-0000-0000-000067030000}"/>
    <cellStyle name="Style 80 9 6" xfId="871" xr:uid="{00000000-0005-0000-0000-000068030000}"/>
    <cellStyle name="Style 80 9 6 2" xfId="872" xr:uid="{00000000-0005-0000-0000-000069030000}"/>
    <cellStyle name="Style 80_Final CMEEC CT Leg Rpt" xfId="873" xr:uid="{00000000-0005-0000-0000-00006A030000}"/>
    <cellStyle name="Style 81" xfId="874" xr:uid="{00000000-0005-0000-0000-00006B030000}"/>
    <cellStyle name="Style 81 2" xfId="875" xr:uid="{00000000-0005-0000-0000-00006C030000}"/>
    <cellStyle name="Style 81 2 2" xfId="876" xr:uid="{00000000-0005-0000-0000-00006D030000}"/>
    <cellStyle name="Style 81 2 2 2" xfId="877" xr:uid="{00000000-0005-0000-0000-00006E030000}"/>
    <cellStyle name="Style 81 2 3" xfId="878" xr:uid="{00000000-0005-0000-0000-00006F030000}"/>
    <cellStyle name="Style 81 2 3 2" xfId="879" xr:uid="{00000000-0005-0000-0000-000070030000}"/>
    <cellStyle name="Style 81 2 4" xfId="880" xr:uid="{00000000-0005-0000-0000-000071030000}"/>
    <cellStyle name="Style 81 2 5" xfId="881" xr:uid="{00000000-0005-0000-0000-000072030000}"/>
    <cellStyle name="Style 81 2 5 2" xfId="882" xr:uid="{00000000-0005-0000-0000-000073030000}"/>
    <cellStyle name="Style 81 2 6" xfId="883" xr:uid="{00000000-0005-0000-0000-000074030000}"/>
    <cellStyle name="Style 81 2 6 2" xfId="884" xr:uid="{00000000-0005-0000-0000-000075030000}"/>
    <cellStyle name="Style 81 3" xfId="885" xr:uid="{00000000-0005-0000-0000-000076030000}"/>
    <cellStyle name="Style 81 3 2" xfId="886" xr:uid="{00000000-0005-0000-0000-000077030000}"/>
    <cellStyle name="Style 81 3 2 2" xfId="887" xr:uid="{00000000-0005-0000-0000-000078030000}"/>
    <cellStyle name="Style 81 3 3" xfId="888" xr:uid="{00000000-0005-0000-0000-000079030000}"/>
    <cellStyle name="Style 81 3 3 2" xfId="889" xr:uid="{00000000-0005-0000-0000-00007A030000}"/>
    <cellStyle name="Style 81 3 4" xfId="890" xr:uid="{00000000-0005-0000-0000-00007B030000}"/>
    <cellStyle name="Style 81 3 5" xfId="891" xr:uid="{00000000-0005-0000-0000-00007C030000}"/>
    <cellStyle name="Style 81 3 5 2" xfId="892" xr:uid="{00000000-0005-0000-0000-00007D030000}"/>
    <cellStyle name="Style 81 3 6" xfId="893" xr:uid="{00000000-0005-0000-0000-00007E030000}"/>
    <cellStyle name="Style 81 3 6 2" xfId="894" xr:uid="{00000000-0005-0000-0000-00007F030000}"/>
    <cellStyle name="Style 81 4" xfId="895" xr:uid="{00000000-0005-0000-0000-000080030000}"/>
    <cellStyle name="Style 81 4 2" xfId="896" xr:uid="{00000000-0005-0000-0000-000081030000}"/>
    <cellStyle name="Style 81 4 2 2" xfId="897" xr:uid="{00000000-0005-0000-0000-000082030000}"/>
    <cellStyle name="Style 81 4 3" xfId="898" xr:uid="{00000000-0005-0000-0000-000083030000}"/>
    <cellStyle name="Style 81 4 3 2" xfId="899" xr:uid="{00000000-0005-0000-0000-000084030000}"/>
    <cellStyle name="Style 81 4 4" xfId="900" xr:uid="{00000000-0005-0000-0000-000085030000}"/>
    <cellStyle name="Style 81 4 5" xfId="901" xr:uid="{00000000-0005-0000-0000-000086030000}"/>
    <cellStyle name="Style 81 4 5 2" xfId="902" xr:uid="{00000000-0005-0000-0000-000087030000}"/>
    <cellStyle name="Style 81 4 6" xfId="903" xr:uid="{00000000-0005-0000-0000-000088030000}"/>
    <cellStyle name="Style 81 4 6 2" xfId="904" xr:uid="{00000000-0005-0000-0000-000089030000}"/>
    <cellStyle name="Style 81 5" xfId="905" xr:uid="{00000000-0005-0000-0000-00008A030000}"/>
    <cellStyle name="Style 81 5 2" xfId="906" xr:uid="{00000000-0005-0000-0000-00008B030000}"/>
    <cellStyle name="Style 81 6" xfId="907" xr:uid="{00000000-0005-0000-0000-00008C030000}"/>
    <cellStyle name="Style 81 6 2" xfId="908" xr:uid="{00000000-0005-0000-0000-00008D030000}"/>
    <cellStyle name="Style 81 7" xfId="909" xr:uid="{00000000-0005-0000-0000-00008E030000}"/>
    <cellStyle name="Style 81 8" xfId="910" xr:uid="{00000000-0005-0000-0000-00008F030000}"/>
    <cellStyle name="Style 81 8 2" xfId="911" xr:uid="{00000000-0005-0000-0000-000090030000}"/>
    <cellStyle name="Style 81 9" xfId="912" xr:uid="{00000000-0005-0000-0000-000091030000}"/>
    <cellStyle name="Style 81 9 2" xfId="913" xr:uid="{00000000-0005-0000-0000-000092030000}"/>
    <cellStyle name="Style 82" xfId="914" xr:uid="{00000000-0005-0000-0000-000093030000}"/>
    <cellStyle name="Style 82 2" xfId="915" xr:uid="{00000000-0005-0000-0000-000094030000}"/>
    <cellStyle name="Style 82 2 2" xfId="916" xr:uid="{00000000-0005-0000-0000-000095030000}"/>
    <cellStyle name="Style 82 2 2 2" xfId="917" xr:uid="{00000000-0005-0000-0000-000096030000}"/>
    <cellStyle name="Style 82 2 3" xfId="918" xr:uid="{00000000-0005-0000-0000-000097030000}"/>
    <cellStyle name="Style 82 2 3 2" xfId="919" xr:uid="{00000000-0005-0000-0000-000098030000}"/>
    <cellStyle name="Style 82 2 4" xfId="920" xr:uid="{00000000-0005-0000-0000-000099030000}"/>
    <cellStyle name="Style 82 2 5" xfId="921" xr:uid="{00000000-0005-0000-0000-00009A030000}"/>
    <cellStyle name="Style 82 2 5 2" xfId="922" xr:uid="{00000000-0005-0000-0000-00009B030000}"/>
    <cellStyle name="Style 82 2 6" xfId="923" xr:uid="{00000000-0005-0000-0000-00009C030000}"/>
    <cellStyle name="Style 82 2 6 2" xfId="924" xr:uid="{00000000-0005-0000-0000-00009D030000}"/>
    <cellStyle name="Style 82 3" xfId="925" xr:uid="{00000000-0005-0000-0000-00009E030000}"/>
    <cellStyle name="Style 82 3 2" xfId="926" xr:uid="{00000000-0005-0000-0000-00009F030000}"/>
    <cellStyle name="Style 82 3 2 2" xfId="927" xr:uid="{00000000-0005-0000-0000-0000A0030000}"/>
    <cellStyle name="Style 82 3 3" xfId="928" xr:uid="{00000000-0005-0000-0000-0000A1030000}"/>
    <cellStyle name="Style 82 3 3 2" xfId="929" xr:uid="{00000000-0005-0000-0000-0000A2030000}"/>
    <cellStyle name="Style 82 3 4" xfId="930" xr:uid="{00000000-0005-0000-0000-0000A3030000}"/>
    <cellStyle name="Style 82 3 5" xfId="931" xr:uid="{00000000-0005-0000-0000-0000A4030000}"/>
    <cellStyle name="Style 82 3 5 2" xfId="932" xr:uid="{00000000-0005-0000-0000-0000A5030000}"/>
    <cellStyle name="Style 82 3 6" xfId="933" xr:uid="{00000000-0005-0000-0000-0000A6030000}"/>
    <cellStyle name="Style 82 3 6 2" xfId="934" xr:uid="{00000000-0005-0000-0000-0000A7030000}"/>
    <cellStyle name="Style 82 4" xfId="935" xr:uid="{00000000-0005-0000-0000-0000A8030000}"/>
    <cellStyle name="Style 82 4 2" xfId="936" xr:uid="{00000000-0005-0000-0000-0000A9030000}"/>
    <cellStyle name="Style 82 4 2 2" xfId="937" xr:uid="{00000000-0005-0000-0000-0000AA030000}"/>
    <cellStyle name="Style 82 4 3" xfId="938" xr:uid="{00000000-0005-0000-0000-0000AB030000}"/>
    <cellStyle name="Style 82 4 3 2" xfId="939" xr:uid="{00000000-0005-0000-0000-0000AC030000}"/>
    <cellStyle name="Style 82 4 4" xfId="940" xr:uid="{00000000-0005-0000-0000-0000AD030000}"/>
    <cellStyle name="Style 82 4 5" xfId="941" xr:uid="{00000000-0005-0000-0000-0000AE030000}"/>
    <cellStyle name="Style 82 4 5 2" xfId="942" xr:uid="{00000000-0005-0000-0000-0000AF030000}"/>
    <cellStyle name="Style 82 4 6" xfId="943" xr:uid="{00000000-0005-0000-0000-0000B0030000}"/>
    <cellStyle name="Style 82 4 6 2" xfId="944" xr:uid="{00000000-0005-0000-0000-0000B1030000}"/>
    <cellStyle name="Style 82 5" xfId="945" xr:uid="{00000000-0005-0000-0000-0000B2030000}"/>
    <cellStyle name="Style 82 5 2" xfId="946" xr:uid="{00000000-0005-0000-0000-0000B3030000}"/>
    <cellStyle name="Style 82 6" xfId="947" xr:uid="{00000000-0005-0000-0000-0000B4030000}"/>
    <cellStyle name="Style 82 6 2" xfId="948" xr:uid="{00000000-0005-0000-0000-0000B5030000}"/>
    <cellStyle name="Style 82 7" xfId="949" xr:uid="{00000000-0005-0000-0000-0000B6030000}"/>
    <cellStyle name="Style 82 8" xfId="950" xr:uid="{00000000-0005-0000-0000-0000B7030000}"/>
    <cellStyle name="Style 82 8 2" xfId="951" xr:uid="{00000000-0005-0000-0000-0000B8030000}"/>
    <cellStyle name="Style 82 9" xfId="952" xr:uid="{00000000-0005-0000-0000-0000B9030000}"/>
    <cellStyle name="Style 82 9 2" xfId="953" xr:uid="{00000000-0005-0000-0000-0000BA030000}"/>
    <cellStyle name="Style 83" xfId="954" xr:uid="{00000000-0005-0000-0000-0000BB030000}"/>
    <cellStyle name="Style 83 2" xfId="955" xr:uid="{00000000-0005-0000-0000-0000BC030000}"/>
    <cellStyle name="Style 83 2 2" xfId="956" xr:uid="{00000000-0005-0000-0000-0000BD030000}"/>
    <cellStyle name="Style 83 2 2 2" xfId="957" xr:uid="{00000000-0005-0000-0000-0000BE030000}"/>
    <cellStyle name="Style 83 2 3" xfId="958" xr:uid="{00000000-0005-0000-0000-0000BF030000}"/>
    <cellStyle name="Style 83 2 3 2" xfId="959" xr:uid="{00000000-0005-0000-0000-0000C0030000}"/>
    <cellStyle name="Style 83 2 4" xfId="960" xr:uid="{00000000-0005-0000-0000-0000C1030000}"/>
    <cellStyle name="Style 83 2 5" xfId="961" xr:uid="{00000000-0005-0000-0000-0000C2030000}"/>
    <cellStyle name="Style 83 2 5 2" xfId="962" xr:uid="{00000000-0005-0000-0000-0000C3030000}"/>
    <cellStyle name="Style 83 2 6" xfId="963" xr:uid="{00000000-0005-0000-0000-0000C4030000}"/>
    <cellStyle name="Style 83 2 6 2" xfId="964" xr:uid="{00000000-0005-0000-0000-0000C5030000}"/>
    <cellStyle name="Style 83 3" xfId="965" xr:uid="{00000000-0005-0000-0000-0000C6030000}"/>
    <cellStyle name="Style 83 3 2" xfId="966" xr:uid="{00000000-0005-0000-0000-0000C7030000}"/>
    <cellStyle name="Style 83 3 2 2" xfId="967" xr:uid="{00000000-0005-0000-0000-0000C8030000}"/>
    <cellStyle name="Style 83 3 3" xfId="968" xr:uid="{00000000-0005-0000-0000-0000C9030000}"/>
    <cellStyle name="Style 83 3 3 2" xfId="969" xr:uid="{00000000-0005-0000-0000-0000CA030000}"/>
    <cellStyle name="Style 83 3 4" xfId="970" xr:uid="{00000000-0005-0000-0000-0000CB030000}"/>
    <cellStyle name="Style 83 3 5" xfId="971" xr:uid="{00000000-0005-0000-0000-0000CC030000}"/>
    <cellStyle name="Style 83 3 5 2" xfId="972" xr:uid="{00000000-0005-0000-0000-0000CD030000}"/>
    <cellStyle name="Style 83 3 6" xfId="973" xr:uid="{00000000-0005-0000-0000-0000CE030000}"/>
    <cellStyle name="Style 83 3 6 2" xfId="974" xr:uid="{00000000-0005-0000-0000-0000CF030000}"/>
    <cellStyle name="Style 83 4" xfId="975" xr:uid="{00000000-0005-0000-0000-0000D0030000}"/>
    <cellStyle name="Style 83 4 2" xfId="976" xr:uid="{00000000-0005-0000-0000-0000D1030000}"/>
    <cellStyle name="Style 83 4 2 2" xfId="977" xr:uid="{00000000-0005-0000-0000-0000D2030000}"/>
    <cellStyle name="Style 83 4 3" xfId="978" xr:uid="{00000000-0005-0000-0000-0000D3030000}"/>
    <cellStyle name="Style 83 4 3 2" xfId="979" xr:uid="{00000000-0005-0000-0000-0000D4030000}"/>
    <cellStyle name="Style 83 4 4" xfId="980" xr:uid="{00000000-0005-0000-0000-0000D5030000}"/>
    <cellStyle name="Style 83 4 5" xfId="981" xr:uid="{00000000-0005-0000-0000-0000D6030000}"/>
    <cellStyle name="Style 83 4 5 2" xfId="982" xr:uid="{00000000-0005-0000-0000-0000D7030000}"/>
    <cellStyle name="Style 83 4 6" xfId="983" xr:uid="{00000000-0005-0000-0000-0000D8030000}"/>
    <cellStyle name="Style 83 4 6 2" xfId="984" xr:uid="{00000000-0005-0000-0000-0000D9030000}"/>
    <cellStyle name="Style 83 5" xfId="985" xr:uid="{00000000-0005-0000-0000-0000DA030000}"/>
    <cellStyle name="Style 83 5 2" xfId="986" xr:uid="{00000000-0005-0000-0000-0000DB030000}"/>
    <cellStyle name="Style 83 6" xfId="987" xr:uid="{00000000-0005-0000-0000-0000DC030000}"/>
    <cellStyle name="Style 83 6 2" xfId="988" xr:uid="{00000000-0005-0000-0000-0000DD030000}"/>
    <cellStyle name="Style 83 7" xfId="989" xr:uid="{00000000-0005-0000-0000-0000DE030000}"/>
    <cellStyle name="Style 83 8" xfId="990" xr:uid="{00000000-0005-0000-0000-0000DF030000}"/>
    <cellStyle name="Style 83 8 2" xfId="991" xr:uid="{00000000-0005-0000-0000-0000E0030000}"/>
    <cellStyle name="Style 83 9" xfId="992" xr:uid="{00000000-0005-0000-0000-0000E1030000}"/>
    <cellStyle name="Style 83 9 2" xfId="993" xr:uid="{00000000-0005-0000-0000-0000E2030000}"/>
    <cellStyle name="Style 84" xfId="994" xr:uid="{00000000-0005-0000-0000-0000E3030000}"/>
    <cellStyle name="Style 84 2" xfId="995" xr:uid="{00000000-0005-0000-0000-0000E4030000}"/>
    <cellStyle name="Style 84 2 2" xfId="996" xr:uid="{00000000-0005-0000-0000-0000E5030000}"/>
    <cellStyle name="Style 84 2 2 2" xfId="997" xr:uid="{00000000-0005-0000-0000-0000E6030000}"/>
    <cellStyle name="Style 84 2 3" xfId="998" xr:uid="{00000000-0005-0000-0000-0000E7030000}"/>
    <cellStyle name="Style 84 2 3 2" xfId="999" xr:uid="{00000000-0005-0000-0000-0000E8030000}"/>
    <cellStyle name="Style 84 2 4" xfId="1000" xr:uid="{00000000-0005-0000-0000-0000E9030000}"/>
    <cellStyle name="Style 84 2 5" xfId="1001" xr:uid="{00000000-0005-0000-0000-0000EA030000}"/>
    <cellStyle name="Style 84 2 5 2" xfId="1002" xr:uid="{00000000-0005-0000-0000-0000EB030000}"/>
    <cellStyle name="Style 84 2 6" xfId="1003" xr:uid="{00000000-0005-0000-0000-0000EC030000}"/>
    <cellStyle name="Style 84 2 6 2" xfId="1004" xr:uid="{00000000-0005-0000-0000-0000ED030000}"/>
    <cellStyle name="Style 84 3" xfId="1005" xr:uid="{00000000-0005-0000-0000-0000EE030000}"/>
    <cellStyle name="Style 84 3 2" xfId="1006" xr:uid="{00000000-0005-0000-0000-0000EF030000}"/>
    <cellStyle name="Style 84 3 2 2" xfId="1007" xr:uid="{00000000-0005-0000-0000-0000F0030000}"/>
    <cellStyle name="Style 84 3 3" xfId="1008" xr:uid="{00000000-0005-0000-0000-0000F1030000}"/>
    <cellStyle name="Style 84 3 3 2" xfId="1009" xr:uid="{00000000-0005-0000-0000-0000F2030000}"/>
    <cellStyle name="Style 84 3 4" xfId="1010" xr:uid="{00000000-0005-0000-0000-0000F3030000}"/>
    <cellStyle name="Style 84 3 5" xfId="1011" xr:uid="{00000000-0005-0000-0000-0000F4030000}"/>
    <cellStyle name="Style 84 3 5 2" xfId="1012" xr:uid="{00000000-0005-0000-0000-0000F5030000}"/>
    <cellStyle name="Style 84 3 6" xfId="1013" xr:uid="{00000000-0005-0000-0000-0000F6030000}"/>
    <cellStyle name="Style 84 3 6 2" xfId="1014" xr:uid="{00000000-0005-0000-0000-0000F7030000}"/>
    <cellStyle name="Style 84 4" xfId="1015" xr:uid="{00000000-0005-0000-0000-0000F8030000}"/>
    <cellStyle name="Style 84 4 2" xfId="1016" xr:uid="{00000000-0005-0000-0000-0000F9030000}"/>
    <cellStyle name="Style 84 4 2 2" xfId="1017" xr:uid="{00000000-0005-0000-0000-0000FA030000}"/>
    <cellStyle name="Style 84 4 3" xfId="1018" xr:uid="{00000000-0005-0000-0000-0000FB030000}"/>
    <cellStyle name="Style 84 4 3 2" xfId="1019" xr:uid="{00000000-0005-0000-0000-0000FC030000}"/>
    <cellStyle name="Style 84 4 4" xfId="1020" xr:uid="{00000000-0005-0000-0000-0000FD030000}"/>
    <cellStyle name="Style 84 4 5" xfId="1021" xr:uid="{00000000-0005-0000-0000-0000FE030000}"/>
    <cellStyle name="Style 84 4 5 2" xfId="1022" xr:uid="{00000000-0005-0000-0000-0000FF030000}"/>
    <cellStyle name="Style 84 4 6" xfId="1023" xr:uid="{00000000-0005-0000-0000-000000040000}"/>
    <cellStyle name="Style 84 4 6 2" xfId="1024" xr:uid="{00000000-0005-0000-0000-000001040000}"/>
    <cellStyle name="Style 84 5" xfId="1025" xr:uid="{00000000-0005-0000-0000-000002040000}"/>
    <cellStyle name="Style 84 5 2" xfId="1026" xr:uid="{00000000-0005-0000-0000-000003040000}"/>
    <cellStyle name="Style 84 6" xfId="1027" xr:uid="{00000000-0005-0000-0000-000004040000}"/>
    <cellStyle name="Style 84 6 2" xfId="1028" xr:uid="{00000000-0005-0000-0000-000005040000}"/>
    <cellStyle name="Style 84 7" xfId="1029" xr:uid="{00000000-0005-0000-0000-000006040000}"/>
    <cellStyle name="Style 84 8" xfId="1030" xr:uid="{00000000-0005-0000-0000-000007040000}"/>
    <cellStyle name="Style 84 8 2" xfId="1031" xr:uid="{00000000-0005-0000-0000-000008040000}"/>
    <cellStyle name="Style 84 9" xfId="1032" xr:uid="{00000000-0005-0000-0000-000009040000}"/>
    <cellStyle name="Style 84 9 2" xfId="1033" xr:uid="{00000000-0005-0000-0000-00000A040000}"/>
    <cellStyle name="Style 85" xfId="1034" xr:uid="{00000000-0005-0000-0000-00000B040000}"/>
    <cellStyle name="Style 85 2" xfId="1035" xr:uid="{00000000-0005-0000-0000-00000C040000}"/>
    <cellStyle name="Style 85 2 2" xfId="1036" xr:uid="{00000000-0005-0000-0000-00000D040000}"/>
    <cellStyle name="Style 85 2 2 2" xfId="1037" xr:uid="{00000000-0005-0000-0000-00000E040000}"/>
    <cellStyle name="Style 85 2 3" xfId="1038" xr:uid="{00000000-0005-0000-0000-00000F040000}"/>
    <cellStyle name="Style 85 2 3 2" xfId="1039" xr:uid="{00000000-0005-0000-0000-000010040000}"/>
    <cellStyle name="Style 85 2 4" xfId="1040" xr:uid="{00000000-0005-0000-0000-000011040000}"/>
    <cellStyle name="Style 85 2 5" xfId="1041" xr:uid="{00000000-0005-0000-0000-000012040000}"/>
    <cellStyle name="Style 85 2 5 2" xfId="1042" xr:uid="{00000000-0005-0000-0000-000013040000}"/>
    <cellStyle name="Style 85 2 6" xfId="1043" xr:uid="{00000000-0005-0000-0000-000014040000}"/>
    <cellStyle name="Style 85 2 6 2" xfId="1044" xr:uid="{00000000-0005-0000-0000-000015040000}"/>
    <cellStyle name="Style 85 3" xfId="1045" xr:uid="{00000000-0005-0000-0000-000016040000}"/>
    <cellStyle name="Style 85 3 2" xfId="1046" xr:uid="{00000000-0005-0000-0000-000017040000}"/>
    <cellStyle name="Style 85 3 2 2" xfId="1047" xr:uid="{00000000-0005-0000-0000-000018040000}"/>
    <cellStyle name="Style 85 3 3" xfId="1048" xr:uid="{00000000-0005-0000-0000-000019040000}"/>
    <cellStyle name="Style 85 3 3 2" xfId="1049" xr:uid="{00000000-0005-0000-0000-00001A040000}"/>
    <cellStyle name="Style 85 3 4" xfId="1050" xr:uid="{00000000-0005-0000-0000-00001B040000}"/>
    <cellStyle name="Style 85 3 5" xfId="1051" xr:uid="{00000000-0005-0000-0000-00001C040000}"/>
    <cellStyle name="Style 85 3 5 2" xfId="1052" xr:uid="{00000000-0005-0000-0000-00001D040000}"/>
    <cellStyle name="Style 85 3 6" xfId="1053" xr:uid="{00000000-0005-0000-0000-00001E040000}"/>
    <cellStyle name="Style 85 3 6 2" xfId="1054" xr:uid="{00000000-0005-0000-0000-00001F040000}"/>
    <cellStyle name="Style 85 4" xfId="1055" xr:uid="{00000000-0005-0000-0000-000020040000}"/>
    <cellStyle name="Style 85 4 2" xfId="1056" xr:uid="{00000000-0005-0000-0000-000021040000}"/>
    <cellStyle name="Style 85 4 2 2" xfId="1057" xr:uid="{00000000-0005-0000-0000-000022040000}"/>
    <cellStyle name="Style 85 4 3" xfId="1058" xr:uid="{00000000-0005-0000-0000-000023040000}"/>
    <cellStyle name="Style 85 4 3 2" xfId="1059" xr:uid="{00000000-0005-0000-0000-000024040000}"/>
    <cellStyle name="Style 85 4 4" xfId="1060" xr:uid="{00000000-0005-0000-0000-000025040000}"/>
    <cellStyle name="Style 85 4 5" xfId="1061" xr:uid="{00000000-0005-0000-0000-000026040000}"/>
    <cellStyle name="Style 85 4 5 2" xfId="1062" xr:uid="{00000000-0005-0000-0000-000027040000}"/>
    <cellStyle name="Style 85 4 6" xfId="1063" xr:uid="{00000000-0005-0000-0000-000028040000}"/>
    <cellStyle name="Style 85 4 6 2" xfId="1064" xr:uid="{00000000-0005-0000-0000-000029040000}"/>
    <cellStyle name="Style 85 5" xfId="1065" xr:uid="{00000000-0005-0000-0000-00002A040000}"/>
    <cellStyle name="Style 85 5 2" xfId="1066" xr:uid="{00000000-0005-0000-0000-00002B040000}"/>
    <cellStyle name="Style 85 6" xfId="1067" xr:uid="{00000000-0005-0000-0000-00002C040000}"/>
    <cellStyle name="Style 85 6 2" xfId="1068" xr:uid="{00000000-0005-0000-0000-00002D040000}"/>
    <cellStyle name="Style 85 7" xfId="1069" xr:uid="{00000000-0005-0000-0000-00002E040000}"/>
    <cellStyle name="Style 85 8" xfId="1070" xr:uid="{00000000-0005-0000-0000-00002F040000}"/>
    <cellStyle name="Style 85 8 2" xfId="1071" xr:uid="{00000000-0005-0000-0000-000030040000}"/>
    <cellStyle name="Style 85 9" xfId="1072" xr:uid="{00000000-0005-0000-0000-000031040000}"/>
    <cellStyle name="Style 85 9 2" xfId="1073" xr:uid="{00000000-0005-0000-0000-000032040000}"/>
    <cellStyle name="Style 86" xfId="1074" xr:uid="{00000000-0005-0000-0000-000033040000}"/>
    <cellStyle name="Style 86 2" xfId="1075" xr:uid="{00000000-0005-0000-0000-000034040000}"/>
    <cellStyle name="Style 86 3" xfId="1076" xr:uid="{00000000-0005-0000-0000-000035040000}"/>
    <cellStyle name="Style 86 4" xfId="1077" xr:uid="{00000000-0005-0000-0000-000036040000}"/>
    <cellStyle name="Style 87" xfId="1078" xr:uid="{00000000-0005-0000-0000-000037040000}"/>
    <cellStyle name="Style 87 2" xfId="1079" xr:uid="{00000000-0005-0000-0000-000038040000}"/>
    <cellStyle name="Style 87 3" xfId="1080" xr:uid="{00000000-0005-0000-0000-000039040000}"/>
    <cellStyle name="Style 87 4" xfId="1081" xr:uid="{00000000-0005-0000-0000-00003A040000}"/>
    <cellStyle name="Style 88" xfId="1082" xr:uid="{00000000-0005-0000-0000-00003B040000}"/>
    <cellStyle name="Style 88 2" xfId="1083" xr:uid="{00000000-0005-0000-0000-00003C040000}"/>
    <cellStyle name="Style 88 2 2" xfId="1084" xr:uid="{00000000-0005-0000-0000-00003D040000}"/>
    <cellStyle name="Style 88 2 2 2" xfId="1085" xr:uid="{00000000-0005-0000-0000-00003E040000}"/>
    <cellStyle name="Style 88 2 3" xfId="1086" xr:uid="{00000000-0005-0000-0000-00003F040000}"/>
    <cellStyle name="Style 88 2 3 2" xfId="1087" xr:uid="{00000000-0005-0000-0000-000040040000}"/>
    <cellStyle name="Style 88 2 4" xfId="1088" xr:uid="{00000000-0005-0000-0000-000041040000}"/>
    <cellStyle name="Style 88 2 5" xfId="1089" xr:uid="{00000000-0005-0000-0000-000042040000}"/>
    <cellStyle name="Style 88 2 5 2" xfId="1090" xr:uid="{00000000-0005-0000-0000-000043040000}"/>
    <cellStyle name="Style 88 2 6" xfId="1091" xr:uid="{00000000-0005-0000-0000-000044040000}"/>
    <cellStyle name="Style 88 2 6 2" xfId="1092" xr:uid="{00000000-0005-0000-0000-000045040000}"/>
    <cellStyle name="Style 88 3" xfId="1093" xr:uid="{00000000-0005-0000-0000-000046040000}"/>
    <cellStyle name="Style 88 3 2" xfId="1094" xr:uid="{00000000-0005-0000-0000-000047040000}"/>
    <cellStyle name="Style 88 3 2 2" xfId="1095" xr:uid="{00000000-0005-0000-0000-000048040000}"/>
    <cellStyle name="Style 88 3 3" xfId="1096" xr:uid="{00000000-0005-0000-0000-000049040000}"/>
    <cellStyle name="Style 88 3 3 2" xfId="1097" xr:uid="{00000000-0005-0000-0000-00004A040000}"/>
    <cellStyle name="Style 88 3 4" xfId="1098" xr:uid="{00000000-0005-0000-0000-00004B040000}"/>
    <cellStyle name="Style 88 3 5" xfId="1099" xr:uid="{00000000-0005-0000-0000-00004C040000}"/>
    <cellStyle name="Style 88 3 5 2" xfId="1100" xr:uid="{00000000-0005-0000-0000-00004D040000}"/>
    <cellStyle name="Style 88 3 6" xfId="1101" xr:uid="{00000000-0005-0000-0000-00004E040000}"/>
    <cellStyle name="Style 88 3 6 2" xfId="1102" xr:uid="{00000000-0005-0000-0000-00004F040000}"/>
    <cellStyle name="Style 88 4" xfId="1103" xr:uid="{00000000-0005-0000-0000-000050040000}"/>
    <cellStyle name="Style 88 4 2" xfId="1104" xr:uid="{00000000-0005-0000-0000-000051040000}"/>
    <cellStyle name="Style 88 4 2 2" xfId="1105" xr:uid="{00000000-0005-0000-0000-000052040000}"/>
    <cellStyle name="Style 88 4 3" xfId="1106" xr:uid="{00000000-0005-0000-0000-000053040000}"/>
    <cellStyle name="Style 88 4 3 2" xfId="1107" xr:uid="{00000000-0005-0000-0000-000054040000}"/>
    <cellStyle name="Style 88 4 4" xfId="1108" xr:uid="{00000000-0005-0000-0000-000055040000}"/>
    <cellStyle name="Style 88 4 5" xfId="1109" xr:uid="{00000000-0005-0000-0000-000056040000}"/>
    <cellStyle name="Style 88 4 5 2" xfId="1110" xr:uid="{00000000-0005-0000-0000-000057040000}"/>
    <cellStyle name="Style 88 4 6" xfId="1111" xr:uid="{00000000-0005-0000-0000-000058040000}"/>
    <cellStyle name="Style 88 4 6 2" xfId="1112" xr:uid="{00000000-0005-0000-0000-000059040000}"/>
    <cellStyle name="Style 88 5" xfId="1113" xr:uid="{00000000-0005-0000-0000-00005A040000}"/>
    <cellStyle name="Style 88 5 2" xfId="1114" xr:uid="{00000000-0005-0000-0000-00005B040000}"/>
    <cellStyle name="Style 88 6" xfId="1115" xr:uid="{00000000-0005-0000-0000-00005C040000}"/>
    <cellStyle name="Style 88 6 2" xfId="1116" xr:uid="{00000000-0005-0000-0000-00005D040000}"/>
    <cellStyle name="Style 88 7" xfId="1117" xr:uid="{00000000-0005-0000-0000-00005E040000}"/>
    <cellStyle name="Style 88 8" xfId="1118" xr:uid="{00000000-0005-0000-0000-00005F040000}"/>
    <cellStyle name="Style 88 8 2" xfId="1119" xr:uid="{00000000-0005-0000-0000-000060040000}"/>
    <cellStyle name="Style 88 9" xfId="1120" xr:uid="{00000000-0005-0000-0000-000061040000}"/>
    <cellStyle name="Style 88 9 2" xfId="1121" xr:uid="{00000000-0005-0000-0000-000062040000}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border diagonalUp="0" diagonalDown="0">
        <left/>
        <right style="medium">
          <color indexed="64"/>
        </right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fill>
        <patternFill patternType="none">
          <bgColor auto="1"/>
        </patternFill>
      </fill>
      <border diagonalUp="0" diagonalDown="0">
        <right style="thin">
          <color auto="1"/>
        </right>
        <vertical style="thin">
          <color auto="1"/>
        </vertical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0000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2" formatCode="_(&quot;$&quot;* #,##0_);_(&quot;$&quot;* \(#,##0\);_(&quot;$&quot;* &quot;-&quot;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1" formatCode="0#########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1348" totalsRowShown="0" headerRowDxfId="53" tableBorderDxfId="52">
  <autoFilter ref="A1:O1348" xr:uid="{00000000-0009-0000-0100-000003000000}"/>
  <tableColumns count="15">
    <tableColumn id="1" xr3:uid="{00000000-0010-0000-0000-000001000000}" name="Town" dataDxfId="51"/>
    <tableColumn id="2" xr3:uid="{00000000-0010-0000-0000-000002000000}" name="Census Tract" dataDxfId="50"/>
    <tableColumn id="3" xr3:uid="{00000000-0010-0000-0000-000003000000}" name="Distressed Tract" dataDxfId="49"/>
    <tableColumn id="4" xr3:uid="{00000000-0010-0000-0000-000004000000}" name="CLM $ Collected " dataDxfId="48" dataCellStyle="Currency">
      <calculatedColumnFormula>Table3[[#This Row],[Residential CLM $ Collected]]+Table3[[#This Row],[C&amp;I CLM $ Collected]]</calculatedColumnFormula>
    </tableColumn>
    <tableColumn id="5" xr3:uid="{00000000-0010-0000-0000-000005000000}" name="% of Total CLM $ Collected " dataDxfId="47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6" dataCellStyle="Currency">
      <calculatedColumnFormula>Table3[[#This Row],[Residential Incentive Disbursements]]+Table3[[#This Row],[C&amp;I Incentive Disbursements]]</calculatedColumnFormula>
    </tableColumn>
    <tableColumn id="7" xr3:uid="{00000000-0010-0000-0000-000007000000}" name="% of Total Incentive Disbursements" dataDxfId="45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4" dataCellStyle="Currency"/>
    <tableColumn id="10" xr3:uid="{00000000-0010-0000-0000-00000A000000}" name="% of Total Residential CLM $ Collected" dataDxfId="43" dataCellStyle="Percent">
      <calculatedColumnFormula>Table3[[#This Row],[Residential CLM $ Collected]]/'1.) CLM Reference'!$B$4</calculatedColumnFormula>
    </tableColumn>
    <tableColumn id="11" xr3:uid="{00000000-0010-0000-0000-00000B000000}" name="Residential Incentive Disbursements" dataDxfId="42" dataCellStyle="Currency"/>
    <tableColumn id="12" xr3:uid="{00000000-0010-0000-0000-00000C000000}" name="% of Total Residential Incentive Disbursements " dataDxfId="41" dataCellStyle="Percent">
      <calculatedColumnFormula>Table3[[#This Row],[Residential Incentive Disbursements]]/'1.) CLM Reference'!$B$5</calculatedColumnFormula>
    </tableColumn>
    <tableColumn id="14" xr3:uid="{00000000-0010-0000-0000-00000E000000}" name="C&amp;I CLM $ Collected" dataDxfId="40" dataCellStyle="Currency"/>
    <tableColumn id="15" xr3:uid="{00000000-0010-0000-0000-00000F000000}" name="% of Total C&amp;I CLM $ Collected" dataDxfId="39" dataCellStyle="Percent">
      <calculatedColumnFormula>Table3[[#This Row],[C&amp;I CLM $ Collected]]/'1.) CLM Reference'!$B$4</calculatedColumnFormula>
    </tableColumn>
    <tableColumn id="16" xr3:uid="{00000000-0010-0000-0000-000010000000}" name="C&amp;I Incentive Disbursements" dataDxfId="38" dataCellStyle="Currency"/>
    <tableColumn id="17" xr3:uid="{00000000-0010-0000-0000-000011000000}" name="% of TotalC&amp;I Incentive Disbursements " dataDxfId="37" dataCellStyle="Percent">
      <calculatedColumnFormula>Table3[[#This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252" totalsRowShown="0" headerRowDxfId="36" headerRowBorderDxfId="35" tableBorderDxfId="34" totalsRowBorderDxfId="33">
  <autoFilter ref="A1:O252" xr:uid="{00000000-0009-0000-0100-000001000000}"/>
  <tableColumns count="15">
    <tableColumn id="1" xr3:uid="{00000000-0010-0000-0100-000001000000}" name="Town" dataDxfId="32"/>
    <tableColumn id="2" xr3:uid="{00000000-0010-0000-0100-000002000000}" name="Census Tract" dataDxfId="31"/>
    <tableColumn id="3" xr3:uid="{00000000-0010-0000-0100-000003000000}" name="Distressed Tract" dataDxfId="30"/>
    <tableColumn id="4" xr3:uid="{00000000-0010-0000-0100-000004000000}" name="CLM $ Collected " dataDxfId="29" dataCellStyle="Currency"/>
    <tableColumn id="5" xr3:uid="{00000000-0010-0000-0100-000005000000}" name="% of Total CLM $ Collected " dataDxfId="28" dataCellStyle="Percent">
      <calculatedColumnFormula>Table32[[#This Row],[CLM $ Collected ]]/'1.) CLM Reference'!$B$4</calculatedColumnFormula>
    </tableColumn>
    <tableColumn id="6" xr3:uid="{00000000-0010-0000-0100-000006000000}" name="Incentive Disbursements" dataDxfId="27" dataCellStyle="Currency"/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 dataCellStyle="Currency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 dataCellStyle="Currency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 dataCellStyle="Currency"/>
    <tableColumn id="15" xr3:uid="{00000000-0010-0000-0100-00000F000000}" name="% of Total C&amp;I CLM $ Collected" dataDxfId="20" dataCellStyle="Percent">
      <calculatedColumnFormula>Table32[[#This Row],[C&amp;I CLM $ Collected]]/'1.) CLM Reference'!$B$4</calculatedColumnFormula>
    </tableColumn>
    <tableColumn id="16" xr3:uid="{00000000-0010-0000-0100-000010000000}" name="C&amp;I Incentive Disbursements" dataDxfId="19" dataCellStyle="Currency"/>
    <tableColumn id="17" xr3:uid="{00000000-0010-0000-0100-000011000000}" name="% of TotalC&amp;I Incentive Disbursements " dataDxfId="18" dataCellStyle="Percent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1348" totalsRowShown="0" headerRowDxfId="17" dataDxfId="16" tableBorderDxfId="15">
  <autoFilter ref="A1:O1348" xr:uid="{00000000-0009-0000-0100-000002000000}">
    <filterColumn colId="1">
      <filters>
        <filter val="09001100100"/>
        <filter val="09001100200"/>
        <filter val="09001100300"/>
        <filter val="09001101010"/>
        <filter val="09001101020"/>
        <filter val="09001102010"/>
        <filter val="09001102020"/>
        <filter val="09001103000"/>
        <filter val="09001104000"/>
        <filter val="09001105000"/>
        <filter val="09001105200"/>
        <filter val="09001106000"/>
        <filter val="09001107000"/>
        <filter val="09001108000"/>
        <filter val="09001109000"/>
        <filter val="09001110000"/>
        <filter val="09001110500"/>
        <filter val="09001111000"/>
        <filter val="09001112000"/>
        <filter val="09001113000"/>
        <filter val="09001200100"/>
        <filter val="09001200200"/>
        <filter val="09001200301"/>
        <filter val="09001200302"/>
        <filter val="09001201000"/>
        <filter val="09001202000"/>
        <filter val="09001203000"/>
        <filter val="09001204000"/>
        <filter val="09001205000"/>
        <filter val="09001205100"/>
        <filter val="09001205200"/>
        <filter val="09001205300"/>
        <filter val="09001206000"/>
        <filter val="09001207000"/>
        <filter val="09001208000"/>
        <filter val="09001209000"/>
        <filter val="09001210000"/>
        <filter val="09001210100"/>
        <filter val="09001210200"/>
        <filter val="09001210300"/>
        <filter val="09001210400"/>
        <filter val="09001210500"/>
        <filter val="09001210600"/>
        <filter val="09001210701"/>
        <filter val="09001210702"/>
        <filter val="09001210800"/>
        <filter val="09001210900"/>
        <filter val="09001211000"/>
        <filter val="09001211100"/>
        <filter val="09001211200"/>
        <filter val="09001211300"/>
        <filter val="09001211400"/>
        <filter val="09001212000"/>
        <filter val="09001213000"/>
        <filter val="09001214000"/>
        <filter val="09001215000"/>
        <filter val="09001216000"/>
        <filter val="09001217000"/>
        <filter val="09001218010"/>
        <filter val="09001218020"/>
        <filter val="09001219000"/>
        <filter val="09001220000"/>
        <filter val="09001220100"/>
        <filter val="09001220200"/>
        <filter val="09001220300"/>
        <filter val="09001221000"/>
        <filter val="09001222000"/>
        <filter val="09001223000"/>
        <filter val="09001224000"/>
        <filter val="09001230100"/>
        <filter val="09001230200"/>
        <filter val="09001230300"/>
        <filter val="09001230400"/>
        <filter val="09001230501"/>
        <filter val="09001230502"/>
        <filter val="09001240100"/>
        <filter val="09001240200"/>
        <filter val="09001245100"/>
        <filter val="09001245200"/>
        <filter val="09001245300"/>
        <filter val="09001245400"/>
        <filter val="09001245500"/>
        <filter val="09001245600"/>
        <filter val="09001257100"/>
        <filter val="09001301000"/>
        <filter val="09001302000"/>
        <filter val="09001303000"/>
        <filter val="09001304000"/>
        <filter val="09001305000"/>
        <filter val="09001351000"/>
        <filter val="09001352000"/>
        <filter val="09001353000"/>
        <filter val="09001354000"/>
        <filter val="09001425000"/>
        <filter val="09001426000"/>
        <filter val="09001427000"/>
        <filter val="09001428000"/>
        <filter val="09001429000"/>
        <filter val="09001430000"/>
        <filter val="09001431000"/>
        <filter val="09001432000"/>
        <filter val="09001433000"/>
        <filter val="09001434000"/>
        <filter val="09001435000"/>
        <filter val="09001436000"/>
        <filter val="09001437000"/>
        <filter val="09001438000"/>
        <filter val="09001439000"/>
        <filter val="09001440000"/>
        <filter val="09001442000"/>
        <filter val="09001443000"/>
        <filter val="09001444000"/>
        <filter val="09001445000"/>
        <filter val="09001446000"/>
        <filter val="09001451010"/>
        <filter val="09001451020"/>
        <filter val="09001452000"/>
        <filter val="09001453000"/>
        <filter val="09001454000"/>
        <filter val="09001501000"/>
        <filter val="09001502000"/>
        <filter val="09001503000"/>
        <filter val="09001504000"/>
        <filter val="09001505000"/>
        <filter val="09001506000"/>
        <filter val="09001551000"/>
        <filter val="09001552000"/>
        <filter val="09001604000"/>
      </filters>
    </filterColumn>
  </autoFilter>
  <tableColumns count="15">
    <tableColumn id="1" xr3:uid="{00000000-0010-0000-0200-000001000000}" name="Town" dataDxfId="14"/>
    <tableColumn id="2" xr3:uid="{00000000-0010-0000-0200-000002000000}" name="Census Tract" dataDxfId="13"/>
    <tableColumn id="3" xr3:uid="{00000000-0010-0000-0200-000003000000}" name="Distressed Tract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HES Total Units" dataDxfId="9"/>
    <tableColumn id="11" xr3:uid="{00000000-0010-0000-0200-00000B000000}" name="HES Single" dataDxfId="8"/>
    <tableColumn id="10" xr3:uid="{00000000-0010-0000-0200-00000A000000}" name="HES 2-4" dataDxfId="7"/>
    <tableColumn id="8" xr3:uid="{00000000-0010-0000-0200-000008000000}" name="HES 4+" dataDxfId="6"/>
    <tableColumn id="7" xr3:uid="{00000000-0010-0000-0200-000007000000}" name="HES Incentives" dataDxfId="5" dataCellStyle="Currency"/>
    <tableColumn id="14" xr3:uid="{00000000-0010-0000-0200-00000E000000}" name="HES-IE Total Units" dataDxfId="4"/>
    <tableColumn id="15" xr3:uid="{00000000-0010-0000-0200-00000F000000}" name="HES-IE Single" dataDxfId="3"/>
    <tableColumn id="13" xr3:uid="{00000000-0010-0000-0200-00000D000000}" name="HES-IE 2-4" dataDxfId="2"/>
    <tableColumn id="12" xr3:uid="{00000000-0010-0000-0200-00000C000000}" name="HES-IE 4+" dataDxfId="1"/>
    <tableColumn id="16" xr3:uid="{00000000-0010-0000-0200-000010000000}" name="HES-IE Incentives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.Malmrose@ct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17" sqref="B17"/>
    </sheetView>
  </sheetViews>
  <sheetFormatPr defaultRowHeight="14.5" x14ac:dyDescent="0.35"/>
  <cols>
    <col min="1" max="1" width="16.54296875" customWidth="1"/>
    <col min="2" max="2" width="26" customWidth="1"/>
  </cols>
  <sheetData>
    <row r="1" spans="1:3" ht="23.5" x14ac:dyDescent="0.55000000000000004">
      <c r="A1" s="87" t="s">
        <v>0</v>
      </c>
      <c r="B1" s="88"/>
      <c r="C1" s="89"/>
    </row>
    <row r="2" spans="1:3" ht="23.5" x14ac:dyDescent="0.55000000000000004">
      <c r="A2" s="90" t="s">
        <v>1</v>
      </c>
      <c r="B2" s="91"/>
      <c r="C2" s="92"/>
    </row>
    <row r="3" spans="1:3" ht="24" thickBot="1" x14ac:dyDescent="0.6">
      <c r="A3" s="93" t="s">
        <v>2</v>
      </c>
      <c r="B3" s="94"/>
      <c r="C3" s="95"/>
    </row>
    <row r="5" spans="1:3" x14ac:dyDescent="0.35">
      <c r="A5" s="3" t="s">
        <v>3</v>
      </c>
      <c r="B5" t="s">
        <v>4</v>
      </c>
    </row>
    <row r="7" spans="1:3" x14ac:dyDescent="0.35">
      <c r="B7" t="s">
        <v>5</v>
      </c>
    </row>
    <row r="9" spans="1:3" x14ac:dyDescent="0.35">
      <c r="A9" s="3" t="s">
        <v>6</v>
      </c>
      <c r="B9" t="s">
        <v>7</v>
      </c>
    </row>
    <row r="10" spans="1:3" x14ac:dyDescent="0.35">
      <c r="B10" s="86" t="s">
        <v>8</v>
      </c>
      <c r="C10" s="86"/>
    </row>
    <row r="11" spans="1:3" x14ac:dyDescent="0.35">
      <c r="B11" s="5" t="s">
        <v>9</v>
      </c>
    </row>
    <row r="12" spans="1:3" x14ac:dyDescent="0.35">
      <c r="B12" t="s">
        <v>10</v>
      </c>
      <c r="C12" s="71" t="s">
        <v>11</v>
      </c>
    </row>
    <row r="15" spans="1:3" x14ac:dyDescent="0.35">
      <c r="A15" s="3" t="s">
        <v>12</v>
      </c>
      <c r="B15" s="4" t="s">
        <v>13</v>
      </c>
    </row>
    <row r="17" spans="1:2" x14ac:dyDescent="0.35">
      <c r="A17" s="3" t="s">
        <v>14</v>
      </c>
      <c r="B17" s="4">
        <v>2021</v>
      </c>
    </row>
    <row r="19" spans="1:2" x14ac:dyDescent="0.35">
      <c r="A19" s="3" t="s">
        <v>15</v>
      </c>
      <c r="B19" s="13">
        <v>44742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8"/>
  <sheetViews>
    <sheetView workbookViewId="0">
      <pane xSplit="1" topLeftCell="B1" activePane="topRight" state="frozen"/>
      <selection pane="topRight" activeCell="G20" sqref="G20"/>
    </sheetView>
  </sheetViews>
  <sheetFormatPr defaultRowHeight="14.5" x14ac:dyDescent="0.35"/>
  <cols>
    <col min="1" max="1" width="27.453125" customWidth="1"/>
    <col min="2" max="10" width="13.7265625" customWidth="1"/>
  </cols>
  <sheetData>
    <row r="1" spans="1:16" x14ac:dyDescent="0.35">
      <c r="A1" s="6" t="s">
        <v>16</v>
      </c>
    </row>
    <row r="2" spans="1:16" x14ac:dyDescent="0.35">
      <c r="A2" s="103" t="s">
        <v>17</v>
      </c>
      <c r="B2" s="96" t="s">
        <v>18</v>
      </c>
      <c r="C2" s="96"/>
      <c r="D2" s="97"/>
      <c r="E2" s="98" t="s">
        <v>19</v>
      </c>
      <c r="F2" s="99"/>
      <c r="G2" s="99"/>
      <c r="H2" s="100" t="s">
        <v>20</v>
      </c>
      <c r="I2" s="101"/>
      <c r="J2" s="102"/>
    </row>
    <row r="3" spans="1:16" x14ac:dyDescent="0.35">
      <c r="A3" s="104"/>
      <c r="B3" s="8" t="s">
        <v>21</v>
      </c>
      <c r="C3" s="9" t="s">
        <v>22</v>
      </c>
      <c r="D3" s="10" t="s">
        <v>23</v>
      </c>
      <c r="E3" s="8" t="s">
        <v>21</v>
      </c>
      <c r="F3" s="10" t="s">
        <v>22</v>
      </c>
      <c r="G3" s="9" t="s">
        <v>23</v>
      </c>
      <c r="H3" s="8" t="s">
        <v>21</v>
      </c>
      <c r="I3" s="9" t="s">
        <v>22</v>
      </c>
      <c r="J3" s="11" t="s">
        <v>23</v>
      </c>
    </row>
    <row r="4" spans="1:16" x14ac:dyDescent="0.35">
      <c r="A4" s="12" t="s">
        <v>24</v>
      </c>
      <c r="B4" s="14">
        <f>C4+D4</f>
        <v>92890424.173155069</v>
      </c>
      <c r="C4" s="15">
        <f>F4+I4</f>
        <v>44309076.843654029</v>
      </c>
      <c r="D4" s="16">
        <f>G4+J4</f>
        <v>48581347.329501033</v>
      </c>
      <c r="E4" s="15">
        <f>F4+G4</f>
        <v>58471010.008971035</v>
      </c>
      <c r="F4" s="16">
        <f>'2.) Small Load'!H1349</f>
        <v>44253449.250654027</v>
      </c>
      <c r="G4" s="15">
        <f>'2.) Small Load'!L1349</f>
        <v>14217560.758317005</v>
      </c>
      <c r="H4" s="16">
        <f>I4+J4</f>
        <v>34419414.164184034</v>
      </c>
      <c r="I4" s="15">
        <f>'3.) Large Load'!H252</f>
        <v>55627.593000000001</v>
      </c>
      <c r="J4" s="17">
        <f>'3.) Large Load'!L252</f>
        <v>34363786.571184032</v>
      </c>
    </row>
    <row r="5" spans="1:16" x14ac:dyDescent="0.35">
      <c r="A5" s="12" t="s">
        <v>25</v>
      </c>
      <c r="B5" s="18">
        <f>C5+D5</f>
        <v>124540720.56929997</v>
      </c>
      <c r="C5" s="19">
        <f>F5+I5</f>
        <v>67608925.192499965</v>
      </c>
      <c r="D5" s="20">
        <f>G5+J5</f>
        <v>56931795.376800008</v>
      </c>
      <c r="E5" s="19">
        <f>F5+G5</f>
        <v>80854601.140499964</v>
      </c>
      <c r="F5" s="20">
        <f>'2.) Small Load'!J1349</f>
        <v>67608925.192499965</v>
      </c>
      <c r="G5" s="19">
        <f>'2.) Small Load'!N1349</f>
        <v>13245675.947999999</v>
      </c>
      <c r="H5" s="20">
        <f>I5+J5</f>
        <v>43686119.428800009</v>
      </c>
      <c r="I5" s="19">
        <f>'3.) Large Load'!J252</f>
        <v>0</v>
      </c>
      <c r="J5" s="21">
        <f>'3.) Large Load'!N252</f>
        <v>43686119.428800009</v>
      </c>
    </row>
    <row r="6" spans="1:16" x14ac:dyDescent="0.35">
      <c r="A6" t="s">
        <v>26</v>
      </c>
      <c r="B6" s="25">
        <f>B5/B4</f>
        <v>1.4695614615831061</v>
      </c>
      <c r="C6" s="25">
        <f t="shared" ref="C6:J6" si="0">C5/C4</f>
        <v>1.5258482010595749</v>
      </c>
      <c r="D6" s="25">
        <f t="shared" si="0"/>
        <v>1.1718858884390835</v>
      </c>
      <c r="E6" s="25">
        <f t="shared" si="0"/>
        <v>1.3828151955660537</v>
      </c>
      <c r="F6" s="25">
        <f t="shared" si="0"/>
        <v>1.5277662269794883</v>
      </c>
      <c r="G6" s="25">
        <f t="shared" si="0"/>
        <v>0.93164194429424385</v>
      </c>
      <c r="H6" s="25">
        <f t="shared" si="0"/>
        <v>1.2692290234927552</v>
      </c>
      <c r="I6" s="25">
        <f t="shared" si="0"/>
        <v>0</v>
      </c>
      <c r="J6" s="25">
        <f t="shared" si="0"/>
        <v>1.2712836327948003</v>
      </c>
    </row>
    <row r="7" spans="1:16" x14ac:dyDescent="0.35">
      <c r="C7" s="86" t="s">
        <v>11</v>
      </c>
      <c r="D7" s="86"/>
    </row>
    <row r="8" spans="1:16" s="31" customFormat="1" x14ac:dyDescent="0.35">
      <c r="A8" s="30" t="s">
        <v>27</v>
      </c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1" customFormat="1" x14ac:dyDescent="0.35">
      <c r="A9" s="30" t="s">
        <v>28</v>
      </c>
      <c r="C9" s="32"/>
      <c r="D9" s="3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4" spans="1:16" x14ac:dyDescent="0.35">
      <c r="D14" t="s">
        <v>11</v>
      </c>
    </row>
    <row r="18" spans="4:4" x14ac:dyDescent="0.35">
      <c r="D18" s="76"/>
    </row>
  </sheetData>
  <mergeCells count="5">
    <mergeCell ref="B2:D2"/>
    <mergeCell ref="E2:G2"/>
    <mergeCell ref="H2:J2"/>
    <mergeCell ref="A2:A3"/>
    <mergeCell ref="C7:D7"/>
  </mergeCells>
  <pageMargins left="0.7" right="0.7" top="0.75" bottom="0.75" header="0.3" footer="0.3"/>
  <pageSetup scale="8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354"/>
  <sheetViews>
    <sheetView zoomScale="80" zoomScaleNormal="80" workbookViewId="0">
      <pane ySplit="1" topLeftCell="A2" activePane="bottomLeft" state="frozen"/>
      <selection pane="bottomLeft" activeCell="D1" sqref="D1:D1048576"/>
    </sheetView>
  </sheetViews>
  <sheetFormatPr defaultRowHeight="14.5" x14ac:dyDescent="0.35"/>
  <cols>
    <col min="1" max="1" width="16.54296875" customWidth="1"/>
    <col min="2" max="2" width="19.1796875" bestFit="1" customWidth="1"/>
    <col min="3" max="3" width="20" customWidth="1"/>
    <col min="4" max="4" width="20.7265625" style="24" customWidth="1"/>
    <col min="5" max="5" width="20.7265625" style="1" customWidth="1"/>
    <col min="6" max="6" width="20.7265625" style="24" customWidth="1"/>
    <col min="7" max="7" width="20.7265625" style="1" customWidth="1"/>
    <col min="8" max="8" width="20.7265625" style="23" customWidth="1"/>
    <col min="9" max="9" width="20.7265625" style="25" customWidth="1"/>
    <col min="10" max="10" width="20.7265625" customWidth="1"/>
    <col min="11" max="11" width="20.7265625" style="25" customWidth="1"/>
    <col min="12" max="12" width="20.7265625" customWidth="1"/>
    <col min="13" max="13" width="20.7265625" style="25" customWidth="1"/>
    <col min="14" max="14" width="20.7265625" customWidth="1"/>
    <col min="15" max="15" width="20.7265625" style="25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5" ht="74.25" customHeight="1" x14ac:dyDescent="0.35">
      <c r="A1" s="41" t="s">
        <v>29</v>
      </c>
      <c r="B1" s="41" t="s">
        <v>30</v>
      </c>
      <c r="C1" s="42" t="s">
        <v>31</v>
      </c>
      <c r="D1" s="43" t="s">
        <v>32</v>
      </c>
      <c r="E1" s="44" t="s">
        <v>33</v>
      </c>
      <c r="F1" s="43" t="s">
        <v>34</v>
      </c>
      <c r="G1" s="44" t="s">
        <v>35</v>
      </c>
      <c r="H1" s="46" t="s">
        <v>36</v>
      </c>
      <c r="I1" s="45" t="s">
        <v>37</v>
      </c>
      <c r="J1" s="46" t="s">
        <v>38</v>
      </c>
      <c r="K1" s="45" t="s">
        <v>39</v>
      </c>
      <c r="L1" s="46" t="s">
        <v>40</v>
      </c>
      <c r="M1" s="45" t="s">
        <v>41</v>
      </c>
      <c r="N1" s="46" t="s">
        <v>42</v>
      </c>
      <c r="O1" s="45" t="s">
        <v>43</v>
      </c>
    </row>
    <row r="2" spans="1:15" x14ac:dyDescent="0.35">
      <c r="A2" t="s">
        <v>44</v>
      </c>
      <c r="B2" s="72">
        <v>9013528100</v>
      </c>
      <c r="C2" t="s">
        <v>45</v>
      </c>
      <c r="D2" s="47">
        <f>Table3[[#This Row],[Residential CLM $ Collected]]+Table3[[#This Row],[C&amp;I CLM $ Collected]]</f>
        <v>64257.906068999997</v>
      </c>
      <c r="E2" s="48">
        <f>Table3[[#This Row],[CLM $ Collected ]]/'1.) CLM Reference'!$B$4</f>
        <v>6.9176028251543122E-4</v>
      </c>
      <c r="F2" s="47">
        <f>Table3[[#This Row],[Residential Incentive Disbursements]]+Table3[[#This Row],[C&amp;I Incentive Disbursements]]</f>
        <v>88733.099999999991</v>
      </c>
      <c r="G2" s="48">
        <f>Table3[[#This Row],[Incentive Disbursements]]/'1.) CLM Reference'!$B$5</f>
        <v>7.1248262892958751E-4</v>
      </c>
      <c r="H2" s="47">
        <v>55790.391530999994</v>
      </c>
      <c r="I2" s="48">
        <f>Table3[[#This Row],[Residential CLM $ Collected]]/'1.) CLM Reference'!$B$4</f>
        <v>6.006043359970271E-4</v>
      </c>
      <c r="J2" s="68">
        <v>85449.9</v>
      </c>
      <c r="K2" s="48">
        <f>Table3[[#This Row],[Residential Incentive Disbursements]]/'1.) CLM Reference'!$B$5</f>
        <v>6.8612016703767094E-4</v>
      </c>
      <c r="L2" s="49">
        <v>8467.5145380000013</v>
      </c>
      <c r="M2" s="48">
        <f>Table3[[#This Row],[C&amp;I CLM $ Collected]]/'1.) CLM Reference'!$B$4</f>
        <v>9.1155946518404172E-5</v>
      </c>
      <c r="N2" s="68">
        <v>3283.2</v>
      </c>
      <c r="O2" s="48">
        <f>Table3[[#This Row],[C&amp;I Incentive Disbursements]]/'1.) CLM Reference'!$B$5</f>
        <v>2.6362461891916566E-5</v>
      </c>
    </row>
    <row r="3" spans="1:15" x14ac:dyDescent="0.35">
      <c r="A3" t="s">
        <v>44</v>
      </c>
      <c r="B3" s="72">
        <v>9013529100</v>
      </c>
      <c r="C3" t="s">
        <v>45</v>
      </c>
      <c r="D3" s="47">
        <f>Table3[[#This Row],[Residential CLM $ Collected]]+Table3[[#This Row],[C&amp;I CLM $ Collected]]</f>
        <v>575.90988000000004</v>
      </c>
      <c r="E3" s="48">
        <f>Table3[[#This Row],[CLM $ Collected ]]/'1.) CLM Reference'!$B$4</f>
        <v>6.1998842736088563E-6</v>
      </c>
      <c r="F3" s="47">
        <f>Table3[[#This Row],[Residential Incentive Disbursements]]+Table3[[#This Row],[C&amp;I Incentive Disbursements]]</f>
        <v>0</v>
      </c>
      <c r="G3" s="48">
        <f>Table3[[#This Row],[Incentive Disbursements]]/'1.) CLM Reference'!$B$5</f>
        <v>0</v>
      </c>
      <c r="H3" s="47">
        <v>575.90988000000004</v>
      </c>
      <c r="I3" s="48">
        <f>Table3[[#This Row],[Residential CLM $ Collected]]/'1.) CLM Reference'!$B$4</f>
        <v>6.1998842736088563E-6</v>
      </c>
      <c r="J3" s="68">
        <v>0</v>
      </c>
      <c r="K3" s="48">
        <f>Table3[[#This Row],[Residential Incentive Disbursements]]/'1.) CLM Reference'!$B$5</f>
        <v>0</v>
      </c>
      <c r="L3" s="49">
        <v>0</v>
      </c>
      <c r="M3" s="48">
        <f>Table3[[#This Row],[C&amp;I CLM $ Collected]]/'1.) CLM Reference'!$B$4</f>
        <v>0</v>
      </c>
      <c r="N3" s="68">
        <v>0</v>
      </c>
      <c r="O3" s="48">
        <f>Table3[[#This Row],[C&amp;I Incentive Disbursements]]/'1.) CLM Reference'!$B$5</f>
        <v>0</v>
      </c>
    </row>
    <row r="4" spans="1:15" x14ac:dyDescent="0.35">
      <c r="A4" t="s">
        <v>46</v>
      </c>
      <c r="B4" s="72">
        <v>9015830100</v>
      </c>
      <c r="C4" t="s">
        <v>45</v>
      </c>
      <c r="D4" s="47">
        <f>Table3[[#This Row],[Residential CLM $ Collected]]+Table3[[#This Row],[C&amp;I CLM $ Collected]]</f>
        <v>95027.231250000012</v>
      </c>
      <c r="E4" s="48">
        <f>Table3[[#This Row],[CLM $ Collected ]]/'1.) CLM Reference'!$B$4</f>
        <v>1.0230035237309475E-3</v>
      </c>
      <c r="F4" s="47">
        <f>Table3[[#This Row],[Residential Incentive Disbursements]]+Table3[[#This Row],[C&amp;I Incentive Disbursements]]</f>
        <v>102956.12000000001</v>
      </c>
      <c r="G4" s="48">
        <f>Table3[[#This Row],[Incentive Disbursements]]/'1.) CLM Reference'!$B$5</f>
        <v>8.2668640047502107E-4</v>
      </c>
      <c r="H4" s="47">
        <v>73931.800530000008</v>
      </c>
      <c r="I4" s="48">
        <f>Table3[[#This Row],[Residential CLM $ Collected]]/'1.) CLM Reference'!$B$4</f>
        <v>7.9590335804889114E-4</v>
      </c>
      <c r="J4" s="68">
        <v>77087.600000000006</v>
      </c>
      <c r="K4" s="48">
        <f>Table3[[#This Row],[Residential Incentive Disbursements]]/'1.) CLM Reference'!$B$5</f>
        <v>6.1897506010578332E-4</v>
      </c>
      <c r="L4" s="49">
        <v>21095.43072</v>
      </c>
      <c r="M4" s="48">
        <f>Table3[[#This Row],[C&amp;I CLM $ Collected]]/'1.) CLM Reference'!$B$4</f>
        <v>2.2710016568205625E-4</v>
      </c>
      <c r="N4" s="68">
        <v>25868.52</v>
      </c>
      <c r="O4" s="48">
        <f>Table3[[#This Row],[C&amp;I Incentive Disbursements]]/'1.) CLM Reference'!$B$5</f>
        <v>2.077113403692378E-4</v>
      </c>
    </row>
    <row r="5" spans="1:15" x14ac:dyDescent="0.35">
      <c r="A5" t="s">
        <v>46</v>
      </c>
      <c r="B5" s="72">
        <v>9015902200</v>
      </c>
      <c r="C5" t="s">
        <v>45</v>
      </c>
      <c r="D5" s="47">
        <f>Table3[[#This Row],[Residential CLM $ Collected]]+Table3[[#This Row],[C&amp;I CLM $ Collected]]</f>
        <v>1001.94003</v>
      </c>
      <c r="E5" s="48">
        <f>Table3[[#This Row],[CLM $ Collected ]]/'1.) CLM Reference'!$B$4</f>
        <v>1.0786257452461459E-5</v>
      </c>
      <c r="F5" s="47">
        <f>Table3[[#This Row],[Residential Incentive Disbursements]]+Table3[[#This Row],[C&amp;I Incentive Disbursements]]</f>
        <v>0</v>
      </c>
      <c r="G5" s="48">
        <f>Table3[[#This Row],[Incentive Disbursements]]/'1.) CLM Reference'!$B$5</f>
        <v>0</v>
      </c>
      <c r="H5" s="47">
        <v>1001.94003</v>
      </c>
      <c r="I5" s="48">
        <f>Table3[[#This Row],[Residential CLM $ Collected]]/'1.) CLM Reference'!$B$4</f>
        <v>1.0786257452461459E-5</v>
      </c>
      <c r="J5" s="68">
        <v>0</v>
      </c>
      <c r="K5" s="48">
        <f>Table3[[#This Row],[Residential Incentive Disbursements]]/'1.) CLM Reference'!$B$5</f>
        <v>0</v>
      </c>
      <c r="L5" s="49">
        <v>0</v>
      </c>
      <c r="M5" s="48">
        <f>Table3[[#This Row],[C&amp;I CLM $ Collected]]/'1.) CLM Reference'!$B$4</f>
        <v>0</v>
      </c>
      <c r="N5" s="68">
        <v>0</v>
      </c>
      <c r="O5" s="48">
        <f>Table3[[#This Row],[C&amp;I Incentive Disbursements]]/'1.) CLM Reference'!$B$5</f>
        <v>0</v>
      </c>
    </row>
    <row r="6" spans="1:15" x14ac:dyDescent="0.35">
      <c r="A6" t="s">
        <v>47</v>
      </c>
      <c r="B6" s="72">
        <v>9003460301</v>
      </c>
      <c r="C6" t="s">
        <v>45</v>
      </c>
      <c r="D6" s="47">
        <f>Table3[[#This Row],[Residential CLM $ Collected]]+Table3[[#This Row],[C&amp;I CLM $ Collected]]</f>
        <v>194.64417</v>
      </c>
      <c r="E6" s="48">
        <f>Table3[[#This Row],[CLM $ Collected ]]/'1.) CLM Reference'!$B$4</f>
        <v>2.0954169574806542E-6</v>
      </c>
      <c r="F6" s="47">
        <f>Table3[[#This Row],[Residential Incentive Disbursements]]+Table3[[#This Row],[C&amp;I Incentive Disbursements]]</f>
        <v>0</v>
      </c>
      <c r="G6" s="48">
        <f>Table3[[#This Row],[Incentive Disbursements]]/'1.) CLM Reference'!$B$5</f>
        <v>0</v>
      </c>
      <c r="H6" s="47">
        <v>194.64417</v>
      </c>
      <c r="I6" s="48">
        <f>Table3[[#This Row],[Residential CLM $ Collected]]/'1.) CLM Reference'!$B$4</f>
        <v>2.0954169574806542E-6</v>
      </c>
      <c r="J6" s="68">
        <v>0</v>
      </c>
      <c r="K6" s="48">
        <f>Table3[[#This Row],[Residential Incentive Disbursements]]/'1.) CLM Reference'!$B$5</f>
        <v>0</v>
      </c>
      <c r="L6" s="49">
        <v>0</v>
      </c>
      <c r="M6" s="48">
        <f>Table3[[#This Row],[C&amp;I CLM $ Collected]]/'1.) CLM Reference'!$B$4</f>
        <v>0</v>
      </c>
      <c r="N6" s="68">
        <v>0</v>
      </c>
      <c r="O6" s="48">
        <f>Table3[[#This Row],[C&amp;I Incentive Disbursements]]/'1.) CLM Reference'!$B$5</f>
        <v>0</v>
      </c>
    </row>
    <row r="7" spans="1:15" x14ac:dyDescent="0.35">
      <c r="A7" t="s">
        <v>47</v>
      </c>
      <c r="B7" s="72">
        <v>9003460302</v>
      </c>
      <c r="C7" t="s">
        <v>45</v>
      </c>
      <c r="D7" s="47">
        <f>Table3[[#This Row],[Residential CLM $ Collected]]+Table3[[#This Row],[C&amp;I CLM $ Collected]]</f>
        <v>936.13128000000006</v>
      </c>
      <c r="E7" s="48">
        <f>Table3[[#This Row],[CLM $ Collected ]]/'1.) CLM Reference'!$B$4</f>
        <v>1.0077801757638414E-5</v>
      </c>
      <c r="F7" s="47">
        <f>Table3[[#This Row],[Residential Incentive Disbursements]]+Table3[[#This Row],[C&amp;I Incentive Disbursements]]</f>
        <v>0</v>
      </c>
      <c r="G7" s="48">
        <f>Table3[[#This Row],[Incentive Disbursements]]/'1.) CLM Reference'!$B$5</f>
        <v>0</v>
      </c>
      <c r="H7" s="47">
        <v>936.13128000000006</v>
      </c>
      <c r="I7" s="48">
        <f>Table3[[#This Row],[Residential CLM $ Collected]]/'1.) CLM Reference'!$B$4</f>
        <v>1.0077801757638414E-5</v>
      </c>
      <c r="J7" s="68">
        <v>0</v>
      </c>
      <c r="K7" s="48">
        <f>Table3[[#This Row],[Residential Incentive Disbursements]]/'1.) CLM Reference'!$B$5</f>
        <v>0</v>
      </c>
      <c r="L7" s="49">
        <v>0</v>
      </c>
      <c r="M7" s="48">
        <f>Table3[[#This Row],[C&amp;I CLM $ Collected]]/'1.) CLM Reference'!$B$4</f>
        <v>0</v>
      </c>
      <c r="N7" s="68">
        <v>0</v>
      </c>
      <c r="O7" s="48">
        <f>Table3[[#This Row],[C&amp;I Incentive Disbursements]]/'1.) CLM Reference'!$B$5</f>
        <v>0</v>
      </c>
    </row>
    <row r="8" spans="1:15" x14ac:dyDescent="0.35">
      <c r="A8" t="s">
        <v>47</v>
      </c>
      <c r="B8" s="72">
        <v>9003462101</v>
      </c>
      <c r="C8" t="s">
        <v>45</v>
      </c>
      <c r="D8" s="47">
        <f>Table3[[#This Row],[Residential CLM $ Collected]]+Table3[[#This Row],[C&amp;I CLM $ Collected]]</f>
        <v>306656.55751499999</v>
      </c>
      <c r="E8" s="48">
        <f>Table3[[#This Row],[CLM $ Collected ]]/'1.) CLM Reference'!$B$4</f>
        <v>3.3012720121007094E-3</v>
      </c>
      <c r="F8" s="47">
        <f>Table3[[#This Row],[Residential Incentive Disbursements]]+Table3[[#This Row],[C&amp;I Incentive Disbursements]]</f>
        <v>432157.93000000005</v>
      </c>
      <c r="G8" s="48">
        <f>Table3[[#This Row],[Incentive Disbursements]]/'1.) CLM Reference'!$B$5</f>
        <v>3.4700130850738756E-3</v>
      </c>
      <c r="H8" s="47">
        <v>196720.02720300001</v>
      </c>
      <c r="I8" s="48">
        <f>Table3[[#This Row],[Residential CLM $ Collected]]/'1.) CLM Reference'!$B$4</f>
        <v>2.1177643331275822E-3</v>
      </c>
      <c r="J8" s="68">
        <v>375422.65</v>
      </c>
      <c r="K8" s="48">
        <f>Table3[[#This Row],[Residential Incentive Disbursements]]/'1.) CLM Reference'!$B$5</f>
        <v>3.0144570248499428E-3</v>
      </c>
      <c r="L8" s="49">
        <v>109936.53031199999</v>
      </c>
      <c r="M8" s="48">
        <f>Table3[[#This Row],[C&amp;I CLM $ Collected]]/'1.) CLM Reference'!$B$4</f>
        <v>1.1835076789731267E-3</v>
      </c>
      <c r="N8" s="68">
        <v>56735.28</v>
      </c>
      <c r="O8" s="48">
        <f>Table3[[#This Row],[C&amp;I Incentive Disbursements]]/'1.) CLM Reference'!$B$5</f>
        <v>4.555560602239328E-4</v>
      </c>
    </row>
    <row r="9" spans="1:15" x14ac:dyDescent="0.35">
      <c r="A9" t="s">
        <v>47</v>
      </c>
      <c r="B9" s="72">
        <v>9003462102</v>
      </c>
      <c r="C9" t="s">
        <v>45</v>
      </c>
      <c r="D9" s="47">
        <f>Table3[[#This Row],[Residential CLM $ Collected]]+Table3[[#This Row],[C&amp;I CLM $ Collected]]</f>
        <v>57179.861297999996</v>
      </c>
      <c r="E9" s="48">
        <f>Table3[[#This Row],[CLM $ Collected ]]/'1.) CLM Reference'!$B$4</f>
        <v>6.1556249534841425E-4</v>
      </c>
      <c r="F9" s="47">
        <f>Table3[[#This Row],[Residential Incentive Disbursements]]+Table3[[#This Row],[C&amp;I Incentive Disbursements]]</f>
        <v>49088.42</v>
      </c>
      <c r="G9" s="48">
        <f>Table3[[#This Row],[Incentive Disbursements]]/'1.) CLM Reference'!$B$5</f>
        <v>3.9415558040460376E-4</v>
      </c>
      <c r="H9" s="47">
        <v>57179.861297999996</v>
      </c>
      <c r="I9" s="48">
        <f>Table3[[#This Row],[Residential CLM $ Collected]]/'1.) CLM Reference'!$B$4</f>
        <v>6.1556249534841425E-4</v>
      </c>
      <c r="J9" s="68">
        <v>49088.42</v>
      </c>
      <c r="K9" s="48">
        <f>Table3[[#This Row],[Residential Incentive Disbursements]]/'1.) CLM Reference'!$B$5</f>
        <v>3.9415558040460376E-4</v>
      </c>
      <c r="L9" s="49">
        <v>0</v>
      </c>
      <c r="M9" s="48">
        <f>Table3[[#This Row],[C&amp;I CLM $ Collected]]/'1.) CLM Reference'!$B$4</f>
        <v>0</v>
      </c>
      <c r="N9" s="68">
        <v>0</v>
      </c>
      <c r="O9" s="48">
        <f>Table3[[#This Row],[C&amp;I Incentive Disbursements]]/'1.) CLM Reference'!$B$5</f>
        <v>0</v>
      </c>
    </row>
    <row r="10" spans="1:15" x14ac:dyDescent="0.35">
      <c r="A10" t="s">
        <v>47</v>
      </c>
      <c r="B10" s="72">
        <v>9003462201</v>
      </c>
      <c r="C10" t="s">
        <v>45</v>
      </c>
      <c r="D10" s="47">
        <f>Table3[[#This Row],[Residential CLM $ Collected]]+Table3[[#This Row],[C&amp;I CLM $ Collected]]</f>
        <v>67174.451820000002</v>
      </c>
      <c r="E10" s="48">
        <f>Table3[[#This Row],[CLM $ Collected ]]/'1.) CLM Reference'!$B$4</f>
        <v>7.2315798337599933E-4</v>
      </c>
      <c r="F10" s="47">
        <f>Table3[[#This Row],[Residential Incentive Disbursements]]+Table3[[#This Row],[C&amp;I Incentive Disbursements]]</f>
        <v>81553.58</v>
      </c>
      <c r="G10" s="48">
        <f>Table3[[#This Row],[Incentive Disbursements]]/'1.) CLM Reference'!$B$5</f>
        <v>6.5483465670667913E-4</v>
      </c>
      <c r="H10" s="47">
        <v>67174.451820000002</v>
      </c>
      <c r="I10" s="48">
        <f>Table3[[#This Row],[Residential CLM $ Collected]]/'1.) CLM Reference'!$B$4</f>
        <v>7.2315798337599933E-4</v>
      </c>
      <c r="J10" s="68">
        <v>81553.58</v>
      </c>
      <c r="K10" s="48">
        <f>Table3[[#This Row],[Residential Incentive Disbursements]]/'1.) CLM Reference'!$B$5</f>
        <v>6.5483465670667913E-4</v>
      </c>
      <c r="L10" s="49">
        <v>0</v>
      </c>
      <c r="M10" s="48">
        <f>Table3[[#This Row],[C&amp;I CLM $ Collected]]/'1.) CLM Reference'!$B$4</f>
        <v>0</v>
      </c>
      <c r="N10" s="68">
        <v>0</v>
      </c>
      <c r="O10" s="48">
        <f>Table3[[#This Row],[C&amp;I Incentive Disbursements]]/'1.) CLM Reference'!$B$5</f>
        <v>0</v>
      </c>
    </row>
    <row r="11" spans="1:15" x14ac:dyDescent="0.35">
      <c r="A11" t="s">
        <v>47</v>
      </c>
      <c r="B11" s="72">
        <v>9003462202</v>
      </c>
      <c r="C11" t="s">
        <v>45</v>
      </c>
      <c r="D11" s="47">
        <f>Table3[[#This Row],[Residential CLM $ Collected]]+Table3[[#This Row],[C&amp;I CLM $ Collected]]</f>
        <v>43152.206286000001</v>
      </c>
      <c r="E11" s="48">
        <f>Table3[[#This Row],[CLM $ Collected ]]/'1.) CLM Reference'!$B$4</f>
        <v>4.6454956654693369E-4</v>
      </c>
      <c r="F11" s="47">
        <f>Table3[[#This Row],[Residential Incentive Disbursements]]+Table3[[#This Row],[C&amp;I Incentive Disbursements]]</f>
        <v>22208.27</v>
      </c>
      <c r="G11" s="48">
        <f>Table3[[#This Row],[Incentive Disbursements]]/'1.) CLM Reference'!$B$5</f>
        <v>1.7832135464193285E-4</v>
      </c>
      <c r="H11" s="47">
        <v>43152.206286000001</v>
      </c>
      <c r="I11" s="48">
        <f>Table3[[#This Row],[Residential CLM $ Collected]]/'1.) CLM Reference'!$B$4</f>
        <v>4.6454956654693369E-4</v>
      </c>
      <c r="J11" s="68">
        <v>22208.27</v>
      </c>
      <c r="K11" s="48">
        <f>Table3[[#This Row],[Residential Incentive Disbursements]]/'1.) CLM Reference'!$B$5</f>
        <v>1.7832135464193285E-4</v>
      </c>
      <c r="L11" s="49">
        <v>0</v>
      </c>
      <c r="M11" s="48">
        <f>Table3[[#This Row],[C&amp;I CLM $ Collected]]/'1.) CLM Reference'!$B$4</f>
        <v>0</v>
      </c>
      <c r="N11" s="68">
        <v>0</v>
      </c>
      <c r="O11" s="48">
        <f>Table3[[#This Row],[C&amp;I Incentive Disbursements]]/'1.) CLM Reference'!$B$5</f>
        <v>0</v>
      </c>
    </row>
    <row r="12" spans="1:15" x14ac:dyDescent="0.35">
      <c r="A12" t="s">
        <v>48</v>
      </c>
      <c r="B12" s="72">
        <v>9003330100</v>
      </c>
      <c r="C12" t="s">
        <v>45</v>
      </c>
      <c r="D12" s="47">
        <f>Table3[[#This Row],[Residential CLM $ Collected]]+Table3[[#This Row],[C&amp;I CLM $ Collected]]</f>
        <v>753.72777899999994</v>
      </c>
      <c r="E12" s="48">
        <f>Table3[[#This Row],[CLM $ Collected ]]/'1.) CLM Reference'!$B$4</f>
        <v>8.1141601592322583E-6</v>
      </c>
      <c r="F12" s="47">
        <f>Table3[[#This Row],[Residential Incentive Disbursements]]+Table3[[#This Row],[C&amp;I Incentive Disbursements]]</f>
        <v>0</v>
      </c>
      <c r="G12" s="48">
        <f>Table3[[#This Row],[Incentive Disbursements]]/'1.) CLM Reference'!$B$5</f>
        <v>0</v>
      </c>
      <c r="H12" s="47">
        <v>753.72777899999994</v>
      </c>
      <c r="I12" s="48">
        <f>Table3[[#This Row],[Residential CLM $ Collected]]/'1.) CLM Reference'!$B$4</f>
        <v>8.1141601592322583E-6</v>
      </c>
      <c r="J12" s="68">
        <v>0</v>
      </c>
      <c r="K12" s="48">
        <f>Table3[[#This Row],[Residential Incentive Disbursements]]/'1.) CLM Reference'!$B$5</f>
        <v>0</v>
      </c>
      <c r="L12" s="49">
        <v>0</v>
      </c>
      <c r="M12" s="48">
        <f>Table3[[#This Row],[C&amp;I CLM $ Collected]]/'1.) CLM Reference'!$B$4</f>
        <v>0</v>
      </c>
      <c r="N12" s="68">
        <v>0</v>
      </c>
      <c r="O12" s="48">
        <f>Table3[[#This Row],[C&amp;I Incentive Disbursements]]/'1.) CLM Reference'!$B$5</f>
        <v>0</v>
      </c>
    </row>
    <row r="13" spans="1:15" x14ac:dyDescent="0.35">
      <c r="A13" t="s">
        <v>48</v>
      </c>
      <c r="B13" s="72">
        <v>9005290100</v>
      </c>
      <c r="C13" t="s">
        <v>45</v>
      </c>
      <c r="D13" s="47">
        <f>Table3[[#This Row],[Residential CLM $ Collected]]+Table3[[#This Row],[C&amp;I CLM $ Collected]]</f>
        <v>68606.656944000002</v>
      </c>
      <c r="E13" s="48">
        <f>Table3[[#This Row],[CLM $ Collected ]]/'1.) CLM Reference'!$B$4</f>
        <v>7.3857620475617362E-4</v>
      </c>
      <c r="F13" s="47">
        <f>Table3[[#This Row],[Residential Incentive Disbursements]]+Table3[[#This Row],[C&amp;I Incentive Disbursements]]</f>
        <v>112935.63499999999</v>
      </c>
      <c r="G13" s="48">
        <f>Table3[[#This Row],[Incentive Disbursements]]/'1.) CLM Reference'!$B$5</f>
        <v>9.0681693893972302E-4</v>
      </c>
      <c r="H13" s="47">
        <v>61077.739884000002</v>
      </c>
      <c r="I13" s="48">
        <f>Table3[[#This Row],[Residential CLM $ Collected]]/'1.) CLM Reference'!$B$4</f>
        <v>6.5752460953506125E-4</v>
      </c>
      <c r="J13" s="68">
        <v>72114.494999999995</v>
      </c>
      <c r="K13" s="48">
        <f>Table3[[#This Row],[Residential Incentive Disbursements]]/'1.) CLM Reference'!$B$5</f>
        <v>5.7904350216018139E-4</v>
      </c>
      <c r="L13" s="49">
        <v>7528.9170599999998</v>
      </c>
      <c r="M13" s="48">
        <f>Table3[[#This Row],[C&amp;I CLM $ Collected]]/'1.) CLM Reference'!$B$4</f>
        <v>8.1051595221112409E-5</v>
      </c>
      <c r="N13" s="68">
        <v>40821.14</v>
      </c>
      <c r="O13" s="48">
        <f>Table3[[#This Row],[C&amp;I Incentive Disbursements]]/'1.) CLM Reference'!$B$5</f>
        <v>3.2777343677954163E-4</v>
      </c>
    </row>
    <row r="14" spans="1:15" x14ac:dyDescent="0.35">
      <c r="A14" t="s">
        <v>48</v>
      </c>
      <c r="B14" s="72">
        <v>9005320100</v>
      </c>
      <c r="C14" t="s">
        <v>45</v>
      </c>
      <c r="D14" s="47">
        <f>Table3[[#This Row],[Residential CLM $ Collected]]+Table3[[#This Row],[C&amp;I CLM $ Collected]]</f>
        <v>143.38338000000002</v>
      </c>
      <c r="E14" s="48">
        <f>Table3[[#This Row],[CLM $ Collected ]]/'1.) CLM Reference'!$B$4</f>
        <v>1.5435754683682153E-6</v>
      </c>
      <c r="F14" s="47">
        <f>Table3[[#This Row],[Residential Incentive Disbursements]]+Table3[[#This Row],[C&amp;I Incentive Disbursements]]</f>
        <v>0</v>
      </c>
      <c r="G14" s="48">
        <f>Table3[[#This Row],[Incentive Disbursements]]/'1.) CLM Reference'!$B$5</f>
        <v>0</v>
      </c>
      <c r="H14" s="47">
        <v>143.38338000000002</v>
      </c>
      <c r="I14" s="48">
        <f>Table3[[#This Row],[Residential CLM $ Collected]]/'1.) CLM Reference'!$B$4</f>
        <v>1.5435754683682153E-6</v>
      </c>
      <c r="J14" s="68">
        <v>0</v>
      </c>
      <c r="K14" s="48">
        <f>Table3[[#This Row],[Residential Incentive Disbursements]]/'1.) CLM Reference'!$B$5</f>
        <v>0</v>
      </c>
      <c r="L14" s="49">
        <v>0</v>
      </c>
      <c r="M14" s="48">
        <f>Table3[[#This Row],[C&amp;I CLM $ Collected]]/'1.) CLM Reference'!$B$4</f>
        <v>0</v>
      </c>
      <c r="N14" s="68">
        <v>0</v>
      </c>
      <c r="O14" s="48">
        <f>Table3[[#This Row],[C&amp;I Incentive Disbursements]]/'1.) CLM Reference'!$B$5</f>
        <v>0</v>
      </c>
    </row>
    <row r="15" spans="1:15" x14ac:dyDescent="0.35">
      <c r="A15" t="s">
        <v>49</v>
      </c>
      <c r="B15" s="72">
        <v>9009130101</v>
      </c>
      <c r="C15" t="s">
        <v>45</v>
      </c>
      <c r="D15" s="47">
        <f>Table3[[#This Row],[Residential CLM $ Collected]]+Table3[[#This Row],[C&amp;I CLM $ Collected]]</f>
        <v>389.66507999999999</v>
      </c>
      <c r="E15" s="48">
        <f>Table3[[#This Row],[CLM $ Collected ]]/'1.) CLM Reference'!$B$4</f>
        <v>4.1948896613243314E-6</v>
      </c>
      <c r="F15" s="47">
        <f>Table3[[#This Row],[Residential Incentive Disbursements]]+Table3[[#This Row],[C&amp;I Incentive Disbursements]]</f>
        <v>0</v>
      </c>
      <c r="G15" s="48">
        <f>Table3[[#This Row],[Incentive Disbursements]]/'1.) CLM Reference'!$B$5</f>
        <v>0</v>
      </c>
      <c r="H15" s="47">
        <v>389.66507999999999</v>
      </c>
      <c r="I15" s="48">
        <f>Table3[[#This Row],[Residential CLM $ Collected]]/'1.) CLM Reference'!$B$4</f>
        <v>4.1948896613243314E-6</v>
      </c>
      <c r="J15" s="68">
        <v>0</v>
      </c>
      <c r="K15" s="48">
        <f>Table3[[#This Row],[Residential Incentive Disbursements]]/'1.) CLM Reference'!$B$5</f>
        <v>0</v>
      </c>
      <c r="L15" s="49">
        <v>0</v>
      </c>
      <c r="M15" s="48">
        <f>Table3[[#This Row],[C&amp;I CLM $ Collected]]/'1.) CLM Reference'!$B$4</f>
        <v>0</v>
      </c>
      <c r="N15" s="68">
        <v>0</v>
      </c>
      <c r="O15" s="48">
        <f>Table3[[#This Row],[C&amp;I Incentive Disbursements]]/'1.) CLM Reference'!$B$5</f>
        <v>0</v>
      </c>
    </row>
    <row r="16" spans="1:15" x14ac:dyDescent="0.35">
      <c r="A16" t="s">
        <v>49</v>
      </c>
      <c r="B16" s="72">
        <v>9009341100</v>
      </c>
      <c r="C16" t="s">
        <v>45</v>
      </c>
      <c r="D16" s="47">
        <f>Table3[[#This Row],[Residential CLM $ Collected]]+Table3[[#This Row],[C&amp;I CLM $ Collected]]</f>
        <v>115345.154652</v>
      </c>
      <c r="E16" s="48">
        <f>Table3[[#This Row],[CLM $ Collected ]]/'1.) CLM Reference'!$B$4</f>
        <v>1.2417335336631422E-3</v>
      </c>
      <c r="F16" s="47">
        <f>Table3[[#This Row],[Residential Incentive Disbursements]]+Table3[[#This Row],[C&amp;I Incentive Disbursements]]</f>
        <v>100105.77500000001</v>
      </c>
      <c r="G16" s="48">
        <f>Table3[[#This Row],[Incentive Disbursements]]/'1.) CLM Reference'!$B$5</f>
        <v>8.0379954879333403E-4</v>
      </c>
      <c r="H16" s="47">
        <v>95827.64629199999</v>
      </c>
      <c r="I16" s="48">
        <f>Table3[[#This Row],[Residential CLM $ Collected]]/'1.) CLM Reference'!$B$4</f>
        <v>1.0316202896583798E-3</v>
      </c>
      <c r="J16" s="68">
        <v>92090.695000000007</v>
      </c>
      <c r="K16" s="48">
        <f>Table3[[#This Row],[Residential Incentive Disbursements]]/'1.) CLM Reference'!$B$5</f>
        <v>7.3944244564376569E-4</v>
      </c>
      <c r="L16" s="49">
        <v>19517.50836</v>
      </c>
      <c r="M16" s="48">
        <f>Table3[[#This Row],[C&amp;I CLM $ Collected]]/'1.) CLM Reference'!$B$4</f>
        <v>2.1011324400476228E-4</v>
      </c>
      <c r="N16" s="68">
        <v>8015.08</v>
      </c>
      <c r="O16" s="48">
        <f>Table3[[#This Row],[C&amp;I Incentive Disbursements]]/'1.) CLM Reference'!$B$5</f>
        <v>6.4357103149568294E-5</v>
      </c>
    </row>
    <row r="17" spans="1:15" x14ac:dyDescent="0.35">
      <c r="A17" t="s">
        <v>49</v>
      </c>
      <c r="B17" s="72">
        <v>9009345201</v>
      </c>
      <c r="C17" t="s">
        <v>45</v>
      </c>
      <c r="D17" s="47">
        <f>Table3[[#This Row],[Residential CLM $ Collected]]+Table3[[#This Row],[C&amp;I CLM $ Collected]]</f>
        <v>10.13334</v>
      </c>
      <c r="E17" s="48">
        <f>Table3[[#This Row],[CLM $ Collected ]]/'1.) CLM Reference'!$B$4</f>
        <v>1.0908917781568804E-7</v>
      </c>
      <c r="F17" s="47">
        <f>Table3[[#This Row],[Residential Incentive Disbursements]]+Table3[[#This Row],[C&amp;I Incentive Disbursements]]</f>
        <v>0</v>
      </c>
      <c r="G17" s="48">
        <f>Table3[[#This Row],[Incentive Disbursements]]/'1.) CLM Reference'!$B$5</f>
        <v>0</v>
      </c>
      <c r="H17" s="47">
        <v>10.13334</v>
      </c>
      <c r="I17" s="48">
        <f>Table3[[#This Row],[Residential CLM $ Collected]]/'1.) CLM Reference'!$B$4</f>
        <v>1.0908917781568804E-7</v>
      </c>
      <c r="J17" s="68">
        <v>0</v>
      </c>
      <c r="K17" s="48">
        <f>Table3[[#This Row],[Residential Incentive Disbursements]]/'1.) CLM Reference'!$B$5</f>
        <v>0</v>
      </c>
      <c r="L17" s="49">
        <v>0</v>
      </c>
      <c r="M17" s="48">
        <f>Table3[[#This Row],[C&amp;I CLM $ Collected]]/'1.) CLM Reference'!$B$4</f>
        <v>0</v>
      </c>
      <c r="N17" s="68">
        <v>0</v>
      </c>
      <c r="O17" s="48">
        <f>Table3[[#This Row],[C&amp;I Incentive Disbursements]]/'1.) CLM Reference'!$B$5</f>
        <v>0</v>
      </c>
    </row>
    <row r="18" spans="1:15" x14ac:dyDescent="0.35">
      <c r="A18" t="s">
        <v>50</v>
      </c>
      <c r="B18" s="72">
        <v>9003400100</v>
      </c>
      <c r="C18" t="s">
        <v>45</v>
      </c>
      <c r="D18" s="47">
        <f>Table3[[#This Row],[Residential CLM $ Collected]]+Table3[[#This Row],[C&amp;I CLM $ Collected]]</f>
        <v>311086.73108100001</v>
      </c>
      <c r="E18" s="48">
        <f>Table3[[#This Row],[CLM $ Collected ]]/'1.) CLM Reference'!$B$4</f>
        <v>3.3489644799243228E-3</v>
      </c>
      <c r="F18" s="47">
        <f>Table3[[#This Row],[Residential Incentive Disbursements]]+Table3[[#This Row],[C&amp;I Incentive Disbursements]]</f>
        <v>2013031.3049999997</v>
      </c>
      <c r="G18" s="48">
        <f>Table3[[#This Row],[Incentive Disbursements]]/'1.) CLM Reference'!$B$5</f>
        <v>1.6163639457022896E-2</v>
      </c>
      <c r="H18" s="47">
        <v>168943.619733</v>
      </c>
      <c r="I18" s="48">
        <f>Table3[[#This Row],[Residential CLM $ Collected]]/'1.) CLM Reference'!$B$4</f>
        <v>1.8187409653558668E-3</v>
      </c>
      <c r="J18" s="68">
        <v>1915852.1349999998</v>
      </c>
      <c r="K18" s="48">
        <f>Table3[[#This Row],[Residential Incentive Disbursements]]/'1.) CLM Reference'!$B$5</f>
        <v>1.5383339089755265E-2</v>
      </c>
      <c r="L18" s="49">
        <v>142143.11134800001</v>
      </c>
      <c r="M18" s="48">
        <f>Table3[[#This Row],[C&amp;I CLM $ Collected]]/'1.) CLM Reference'!$B$4</f>
        <v>1.5302235145684558E-3</v>
      </c>
      <c r="N18" s="68">
        <v>97179.17</v>
      </c>
      <c r="O18" s="48">
        <f>Table3[[#This Row],[C&amp;I Incentive Disbursements]]/'1.) CLM Reference'!$B$5</f>
        <v>7.8030036726762966E-4</v>
      </c>
    </row>
    <row r="19" spans="1:15" x14ac:dyDescent="0.35">
      <c r="A19" t="s">
        <v>50</v>
      </c>
      <c r="B19" s="72">
        <v>9003400200</v>
      </c>
      <c r="C19" t="s">
        <v>45</v>
      </c>
      <c r="D19" s="47">
        <f>Table3[[#This Row],[Residential CLM $ Collected]]+Table3[[#This Row],[C&amp;I CLM $ Collected]]</f>
        <v>72264.478250999993</v>
      </c>
      <c r="E19" s="48">
        <f>Table3[[#This Row],[CLM $ Collected ]]/'1.) CLM Reference'!$B$4</f>
        <v>7.7795401295932629E-4</v>
      </c>
      <c r="F19" s="47">
        <f>Table3[[#This Row],[Residential Incentive Disbursements]]+Table3[[#This Row],[C&amp;I Incentive Disbursements]]</f>
        <v>80599.684999999998</v>
      </c>
      <c r="G19" s="48">
        <f>Table3[[#This Row],[Incentive Disbursements]]/'1.) CLM Reference'!$B$5</f>
        <v>6.4717535462749127E-4</v>
      </c>
      <c r="H19" s="47">
        <v>72264.478250999993</v>
      </c>
      <c r="I19" s="48">
        <f>Table3[[#This Row],[Residential CLM $ Collected]]/'1.) CLM Reference'!$B$4</f>
        <v>7.7795401295932629E-4</v>
      </c>
      <c r="J19" s="68">
        <v>80599.684999999998</v>
      </c>
      <c r="K19" s="48">
        <f>Table3[[#This Row],[Residential Incentive Disbursements]]/'1.) CLM Reference'!$B$5</f>
        <v>6.4717535462749127E-4</v>
      </c>
      <c r="L19" s="49">
        <v>0</v>
      </c>
      <c r="M19" s="48">
        <f>Table3[[#This Row],[C&amp;I CLM $ Collected]]/'1.) CLM Reference'!$B$4</f>
        <v>0</v>
      </c>
      <c r="N19" s="68">
        <v>0</v>
      </c>
      <c r="O19" s="48">
        <f>Table3[[#This Row],[C&amp;I Incentive Disbursements]]/'1.) CLM Reference'!$B$5</f>
        <v>0</v>
      </c>
    </row>
    <row r="20" spans="1:15" x14ac:dyDescent="0.35">
      <c r="A20" t="s">
        <v>50</v>
      </c>
      <c r="B20" s="72">
        <v>9003400300</v>
      </c>
      <c r="C20" t="s">
        <v>45</v>
      </c>
      <c r="D20" s="47">
        <f>Table3[[#This Row],[Residential CLM $ Collected]]+Table3[[#This Row],[C&amp;I CLM $ Collected]]</f>
        <v>72218.16</v>
      </c>
      <c r="E20" s="48">
        <f>Table3[[#This Row],[CLM $ Collected ]]/'1.) CLM Reference'!$B$4</f>
        <v>7.7745537974269197E-4</v>
      </c>
      <c r="F20" s="47">
        <f>Table3[[#This Row],[Residential Incentive Disbursements]]+Table3[[#This Row],[C&amp;I Incentive Disbursements]]</f>
        <v>55554.89</v>
      </c>
      <c r="G20" s="48">
        <f>Table3[[#This Row],[Incentive Disbursements]]/'1.) CLM Reference'!$B$5</f>
        <v>4.4607811602540714E-4</v>
      </c>
      <c r="H20" s="47">
        <v>72218.16</v>
      </c>
      <c r="I20" s="48">
        <f>Table3[[#This Row],[Residential CLM $ Collected]]/'1.) CLM Reference'!$B$4</f>
        <v>7.7745537974269197E-4</v>
      </c>
      <c r="J20" s="68">
        <v>55554.89</v>
      </c>
      <c r="K20" s="48">
        <f>Table3[[#This Row],[Residential Incentive Disbursements]]/'1.) CLM Reference'!$B$5</f>
        <v>4.4607811602540714E-4</v>
      </c>
      <c r="L20" s="49">
        <v>0</v>
      </c>
      <c r="M20" s="48">
        <f>Table3[[#This Row],[C&amp;I CLM $ Collected]]/'1.) CLM Reference'!$B$4</f>
        <v>0</v>
      </c>
      <c r="N20" s="68">
        <v>0</v>
      </c>
      <c r="O20" s="48">
        <f>Table3[[#This Row],[C&amp;I Incentive Disbursements]]/'1.) CLM Reference'!$B$5</f>
        <v>0</v>
      </c>
    </row>
    <row r="21" spans="1:15" x14ac:dyDescent="0.35">
      <c r="A21" t="s">
        <v>50</v>
      </c>
      <c r="B21" s="72">
        <v>9003490302</v>
      </c>
      <c r="C21" t="s">
        <v>45</v>
      </c>
      <c r="D21" s="47">
        <f>Table3[[#This Row],[Residential CLM $ Collected]]+Table3[[#This Row],[C&amp;I CLM $ Collected]]</f>
        <v>68.272050000000007</v>
      </c>
      <c r="E21" s="48">
        <f>Table3[[#This Row],[CLM $ Collected ]]/'1.) CLM Reference'!$B$4</f>
        <v>7.3497403642743114E-7</v>
      </c>
      <c r="F21" s="47">
        <f>Table3[[#This Row],[Residential Incentive Disbursements]]+Table3[[#This Row],[C&amp;I Incentive Disbursements]]</f>
        <v>0</v>
      </c>
      <c r="G21" s="48">
        <f>Table3[[#This Row],[Incentive Disbursements]]/'1.) CLM Reference'!$B$5</f>
        <v>0</v>
      </c>
      <c r="H21" s="47">
        <v>68.272050000000007</v>
      </c>
      <c r="I21" s="48">
        <f>Table3[[#This Row],[Residential CLM $ Collected]]/'1.) CLM Reference'!$B$4</f>
        <v>7.3497403642743114E-7</v>
      </c>
      <c r="J21" s="68">
        <v>0</v>
      </c>
      <c r="K21" s="48">
        <f>Table3[[#This Row],[Residential Incentive Disbursements]]/'1.) CLM Reference'!$B$5</f>
        <v>0</v>
      </c>
      <c r="L21" s="49">
        <v>0</v>
      </c>
      <c r="M21" s="48">
        <f>Table3[[#This Row],[C&amp;I CLM $ Collected]]/'1.) CLM Reference'!$B$4</f>
        <v>0</v>
      </c>
      <c r="N21" s="68">
        <v>0</v>
      </c>
      <c r="O21" s="48">
        <f>Table3[[#This Row],[C&amp;I Incentive Disbursements]]/'1.) CLM Reference'!$B$5</f>
        <v>0</v>
      </c>
    </row>
    <row r="22" spans="1:15" x14ac:dyDescent="0.35">
      <c r="A22" t="s">
        <v>50</v>
      </c>
      <c r="B22" s="72">
        <v>9007541401</v>
      </c>
      <c r="C22" t="s">
        <v>45</v>
      </c>
      <c r="D22" s="47">
        <f>Table3[[#This Row],[Residential CLM $ Collected]]+Table3[[#This Row],[C&amp;I CLM $ Collected]]</f>
        <v>170.21403000000001</v>
      </c>
      <c r="E22" s="48">
        <f>Table3[[#This Row],[CLM $ Collected ]]/'1.) CLM Reference'!$B$4</f>
        <v>1.8324174048630421E-6</v>
      </c>
      <c r="F22" s="47">
        <f>Table3[[#This Row],[Residential Incentive Disbursements]]+Table3[[#This Row],[C&amp;I Incentive Disbursements]]</f>
        <v>0</v>
      </c>
      <c r="G22" s="48">
        <f>Table3[[#This Row],[Incentive Disbursements]]/'1.) CLM Reference'!$B$5</f>
        <v>0</v>
      </c>
      <c r="H22" s="47">
        <v>170.21403000000001</v>
      </c>
      <c r="I22" s="48">
        <f>Table3[[#This Row],[Residential CLM $ Collected]]/'1.) CLM Reference'!$B$4</f>
        <v>1.8324174048630421E-6</v>
      </c>
      <c r="J22" s="68">
        <v>0</v>
      </c>
      <c r="K22" s="48">
        <f>Table3[[#This Row],[Residential Incentive Disbursements]]/'1.) CLM Reference'!$B$5</f>
        <v>0</v>
      </c>
      <c r="L22" s="49">
        <v>0</v>
      </c>
      <c r="M22" s="48">
        <f>Table3[[#This Row],[C&amp;I CLM $ Collected]]/'1.) CLM Reference'!$B$4</f>
        <v>0</v>
      </c>
      <c r="N22" s="68">
        <v>0</v>
      </c>
      <c r="O22" s="48">
        <f>Table3[[#This Row],[C&amp;I Incentive Disbursements]]/'1.) CLM Reference'!$B$5</f>
        <v>0</v>
      </c>
    </row>
    <row r="23" spans="1:15" x14ac:dyDescent="0.35">
      <c r="A23" t="s">
        <v>50</v>
      </c>
      <c r="B23" s="72">
        <v>9009171600</v>
      </c>
      <c r="C23" t="s">
        <v>45</v>
      </c>
      <c r="D23" s="47">
        <f>Table3[[#This Row],[Residential CLM $ Collected]]+Table3[[#This Row],[C&amp;I CLM $ Collected]]</f>
        <v>325.57580999999999</v>
      </c>
      <c r="E23" s="48">
        <f>Table3[[#This Row],[CLM $ Collected ]]/'1.) CLM Reference'!$B$4</f>
        <v>3.504944808876112E-6</v>
      </c>
      <c r="F23" s="47">
        <f>Table3[[#This Row],[Residential Incentive Disbursements]]+Table3[[#This Row],[C&amp;I Incentive Disbursements]]</f>
        <v>0</v>
      </c>
      <c r="G23" s="48">
        <f>Table3[[#This Row],[Incentive Disbursements]]/'1.) CLM Reference'!$B$5</f>
        <v>0</v>
      </c>
      <c r="H23" s="47">
        <v>325.57580999999999</v>
      </c>
      <c r="I23" s="48">
        <f>Table3[[#This Row],[Residential CLM $ Collected]]/'1.) CLM Reference'!$B$4</f>
        <v>3.504944808876112E-6</v>
      </c>
      <c r="J23" s="68">
        <v>0</v>
      </c>
      <c r="K23" s="48">
        <f>Table3[[#This Row],[Residential Incentive Disbursements]]/'1.) CLM Reference'!$B$5</f>
        <v>0</v>
      </c>
      <c r="L23" s="49">
        <v>0</v>
      </c>
      <c r="M23" s="48">
        <f>Table3[[#This Row],[C&amp;I CLM $ Collected]]/'1.) CLM Reference'!$B$4</f>
        <v>0</v>
      </c>
      <c r="N23" s="68">
        <v>0</v>
      </c>
      <c r="O23" s="48">
        <f>Table3[[#This Row],[C&amp;I Incentive Disbursements]]/'1.) CLM Reference'!$B$5</f>
        <v>0</v>
      </c>
    </row>
    <row r="24" spans="1:15" x14ac:dyDescent="0.35">
      <c r="A24" t="s">
        <v>51</v>
      </c>
      <c r="B24" s="72">
        <v>9009161100</v>
      </c>
      <c r="C24" t="s">
        <v>45</v>
      </c>
      <c r="D24" s="47">
        <f>Table3[[#This Row],[Residential CLM $ Collected]]+Table3[[#This Row],[C&amp;I CLM $ Collected]]</f>
        <v>116033.70979200001</v>
      </c>
      <c r="E24" s="48">
        <f>Table3[[#This Row],[CLM $ Collected ]]/'1.) CLM Reference'!$B$4</f>
        <v>1.249146086099295E-3</v>
      </c>
      <c r="F24" s="47">
        <f>Table3[[#This Row],[Residential Incentive Disbursements]]+Table3[[#This Row],[C&amp;I Incentive Disbursements]]</f>
        <v>229057.21</v>
      </c>
      <c r="G24" s="48">
        <f>Table3[[#This Row],[Incentive Disbursements]]/'1.) CLM Reference'!$B$5</f>
        <v>1.8392153903794256E-3</v>
      </c>
      <c r="H24" s="47">
        <v>99671.70515400001</v>
      </c>
      <c r="I24" s="48">
        <f>Table3[[#This Row],[Residential CLM $ Collected]]/'1.) CLM Reference'!$B$4</f>
        <v>1.0730030144786948E-3</v>
      </c>
      <c r="J24" s="68">
        <v>212578.21</v>
      </c>
      <c r="K24" s="48">
        <f>Table3[[#This Row],[Residential Incentive Disbursements]]/'1.) CLM Reference'!$B$5</f>
        <v>1.7068972222760834E-3</v>
      </c>
      <c r="L24" s="49">
        <v>16362.004638</v>
      </c>
      <c r="M24" s="48">
        <f>Table3[[#This Row],[C&amp;I CLM $ Collected]]/'1.) CLM Reference'!$B$4</f>
        <v>1.7614307162060037E-4</v>
      </c>
      <c r="N24" s="68">
        <v>16479</v>
      </c>
      <c r="O24" s="48">
        <f>Table3[[#This Row],[C&amp;I Incentive Disbursements]]/'1.) CLM Reference'!$B$5</f>
        <v>1.323181681033422E-4</v>
      </c>
    </row>
    <row r="25" spans="1:15" x14ac:dyDescent="0.35">
      <c r="A25" t="s">
        <v>52</v>
      </c>
      <c r="B25" s="72">
        <v>9001200100</v>
      </c>
      <c r="C25" t="s">
        <v>45</v>
      </c>
      <c r="D25" s="47">
        <f>Table3[[#This Row],[Residential CLM $ Collected]]+Table3[[#This Row],[C&amp;I CLM $ Collected]]</f>
        <v>39098.932110000002</v>
      </c>
      <c r="E25" s="48">
        <f>Table3[[#This Row],[CLM $ Collected ]]/'1.) CLM Reference'!$B$4</f>
        <v>4.20914560979036E-4</v>
      </c>
      <c r="F25" s="47">
        <f>Table3[[#This Row],[Residential Incentive Disbursements]]+Table3[[#This Row],[C&amp;I Incentive Disbursements]]</f>
        <v>17632.61</v>
      </c>
      <c r="G25" s="48">
        <f>Table3[[#This Row],[Incentive Disbursements]]/'1.) CLM Reference'!$B$5</f>
        <v>1.4158108223075871E-4</v>
      </c>
      <c r="H25" s="47">
        <v>39098.932110000002</v>
      </c>
      <c r="I25" s="48">
        <f>Table3[[#This Row],[Residential CLM $ Collected]]/'1.) CLM Reference'!$B$4</f>
        <v>4.20914560979036E-4</v>
      </c>
      <c r="J25" s="68">
        <v>17632.61</v>
      </c>
      <c r="K25" s="48">
        <f>Table3[[#This Row],[Residential Incentive Disbursements]]/'1.) CLM Reference'!$B$5</f>
        <v>1.4158108223075871E-4</v>
      </c>
      <c r="L25" s="49">
        <v>0</v>
      </c>
      <c r="M25" s="48">
        <f>Table3[[#This Row],[C&amp;I CLM $ Collected]]/'1.) CLM Reference'!$B$4</f>
        <v>0</v>
      </c>
      <c r="N25" s="68">
        <v>0</v>
      </c>
      <c r="O25" s="48">
        <f>Table3[[#This Row],[C&amp;I Incentive Disbursements]]/'1.) CLM Reference'!$B$5</f>
        <v>0</v>
      </c>
    </row>
    <row r="26" spans="1:15" x14ac:dyDescent="0.35">
      <c r="A26" t="s">
        <v>52</v>
      </c>
      <c r="B26" s="72">
        <v>9001200200</v>
      </c>
      <c r="C26" t="s">
        <v>45</v>
      </c>
      <c r="D26" s="47">
        <f>Table3[[#This Row],[Residential CLM $ Collected]]+Table3[[#This Row],[C&amp;I CLM $ Collected]]</f>
        <v>67328.306639999995</v>
      </c>
      <c r="E26" s="48">
        <f>Table3[[#This Row],[CLM $ Collected ]]/'1.) CLM Reference'!$B$4</f>
        <v>7.2481428779456027E-4</v>
      </c>
      <c r="F26" s="47">
        <f>Table3[[#This Row],[Residential Incentive Disbursements]]+Table3[[#This Row],[C&amp;I Incentive Disbursements]]</f>
        <v>118956.015</v>
      </c>
      <c r="G26" s="48">
        <f>Table3[[#This Row],[Incentive Disbursements]]/'1.) CLM Reference'!$B$5</f>
        <v>9.551575938875961E-4</v>
      </c>
      <c r="H26" s="47">
        <v>67328.166570000001</v>
      </c>
      <c r="I26" s="48">
        <f>Table3[[#This Row],[Residential CLM $ Collected]]/'1.) CLM Reference'!$B$4</f>
        <v>7.248127798888612E-4</v>
      </c>
      <c r="J26" s="68">
        <v>118956.015</v>
      </c>
      <c r="K26" s="48">
        <f>Table3[[#This Row],[Residential Incentive Disbursements]]/'1.) CLM Reference'!$B$5</f>
        <v>9.551575938875961E-4</v>
      </c>
      <c r="L26" s="49">
        <v>0.14007</v>
      </c>
      <c r="M26" s="48">
        <f>Table3[[#This Row],[C&amp;I CLM $ Collected]]/'1.) CLM Reference'!$B$4</f>
        <v>1.5079056990729043E-9</v>
      </c>
      <c r="N26" s="68">
        <v>0</v>
      </c>
      <c r="O26" s="48">
        <f>Table3[[#This Row],[C&amp;I Incentive Disbursements]]/'1.) CLM Reference'!$B$5</f>
        <v>0</v>
      </c>
    </row>
    <row r="27" spans="1:15" x14ac:dyDescent="0.35">
      <c r="A27" t="s">
        <v>52</v>
      </c>
      <c r="B27" s="72">
        <v>9001200301</v>
      </c>
      <c r="C27" t="s">
        <v>45</v>
      </c>
      <c r="D27" s="47">
        <f>Table3[[#This Row],[Residential CLM $ Collected]]+Table3[[#This Row],[C&amp;I CLM $ Collected]]</f>
        <v>56111.637729000002</v>
      </c>
      <c r="E27" s="48">
        <f>Table3[[#This Row],[CLM $ Collected ]]/'1.) CLM Reference'!$B$4</f>
        <v>6.0406267092077742E-4</v>
      </c>
      <c r="F27" s="47">
        <f>Table3[[#This Row],[Residential Incentive Disbursements]]+Table3[[#This Row],[C&amp;I Incentive Disbursements]]</f>
        <v>37650.06</v>
      </c>
      <c r="G27" s="48">
        <f>Table3[[#This Row],[Incentive Disbursements]]/'1.) CLM Reference'!$B$5</f>
        <v>3.0231124268347107E-4</v>
      </c>
      <c r="H27" s="47">
        <v>56111.637729000002</v>
      </c>
      <c r="I27" s="48">
        <f>Table3[[#This Row],[Residential CLM $ Collected]]/'1.) CLM Reference'!$B$4</f>
        <v>6.0406267092077742E-4</v>
      </c>
      <c r="J27" s="68">
        <v>37650.06</v>
      </c>
      <c r="K27" s="48">
        <f>Table3[[#This Row],[Residential Incentive Disbursements]]/'1.) CLM Reference'!$B$5</f>
        <v>3.0231124268347107E-4</v>
      </c>
      <c r="L27" s="49">
        <v>0</v>
      </c>
      <c r="M27" s="48">
        <f>Table3[[#This Row],[C&amp;I CLM $ Collected]]/'1.) CLM Reference'!$B$4</f>
        <v>0</v>
      </c>
      <c r="N27" s="68">
        <v>0</v>
      </c>
      <c r="O27" s="48">
        <f>Table3[[#This Row],[C&amp;I Incentive Disbursements]]/'1.) CLM Reference'!$B$5</f>
        <v>0</v>
      </c>
    </row>
    <row r="28" spans="1:15" x14ac:dyDescent="0.35">
      <c r="A28" t="s">
        <v>52</v>
      </c>
      <c r="B28" s="72">
        <v>9001200302</v>
      </c>
      <c r="C28" t="s">
        <v>45</v>
      </c>
      <c r="D28" s="47">
        <f>Table3[[#This Row],[Residential CLM $ Collected]]+Table3[[#This Row],[C&amp;I CLM $ Collected]]</f>
        <v>276725.49284099997</v>
      </c>
      <c r="E28" s="48">
        <f>Table3[[#This Row],[CLM $ Collected ]]/'1.) CLM Reference'!$B$4</f>
        <v>2.9790529573334905E-3</v>
      </c>
      <c r="F28" s="47">
        <f>Table3[[#This Row],[Residential Incentive Disbursements]]+Table3[[#This Row],[C&amp;I Incentive Disbursements]]</f>
        <v>238891.595</v>
      </c>
      <c r="G28" s="48">
        <f>Table3[[#This Row],[Incentive Disbursements]]/'1.) CLM Reference'!$B$5</f>
        <v>1.9181806071779564E-3</v>
      </c>
      <c r="H28" s="47">
        <v>180968.670771</v>
      </c>
      <c r="I28" s="48">
        <f>Table3[[#This Row],[Residential CLM $ Collected]]/'1.) CLM Reference'!$B$4</f>
        <v>1.9481951167933107E-3</v>
      </c>
      <c r="J28" s="68">
        <v>177164.495</v>
      </c>
      <c r="K28" s="48">
        <f>Table3[[#This Row],[Residential Incentive Disbursements]]/'1.) CLM Reference'!$B$5</f>
        <v>1.4225427168732161E-3</v>
      </c>
      <c r="L28" s="49">
        <v>95756.822069999995</v>
      </c>
      <c r="M28" s="48">
        <f>Table3[[#This Row],[C&amp;I CLM $ Collected]]/'1.) CLM Reference'!$B$4</f>
        <v>1.0308578405401803E-3</v>
      </c>
      <c r="N28" s="68">
        <v>61727.1</v>
      </c>
      <c r="O28" s="48">
        <f>Table3[[#This Row],[C&amp;I Incentive Disbursements]]/'1.) CLM Reference'!$B$5</f>
        <v>4.9563789030474025E-4</v>
      </c>
    </row>
    <row r="29" spans="1:15" x14ac:dyDescent="0.35">
      <c r="A29" t="s">
        <v>52</v>
      </c>
      <c r="B29" s="72">
        <v>9001205300</v>
      </c>
      <c r="C29" t="s">
        <v>45</v>
      </c>
      <c r="D29" s="47">
        <f>Table3[[#This Row],[Residential CLM $ Collected]]+Table3[[#This Row],[C&amp;I CLM $ Collected]]</f>
        <v>553.46004000000005</v>
      </c>
      <c r="E29" s="48">
        <f>Table3[[#This Row],[CLM $ Collected ]]/'1.) CLM Reference'!$B$4</f>
        <v>5.9582033877712401E-6</v>
      </c>
      <c r="F29" s="47">
        <f>Table3[[#This Row],[Residential Incentive Disbursements]]+Table3[[#This Row],[C&amp;I Incentive Disbursements]]</f>
        <v>0</v>
      </c>
      <c r="G29" s="48">
        <f>Table3[[#This Row],[Incentive Disbursements]]/'1.) CLM Reference'!$B$5</f>
        <v>0</v>
      </c>
      <c r="H29" s="47">
        <v>553.46004000000005</v>
      </c>
      <c r="I29" s="48">
        <f>Table3[[#This Row],[Residential CLM $ Collected]]/'1.) CLM Reference'!$B$4</f>
        <v>5.9582033877712401E-6</v>
      </c>
      <c r="J29" s="68">
        <v>0</v>
      </c>
      <c r="K29" s="48">
        <f>Table3[[#This Row],[Residential Incentive Disbursements]]/'1.) CLM Reference'!$B$5</f>
        <v>0</v>
      </c>
      <c r="L29" s="49">
        <v>0</v>
      </c>
      <c r="M29" s="48">
        <f>Table3[[#This Row],[C&amp;I CLM $ Collected]]/'1.) CLM Reference'!$B$4</f>
        <v>0</v>
      </c>
      <c r="N29" s="68">
        <v>0</v>
      </c>
      <c r="O29" s="48">
        <f>Table3[[#This Row],[C&amp;I Incentive Disbursements]]/'1.) CLM Reference'!$B$5</f>
        <v>0</v>
      </c>
    </row>
    <row r="30" spans="1:15" x14ac:dyDescent="0.35">
      <c r="A30" t="s">
        <v>52</v>
      </c>
      <c r="B30" s="72">
        <v>9001210500</v>
      </c>
      <c r="C30" t="s">
        <v>45</v>
      </c>
      <c r="D30" s="47">
        <f>Table3[[#This Row],[Residential CLM $ Collected]]+Table3[[#This Row],[C&amp;I CLM $ Collected]]</f>
        <v>672.22973999999999</v>
      </c>
      <c r="E30" s="48">
        <f>Table3[[#This Row],[CLM $ Collected ]]/'1.) CLM Reference'!$B$4</f>
        <v>7.2368034270885748E-6</v>
      </c>
      <c r="F30" s="47">
        <f>Table3[[#This Row],[Residential Incentive Disbursements]]+Table3[[#This Row],[C&amp;I Incentive Disbursements]]</f>
        <v>0</v>
      </c>
      <c r="G30" s="48">
        <f>Table3[[#This Row],[Incentive Disbursements]]/'1.) CLM Reference'!$B$5</f>
        <v>0</v>
      </c>
      <c r="H30" s="47">
        <v>672.22973999999999</v>
      </c>
      <c r="I30" s="48">
        <f>Table3[[#This Row],[Residential CLM $ Collected]]/'1.) CLM Reference'!$B$4</f>
        <v>7.2368034270885748E-6</v>
      </c>
      <c r="J30" s="68">
        <v>0</v>
      </c>
      <c r="K30" s="48">
        <f>Table3[[#This Row],[Residential Incentive Disbursements]]/'1.) CLM Reference'!$B$5</f>
        <v>0</v>
      </c>
      <c r="L30" s="49">
        <v>0</v>
      </c>
      <c r="M30" s="48">
        <f>Table3[[#This Row],[C&amp;I CLM $ Collected]]/'1.) CLM Reference'!$B$4</f>
        <v>0</v>
      </c>
      <c r="N30" s="68">
        <v>0</v>
      </c>
      <c r="O30" s="48">
        <f>Table3[[#This Row],[C&amp;I Incentive Disbursements]]/'1.) CLM Reference'!$B$5</f>
        <v>0</v>
      </c>
    </row>
    <row r="31" spans="1:15" x14ac:dyDescent="0.35">
      <c r="A31" t="s">
        <v>52</v>
      </c>
      <c r="B31" s="72">
        <v>9001230400</v>
      </c>
      <c r="C31" t="s">
        <v>45</v>
      </c>
      <c r="D31" s="47">
        <f>Table3[[#This Row],[Residential CLM $ Collected]]+Table3[[#This Row],[C&amp;I CLM $ Collected]]</f>
        <v>830.84211000000005</v>
      </c>
      <c r="E31" s="48">
        <f>Table3[[#This Row],[CLM $ Collected ]]/'1.) CLM Reference'!$B$4</f>
        <v>8.9443246426697865E-6</v>
      </c>
      <c r="F31" s="47">
        <f>Table3[[#This Row],[Residential Incentive Disbursements]]+Table3[[#This Row],[C&amp;I Incentive Disbursements]]</f>
        <v>4290.7</v>
      </c>
      <c r="G31" s="48">
        <f>Table3[[#This Row],[Incentive Disbursements]]/'1.) CLM Reference'!$B$5</f>
        <v>3.4452185440925441E-5</v>
      </c>
      <c r="H31" s="47">
        <v>830.84211000000005</v>
      </c>
      <c r="I31" s="48">
        <f>Table3[[#This Row],[Residential CLM $ Collected]]/'1.) CLM Reference'!$B$4</f>
        <v>8.9443246426697865E-6</v>
      </c>
      <c r="J31" s="68">
        <v>4290.7</v>
      </c>
      <c r="K31" s="48">
        <f>Table3[[#This Row],[Residential Incentive Disbursements]]/'1.) CLM Reference'!$B$5</f>
        <v>3.4452185440925441E-5</v>
      </c>
      <c r="L31" s="49">
        <v>0</v>
      </c>
      <c r="M31" s="48">
        <f>Table3[[#This Row],[C&amp;I CLM $ Collected]]/'1.) CLM Reference'!$B$4</f>
        <v>0</v>
      </c>
      <c r="N31" s="68">
        <v>0</v>
      </c>
      <c r="O31" s="48">
        <f>Table3[[#This Row],[C&amp;I Incentive Disbursements]]/'1.) CLM Reference'!$B$5</f>
        <v>0</v>
      </c>
    </row>
    <row r="32" spans="1:15" x14ac:dyDescent="0.35">
      <c r="A32" t="s">
        <v>53</v>
      </c>
      <c r="B32" s="72">
        <v>9005303100</v>
      </c>
      <c r="C32" t="s">
        <v>45</v>
      </c>
      <c r="D32" s="47">
        <f>Table3[[#This Row],[Residential CLM $ Collected]]+Table3[[#This Row],[C&amp;I CLM $ Collected]]</f>
        <v>118.11765</v>
      </c>
      <c r="E32" s="48">
        <f>Table3[[#This Row],[CLM $ Collected ]]/'1.) CLM Reference'!$B$4</f>
        <v>1.2715804783044094E-6</v>
      </c>
      <c r="F32" s="47">
        <f>Table3[[#This Row],[Residential Incentive Disbursements]]+Table3[[#This Row],[C&amp;I Incentive Disbursements]]</f>
        <v>0</v>
      </c>
      <c r="G32" s="48">
        <f>Table3[[#This Row],[Incentive Disbursements]]/'1.) CLM Reference'!$B$5</f>
        <v>0</v>
      </c>
      <c r="H32" s="47">
        <v>118.11765</v>
      </c>
      <c r="I32" s="48">
        <f>Table3[[#This Row],[Residential CLM $ Collected]]/'1.) CLM Reference'!$B$4</f>
        <v>1.2715804783044094E-6</v>
      </c>
      <c r="J32" s="68">
        <v>0</v>
      </c>
      <c r="K32" s="48">
        <f>Table3[[#This Row],[Residential Incentive Disbursements]]/'1.) CLM Reference'!$B$5</f>
        <v>0</v>
      </c>
      <c r="L32" s="49">
        <v>0</v>
      </c>
      <c r="M32" s="48">
        <f>Table3[[#This Row],[C&amp;I CLM $ Collected]]/'1.) CLM Reference'!$B$4</f>
        <v>0</v>
      </c>
      <c r="N32" s="68">
        <v>0</v>
      </c>
      <c r="O32" s="48">
        <f>Table3[[#This Row],[C&amp;I Incentive Disbursements]]/'1.) CLM Reference'!$B$5</f>
        <v>0</v>
      </c>
    </row>
    <row r="33" spans="1:15" x14ac:dyDescent="0.35">
      <c r="A33" t="s">
        <v>53</v>
      </c>
      <c r="B33" s="72">
        <v>9005342100</v>
      </c>
      <c r="C33" t="s">
        <v>45</v>
      </c>
      <c r="D33" s="47">
        <f>Table3[[#This Row],[Residential CLM $ Collected]]+Table3[[#This Row],[C&amp;I CLM $ Collected]]</f>
        <v>86018.493960000007</v>
      </c>
      <c r="E33" s="48">
        <f>Table3[[#This Row],[CLM $ Collected ]]/'1.) CLM Reference'!$B$4</f>
        <v>9.2602111278612263E-4</v>
      </c>
      <c r="F33" s="47">
        <f>Table3[[#This Row],[Residential Incentive Disbursements]]+Table3[[#This Row],[C&amp;I Incentive Disbursements]]</f>
        <v>119510.75499999999</v>
      </c>
      <c r="G33" s="48">
        <f>Table3[[#This Row],[Incentive Disbursements]]/'1.) CLM Reference'!$B$5</f>
        <v>9.5961187998345424E-4</v>
      </c>
      <c r="H33" s="47">
        <v>72377.877957000004</v>
      </c>
      <c r="I33" s="48">
        <f>Table3[[#This Row],[Residential CLM $ Collected]]/'1.) CLM Reference'!$B$4</f>
        <v>7.7917480301394613E-4</v>
      </c>
      <c r="J33" s="68">
        <v>117402.355</v>
      </c>
      <c r="K33" s="48">
        <f>Table3[[#This Row],[Residential Incentive Disbursements]]/'1.) CLM Reference'!$B$5</f>
        <v>9.4268247737230762E-4</v>
      </c>
      <c r="L33" s="49">
        <v>13640.616003000001</v>
      </c>
      <c r="M33" s="48">
        <f>Table3[[#This Row],[C&amp;I CLM $ Collected]]/'1.) CLM Reference'!$B$4</f>
        <v>1.4684630977217651E-4</v>
      </c>
      <c r="N33" s="68">
        <v>2108.4</v>
      </c>
      <c r="O33" s="48">
        <f>Table3[[#This Row],[C&amp;I Incentive Disbursements]]/'1.) CLM Reference'!$B$5</f>
        <v>1.6929402611146712E-5</v>
      </c>
    </row>
    <row r="34" spans="1:15" x14ac:dyDescent="0.35">
      <c r="A34" t="s">
        <v>53</v>
      </c>
      <c r="B34" s="72">
        <v>9005362102</v>
      </c>
      <c r="C34" t="s">
        <v>45</v>
      </c>
      <c r="D34" s="47">
        <f>Table3[[#This Row],[Residential CLM $ Collected]]+Table3[[#This Row],[C&amp;I CLM $ Collected]]</f>
        <v>232.92192</v>
      </c>
      <c r="E34" s="48">
        <f>Table3[[#This Row],[CLM $ Collected ]]/'1.) CLM Reference'!$B$4</f>
        <v>2.5074911873135081E-6</v>
      </c>
      <c r="F34" s="47">
        <f>Table3[[#This Row],[Residential Incentive Disbursements]]+Table3[[#This Row],[C&amp;I Incentive Disbursements]]</f>
        <v>0</v>
      </c>
      <c r="G34" s="48">
        <f>Table3[[#This Row],[Incentive Disbursements]]/'1.) CLM Reference'!$B$5</f>
        <v>0</v>
      </c>
      <c r="H34" s="47">
        <v>232.92192</v>
      </c>
      <c r="I34" s="48">
        <f>Table3[[#This Row],[Residential CLM $ Collected]]/'1.) CLM Reference'!$B$4</f>
        <v>2.5074911873135081E-6</v>
      </c>
      <c r="J34" s="68">
        <v>0</v>
      </c>
      <c r="K34" s="48">
        <f>Table3[[#This Row],[Residential Incentive Disbursements]]/'1.) CLM Reference'!$B$5</f>
        <v>0</v>
      </c>
      <c r="L34" s="49">
        <v>0</v>
      </c>
      <c r="M34" s="48">
        <f>Table3[[#This Row],[C&amp;I CLM $ Collected]]/'1.) CLM Reference'!$B$4</f>
        <v>0</v>
      </c>
      <c r="N34" s="68">
        <v>0</v>
      </c>
      <c r="O34" s="48">
        <f>Table3[[#This Row],[C&amp;I Incentive Disbursements]]/'1.) CLM Reference'!$B$5</f>
        <v>0</v>
      </c>
    </row>
    <row r="35" spans="1:15" x14ac:dyDescent="0.35">
      <c r="A35" t="s">
        <v>54</v>
      </c>
      <c r="B35" s="72">
        <v>9003471100</v>
      </c>
      <c r="C35" t="s">
        <v>55</v>
      </c>
      <c r="D35" s="47">
        <f>Table3[[#This Row],[Residential CLM $ Collected]]+Table3[[#This Row],[C&amp;I CLM $ Collected]]</f>
        <v>27348.937979999999</v>
      </c>
      <c r="E35" s="48">
        <f>Table3[[#This Row],[CLM $ Collected ]]/'1.) CLM Reference'!$B$4</f>
        <v>2.9442149956188622E-4</v>
      </c>
      <c r="F35" s="47">
        <f>Table3[[#This Row],[Residential Incentive Disbursements]]+Table3[[#This Row],[C&amp;I Incentive Disbursements]]</f>
        <v>90283.66</v>
      </c>
      <c r="G35" s="48">
        <f>Table3[[#This Row],[Incentive Disbursements]]/'1.) CLM Reference'!$B$5</f>
        <v>7.249328539878022E-4</v>
      </c>
      <c r="H35" s="47">
        <v>27348.937979999999</v>
      </c>
      <c r="I35" s="48">
        <f>Table3[[#This Row],[Residential CLM $ Collected]]/'1.) CLM Reference'!$B$4</f>
        <v>2.9442149956188622E-4</v>
      </c>
      <c r="J35" s="68">
        <v>90283.66</v>
      </c>
      <c r="K35" s="48">
        <f>Table3[[#This Row],[Residential Incentive Disbursements]]/'1.) CLM Reference'!$B$5</f>
        <v>7.249328539878022E-4</v>
      </c>
      <c r="L35" s="49">
        <v>0</v>
      </c>
      <c r="M35" s="48">
        <f>Table3[[#This Row],[C&amp;I CLM $ Collected]]/'1.) CLM Reference'!$B$4</f>
        <v>0</v>
      </c>
      <c r="N35" s="68">
        <v>0</v>
      </c>
      <c r="O35" s="48">
        <f>Table3[[#This Row],[C&amp;I Incentive Disbursements]]/'1.) CLM Reference'!$B$5</f>
        <v>0</v>
      </c>
    </row>
    <row r="36" spans="1:15" x14ac:dyDescent="0.35">
      <c r="A36" t="s">
        <v>54</v>
      </c>
      <c r="B36" s="72">
        <v>9003471200</v>
      </c>
      <c r="C36" t="s">
        <v>55</v>
      </c>
      <c r="D36" s="47">
        <f>Table3[[#This Row],[Residential CLM $ Collected]]+Table3[[#This Row],[C&amp;I CLM $ Collected]]</f>
        <v>23472.959097000003</v>
      </c>
      <c r="E36" s="48">
        <f>Table3[[#This Row],[CLM $ Collected ]]/'1.) CLM Reference'!$B$4</f>
        <v>2.5269514383145195E-4</v>
      </c>
      <c r="F36" s="47">
        <f>Table3[[#This Row],[Residential Incentive Disbursements]]+Table3[[#This Row],[C&amp;I Incentive Disbursements]]</f>
        <v>38140.480000000003</v>
      </c>
      <c r="G36" s="48">
        <f>Table3[[#This Row],[Incentive Disbursements]]/'1.) CLM Reference'!$B$5</f>
        <v>3.062490711925579E-4</v>
      </c>
      <c r="H36" s="47">
        <v>23472.959097000003</v>
      </c>
      <c r="I36" s="48">
        <f>Table3[[#This Row],[Residential CLM $ Collected]]/'1.) CLM Reference'!$B$4</f>
        <v>2.5269514383145195E-4</v>
      </c>
      <c r="J36" s="68">
        <v>38140.480000000003</v>
      </c>
      <c r="K36" s="48">
        <f>Table3[[#This Row],[Residential Incentive Disbursements]]/'1.) CLM Reference'!$B$5</f>
        <v>3.062490711925579E-4</v>
      </c>
      <c r="L36" s="49">
        <v>0</v>
      </c>
      <c r="M36" s="48">
        <f>Table3[[#This Row],[C&amp;I CLM $ Collected]]/'1.) CLM Reference'!$B$4</f>
        <v>0</v>
      </c>
      <c r="N36" s="68">
        <v>0</v>
      </c>
      <c r="O36" s="48">
        <f>Table3[[#This Row],[C&amp;I Incentive Disbursements]]/'1.) CLM Reference'!$B$5</f>
        <v>0</v>
      </c>
    </row>
    <row r="37" spans="1:15" x14ac:dyDescent="0.35">
      <c r="A37" t="s">
        <v>54</v>
      </c>
      <c r="B37" s="72">
        <v>9003471300</v>
      </c>
      <c r="C37" t="s">
        <v>45</v>
      </c>
      <c r="D37" s="47">
        <f>Table3[[#This Row],[Residential CLM $ Collected]]+Table3[[#This Row],[C&amp;I CLM $ Collected]]</f>
        <v>53486.596967999998</v>
      </c>
      <c r="E37" s="48">
        <f>Table3[[#This Row],[CLM $ Collected ]]/'1.) CLM Reference'!$B$4</f>
        <v>5.7580312980697306E-4</v>
      </c>
      <c r="F37" s="47">
        <f>Table3[[#This Row],[Residential Incentive Disbursements]]+Table3[[#This Row],[C&amp;I Incentive Disbursements]]</f>
        <v>61976.43</v>
      </c>
      <c r="G37" s="48">
        <f>Table3[[#This Row],[Incentive Disbursements]]/'1.) CLM Reference'!$B$5</f>
        <v>4.9763988610868504E-4</v>
      </c>
      <c r="H37" s="47">
        <v>53486.596967999998</v>
      </c>
      <c r="I37" s="48">
        <f>Table3[[#This Row],[Residential CLM $ Collected]]/'1.) CLM Reference'!$B$4</f>
        <v>5.7580312980697306E-4</v>
      </c>
      <c r="J37" s="68">
        <v>61976.43</v>
      </c>
      <c r="K37" s="48">
        <f>Table3[[#This Row],[Residential Incentive Disbursements]]/'1.) CLM Reference'!$B$5</f>
        <v>4.9763988610868504E-4</v>
      </c>
      <c r="L37" s="49">
        <v>0</v>
      </c>
      <c r="M37" s="48">
        <f>Table3[[#This Row],[C&amp;I CLM $ Collected]]/'1.) CLM Reference'!$B$4</f>
        <v>0</v>
      </c>
      <c r="N37" s="68">
        <v>0</v>
      </c>
      <c r="O37" s="48">
        <f>Table3[[#This Row],[C&amp;I Incentive Disbursements]]/'1.) CLM Reference'!$B$5</f>
        <v>0</v>
      </c>
    </row>
    <row r="38" spans="1:15" x14ac:dyDescent="0.35">
      <c r="A38" t="s">
        <v>54</v>
      </c>
      <c r="B38" s="72">
        <v>9003471400</v>
      </c>
      <c r="C38" t="s">
        <v>45</v>
      </c>
      <c r="D38" s="47">
        <f>Table3[[#This Row],[Residential CLM $ Collected]]+Table3[[#This Row],[C&amp;I CLM $ Collected]]</f>
        <v>352099.84773600003</v>
      </c>
      <c r="E38" s="48">
        <f>Table3[[#This Row],[CLM $ Collected ]]/'1.) CLM Reference'!$B$4</f>
        <v>3.7904859501950187E-3</v>
      </c>
      <c r="F38" s="47">
        <f>Table3[[#This Row],[Residential Incentive Disbursements]]+Table3[[#This Row],[C&amp;I Incentive Disbursements]]</f>
        <v>789205.77500000002</v>
      </c>
      <c r="G38" s="48">
        <f>Table3[[#This Row],[Incentive Disbursements]]/'1.) CLM Reference'!$B$5</f>
        <v>6.336929571246948E-3</v>
      </c>
      <c r="H38" s="47">
        <v>180225.93510600002</v>
      </c>
      <c r="I38" s="48">
        <f>Table3[[#This Row],[Residential CLM $ Collected]]/'1.) CLM Reference'!$B$4</f>
        <v>1.940199290833732E-3</v>
      </c>
      <c r="J38" s="68">
        <v>467875.57500000001</v>
      </c>
      <c r="K38" s="48">
        <f>Table3[[#This Row],[Residential Incentive Disbursements]]/'1.) CLM Reference'!$B$5</f>
        <v>3.756807997105279E-3</v>
      </c>
      <c r="L38" s="49">
        <v>171873.91263000001</v>
      </c>
      <c r="M38" s="48">
        <f>Table3[[#This Row],[C&amp;I CLM $ Collected]]/'1.) CLM Reference'!$B$4</f>
        <v>1.8502866593612867E-3</v>
      </c>
      <c r="N38" s="68">
        <v>321330.2</v>
      </c>
      <c r="O38" s="48">
        <f>Table3[[#This Row],[C&amp;I Incentive Disbursements]]/'1.) CLM Reference'!$B$5</f>
        <v>2.5801215741416694E-3</v>
      </c>
    </row>
    <row r="39" spans="1:15" x14ac:dyDescent="0.35">
      <c r="A39" t="s">
        <v>54</v>
      </c>
      <c r="B39" s="72">
        <v>9003471500</v>
      </c>
      <c r="C39" t="s">
        <v>45</v>
      </c>
      <c r="D39" s="47">
        <f>Table3[[#This Row],[Residential CLM $ Collected]]+Table3[[#This Row],[C&amp;I CLM $ Collected]]</f>
        <v>31840.250652000002</v>
      </c>
      <c r="E39" s="48">
        <f>Table3[[#This Row],[CLM $ Collected ]]/'1.) CLM Reference'!$B$4</f>
        <v>3.4277215262412051E-4</v>
      </c>
      <c r="F39" s="47">
        <f>Table3[[#This Row],[Residential Incentive Disbursements]]+Table3[[#This Row],[C&amp;I Incentive Disbursements]]</f>
        <v>80541.53</v>
      </c>
      <c r="G39" s="48">
        <f>Table3[[#This Row],[Incentive Disbursements]]/'1.) CLM Reference'!$B$5</f>
        <v>6.4670839892228763E-4</v>
      </c>
      <c r="H39" s="47">
        <v>31840.250652000002</v>
      </c>
      <c r="I39" s="48">
        <f>Table3[[#This Row],[Residential CLM $ Collected]]/'1.) CLM Reference'!$B$4</f>
        <v>3.4277215262412051E-4</v>
      </c>
      <c r="J39" s="68">
        <v>80541.53</v>
      </c>
      <c r="K39" s="48">
        <f>Table3[[#This Row],[Residential Incentive Disbursements]]/'1.) CLM Reference'!$B$5</f>
        <v>6.4670839892228763E-4</v>
      </c>
      <c r="L39" s="49">
        <v>0</v>
      </c>
      <c r="M39" s="48">
        <f>Table3[[#This Row],[C&amp;I CLM $ Collected]]/'1.) CLM Reference'!$B$4</f>
        <v>0</v>
      </c>
      <c r="N39" s="68">
        <v>0</v>
      </c>
      <c r="O39" s="48">
        <f>Table3[[#This Row],[C&amp;I Incentive Disbursements]]/'1.) CLM Reference'!$B$5</f>
        <v>0</v>
      </c>
    </row>
    <row r="40" spans="1:15" x14ac:dyDescent="0.35">
      <c r="A40" t="s">
        <v>54</v>
      </c>
      <c r="B40" s="72">
        <v>9003473100</v>
      </c>
      <c r="C40" t="s">
        <v>45</v>
      </c>
      <c r="D40" s="47">
        <f>Table3[[#This Row],[Residential CLM $ Collected]]+Table3[[#This Row],[C&amp;I CLM $ Collected]]</f>
        <v>990.86000999999999</v>
      </c>
      <c r="E40" s="48">
        <f>Table3[[#This Row],[CLM $ Collected ]]/'1.) CLM Reference'!$B$4</f>
        <v>1.0666976911989968E-5</v>
      </c>
      <c r="F40" s="47">
        <f>Table3[[#This Row],[Residential Incentive Disbursements]]+Table3[[#This Row],[C&amp;I Incentive Disbursements]]</f>
        <v>783.25</v>
      </c>
      <c r="G40" s="48">
        <f>Table3[[#This Row],[Incentive Disbursements]]/'1.) CLM Reference'!$B$5</f>
        <v>6.2891076622939972E-6</v>
      </c>
      <c r="H40" s="47">
        <v>990.86000999999999</v>
      </c>
      <c r="I40" s="48">
        <f>Table3[[#This Row],[Residential CLM $ Collected]]/'1.) CLM Reference'!$B$4</f>
        <v>1.0666976911989968E-5</v>
      </c>
      <c r="J40" s="68">
        <v>783.25</v>
      </c>
      <c r="K40" s="48">
        <f>Table3[[#This Row],[Residential Incentive Disbursements]]/'1.) CLM Reference'!$B$5</f>
        <v>6.2891076622939972E-6</v>
      </c>
      <c r="L40" s="49">
        <v>0</v>
      </c>
      <c r="M40" s="48">
        <f>Table3[[#This Row],[C&amp;I CLM $ Collected]]/'1.) CLM Reference'!$B$4</f>
        <v>0</v>
      </c>
      <c r="N40" s="68">
        <v>0</v>
      </c>
      <c r="O40" s="48">
        <f>Table3[[#This Row],[C&amp;I Incentive Disbursements]]/'1.) CLM Reference'!$B$5</f>
        <v>0</v>
      </c>
    </row>
    <row r="41" spans="1:15" x14ac:dyDescent="0.35">
      <c r="A41" t="s">
        <v>54</v>
      </c>
      <c r="B41" s="72">
        <v>9003473501</v>
      </c>
      <c r="C41" t="s">
        <v>45</v>
      </c>
      <c r="D41" s="47">
        <f>Table3[[#This Row],[Residential CLM $ Collected]]+Table3[[#This Row],[C&amp;I CLM $ Collected]]</f>
        <v>158.46746999999999</v>
      </c>
      <c r="E41" s="48">
        <f>Table3[[#This Row],[CLM $ Collected ]]/'1.) CLM Reference'!$B$4</f>
        <v>1.7059613131338935E-6</v>
      </c>
      <c r="F41" s="47">
        <f>Table3[[#This Row],[Residential Incentive Disbursements]]+Table3[[#This Row],[C&amp;I Incentive Disbursements]]</f>
        <v>0</v>
      </c>
      <c r="G41" s="48">
        <f>Table3[[#This Row],[Incentive Disbursements]]/'1.) CLM Reference'!$B$5</f>
        <v>0</v>
      </c>
      <c r="H41" s="47">
        <v>158.46746999999999</v>
      </c>
      <c r="I41" s="48">
        <f>Table3[[#This Row],[Residential CLM $ Collected]]/'1.) CLM Reference'!$B$4</f>
        <v>1.7059613131338935E-6</v>
      </c>
      <c r="J41" s="68">
        <v>0</v>
      </c>
      <c r="K41" s="48">
        <f>Table3[[#This Row],[Residential Incentive Disbursements]]/'1.) CLM Reference'!$B$5</f>
        <v>0</v>
      </c>
      <c r="L41" s="49">
        <v>0</v>
      </c>
      <c r="M41" s="48">
        <f>Table3[[#This Row],[C&amp;I CLM $ Collected]]/'1.) CLM Reference'!$B$4</f>
        <v>0</v>
      </c>
      <c r="N41" s="68">
        <v>0</v>
      </c>
      <c r="O41" s="48">
        <f>Table3[[#This Row],[C&amp;I Incentive Disbursements]]/'1.) CLM Reference'!$B$5</f>
        <v>0</v>
      </c>
    </row>
    <row r="42" spans="1:15" x14ac:dyDescent="0.35">
      <c r="A42" t="s">
        <v>54</v>
      </c>
      <c r="B42" s="72">
        <v>9003503900</v>
      </c>
      <c r="C42" t="s">
        <v>45</v>
      </c>
      <c r="D42" s="47">
        <f>Table3[[#This Row],[Residential CLM $ Collected]]+Table3[[#This Row],[C&amp;I CLM $ Collected]]</f>
        <v>424.99169999999998</v>
      </c>
      <c r="E42" s="48">
        <f>Table3[[#This Row],[CLM $ Collected ]]/'1.) CLM Reference'!$B$4</f>
        <v>4.5751938779801666E-6</v>
      </c>
      <c r="F42" s="47">
        <f>Table3[[#This Row],[Residential Incentive Disbursements]]+Table3[[#This Row],[C&amp;I Incentive Disbursements]]</f>
        <v>0</v>
      </c>
      <c r="G42" s="48">
        <f>Table3[[#This Row],[Incentive Disbursements]]/'1.) CLM Reference'!$B$5</f>
        <v>0</v>
      </c>
      <c r="H42" s="47">
        <v>424.99169999999998</v>
      </c>
      <c r="I42" s="48">
        <f>Table3[[#This Row],[Residential CLM $ Collected]]/'1.) CLM Reference'!$B$4</f>
        <v>4.5751938779801666E-6</v>
      </c>
      <c r="J42" s="68">
        <v>0</v>
      </c>
      <c r="K42" s="48">
        <f>Table3[[#This Row],[Residential Incentive Disbursements]]/'1.) CLM Reference'!$B$5</f>
        <v>0</v>
      </c>
      <c r="L42" s="49">
        <v>0</v>
      </c>
      <c r="M42" s="48">
        <f>Table3[[#This Row],[C&amp;I CLM $ Collected]]/'1.) CLM Reference'!$B$4</f>
        <v>0</v>
      </c>
      <c r="N42" s="68">
        <v>0</v>
      </c>
      <c r="O42" s="48">
        <f>Table3[[#This Row],[C&amp;I Incentive Disbursements]]/'1.) CLM Reference'!$B$5</f>
        <v>0</v>
      </c>
    </row>
    <row r="43" spans="1:15" x14ac:dyDescent="0.35">
      <c r="A43" t="s">
        <v>56</v>
      </c>
      <c r="B43" s="72">
        <v>9003514900</v>
      </c>
      <c r="C43" t="s">
        <v>45</v>
      </c>
      <c r="D43" s="47">
        <f>Table3[[#This Row],[Residential CLM $ Collected]]+Table3[[#This Row],[C&amp;I CLM $ Collected]]</f>
        <v>11.81901</v>
      </c>
      <c r="E43" s="48">
        <f>Table3[[#This Row],[CLM $ Collected ]]/'1.) CLM Reference'!$B$4</f>
        <v>1.2723604295280678E-7</v>
      </c>
      <c r="F43" s="47">
        <f>Table3[[#This Row],[Residential Incentive Disbursements]]+Table3[[#This Row],[C&amp;I Incentive Disbursements]]</f>
        <v>0</v>
      </c>
      <c r="G43" s="48">
        <f>Table3[[#This Row],[Incentive Disbursements]]/'1.) CLM Reference'!$B$5</f>
        <v>0</v>
      </c>
      <c r="H43" s="47">
        <v>11.81901</v>
      </c>
      <c r="I43" s="48">
        <f>Table3[[#This Row],[Residential CLM $ Collected]]/'1.) CLM Reference'!$B$4</f>
        <v>1.2723604295280678E-7</v>
      </c>
      <c r="J43" s="68">
        <v>0</v>
      </c>
      <c r="K43" s="48">
        <f>Table3[[#This Row],[Residential Incentive Disbursements]]/'1.) CLM Reference'!$B$5</f>
        <v>0</v>
      </c>
      <c r="L43" s="49">
        <v>0</v>
      </c>
      <c r="M43" s="48">
        <f>Table3[[#This Row],[C&amp;I CLM $ Collected]]/'1.) CLM Reference'!$B$4</f>
        <v>0</v>
      </c>
      <c r="N43" s="68">
        <v>0</v>
      </c>
      <c r="O43" s="48">
        <f>Table3[[#This Row],[C&amp;I Incentive Disbursements]]/'1.) CLM Reference'!$B$5</f>
        <v>0</v>
      </c>
    </row>
    <row r="44" spans="1:15" x14ac:dyDescent="0.35">
      <c r="A44" t="s">
        <v>56</v>
      </c>
      <c r="B44" s="72">
        <v>9013526102</v>
      </c>
      <c r="C44" t="s">
        <v>45</v>
      </c>
      <c r="D44" s="47">
        <f>Table3[[#This Row],[Residential CLM $ Collected]]+Table3[[#This Row],[C&amp;I CLM $ Collected]]</f>
        <v>37.297260000000001</v>
      </c>
      <c r="E44" s="48">
        <f>Table3[[#This Row],[CLM $ Collected ]]/'1.) CLM Reference'!$B$4</f>
        <v>4.0151888993934371E-7</v>
      </c>
      <c r="F44" s="47">
        <f>Table3[[#This Row],[Residential Incentive Disbursements]]+Table3[[#This Row],[C&amp;I Incentive Disbursements]]</f>
        <v>0</v>
      </c>
      <c r="G44" s="48">
        <f>Table3[[#This Row],[Incentive Disbursements]]/'1.) CLM Reference'!$B$5</f>
        <v>0</v>
      </c>
      <c r="H44" s="47">
        <v>37.297260000000001</v>
      </c>
      <c r="I44" s="48">
        <f>Table3[[#This Row],[Residential CLM $ Collected]]/'1.) CLM Reference'!$B$4</f>
        <v>4.0151888993934371E-7</v>
      </c>
      <c r="J44" s="68">
        <v>0</v>
      </c>
      <c r="K44" s="48">
        <f>Table3[[#This Row],[Residential Incentive Disbursements]]/'1.) CLM Reference'!$B$5</f>
        <v>0</v>
      </c>
      <c r="L44" s="49">
        <v>0</v>
      </c>
      <c r="M44" s="48">
        <f>Table3[[#This Row],[C&amp;I CLM $ Collected]]/'1.) CLM Reference'!$B$4</f>
        <v>0</v>
      </c>
      <c r="N44" s="68">
        <v>0</v>
      </c>
      <c r="O44" s="48">
        <f>Table3[[#This Row],[C&amp;I Incentive Disbursements]]/'1.) CLM Reference'!$B$5</f>
        <v>0</v>
      </c>
    </row>
    <row r="45" spans="1:15" x14ac:dyDescent="0.35">
      <c r="A45" t="s">
        <v>56</v>
      </c>
      <c r="B45" s="72">
        <v>9013528100</v>
      </c>
      <c r="C45" t="s">
        <v>45</v>
      </c>
      <c r="D45" s="47">
        <f>Table3[[#This Row],[Residential CLM $ Collected]]+Table3[[#This Row],[C&amp;I CLM $ Collected]]</f>
        <v>110.27856</v>
      </c>
      <c r="E45" s="48">
        <f>Table3[[#This Row],[CLM $ Collected ]]/'1.) CLM Reference'!$B$4</f>
        <v>1.1871897559045707E-6</v>
      </c>
      <c r="F45" s="47">
        <f>Table3[[#This Row],[Residential Incentive Disbursements]]+Table3[[#This Row],[C&amp;I Incentive Disbursements]]</f>
        <v>0</v>
      </c>
      <c r="G45" s="48">
        <f>Table3[[#This Row],[Incentive Disbursements]]/'1.) CLM Reference'!$B$5</f>
        <v>0</v>
      </c>
      <c r="H45" s="47">
        <v>110.27856</v>
      </c>
      <c r="I45" s="48">
        <f>Table3[[#This Row],[Residential CLM $ Collected]]/'1.) CLM Reference'!$B$4</f>
        <v>1.1871897559045707E-6</v>
      </c>
      <c r="J45" s="68">
        <v>0</v>
      </c>
      <c r="K45" s="48">
        <f>Table3[[#This Row],[Residential Incentive Disbursements]]/'1.) CLM Reference'!$B$5</f>
        <v>0</v>
      </c>
      <c r="L45" s="49">
        <v>0</v>
      </c>
      <c r="M45" s="48">
        <f>Table3[[#This Row],[C&amp;I CLM $ Collected]]/'1.) CLM Reference'!$B$4</f>
        <v>0</v>
      </c>
      <c r="N45" s="68">
        <v>0</v>
      </c>
      <c r="O45" s="48">
        <f>Table3[[#This Row],[C&amp;I Incentive Disbursements]]/'1.) CLM Reference'!$B$5</f>
        <v>0</v>
      </c>
    </row>
    <row r="46" spans="1:15" x14ac:dyDescent="0.35">
      <c r="A46" t="s">
        <v>56</v>
      </c>
      <c r="B46" s="72">
        <v>9013529100</v>
      </c>
      <c r="C46" t="s">
        <v>45</v>
      </c>
      <c r="D46" s="47">
        <f>Table3[[#This Row],[Residential CLM $ Collected]]+Table3[[#This Row],[C&amp;I CLM $ Collected]]</f>
        <v>104519.95772400001</v>
      </c>
      <c r="E46" s="48">
        <f>Table3[[#This Row],[CLM $ Collected ]]/'1.) CLM Reference'!$B$4</f>
        <v>1.1251962584342017E-3</v>
      </c>
      <c r="F46" s="47">
        <f>Table3[[#This Row],[Residential Incentive Disbursements]]+Table3[[#This Row],[C&amp;I Incentive Disbursements]]</f>
        <v>196685.52000000002</v>
      </c>
      <c r="G46" s="48">
        <f>Table3[[#This Row],[Incentive Disbursements]]/'1.) CLM Reference'!$B$5</f>
        <v>1.5792868316556389E-3</v>
      </c>
      <c r="H46" s="47">
        <v>87354.813924000002</v>
      </c>
      <c r="I46" s="48">
        <f>Table3[[#This Row],[Residential CLM $ Collected]]/'1.) CLM Reference'!$B$4</f>
        <v>9.4040709472015922E-4</v>
      </c>
      <c r="J46" s="68">
        <v>192561.92000000001</v>
      </c>
      <c r="K46" s="48">
        <f>Table3[[#This Row],[Residential Incentive Disbursements]]/'1.) CLM Reference'!$B$5</f>
        <v>1.5461763760460181E-3</v>
      </c>
      <c r="L46" s="49">
        <v>17165.143800000002</v>
      </c>
      <c r="M46" s="48">
        <f>Table3[[#This Row],[C&amp;I CLM $ Collected]]/'1.) CLM Reference'!$B$4</f>
        <v>1.8478916371404249E-4</v>
      </c>
      <c r="N46" s="68">
        <v>4123.6000000000004</v>
      </c>
      <c r="O46" s="48">
        <f>Table3[[#This Row],[C&amp;I Incentive Disbursements]]/'1.) CLM Reference'!$B$5</f>
        <v>3.3110455609620845E-5</v>
      </c>
    </row>
    <row r="47" spans="1:15" x14ac:dyDescent="0.35">
      <c r="A47" t="s">
        <v>56</v>
      </c>
      <c r="B47" s="72">
        <v>9013530600</v>
      </c>
      <c r="C47" t="s">
        <v>45</v>
      </c>
      <c r="D47" s="47">
        <f>Table3[[#This Row],[Residential CLM $ Collected]]+Table3[[#This Row],[C&amp;I CLM $ Collected]]</f>
        <v>279.05324999999999</v>
      </c>
      <c r="E47" s="48">
        <f>Table3[[#This Row],[CLM $ Collected ]]/'1.) CLM Reference'!$B$4</f>
        <v>3.0041121297909323E-6</v>
      </c>
      <c r="F47" s="47">
        <f>Table3[[#This Row],[Residential Incentive Disbursements]]+Table3[[#This Row],[C&amp;I Incentive Disbursements]]</f>
        <v>35</v>
      </c>
      <c r="G47" s="48">
        <f>Table3[[#This Row],[Incentive Disbursements]]/'1.) CLM Reference'!$B$5</f>
        <v>2.8103257986631328E-7</v>
      </c>
      <c r="H47" s="47">
        <v>279.05324999999999</v>
      </c>
      <c r="I47" s="48">
        <f>Table3[[#This Row],[Residential CLM $ Collected]]/'1.) CLM Reference'!$B$4</f>
        <v>3.0041121297909323E-6</v>
      </c>
      <c r="J47" s="68">
        <v>35</v>
      </c>
      <c r="K47" s="48">
        <f>Table3[[#This Row],[Residential Incentive Disbursements]]/'1.) CLM Reference'!$B$5</f>
        <v>2.8103257986631328E-7</v>
      </c>
      <c r="L47" s="49">
        <v>0</v>
      </c>
      <c r="M47" s="48">
        <f>Table3[[#This Row],[C&amp;I CLM $ Collected]]/'1.) CLM Reference'!$B$4</f>
        <v>0</v>
      </c>
      <c r="N47" s="68">
        <v>0</v>
      </c>
      <c r="O47" s="48">
        <f>Table3[[#This Row],[C&amp;I Incentive Disbursements]]/'1.) CLM Reference'!$B$5</f>
        <v>0</v>
      </c>
    </row>
    <row r="48" spans="1:15" x14ac:dyDescent="0.35">
      <c r="A48" t="s">
        <v>57</v>
      </c>
      <c r="B48" s="72">
        <v>9009184100</v>
      </c>
      <c r="C48" t="s">
        <v>55</v>
      </c>
      <c r="D48" s="47">
        <f>Table3[[#This Row],[Residential CLM $ Collected]]+Table3[[#This Row],[C&amp;I CLM $ Collected]]</f>
        <v>60082.433376000001</v>
      </c>
      <c r="E48" s="48">
        <f>Table3[[#This Row],[CLM $ Collected ]]/'1.) CLM Reference'!$B$4</f>
        <v>6.4680976441663799E-4</v>
      </c>
      <c r="F48" s="47">
        <f>Table3[[#This Row],[Residential Incentive Disbursements]]+Table3[[#This Row],[C&amp;I Incentive Disbursements]]</f>
        <v>29403.87</v>
      </c>
      <c r="G48" s="48">
        <f>Table3[[#This Row],[Incentive Disbursements]]/'1.) CLM Reference'!$B$5</f>
        <v>2.3609844126153408E-4</v>
      </c>
      <c r="H48" s="47">
        <v>60082.433376000001</v>
      </c>
      <c r="I48" s="48">
        <f>Table3[[#This Row],[Residential CLM $ Collected]]/'1.) CLM Reference'!$B$4</f>
        <v>6.4680976441663799E-4</v>
      </c>
      <c r="J48" s="68">
        <v>29403.87</v>
      </c>
      <c r="K48" s="48">
        <f>Table3[[#This Row],[Residential Incentive Disbursements]]/'1.) CLM Reference'!$B$5</f>
        <v>2.3609844126153408E-4</v>
      </c>
      <c r="L48" s="49">
        <v>0</v>
      </c>
      <c r="M48" s="48">
        <f>Table3[[#This Row],[C&amp;I CLM $ Collected]]/'1.) CLM Reference'!$B$4</f>
        <v>0</v>
      </c>
      <c r="N48" s="68">
        <v>0</v>
      </c>
      <c r="O48" s="48">
        <f>Table3[[#This Row],[C&amp;I Incentive Disbursements]]/'1.) CLM Reference'!$B$5</f>
        <v>0</v>
      </c>
    </row>
    <row r="49" spans="1:15" x14ac:dyDescent="0.35">
      <c r="A49" t="s">
        <v>57</v>
      </c>
      <c r="B49" s="72">
        <v>9009184200</v>
      </c>
      <c r="C49" t="s">
        <v>45</v>
      </c>
      <c r="D49" s="47">
        <f>Table3[[#This Row],[Residential CLM $ Collected]]+Table3[[#This Row],[C&amp;I CLM $ Collected]]</f>
        <v>38539.455822000004</v>
      </c>
      <c r="E49" s="48">
        <f>Table3[[#This Row],[CLM $ Collected ]]/'1.) CLM Reference'!$B$4</f>
        <v>4.1489159044165219E-4</v>
      </c>
      <c r="F49" s="47">
        <f>Table3[[#This Row],[Residential Incentive Disbursements]]+Table3[[#This Row],[C&amp;I Incentive Disbursements]]</f>
        <v>15235.69</v>
      </c>
      <c r="G49" s="48">
        <f>Table3[[#This Row],[Incentive Disbursements]]/'1.) CLM Reference'!$B$5</f>
        <v>1.2233500762123974E-4</v>
      </c>
      <c r="H49" s="47">
        <v>38539.455822000004</v>
      </c>
      <c r="I49" s="48">
        <f>Table3[[#This Row],[Residential CLM $ Collected]]/'1.) CLM Reference'!$B$4</f>
        <v>4.1489159044165219E-4</v>
      </c>
      <c r="J49" s="68">
        <v>15235.69</v>
      </c>
      <c r="K49" s="48">
        <f>Table3[[#This Row],[Residential Incentive Disbursements]]/'1.) CLM Reference'!$B$5</f>
        <v>1.2233500762123974E-4</v>
      </c>
      <c r="L49" s="49">
        <v>0</v>
      </c>
      <c r="M49" s="48">
        <f>Table3[[#This Row],[C&amp;I CLM $ Collected]]/'1.) CLM Reference'!$B$4</f>
        <v>0</v>
      </c>
      <c r="N49" s="68">
        <v>0</v>
      </c>
      <c r="O49" s="48">
        <f>Table3[[#This Row],[C&amp;I Incentive Disbursements]]/'1.) CLM Reference'!$B$5</f>
        <v>0</v>
      </c>
    </row>
    <row r="50" spans="1:15" x14ac:dyDescent="0.35">
      <c r="A50" t="s">
        <v>57</v>
      </c>
      <c r="B50" s="72">
        <v>9009184300</v>
      </c>
      <c r="C50" t="s">
        <v>45</v>
      </c>
      <c r="D50" s="47">
        <f>Table3[[#This Row],[Residential CLM $ Collected]]+Table3[[#This Row],[C&amp;I CLM $ Collected]]</f>
        <v>48648.291300000004</v>
      </c>
      <c r="E50" s="48">
        <f>Table3[[#This Row],[CLM $ Collected ]]/'1.) CLM Reference'!$B$4</f>
        <v>5.2371696795479967E-4</v>
      </c>
      <c r="F50" s="47">
        <f>Table3[[#This Row],[Residential Incentive Disbursements]]+Table3[[#This Row],[C&amp;I Incentive Disbursements]]</f>
        <v>36470.894999999997</v>
      </c>
      <c r="G50" s="48">
        <f>Table3[[#This Row],[Incentive Disbursements]]/'1.) CLM Reference'!$B$5</f>
        <v>2.9284313462524074E-4</v>
      </c>
      <c r="H50" s="47">
        <v>48648.291300000004</v>
      </c>
      <c r="I50" s="48">
        <f>Table3[[#This Row],[Residential CLM $ Collected]]/'1.) CLM Reference'!$B$4</f>
        <v>5.2371696795479967E-4</v>
      </c>
      <c r="J50" s="68">
        <v>36470.894999999997</v>
      </c>
      <c r="K50" s="48">
        <f>Table3[[#This Row],[Residential Incentive Disbursements]]/'1.) CLM Reference'!$B$5</f>
        <v>2.9284313462524074E-4</v>
      </c>
      <c r="L50" s="49">
        <v>0</v>
      </c>
      <c r="M50" s="48">
        <f>Table3[[#This Row],[C&amp;I CLM $ Collected]]/'1.) CLM Reference'!$B$4</f>
        <v>0</v>
      </c>
      <c r="N50" s="68">
        <v>0</v>
      </c>
      <c r="O50" s="48">
        <f>Table3[[#This Row],[C&amp;I Incentive Disbursements]]/'1.) CLM Reference'!$B$5</f>
        <v>0</v>
      </c>
    </row>
    <row r="51" spans="1:15" x14ac:dyDescent="0.35">
      <c r="A51" t="s">
        <v>57</v>
      </c>
      <c r="B51" s="72">
        <v>9009184400</v>
      </c>
      <c r="C51" t="s">
        <v>45</v>
      </c>
      <c r="D51" s="47">
        <f>Table3[[#This Row],[Residential CLM $ Collected]]+Table3[[#This Row],[C&amp;I CLM $ Collected]]</f>
        <v>44264.012394000005</v>
      </c>
      <c r="E51" s="48">
        <f>Table3[[#This Row],[CLM $ Collected ]]/'1.) CLM Reference'!$B$4</f>
        <v>4.7651857323299974E-4</v>
      </c>
      <c r="F51" s="47">
        <f>Table3[[#This Row],[Residential Incentive Disbursements]]+Table3[[#This Row],[C&amp;I Incentive Disbursements]]</f>
        <v>43856.26</v>
      </c>
      <c r="G51" s="48">
        <f>Table3[[#This Row],[Incentive Disbursements]]/'1.) CLM Reference'!$B$5</f>
        <v>3.5214393974536575E-4</v>
      </c>
      <c r="H51" s="47">
        <v>44264.012394000005</v>
      </c>
      <c r="I51" s="48">
        <f>Table3[[#This Row],[Residential CLM $ Collected]]/'1.) CLM Reference'!$B$4</f>
        <v>4.7651857323299974E-4</v>
      </c>
      <c r="J51" s="68">
        <v>43856.26</v>
      </c>
      <c r="K51" s="48">
        <f>Table3[[#This Row],[Residential Incentive Disbursements]]/'1.) CLM Reference'!$B$5</f>
        <v>3.5214393974536575E-4</v>
      </c>
      <c r="L51" s="49">
        <v>0</v>
      </c>
      <c r="M51" s="48">
        <f>Table3[[#This Row],[C&amp;I CLM $ Collected]]/'1.) CLM Reference'!$B$4</f>
        <v>0</v>
      </c>
      <c r="N51" s="68">
        <v>0</v>
      </c>
      <c r="O51" s="48">
        <f>Table3[[#This Row],[C&amp;I Incentive Disbursements]]/'1.) CLM Reference'!$B$5</f>
        <v>0</v>
      </c>
    </row>
    <row r="52" spans="1:15" x14ac:dyDescent="0.35">
      <c r="A52" t="s">
        <v>57</v>
      </c>
      <c r="B52" s="72">
        <v>9009184500</v>
      </c>
      <c r="C52" t="s">
        <v>45</v>
      </c>
      <c r="D52" s="47">
        <f>Table3[[#This Row],[Residential CLM $ Collected]]+Table3[[#This Row],[C&amp;I CLM $ Collected]]</f>
        <v>31520.662110000001</v>
      </c>
      <c r="E52" s="48">
        <f>Table3[[#This Row],[CLM $ Collected ]]/'1.) CLM Reference'!$B$4</f>
        <v>3.393316629843675E-4</v>
      </c>
      <c r="F52" s="47">
        <f>Table3[[#This Row],[Residential Incentive Disbursements]]+Table3[[#This Row],[C&amp;I Incentive Disbursements]]</f>
        <v>49876.23</v>
      </c>
      <c r="G52" s="48">
        <f>Table3[[#This Row],[Incentive Disbursements]]/'1.) CLM Reference'!$B$5</f>
        <v>4.0048130259730323E-4</v>
      </c>
      <c r="H52" s="47">
        <v>31520.662110000001</v>
      </c>
      <c r="I52" s="48">
        <f>Table3[[#This Row],[Residential CLM $ Collected]]/'1.) CLM Reference'!$B$4</f>
        <v>3.393316629843675E-4</v>
      </c>
      <c r="J52" s="68">
        <v>49876.23</v>
      </c>
      <c r="K52" s="48">
        <f>Table3[[#This Row],[Residential Incentive Disbursements]]/'1.) CLM Reference'!$B$5</f>
        <v>4.0048130259730323E-4</v>
      </c>
      <c r="L52" s="49">
        <v>0</v>
      </c>
      <c r="M52" s="48">
        <f>Table3[[#This Row],[C&amp;I CLM $ Collected]]/'1.) CLM Reference'!$B$4</f>
        <v>0</v>
      </c>
      <c r="N52" s="68">
        <v>0</v>
      </c>
      <c r="O52" s="48">
        <f>Table3[[#This Row],[C&amp;I Incentive Disbursements]]/'1.) CLM Reference'!$B$5</f>
        <v>0</v>
      </c>
    </row>
    <row r="53" spans="1:15" x14ac:dyDescent="0.35">
      <c r="A53" t="s">
        <v>57</v>
      </c>
      <c r="B53" s="72">
        <v>9009184600</v>
      </c>
      <c r="C53" t="s">
        <v>45</v>
      </c>
      <c r="D53" s="47">
        <f>Table3[[#This Row],[Residential CLM $ Collected]]+Table3[[#This Row],[C&amp;I CLM $ Collected]]</f>
        <v>44300.319987000003</v>
      </c>
      <c r="E53" s="48">
        <f>Table3[[#This Row],[CLM $ Collected ]]/'1.) CLM Reference'!$B$4</f>
        <v>4.7690943798922391E-4</v>
      </c>
      <c r="F53" s="47">
        <f>Table3[[#This Row],[Residential Incentive Disbursements]]+Table3[[#This Row],[C&amp;I Incentive Disbursements]]</f>
        <v>58365.85</v>
      </c>
      <c r="G53" s="48">
        <f>Table3[[#This Row],[Incentive Disbursements]]/'1.) CLM Reference'!$B$5</f>
        <v>4.6864872575972175E-4</v>
      </c>
      <c r="H53" s="47">
        <v>44300.319987000003</v>
      </c>
      <c r="I53" s="48">
        <f>Table3[[#This Row],[Residential CLM $ Collected]]/'1.) CLM Reference'!$B$4</f>
        <v>4.7690943798922391E-4</v>
      </c>
      <c r="J53" s="68">
        <v>58365.85</v>
      </c>
      <c r="K53" s="48">
        <f>Table3[[#This Row],[Residential Incentive Disbursements]]/'1.) CLM Reference'!$B$5</f>
        <v>4.6864872575972175E-4</v>
      </c>
      <c r="L53" s="49">
        <v>0</v>
      </c>
      <c r="M53" s="48">
        <f>Table3[[#This Row],[C&amp;I CLM $ Collected]]/'1.) CLM Reference'!$B$4</f>
        <v>0</v>
      </c>
      <c r="N53" s="68">
        <v>0</v>
      </c>
      <c r="O53" s="48">
        <f>Table3[[#This Row],[C&amp;I Incentive Disbursements]]/'1.) CLM Reference'!$B$5</f>
        <v>0</v>
      </c>
    </row>
    <row r="54" spans="1:15" x14ac:dyDescent="0.35">
      <c r="A54" t="s">
        <v>57</v>
      </c>
      <c r="B54" s="72">
        <v>9009184700</v>
      </c>
      <c r="C54" t="s">
        <v>45</v>
      </c>
      <c r="D54" s="47">
        <f>Table3[[#This Row],[Residential CLM $ Collected]]+Table3[[#This Row],[C&amp;I CLM $ Collected]]</f>
        <v>429380.63985600002</v>
      </c>
      <c r="E54" s="48">
        <f>Table3[[#This Row],[CLM $ Collected ]]/'1.) CLM Reference'!$B$4</f>
        <v>4.6224424495640223E-3</v>
      </c>
      <c r="F54" s="47">
        <f>Table3[[#This Row],[Residential Incentive Disbursements]]+Table3[[#This Row],[C&amp;I Incentive Disbursements]]</f>
        <v>500825.44400000002</v>
      </c>
      <c r="G54" s="48">
        <f>Table3[[#This Row],[Incentive Disbursements]]/'1.) CLM Reference'!$B$5</f>
        <v>4.0213790454289092E-3</v>
      </c>
      <c r="H54" s="47">
        <v>209543.57625600003</v>
      </c>
      <c r="I54" s="48">
        <f>Table3[[#This Row],[Residential CLM $ Collected]]/'1.) CLM Reference'!$B$4</f>
        <v>2.255814612983081E-3</v>
      </c>
      <c r="J54" s="68">
        <v>329326.65000000002</v>
      </c>
      <c r="K54" s="48">
        <f>Table3[[#This Row],[Residential Incentive Disbursements]]/'1.) CLM Reference'!$B$5</f>
        <v>2.6443290876637261E-3</v>
      </c>
      <c r="L54" s="49">
        <v>219837.06359999999</v>
      </c>
      <c r="M54" s="48">
        <f>Table3[[#This Row],[C&amp;I CLM $ Collected]]/'1.) CLM Reference'!$B$4</f>
        <v>2.3666278365809417E-3</v>
      </c>
      <c r="N54" s="68">
        <v>171498.79399999999</v>
      </c>
      <c r="O54" s="48">
        <f>Table3[[#This Row],[C&amp;I Incentive Disbursements]]/'1.) CLM Reference'!$B$5</f>
        <v>1.3770499577651831E-3</v>
      </c>
    </row>
    <row r="55" spans="1:15" x14ac:dyDescent="0.35">
      <c r="A55" t="s">
        <v>58</v>
      </c>
      <c r="B55" s="72">
        <v>9005250100</v>
      </c>
      <c r="C55" t="s">
        <v>45</v>
      </c>
      <c r="D55" s="47">
        <f>Table3[[#This Row],[Residential CLM $ Collected]]+Table3[[#This Row],[C&amp;I CLM $ Collected]]</f>
        <v>58272.045530999996</v>
      </c>
      <c r="E55" s="48">
        <f>Table3[[#This Row],[CLM $ Collected ]]/'1.) CLM Reference'!$B$4</f>
        <v>6.2732026524473948E-4</v>
      </c>
      <c r="F55" s="47">
        <f>Table3[[#This Row],[Residential Incentive Disbursements]]+Table3[[#This Row],[C&amp;I Incentive Disbursements]]</f>
        <v>106635.035</v>
      </c>
      <c r="G55" s="48">
        <f>Table3[[#This Row],[Incentive Disbursements]]/'1.) CLM Reference'!$B$5</f>
        <v>8.5622625686241759E-4</v>
      </c>
      <c r="H55" s="47">
        <v>53609.733471</v>
      </c>
      <c r="I55" s="48">
        <f>Table3[[#This Row],[Residential CLM $ Collected]]/'1.) CLM Reference'!$B$4</f>
        <v>5.7712874010637776E-4</v>
      </c>
      <c r="J55" s="68">
        <v>79010.035000000003</v>
      </c>
      <c r="K55" s="48">
        <f>Table3[[#This Row],[Residential Incentive Disbursements]]/'1.) CLM Reference'!$B$5</f>
        <v>6.3441125632507746E-4</v>
      </c>
      <c r="L55" s="49">
        <v>4662.3120600000002</v>
      </c>
      <c r="M55" s="48">
        <f>Table3[[#This Row],[C&amp;I CLM $ Collected]]/'1.) CLM Reference'!$B$4</f>
        <v>5.0191525138361765E-5</v>
      </c>
      <c r="N55" s="68">
        <v>27625</v>
      </c>
      <c r="O55" s="48">
        <f>Table3[[#This Row],[C&amp;I Incentive Disbursements]]/'1.) CLM Reference'!$B$5</f>
        <v>2.2181500053734013E-4</v>
      </c>
    </row>
    <row r="56" spans="1:15" x14ac:dyDescent="0.35">
      <c r="A56" t="s">
        <v>58</v>
      </c>
      <c r="B56" s="72">
        <v>9005268100</v>
      </c>
      <c r="C56" t="s">
        <v>45</v>
      </c>
      <c r="D56" s="47">
        <f>Table3[[#This Row],[Residential CLM $ Collected]]+Table3[[#This Row],[C&amp;I CLM $ Collected]]</f>
        <v>625.06479000000002</v>
      </c>
      <c r="E56" s="48">
        <f>Table3[[#This Row],[CLM $ Collected ]]/'1.) CLM Reference'!$B$4</f>
        <v>6.7290551804869577E-6</v>
      </c>
      <c r="F56" s="47">
        <f>Table3[[#This Row],[Residential Incentive Disbursements]]+Table3[[#This Row],[C&amp;I Incentive Disbursements]]</f>
        <v>0</v>
      </c>
      <c r="G56" s="48">
        <f>Table3[[#This Row],[Incentive Disbursements]]/'1.) CLM Reference'!$B$5</f>
        <v>0</v>
      </c>
      <c r="H56" s="47">
        <v>625.06479000000002</v>
      </c>
      <c r="I56" s="48">
        <f>Table3[[#This Row],[Residential CLM $ Collected]]/'1.) CLM Reference'!$B$4</f>
        <v>6.7290551804869577E-6</v>
      </c>
      <c r="J56" s="68">
        <v>0</v>
      </c>
      <c r="K56" s="48">
        <f>Table3[[#This Row],[Residential Incentive Disbursements]]/'1.) CLM Reference'!$B$5</f>
        <v>0</v>
      </c>
      <c r="L56" s="49">
        <v>0</v>
      </c>
      <c r="M56" s="48">
        <f>Table3[[#This Row],[C&amp;I CLM $ Collected]]/'1.) CLM Reference'!$B$4</f>
        <v>0</v>
      </c>
      <c r="N56" s="68">
        <v>0</v>
      </c>
      <c r="O56" s="48">
        <f>Table3[[#This Row],[C&amp;I Incentive Disbursements]]/'1.) CLM Reference'!$B$5</f>
        <v>0</v>
      </c>
    </row>
    <row r="57" spans="1:15" x14ac:dyDescent="0.35">
      <c r="A57" t="s">
        <v>59</v>
      </c>
      <c r="B57" s="72">
        <v>9003405100</v>
      </c>
      <c r="C57" t="s">
        <v>45</v>
      </c>
      <c r="D57" s="47">
        <f>Table3[[#This Row],[Residential CLM $ Collected]]+Table3[[#This Row],[C&amp;I CLM $ Collected]]</f>
        <v>44185.742244000001</v>
      </c>
      <c r="E57" s="48">
        <f>Table3[[#This Row],[CLM $ Collected ]]/'1.) CLM Reference'!$B$4</f>
        <v>4.7567596592770745E-4</v>
      </c>
      <c r="F57" s="47">
        <f>Table3[[#This Row],[Residential Incentive Disbursements]]+Table3[[#This Row],[C&amp;I Incentive Disbursements]]</f>
        <v>15566.26</v>
      </c>
      <c r="G57" s="48">
        <f>Table3[[#This Row],[Incentive Disbursements]]/'1.) CLM Reference'!$B$5</f>
        <v>1.2498932019056565E-4</v>
      </c>
      <c r="H57" s="47">
        <v>44185.742244000001</v>
      </c>
      <c r="I57" s="48">
        <f>Table3[[#This Row],[Residential CLM $ Collected]]/'1.) CLM Reference'!$B$4</f>
        <v>4.7567596592770745E-4</v>
      </c>
      <c r="J57" s="68">
        <v>15566.26</v>
      </c>
      <c r="K57" s="48">
        <f>Table3[[#This Row],[Residential Incentive Disbursements]]/'1.) CLM Reference'!$B$5</f>
        <v>1.2498932019056565E-4</v>
      </c>
      <c r="L57" s="49">
        <v>0</v>
      </c>
      <c r="M57" s="48">
        <f>Table3[[#This Row],[C&amp;I CLM $ Collected]]/'1.) CLM Reference'!$B$4</f>
        <v>0</v>
      </c>
      <c r="N57" s="68">
        <v>0</v>
      </c>
      <c r="O57" s="48">
        <f>Table3[[#This Row],[C&amp;I Incentive Disbursements]]/'1.) CLM Reference'!$B$5</f>
        <v>0</v>
      </c>
    </row>
    <row r="58" spans="1:15" x14ac:dyDescent="0.35">
      <c r="A58" t="s">
        <v>59</v>
      </c>
      <c r="B58" s="72">
        <v>9003405200</v>
      </c>
      <c r="C58" t="s">
        <v>45</v>
      </c>
      <c r="D58" s="47">
        <f>Table3[[#This Row],[Residential CLM $ Collected]]+Table3[[#This Row],[C&amp;I CLM $ Collected]]</f>
        <v>46721.628450000004</v>
      </c>
      <c r="E58" s="48">
        <f>Table3[[#This Row],[CLM $ Collected ]]/'1.) CLM Reference'!$B$4</f>
        <v>5.0297572506405189E-4</v>
      </c>
      <c r="F58" s="47">
        <f>Table3[[#This Row],[Residential Incentive Disbursements]]+Table3[[#This Row],[C&amp;I Incentive Disbursements]]</f>
        <v>92427.28</v>
      </c>
      <c r="G58" s="48">
        <f>Table3[[#This Row],[Incentive Disbursements]]/'1.) CLM Reference'!$B$5</f>
        <v>7.4214505566931718E-4</v>
      </c>
      <c r="H58" s="47">
        <v>46721.628450000004</v>
      </c>
      <c r="I58" s="48">
        <f>Table3[[#This Row],[Residential CLM $ Collected]]/'1.) CLM Reference'!$B$4</f>
        <v>5.0297572506405189E-4</v>
      </c>
      <c r="J58" s="68">
        <v>92427.28</v>
      </c>
      <c r="K58" s="48">
        <f>Table3[[#This Row],[Residential Incentive Disbursements]]/'1.) CLM Reference'!$B$5</f>
        <v>7.4214505566931718E-4</v>
      </c>
      <c r="L58" s="49">
        <v>0</v>
      </c>
      <c r="M58" s="48">
        <f>Table3[[#This Row],[C&amp;I CLM $ Collected]]/'1.) CLM Reference'!$B$4</f>
        <v>0</v>
      </c>
      <c r="N58" s="68">
        <v>0</v>
      </c>
      <c r="O58" s="48">
        <f>Table3[[#This Row],[C&amp;I Incentive Disbursements]]/'1.) CLM Reference'!$B$5</f>
        <v>0</v>
      </c>
    </row>
    <row r="59" spans="1:15" x14ac:dyDescent="0.35">
      <c r="A59" t="s">
        <v>59</v>
      </c>
      <c r="B59" s="72">
        <v>9003405300</v>
      </c>
      <c r="C59" t="s">
        <v>55</v>
      </c>
      <c r="D59" s="47">
        <f>Table3[[#This Row],[Residential CLM $ Collected]]+Table3[[#This Row],[C&amp;I CLM $ Collected]]</f>
        <v>60919.002899999999</v>
      </c>
      <c r="E59" s="48">
        <f>Table3[[#This Row],[CLM $ Collected ]]/'1.) CLM Reference'!$B$4</f>
        <v>6.5581574680337535E-4</v>
      </c>
      <c r="F59" s="47">
        <f>Table3[[#This Row],[Residential Incentive Disbursements]]+Table3[[#This Row],[C&amp;I Incentive Disbursements]]</f>
        <v>52851.06</v>
      </c>
      <c r="G59" s="48">
        <f>Table3[[#This Row],[Incentive Disbursements]]/'1.) CLM Reference'!$B$5</f>
        <v>4.2436770687055188E-4</v>
      </c>
      <c r="H59" s="47">
        <v>60919.002899999999</v>
      </c>
      <c r="I59" s="48">
        <f>Table3[[#This Row],[Residential CLM $ Collected]]/'1.) CLM Reference'!$B$4</f>
        <v>6.5581574680337535E-4</v>
      </c>
      <c r="J59" s="68">
        <v>52851.06</v>
      </c>
      <c r="K59" s="48">
        <f>Table3[[#This Row],[Residential Incentive Disbursements]]/'1.) CLM Reference'!$B$5</f>
        <v>4.2436770687055188E-4</v>
      </c>
      <c r="L59" s="49">
        <v>0</v>
      </c>
      <c r="M59" s="48">
        <f>Table3[[#This Row],[C&amp;I CLM $ Collected]]/'1.) CLM Reference'!$B$4</f>
        <v>0</v>
      </c>
      <c r="N59" s="68">
        <v>0</v>
      </c>
      <c r="O59" s="48">
        <f>Table3[[#This Row],[C&amp;I Incentive Disbursements]]/'1.) CLM Reference'!$B$5</f>
        <v>0</v>
      </c>
    </row>
    <row r="60" spans="1:15" x14ac:dyDescent="0.35">
      <c r="A60" t="s">
        <v>59</v>
      </c>
      <c r="B60" s="72">
        <v>9003405401</v>
      </c>
      <c r="C60" t="s">
        <v>45</v>
      </c>
      <c r="D60" s="47">
        <f>Table3[[#This Row],[Residential CLM $ Collected]]+Table3[[#This Row],[C&amp;I CLM $ Collected]]</f>
        <v>40952.529135000004</v>
      </c>
      <c r="E60" s="48">
        <f>Table3[[#This Row],[CLM $ Collected ]]/'1.) CLM Reference'!$B$4</f>
        <v>4.4086922306072433E-4</v>
      </c>
      <c r="F60" s="47">
        <f>Table3[[#This Row],[Residential Incentive Disbursements]]+Table3[[#This Row],[C&amp;I Incentive Disbursements]]</f>
        <v>56769.62</v>
      </c>
      <c r="G60" s="48">
        <f>Table3[[#This Row],[Incentive Disbursements]]/'1.) CLM Reference'!$B$5</f>
        <v>4.5583179333229305E-4</v>
      </c>
      <c r="H60" s="47">
        <v>40952.529135000004</v>
      </c>
      <c r="I60" s="48">
        <f>Table3[[#This Row],[Residential CLM $ Collected]]/'1.) CLM Reference'!$B$4</f>
        <v>4.4086922306072433E-4</v>
      </c>
      <c r="J60" s="68">
        <v>56769.62</v>
      </c>
      <c r="K60" s="48">
        <f>Table3[[#This Row],[Residential Incentive Disbursements]]/'1.) CLM Reference'!$B$5</f>
        <v>4.5583179333229305E-4</v>
      </c>
      <c r="L60" s="49">
        <v>0</v>
      </c>
      <c r="M60" s="48">
        <f>Table3[[#This Row],[C&amp;I CLM $ Collected]]/'1.) CLM Reference'!$B$4</f>
        <v>0</v>
      </c>
      <c r="N60" s="68">
        <v>0</v>
      </c>
      <c r="O60" s="48">
        <f>Table3[[#This Row],[C&amp;I Incentive Disbursements]]/'1.) CLM Reference'!$B$5</f>
        <v>0</v>
      </c>
    </row>
    <row r="61" spans="1:15" x14ac:dyDescent="0.35">
      <c r="A61" t="s">
        <v>59</v>
      </c>
      <c r="B61" s="72">
        <v>9003405402</v>
      </c>
      <c r="C61" t="s">
        <v>45</v>
      </c>
      <c r="D61" s="47">
        <f>Table3[[#This Row],[Residential CLM $ Collected]]+Table3[[#This Row],[C&amp;I CLM $ Collected]]</f>
        <v>46575.665849999998</v>
      </c>
      <c r="E61" s="48">
        <f>Table3[[#This Row],[CLM $ Collected ]]/'1.) CLM Reference'!$B$4</f>
        <v>5.0140438333212136E-4</v>
      </c>
      <c r="F61" s="47">
        <f>Table3[[#This Row],[Residential Incentive Disbursements]]+Table3[[#This Row],[C&amp;I Incentive Disbursements]]</f>
        <v>31981.48</v>
      </c>
      <c r="G61" s="48">
        <f>Table3[[#This Row],[Incentive Disbursements]]/'1.) CLM Reference'!$B$5</f>
        <v>2.5679536663836863E-4</v>
      </c>
      <c r="H61" s="47">
        <v>46575.665849999998</v>
      </c>
      <c r="I61" s="48">
        <f>Table3[[#This Row],[Residential CLM $ Collected]]/'1.) CLM Reference'!$B$4</f>
        <v>5.0140438333212136E-4</v>
      </c>
      <c r="J61" s="68">
        <v>31981.48</v>
      </c>
      <c r="K61" s="48">
        <f>Table3[[#This Row],[Residential Incentive Disbursements]]/'1.) CLM Reference'!$B$5</f>
        <v>2.5679536663836863E-4</v>
      </c>
      <c r="L61" s="49">
        <v>0</v>
      </c>
      <c r="M61" s="48">
        <f>Table3[[#This Row],[C&amp;I CLM $ Collected]]/'1.) CLM Reference'!$B$4</f>
        <v>0</v>
      </c>
      <c r="N61" s="68">
        <v>0</v>
      </c>
      <c r="O61" s="48">
        <f>Table3[[#This Row],[C&amp;I Incentive Disbursements]]/'1.) CLM Reference'!$B$5</f>
        <v>0</v>
      </c>
    </row>
    <row r="62" spans="1:15" x14ac:dyDescent="0.35">
      <c r="A62" t="s">
        <v>59</v>
      </c>
      <c r="B62" s="72">
        <v>9003405500</v>
      </c>
      <c r="C62" t="s">
        <v>45</v>
      </c>
      <c r="D62" s="47">
        <f>Table3[[#This Row],[Residential CLM $ Collected]]+Table3[[#This Row],[C&amp;I CLM $ Collected]]</f>
        <v>55690.663140000004</v>
      </c>
      <c r="E62" s="48">
        <f>Table3[[#This Row],[CLM $ Collected ]]/'1.) CLM Reference'!$B$4</f>
        <v>5.9953072273831172E-4</v>
      </c>
      <c r="F62" s="47">
        <f>Table3[[#This Row],[Residential Incentive Disbursements]]+Table3[[#This Row],[C&amp;I Incentive Disbursements]]</f>
        <v>36117.394999999997</v>
      </c>
      <c r="G62" s="48">
        <f>Table3[[#This Row],[Incentive Disbursements]]/'1.) CLM Reference'!$B$5</f>
        <v>2.9000470556859098E-4</v>
      </c>
      <c r="H62" s="47">
        <v>55690.663140000004</v>
      </c>
      <c r="I62" s="48">
        <f>Table3[[#This Row],[Residential CLM $ Collected]]/'1.) CLM Reference'!$B$4</f>
        <v>5.9953072273831172E-4</v>
      </c>
      <c r="J62" s="68">
        <v>36117.394999999997</v>
      </c>
      <c r="K62" s="48">
        <f>Table3[[#This Row],[Residential Incentive Disbursements]]/'1.) CLM Reference'!$B$5</f>
        <v>2.9000470556859098E-4</v>
      </c>
      <c r="L62" s="49">
        <v>0</v>
      </c>
      <c r="M62" s="48">
        <f>Table3[[#This Row],[C&amp;I CLM $ Collected]]/'1.) CLM Reference'!$B$4</f>
        <v>0</v>
      </c>
      <c r="N62" s="68">
        <v>0</v>
      </c>
      <c r="O62" s="48">
        <f>Table3[[#This Row],[C&amp;I Incentive Disbursements]]/'1.) CLM Reference'!$B$5</f>
        <v>0</v>
      </c>
    </row>
    <row r="63" spans="1:15" x14ac:dyDescent="0.35">
      <c r="A63" t="s">
        <v>59</v>
      </c>
      <c r="B63" s="72">
        <v>9003405600</v>
      </c>
      <c r="C63" t="s">
        <v>45</v>
      </c>
      <c r="D63" s="47">
        <f>Table3[[#This Row],[Residential CLM $ Collected]]+Table3[[#This Row],[C&amp;I CLM $ Collected]]</f>
        <v>71352.386847000002</v>
      </c>
      <c r="E63" s="48">
        <f>Table3[[#This Row],[CLM $ Collected ]]/'1.) CLM Reference'!$B$4</f>
        <v>7.6813500941704741E-4</v>
      </c>
      <c r="F63" s="47">
        <f>Table3[[#This Row],[Residential Incentive Disbursements]]+Table3[[#This Row],[C&amp;I Incentive Disbursements]]</f>
        <v>58739.99</v>
      </c>
      <c r="G63" s="48">
        <f>Table3[[#This Row],[Incentive Disbursements]]/'1.) CLM Reference'!$B$5</f>
        <v>4.7165288374346982E-4</v>
      </c>
      <c r="H63" s="47">
        <v>71352.386847000002</v>
      </c>
      <c r="I63" s="48">
        <f>Table3[[#This Row],[Residential CLM $ Collected]]/'1.) CLM Reference'!$B$4</f>
        <v>7.6813500941704741E-4</v>
      </c>
      <c r="J63" s="68">
        <v>58739.99</v>
      </c>
      <c r="K63" s="48">
        <f>Table3[[#This Row],[Residential Incentive Disbursements]]/'1.) CLM Reference'!$B$5</f>
        <v>4.7165288374346982E-4</v>
      </c>
      <c r="L63" s="49">
        <v>0</v>
      </c>
      <c r="M63" s="48">
        <f>Table3[[#This Row],[C&amp;I CLM $ Collected]]/'1.) CLM Reference'!$B$4</f>
        <v>0</v>
      </c>
      <c r="N63" s="68">
        <v>0</v>
      </c>
      <c r="O63" s="48">
        <f>Table3[[#This Row],[C&amp;I Incentive Disbursements]]/'1.) CLM Reference'!$B$5</f>
        <v>0</v>
      </c>
    </row>
    <row r="64" spans="1:15" x14ac:dyDescent="0.35">
      <c r="A64" t="s">
        <v>59</v>
      </c>
      <c r="B64" s="72">
        <v>9003405700</v>
      </c>
      <c r="C64" t="s">
        <v>45</v>
      </c>
      <c r="D64" s="47">
        <f>Table3[[#This Row],[Residential CLM $ Collected]]+Table3[[#This Row],[C&amp;I CLM $ Collected]]</f>
        <v>19042.999500000002</v>
      </c>
      <c r="E64" s="48">
        <f>Table3[[#This Row],[CLM $ Collected ]]/'1.) CLM Reference'!$B$4</f>
        <v>2.0500497946378574E-4</v>
      </c>
      <c r="F64" s="47">
        <f>Table3[[#This Row],[Residential Incentive Disbursements]]+Table3[[#This Row],[C&amp;I Incentive Disbursements]]</f>
        <v>10392.27</v>
      </c>
      <c r="G64" s="48">
        <f>Table3[[#This Row],[Incentive Disbursements]]/'1.) CLM Reference'!$B$5</f>
        <v>8.3444755679065475E-5</v>
      </c>
      <c r="H64" s="47">
        <v>19042.999500000002</v>
      </c>
      <c r="I64" s="48">
        <f>Table3[[#This Row],[Residential CLM $ Collected]]/'1.) CLM Reference'!$B$4</f>
        <v>2.0500497946378574E-4</v>
      </c>
      <c r="J64" s="68">
        <v>10392.27</v>
      </c>
      <c r="K64" s="48">
        <f>Table3[[#This Row],[Residential Incentive Disbursements]]/'1.) CLM Reference'!$B$5</f>
        <v>8.3444755679065475E-5</v>
      </c>
      <c r="L64" s="49">
        <v>0</v>
      </c>
      <c r="M64" s="48">
        <f>Table3[[#This Row],[C&amp;I CLM $ Collected]]/'1.) CLM Reference'!$B$4</f>
        <v>0</v>
      </c>
      <c r="N64" s="68">
        <v>0</v>
      </c>
      <c r="O64" s="48">
        <f>Table3[[#This Row],[C&amp;I Incentive Disbursements]]/'1.) CLM Reference'!$B$5</f>
        <v>0</v>
      </c>
    </row>
    <row r="65" spans="1:15" x14ac:dyDescent="0.35">
      <c r="A65" t="s">
        <v>59</v>
      </c>
      <c r="B65" s="72">
        <v>9003405800</v>
      </c>
      <c r="C65" t="s">
        <v>45</v>
      </c>
      <c r="D65" s="47">
        <f>Table3[[#This Row],[Residential CLM $ Collected]]+Table3[[#This Row],[C&amp;I CLM $ Collected]]</f>
        <v>667396.24839299999</v>
      </c>
      <c r="E65" s="48">
        <f>Table3[[#This Row],[CLM $ Collected ]]/'1.) CLM Reference'!$B$4</f>
        <v>7.1847690903953758E-3</v>
      </c>
      <c r="F65" s="47">
        <f>Table3[[#This Row],[Residential Incentive Disbursements]]+Table3[[#This Row],[C&amp;I Incentive Disbursements]]</f>
        <v>1553980.74</v>
      </c>
      <c r="G65" s="48">
        <f>Table3[[#This Row],[Incentive Disbursements]]/'1.) CLM Reference'!$B$5</f>
        <v>1.2477691897850361E-2</v>
      </c>
      <c r="H65" s="47">
        <v>419178.803694</v>
      </c>
      <c r="I65" s="48">
        <f>Table3[[#This Row],[Residential CLM $ Collected]]/'1.) CLM Reference'!$B$4</f>
        <v>4.512615885062788E-3</v>
      </c>
      <c r="J65" s="68">
        <v>1158806.75</v>
      </c>
      <c r="K65" s="48">
        <f>Table3[[#This Row],[Residential Incentive Disbursements]]/'1.) CLM Reference'!$B$5</f>
        <v>9.3046414433999407E-3</v>
      </c>
      <c r="L65" s="49">
        <v>248217.44469899999</v>
      </c>
      <c r="M65" s="48">
        <f>Table3[[#This Row],[C&amp;I CLM $ Collected]]/'1.) CLM Reference'!$B$4</f>
        <v>2.6721532053325873E-3</v>
      </c>
      <c r="N65" s="68">
        <v>395173.99</v>
      </c>
      <c r="O65" s="48">
        <f>Table3[[#This Row],[C&amp;I Incentive Disbursements]]/'1.) CLM Reference'!$B$5</f>
        <v>3.1730504544504197E-3</v>
      </c>
    </row>
    <row r="66" spans="1:15" x14ac:dyDescent="0.35">
      <c r="A66" t="s">
        <v>59</v>
      </c>
      <c r="B66" s="72">
        <v>9003405900</v>
      </c>
      <c r="C66" t="s">
        <v>45</v>
      </c>
      <c r="D66" s="47">
        <f>Table3[[#This Row],[Residential CLM $ Collected]]+Table3[[#This Row],[C&amp;I CLM $ Collected]]</f>
        <v>55077.366162000006</v>
      </c>
      <c r="E66" s="48">
        <f>Table3[[#This Row],[CLM $ Collected ]]/'1.) CLM Reference'!$B$4</f>
        <v>5.9292835243524619E-4</v>
      </c>
      <c r="F66" s="47">
        <f>Table3[[#This Row],[Residential Incentive Disbursements]]+Table3[[#This Row],[C&amp;I Incentive Disbursements]]</f>
        <v>107530.97</v>
      </c>
      <c r="G66" s="48">
        <f>Table3[[#This Row],[Incentive Disbursements]]/'1.) CLM Reference'!$B$5</f>
        <v>8.6342016898934687E-4</v>
      </c>
      <c r="H66" s="47">
        <v>55077.366162000006</v>
      </c>
      <c r="I66" s="48">
        <f>Table3[[#This Row],[Residential CLM $ Collected]]/'1.) CLM Reference'!$B$4</f>
        <v>5.9292835243524619E-4</v>
      </c>
      <c r="J66" s="68">
        <v>107530.97</v>
      </c>
      <c r="K66" s="48">
        <f>Table3[[#This Row],[Residential Incentive Disbursements]]/'1.) CLM Reference'!$B$5</f>
        <v>8.6342016898934687E-4</v>
      </c>
      <c r="L66" s="49">
        <v>0</v>
      </c>
      <c r="M66" s="48">
        <f>Table3[[#This Row],[C&amp;I CLM $ Collected]]/'1.) CLM Reference'!$B$4</f>
        <v>0</v>
      </c>
      <c r="N66" s="68">
        <v>0</v>
      </c>
      <c r="O66" s="48">
        <f>Table3[[#This Row],[C&amp;I Incentive Disbursements]]/'1.) CLM Reference'!$B$5</f>
        <v>0</v>
      </c>
    </row>
    <row r="67" spans="1:15" x14ac:dyDescent="0.35">
      <c r="A67" t="s">
        <v>59</v>
      </c>
      <c r="B67" s="72">
        <v>9003406001</v>
      </c>
      <c r="C67" t="s">
        <v>45</v>
      </c>
      <c r="D67" s="47">
        <f>Table3[[#This Row],[Residential CLM $ Collected]]+Table3[[#This Row],[C&amp;I CLM $ Collected]]</f>
        <v>39240.138125999998</v>
      </c>
      <c r="E67" s="48">
        <f>Table3[[#This Row],[CLM $ Collected ]]/'1.) CLM Reference'!$B$4</f>
        <v>4.2243469631329583E-4</v>
      </c>
      <c r="F67" s="47">
        <f>Table3[[#This Row],[Residential Incentive Disbursements]]+Table3[[#This Row],[C&amp;I Incentive Disbursements]]</f>
        <v>53963.92</v>
      </c>
      <c r="G67" s="48">
        <f>Table3[[#This Row],[Incentive Disbursements]]/'1.) CLM Reference'!$B$5</f>
        <v>4.3330341877998119E-4</v>
      </c>
      <c r="H67" s="47">
        <v>39240.138125999998</v>
      </c>
      <c r="I67" s="48">
        <f>Table3[[#This Row],[Residential CLM $ Collected]]/'1.) CLM Reference'!$B$4</f>
        <v>4.2243469631329583E-4</v>
      </c>
      <c r="J67" s="68">
        <v>53963.92</v>
      </c>
      <c r="K67" s="48">
        <f>Table3[[#This Row],[Residential Incentive Disbursements]]/'1.) CLM Reference'!$B$5</f>
        <v>4.3330341877998119E-4</v>
      </c>
      <c r="L67" s="49">
        <v>0</v>
      </c>
      <c r="M67" s="48">
        <f>Table3[[#This Row],[C&amp;I CLM $ Collected]]/'1.) CLM Reference'!$B$4</f>
        <v>0</v>
      </c>
      <c r="N67" s="68">
        <v>0</v>
      </c>
      <c r="O67" s="48">
        <f>Table3[[#This Row],[C&amp;I Incentive Disbursements]]/'1.) CLM Reference'!$B$5</f>
        <v>0</v>
      </c>
    </row>
    <row r="68" spans="1:15" x14ac:dyDescent="0.35">
      <c r="A68" t="s">
        <v>59</v>
      </c>
      <c r="B68" s="72">
        <v>9003406002</v>
      </c>
      <c r="C68" t="s">
        <v>45</v>
      </c>
      <c r="D68" s="47">
        <f>Table3[[#This Row],[Residential CLM $ Collected]]+Table3[[#This Row],[C&amp;I CLM $ Collected]]</f>
        <v>56447.842920000003</v>
      </c>
      <c r="E68" s="48">
        <f>Table3[[#This Row],[CLM $ Collected ]]/'1.) CLM Reference'!$B$4</f>
        <v>6.0768204497351386E-4</v>
      </c>
      <c r="F68" s="47">
        <f>Table3[[#This Row],[Residential Incentive Disbursements]]+Table3[[#This Row],[C&amp;I Incentive Disbursements]]</f>
        <v>47458.38</v>
      </c>
      <c r="G68" s="48">
        <f>Table3[[#This Row],[Incentive Disbursements]]/'1.) CLM Reference'!$B$5</f>
        <v>3.8106717050502412E-4</v>
      </c>
      <c r="H68" s="47">
        <v>56447.842920000003</v>
      </c>
      <c r="I68" s="48">
        <f>Table3[[#This Row],[Residential CLM $ Collected]]/'1.) CLM Reference'!$B$4</f>
        <v>6.0768204497351386E-4</v>
      </c>
      <c r="J68" s="68">
        <v>47458.38</v>
      </c>
      <c r="K68" s="48">
        <f>Table3[[#This Row],[Residential Incentive Disbursements]]/'1.) CLM Reference'!$B$5</f>
        <v>3.8106717050502412E-4</v>
      </c>
      <c r="L68" s="49">
        <v>0</v>
      </c>
      <c r="M68" s="48">
        <f>Table3[[#This Row],[C&amp;I CLM $ Collected]]/'1.) CLM Reference'!$B$4</f>
        <v>0</v>
      </c>
      <c r="N68" s="68">
        <v>0</v>
      </c>
      <c r="O68" s="48">
        <f>Table3[[#This Row],[C&amp;I Incentive Disbursements]]/'1.) CLM Reference'!$B$5</f>
        <v>0</v>
      </c>
    </row>
    <row r="69" spans="1:15" x14ac:dyDescent="0.35">
      <c r="A69" t="s">
        <v>59</v>
      </c>
      <c r="B69" s="72">
        <v>9003406100</v>
      </c>
      <c r="C69" t="s">
        <v>45</v>
      </c>
      <c r="D69" s="47">
        <f>Table3[[#This Row],[Residential CLM $ Collected]]+Table3[[#This Row],[C&amp;I CLM $ Collected]]</f>
        <v>29000.063819999999</v>
      </c>
      <c r="E69" s="48">
        <f>Table3[[#This Row],[CLM $ Collected ]]/'1.) CLM Reference'!$B$4</f>
        <v>3.1219648395556463E-4</v>
      </c>
      <c r="F69" s="47">
        <f>Table3[[#This Row],[Residential Incentive Disbursements]]+Table3[[#This Row],[C&amp;I Incentive Disbursements]]</f>
        <v>26130.1</v>
      </c>
      <c r="G69" s="48">
        <f>Table3[[#This Row],[Incentive Disbursements]]/'1.) CLM Reference'!$B$5</f>
        <v>2.0981169757613579E-4</v>
      </c>
      <c r="H69" s="47">
        <v>29000.063819999999</v>
      </c>
      <c r="I69" s="48">
        <f>Table3[[#This Row],[Residential CLM $ Collected]]/'1.) CLM Reference'!$B$4</f>
        <v>3.1219648395556463E-4</v>
      </c>
      <c r="J69" s="68">
        <v>26130.1</v>
      </c>
      <c r="K69" s="48">
        <f>Table3[[#This Row],[Residential Incentive Disbursements]]/'1.) CLM Reference'!$B$5</f>
        <v>2.0981169757613579E-4</v>
      </c>
      <c r="L69" s="49">
        <v>0</v>
      </c>
      <c r="M69" s="48">
        <f>Table3[[#This Row],[C&amp;I CLM $ Collected]]/'1.) CLM Reference'!$B$4</f>
        <v>0</v>
      </c>
      <c r="N69" s="68">
        <v>0</v>
      </c>
      <c r="O69" s="48">
        <f>Table3[[#This Row],[C&amp;I Incentive Disbursements]]/'1.) CLM Reference'!$B$5</f>
        <v>0</v>
      </c>
    </row>
    <row r="70" spans="1:15" x14ac:dyDescent="0.35">
      <c r="A70" t="s">
        <v>59</v>
      </c>
      <c r="B70" s="72">
        <v>9003410101</v>
      </c>
      <c r="C70" t="s">
        <v>45</v>
      </c>
      <c r="D70" s="47">
        <f>Table3[[#This Row],[Residential CLM $ Collected]]+Table3[[#This Row],[C&amp;I CLM $ Collected]]</f>
        <v>357.84503999999998</v>
      </c>
      <c r="E70" s="48">
        <f>Table3[[#This Row],[CLM $ Collected ]]/'1.) CLM Reference'!$B$4</f>
        <v>3.8523350838935628E-6</v>
      </c>
      <c r="F70" s="47">
        <f>Table3[[#This Row],[Residential Incentive Disbursements]]+Table3[[#This Row],[C&amp;I Incentive Disbursements]]</f>
        <v>0</v>
      </c>
      <c r="G70" s="48">
        <f>Table3[[#This Row],[Incentive Disbursements]]/'1.) CLM Reference'!$B$5</f>
        <v>0</v>
      </c>
      <c r="H70" s="47">
        <v>357.84503999999998</v>
      </c>
      <c r="I70" s="48">
        <f>Table3[[#This Row],[Residential CLM $ Collected]]/'1.) CLM Reference'!$B$4</f>
        <v>3.8523350838935628E-6</v>
      </c>
      <c r="J70" s="68">
        <v>0</v>
      </c>
      <c r="K70" s="48">
        <f>Table3[[#This Row],[Residential Incentive Disbursements]]/'1.) CLM Reference'!$B$5</f>
        <v>0</v>
      </c>
      <c r="L70" s="49">
        <v>0</v>
      </c>
      <c r="M70" s="48">
        <f>Table3[[#This Row],[C&amp;I CLM $ Collected]]/'1.) CLM Reference'!$B$4</f>
        <v>0</v>
      </c>
      <c r="N70" s="68">
        <v>0</v>
      </c>
      <c r="O70" s="48">
        <f>Table3[[#This Row],[C&amp;I Incentive Disbursements]]/'1.) CLM Reference'!$B$5</f>
        <v>0</v>
      </c>
    </row>
    <row r="71" spans="1:15" x14ac:dyDescent="0.35">
      <c r="A71" t="s">
        <v>59</v>
      </c>
      <c r="B71" s="72">
        <v>9003420500</v>
      </c>
      <c r="C71" t="s">
        <v>45</v>
      </c>
      <c r="D71" s="47">
        <f>Table3[[#This Row],[Residential CLM $ Collected]]+Table3[[#This Row],[C&amp;I CLM $ Collected]]</f>
        <v>784.90398000000005</v>
      </c>
      <c r="E71" s="48">
        <f>Table3[[#This Row],[CLM $ Collected ]]/'1.) CLM Reference'!$B$4</f>
        <v>8.449783570122117E-6</v>
      </c>
      <c r="F71" s="47">
        <f>Table3[[#This Row],[Residential Incentive Disbursements]]+Table3[[#This Row],[C&amp;I Incentive Disbursements]]</f>
        <v>0</v>
      </c>
      <c r="G71" s="48">
        <f>Table3[[#This Row],[Incentive Disbursements]]/'1.) CLM Reference'!$B$5</f>
        <v>0</v>
      </c>
      <c r="H71" s="47">
        <v>784.90398000000005</v>
      </c>
      <c r="I71" s="48">
        <f>Table3[[#This Row],[Residential CLM $ Collected]]/'1.) CLM Reference'!$B$4</f>
        <v>8.449783570122117E-6</v>
      </c>
      <c r="J71" s="68">
        <v>0</v>
      </c>
      <c r="K71" s="48">
        <f>Table3[[#This Row],[Residential Incentive Disbursements]]/'1.) CLM Reference'!$B$5</f>
        <v>0</v>
      </c>
      <c r="L71" s="49">
        <v>0</v>
      </c>
      <c r="M71" s="48">
        <f>Table3[[#This Row],[C&amp;I CLM $ Collected]]/'1.) CLM Reference'!$B$4</f>
        <v>0</v>
      </c>
      <c r="N71" s="68">
        <v>0</v>
      </c>
      <c r="O71" s="48">
        <f>Table3[[#This Row],[C&amp;I Incentive Disbursements]]/'1.) CLM Reference'!$B$5</f>
        <v>0</v>
      </c>
    </row>
    <row r="72" spans="1:15" x14ac:dyDescent="0.35">
      <c r="A72" t="s">
        <v>59</v>
      </c>
      <c r="B72" s="72">
        <v>9003430601</v>
      </c>
      <c r="C72" t="s">
        <v>45</v>
      </c>
      <c r="D72" s="47">
        <f>Table3[[#This Row],[Residential CLM $ Collected]]+Table3[[#This Row],[C&amp;I CLM $ Collected]]</f>
        <v>630.88011000000006</v>
      </c>
      <c r="E72" s="48">
        <f>Table3[[#This Row],[CLM $ Collected ]]/'1.) CLM Reference'!$B$4</f>
        <v>6.7916592653726052E-6</v>
      </c>
      <c r="F72" s="47">
        <f>Table3[[#This Row],[Residential Incentive Disbursements]]+Table3[[#This Row],[C&amp;I Incentive Disbursements]]</f>
        <v>877.58</v>
      </c>
      <c r="G72" s="48">
        <f>Table3[[#This Row],[Incentive Disbursements]]/'1.) CLM Reference'!$B$5</f>
        <v>7.0465306125451206E-6</v>
      </c>
      <c r="H72" s="47">
        <v>630.88011000000006</v>
      </c>
      <c r="I72" s="48">
        <f>Table3[[#This Row],[Residential CLM $ Collected]]/'1.) CLM Reference'!$B$4</f>
        <v>6.7916592653726052E-6</v>
      </c>
      <c r="J72" s="68">
        <v>877.58</v>
      </c>
      <c r="K72" s="48">
        <f>Table3[[#This Row],[Residential Incentive Disbursements]]/'1.) CLM Reference'!$B$5</f>
        <v>7.0465306125451206E-6</v>
      </c>
      <c r="L72" s="49">
        <v>0</v>
      </c>
      <c r="M72" s="48">
        <f>Table3[[#This Row],[C&amp;I CLM $ Collected]]/'1.) CLM Reference'!$B$4</f>
        <v>0</v>
      </c>
      <c r="N72" s="68">
        <v>0</v>
      </c>
      <c r="O72" s="48">
        <f>Table3[[#This Row],[C&amp;I Incentive Disbursements]]/'1.) CLM Reference'!$B$5</f>
        <v>0</v>
      </c>
    </row>
    <row r="73" spans="1:15" x14ac:dyDescent="0.35">
      <c r="A73" t="s">
        <v>59</v>
      </c>
      <c r="B73" s="72">
        <v>9005425400</v>
      </c>
      <c r="C73" t="s">
        <v>45</v>
      </c>
      <c r="D73" s="47">
        <f>Table3[[#This Row],[Residential CLM $ Collected]]+Table3[[#This Row],[C&amp;I CLM $ Collected]]</f>
        <v>195.49907999999999</v>
      </c>
      <c r="E73" s="48">
        <f>Table3[[#This Row],[CLM $ Collected ]]/'1.) CLM Reference'!$B$4</f>
        <v>2.104620381919823E-6</v>
      </c>
      <c r="F73" s="47">
        <f>Table3[[#This Row],[Residential Incentive Disbursements]]+Table3[[#This Row],[C&amp;I Incentive Disbursements]]</f>
        <v>0</v>
      </c>
      <c r="G73" s="48">
        <f>Table3[[#This Row],[Incentive Disbursements]]/'1.) CLM Reference'!$B$5</f>
        <v>0</v>
      </c>
      <c r="H73" s="47">
        <v>195.49907999999999</v>
      </c>
      <c r="I73" s="48">
        <f>Table3[[#This Row],[Residential CLM $ Collected]]/'1.) CLM Reference'!$B$4</f>
        <v>2.104620381919823E-6</v>
      </c>
      <c r="J73" s="68">
        <v>0</v>
      </c>
      <c r="K73" s="48">
        <f>Table3[[#This Row],[Residential Incentive Disbursements]]/'1.) CLM Reference'!$B$5</f>
        <v>0</v>
      </c>
      <c r="L73" s="49">
        <v>0</v>
      </c>
      <c r="M73" s="48">
        <f>Table3[[#This Row],[C&amp;I CLM $ Collected]]/'1.) CLM Reference'!$B$4</f>
        <v>0</v>
      </c>
      <c r="N73" s="68">
        <v>0</v>
      </c>
      <c r="O73" s="48">
        <f>Table3[[#This Row],[C&amp;I Incentive Disbursements]]/'1.) CLM Reference'!$B$5</f>
        <v>0</v>
      </c>
    </row>
    <row r="74" spans="1:15" x14ac:dyDescent="0.35">
      <c r="A74" t="s">
        <v>60</v>
      </c>
      <c r="B74" s="72">
        <v>9001205100</v>
      </c>
      <c r="C74" t="s">
        <v>45</v>
      </c>
      <c r="D74" s="47">
        <f>Table3[[#This Row],[Residential CLM $ Collected]]+Table3[[#This Row],[C&amp;I CLM $ Collected]]</f>
        <v>53352.115277999997</v>
      </c>
      <c r="E74" s="48">
        <f>Table3[[#This Row],[CLM $ Collected ]]/'1.) CLM Reference'!$B$4</f>
        <v>5.743553843456184E-4</v>
      </c>
      <c r="F74" s="47">
        <f>Table3[[#This Row],[Residential Incentive Disbursements]]+Table3[[#This Row],[C&amp;I Incentive Disbursements]]</f>
        <v>69296.89</v>
      </c>
      <c r="G74" s="48">
        <f>Table3[[#This Row],[Incentive Disbursements]]/'1.) CLM Reference'!$B$5</f>
        <v>5.5641953638320364E-4</v>
      </c>
      <c r="H74" s="47">
        <v>53352.115277999997</v>
      </c>
      <c r="I74" s="48">
        <f>Table3[[#This Row],[Residential CLM $ Collected]]/'1.) CLM Reference'!$B$4</f>
        <v>5.743553843456184E-4</v>
      </c>
      <c r="J74" s="68">
        <v>69296.89</v>
      </c>
      <c r="K74" s="48">
        <f>Table3[[#This Row],[Residential Incentive Disbursements]]/'1.) CLM Reference'!$B$5</f>
        <v>5.5641953638320364E-4</v>
      </c>
      <c r="L74" s="49">
        <v>0</v>
      </c>
      <c r="M74" s="48">
        <f>Table3[[#This Row],[C&amp;I CLM $ Collected]]/'1.) CLM Reference'!$B$4</f>
        <v>0</v>
      </c>
      <c r="N74" s="68">
        <v>0</v>
      </c>
      <c r="O74" s="48">
        <f>Table3[[#This Row],[C&amp;I Incentive Disbursements]]/'1.) CLM Reference'!$B$5</f>
        <v>0</v>
      </c>
    </row>
    <row r="75" spans="1:15" x14ac:dyDescent="0.35">
      <c r="A75" t="s">
        <v>60</v>
      </c>
      <c r="B75" s="72">
        <v>9001205200</v>
      </c>
      <c r="C75" t="s">
        <v>45</v>
      </c>
      <c r="D75" s="47">
        <f>Table3[[#This Row],[Residential CLM $ Collected]]+Table3[[#This Row],[C&amp;I CLM $ Collected]]</f>
        <v>330727.502973</v>
      </c>
      <c r="E75" s="48">
        <f>Table3[[#This Row],[CLM $ Collected ]]/'1.) CLM Reference'!$B$4</f>
        <v>3.5604047017429685E-3</v>
      </c>
      <c r="F75" s="47">
        <f>Table3[[#This Row],[Residential Incentive Disbursements]]+Table3[[#This Row],[C&amp;I Incentive Disbursements]]</f>
        <v>451093.125</v>
      </c>
      <c r="G75" s="48">
        <f>Table3[[#This Row],[Incentive Disbursements]]/'1.) CLM Reference'!$B$5</f>
        <v>3.6220532765344955E-3</v>
      </c>
      <c r="H75" s="47">
        <v>205872.288909</v>
      </c>
      <c r="I75" s="48">
        <f>Table3[[#This Row],[Residential CLM $ Collected]]/'1.) CLM Reference'!$B$4</f>
        <v>2.216291837845824E-3</v>
      </c>
      <c r="J75" s="68">
        <v>293564.55499999999</v>
      </c>
      <c r="K75" s="48">
        <f>Table3[[#This Row],[Residential Incentive Disbursements]]/'1.) CLM Reference'!$B$5</f>
        <v>2.3571772642558921E-3</v>
      </c>
      <c r="L75" s="49">
        <v>124855.214064</v>
      </c>
      <c r="M75" s="48">
        <f>Table3[[#This Row],[C&amp;I CLM $ Collected]]/'1.) CLM Reference'!$B$4</f>
        <v>1.3441128638971445E-3</v>
      </c>
      <c r="N75" s="68">
        <v>157528.57</v>
      </c>
      <c r="O75" s="48">
        <f>Table3[[#This Row],[C&amp;I Incentive Disbursements]]/'1.) CLM Reference'!$B$5</f>
        <v>1.2648760122786035E-3</v>
      </c>
    </row>
    <row r="76" spans="1:15" x14ac:dyDescent="0.35">
      <c r="A76" t="s">
        <v>60</v>
      </c>
      <c r="B76" s="72">
        <v>9001205300</v>
      </c>
      <c r="C76" t="s">
        <v>45</v>
      </c>
      <c r="D76" s="47">
        <f>Table3[[#This Row],[Residential CLM $ Collected]]+Table3[[#This Row],[C&amp;I CLM $ Collected]]</f>
        <v>78302.990619000004</v>
      </c>
      <c r="E76" s="48">
        <f>Table3[[#This Row],[CLM $ Collected ]]/'1.) CLM Reference'!$B$4</f>
        <v>8.4296084678262483E-4</v>
      </c>
      <c r="F76" s="47">
        <f>Table3[[#This Row],[Residential Incentive Disbursements]]+Table3[[#This Row],[C&amp;I Incentive Disbursements]]</f>
        <v>55220.28</v>
      </c>
      <c r="G76" s="48">
        <f>Table3[[#This Row],[Incentive Disbursements]]/'1.) CLM Reference'!$B$5</f>
        <v>4.4339136426686234E-4</v>
      </c>
      <c r="H76" s="47">
        <v>78302.990619000004</v>
      </c>
      <c r="I76" s="48">
        <f>Table3[[#This Row],[Residential CLM $ Collected]]/'1.) CLM Reference'!$B$4</f>
        <v>8.4296084678262483E-4</v>
      </c>
      <c r="J76" s="68">
        <v>55220.28</v>
      </c>
      <c r="K76" s="48">
        <f>Table3[[#This Row],[Residential Incentive Disbursements]]/'1.) CLM Reference'!$B$5</f>
        <v>4.4339136426686234E-4</v>
      </c>
      <c r="L76" s="49">
        <v>0</v>
      </c>
      <c r="M76" s="48">
        <f>Table3[[#This Row],[C&amp;I CLM $ Collected]]/'1.) CLM Reference'!$B$4</f>
        <v>0</v>
      </c>
      <c r="N76" s="68">
        <v>0</v>
      </c>
      <c r="O76" s="48">
        <f>Table3[[#This Row],[C&amp;I Incentive Disbursements]]/'1.) CLM Reference'!$B$5</f>
        <v>0</v>
      </c>
    </row>
    <row r="77" spans="1:15" x14ac:dyDescent="0.35">
      <c r="A77" t="s">
        <v>60</v>
      </c>
      <c r="B77" s="72">
        <v>9001211400</v>
      </c>
      <c r="C77" t="s">
        <v>45</v>
      </c>
      <c r="D77" s="47">
        <f>Table3[[#This Row],[Residential CLM $ Collected]]+Table3[[#This Row],[C&amp;I CLM $ Collected]]</f>
        <v>2345.3465700000002</v>
      </c>
      <c r="E77" s="48">
        <f>Table3[[#This Row],[CLM $ Collected ]]/'1.) CLM Reference'!$B$4</f>
        <v>2.5248529015521442E-5</v>
      </c>
      <c r="F77" s="47">
        <f>Table3[[#This Row],[Residential Incentive Disbursements]]+Table3[[#This Row],[C&amp;I Incentive Disbursements]]</f>
        <v>1628.68</v>
      </c>
      <c r="G77" s="48">
        <f>Table3[[#This Row],[Incentive Disbursements]]/'1.) CLM Reference'!$B$5</f>
        <v>1.3077489776476205E-5</v>
      </c>
      <c r="H77" s="47">
        <v>2345.3465700000002</v>
      </c>
      <c r="I77" s="48">
        <f>Table3[[#This Row],[Residential CLM $ Collected]]/'1.) CLM Reference'!$B$4</f>
        <v>2.5248529015521442E-5</v>
      </c>
      <c r="J77" s="68">
        <v>1628.68</v>
      </c>
      <c r="K77" s="48">
        <f>Table3[[#This Row],[Residential Incentive Disbursements]]/'1.) CLM Reference'!$B$5</f>
        <v>1.3077489776476205E-5</v>
      </c>
      <c r="L77" s="49">
        <v>0</v>
      </c>
      <c r="M77" s="48">
        <f>Table3[[#This Row],[C&amp;I CLM $ Collected]]/'1.) CLM Reference'!$B$4</f>
        <v>0</v>
      </c>
      <c r="N77" s="68">
        <v>0</v>
      </c>
      <c r="O77" s="48">
        <f>Table3[[#This Row],[C&amp;I Incentive Disbursements]]/'1.) CLM Reference'!$B$5</f>
        <v>0</v>
      </c>
    </row>
    <row r="78" spans="1:15" x14ac:dyDescent="0.35">
      <c r="A78" t="s">
        <v>60</v>
      </c>
      <c r="B78" s="72">
        <v>9005253400</v>
      </c>
      <c r="C78" t="s">
        <v>45</v>
      </c>
      <c r="D78" s="47">
        <f>Table3[[#This Row],[Residential CLM $ Collected]]+Table3[[#This Row],[C&amp;I CLM $ Collected]]</f>
        <v>1025.5297499999999</v>
      </c>
      <c r="E78" s="48">
        <f>Table3[[#This Row],[CLM $ Collected ]]/'1.) CLM Reference'!$B$4</f>
        <v>1.1040209570884634E-5</v>
      </c>
      <c r="F78" s="47">
        <f>Table3[[#This Row],[Residential Incentive Disbursements]]+Table3[[#This Row],[C&amp;I Incentive Disbursements]]</f>
        <v>592.5</v>
      </c>
      <c r="G78" s="48">
        <f>Table3[[#This Row],[Incentive Disbursements]]/'1.) CLM Reference'!$B$5</f>
        <v>4.7574801020225893E-6</v>
      </c>
      <c r="H78" s="47">
        <v>1025.5297499999999</v>
      </c>
      <c r="I78" s="48">
        <f>Table3[[#This Row],[Residential CLM $ Collected]]/'1.) CLM Reference'!$B$4</f>
        <v>1.1040209570884634E-5</v>
      </c>
      <c r="J78" s="68">
        <v>592.5</v>
      </c>
      <c r="K78" s="48">
        <f>Table3[[#This Row],[Residential Incentive Disbursements]]/'1.) CLM Reference'!$B$5</f>
        <v>4.7574801020225893E-6</v>
      </c>
      <c r="L78" s="49">
        <v>0</v>
      </c>
      <c r="M78" s="48">
        <f>Table3[[#This Row],[C&amp;I CLM $ Collected]]/'1.) CLM Reference'!$B$4</f>
        <v>0</v>
      </c>
      <c r="N78" s="68">
        <v>0</v>
      </c>
      <c r="O78" s="48">
        <f>Table3[[#This Row],[C&amp;I Incentive Disbursements]]/'1.) CLM Reference'!$B$5</f>
        <v>0</v>
      </c>
    </row>
    <row r="79" spans="1:15" x14ac:dyDescent="0.35">
      <c r="A79" t="s">
        <v>61</v>
      </c>
      <c r="B79" s="72">
        <v>9015902500</v>
      </c>
      <c r="C79" t="s">
        <v>45</v>
      </c>
      <c r="D79" s="47">
        <f>Table3[[#This Row],[Residential CLM $ Collected]]+Table3[[#This Row],[C&amp;I CLM $ Collected]]</f>
        <v>68.986890000000002</v>
      </c>
      <c r="E79" s="48">
        <f>Table3[[#This Row],[CLM $ Collected ]]/'1.) CLM Reference'!$B$4</f>
        <v>7.4266955516752733E-7</v>
      </c>
      <c r="F79" s="47">
        <f>Table3[[#This Row],[Residential Incentive Disbursements]]+Table3[[#This Row],[C&amp;I Incentive Disbursements]]</f>
        <v>0</v>
      </c>
      <c r="G79" s="48">
        <f>Table3[[#This Row],[Incentive Disbursements]]/'1.) CLM Reference'!$B$5</f>
        <v>0</v>
      </c>
      <c r="H79" s="47">
        <v>68.986890000000002</v>
      </c>
      <c r="I79" s="48">
        <f>Table3[[#This Row],[Residential CLM $ Collected]]/'1.) CLM Reference'!$B$4</f>
        <v>7.4266955516752733E-7</v>
      </c>
      <c r="J79" s="68">
        <v>0</v>
      </c>
      <c r="K79" s="48">
        <f>Table3[[#This Row],[Residential Incentive Disbursements]]/'1.) CLM Reference'!$B$5</f>
        <v>0</v>
      </c>
      <c r="L79" s="49">
        <v>0</v>
      </c>
      <c r="M79" s="48">
        <f>Table3[[#This Row],[C&amp;I CLM $ Collected]]/'1.) CLM Reference'!$B$4</f>
        <v>0</v>
      </c>
      <c r="N79" s="68">
        <v>0</v>
      </c>
      <c r="O79" s="48">
        <f>Table3[[#This Row],[C&amp;I Incentive Disbursements]]/'1.) CLM Reference'!$B$5</f>
        <v>0</v>
      </c>
    </row>
    <row r="80" spans="1:15" x14ac:dyDescent="0.35">
      <c r="A80" t="s">
        <v>61</v>
      </c>
      <c r="B80" s="72">
        <v>9015905100</v>
      </c>
      <c r="C80" t="s">
        <v>45</v>
      </c>
      <c r="D80" s="47">
        <f>Table3[[#This Row],[Residential CLM $ Collected]]+Table3[[#This Row],[C&amp;I CLM $ Collected]]</f>
        <v>154906.47908399999</v>
      </c>
      <c r="E80" s="48">
        <f>Table3[[#This Row],[CLM $ Collected ]]/'1.) CLM Reference'!$B$4</f>
        <v>1.6676259201405101E-3</v>
      </c>
      <c r="F80" s="47">
        <f>Table3[[#This Row],[Residential Incentive Disbursements]]+Table3[[#This Row],[C&amp;I Incentive Disbursements]]</f>
        <v>184544.5625</v>
      </c>
      <c r="G80" s="48">
        <f>Table3[[#This Row],[Incentive Disbursements]]/'1.) CLM Reference'!$B$5</f>
        <v>1.4818009857050028E-3</v>
      </c>
      <c r="H80" s="47">
        <v>124271.107674</v>
      </c>
      <c r="I80" s="48">
        <f>Table3[[#This Row],[Residential CLM $ Collected]]/'1.) CLM Reference'!$B$4</f>
        <v>1.3378247411417658E-3</v>
      </c>
      <c r="J80" s="68">
        <v>136144.45250000001</v>
      </c>
      <c r="K80" s="48">
        <f>Table3[[#This Row],[Residential Incentive Disbursements]]/'1.) CLM Reference'!$B$5</f>
        <v>1.0931721920160501E-3</v>
      </c>
      <c r="L80" s="49">
        <v>30635.37141</v>
      </c>
      <c r="M80" s="48">
        <f>Table3[[#This Row],[C&amp;I CLM $ Collected]]/'1.) CLM Reference'!$B$4</f>
        <v>3.2980117899874428E-4</v>
      </c>
      <c r="N80" s="68">
        <v>48400.11</v>
      </c>
      <c r="O80" s="48">
        <f>Table3[[#This Row],[C&amp;I Incentive Disbursements]]/'1.) CLM Reference'!$B$5</f>
        <v>3.8862879368895285E-4</v>
      </c>
    </row>
    <row r="81" spans="1:15" x14ac:dyDescent="0.35">
      <c r="A81" t="s">
        <v>62</v>
      </c>
      <c r="B81" s="72">
        <v>9003405800</v>
      </c>
      <c r="C81" t="s">
        <v>45</v>
      </c>
      <c r="D81" s="47">
        <f>Table3[[#This Row],[Residential CLM $ Collected]]+Table3[[#This Row],[C&amp;I CLM $ Collected]]</f>
        <v>334.45818000000003</v>
      </c>
      <c r="E81" s="48">
        <f>Table3[[#This Row],[CLM $ Collected ]]/'1.) CLM Reference'!$B$4</f>
        <v>3.6005668288966325E-6</v>
      </c>
      <c r="F81" s="47">
        <f>Table3[[#This Row],[Residential Incentive Disbursements]]+Table3[[#This Row],[C&amp;I Incentive Disbursements]]</f>
        <v>0</v>
      </c>
      <c r="G81" s="48">
        <f>Table3[[#This Row],[Incentive Disbursements]]/'1.) CLM Reference'!$B$5</f>
        <v>0</v>
      </c>
      <c r="H81" s="47">
        <v>334.45818000000003</v>
      </c>
      <c r="I81" s="48">
        <f>Table3[[#This Row],[Residential CLM $ Collected]]/'1.) CLM Reference'!$B$4</f>
        <v>3.6005668288966325E-6</v>
      </c>
      <c r="J81" s="68">
        <v>0</v>
      </c>
      <c r="K81" s="48">
        <f>Table3[[#This Row],[Residential Incentive Disbursements]]/'1.) CLM Reference'!$B$5</f>
        <v>0</v>
      </c>
      <c r="L81" s="49">
        <v>0</v>
      </c>
      <c r="M81" s="48">
        <f>Table3[[#This Row],[C&amp;I CLM $ Collected]]/'1.) CLM Reference'!$B$4</f>
        <v>0</v>
      </c>
      <c r="N81" s="68">
        <v>0</v>
      </c>
      <c r="O81" s="48">
        <f>Table3[[#This Row],[C&amp;I Incentive Disbursements]]/'1.) CLM Reference'!$B$5</f>
        <v>0</v>
      </c>
    </row>
    <row r="82" spans="1:15" x14ac:dyDescent="0.35">
      <c r="A82" t="s">
        <v>62</v>
      </c>
      <c r="B82" s="72">
        <v>9003410101</v>
      </c>
      <c r="C82" t="s">
        <v>45</v>
      </c>
      <c r="D82" s="47">
        <f>Table3[[#This Row],[Residential CLM $ Collected]]+Table3[[#This Row],[C&amp;I CLM $ Collected]]</f>
        <v>141387.23711699998</v>
      </c>
      <c r="E82" s="48">
        <f>Table3[[#This Row],[CLM $ Collected ]]/'1.) CLM Reference'!$B$4</f>
        <v>1.5220862470543038E-3</v>
      </c>
      <c r="F82" s="47">
        <f>Table3[[#This Row],[Residential Incentive Disbursements]]+Table3[[#This Row],[C&amp;I Incentive Disbursements]]</f>
        <v>185324.61250000002</v>
      </c>
      <c r="G82" s="48">
        <f>Table3[[#This Row],[Incentive Disbursements]]/'1.) CLM Reference'!$B$5</f>
        <v>1.4880643989599949E-3</v>
      </c>
      <c r="H82" s="47">
        <v>123585.43169699999</v>
      </c>
      <c r="I82" s="48">
        <f>Table3[[#This Row],[Residential CLM $ Collected]]/'1.) CLM Reference'!$B$4</f>
        <v>1.3304431839672409E-3</v>
      </c>
      <c r="J82" s="68">
        <v>178954.95250000001</v>
      </c>
      <c r="K82" s="48">
        <f>Table3[[#This Row],[Residential Incentive Disbursements]]/'1.) CLM Reference'!$B$5</f>
        <v>1.4369191994551016E-3</v>
      </c>
      <c r="L82" s="49">
        <v>17801.805420000001</v>
      </c>
      <c r="M82" s="48">
        <f>Table3[[#This Row],[C&amp;I CLM $ Collected]]/'1.) CLM Reference'!$B$4</f>
        <v>1.9164306308706302E-4</v>
      </c>
      <c r="N82" s="68">
        <v>6369.66</v>
      </c>
      <c r="O82" s="48">
        <f>Table3[[#This Row],[C&amp;I Incentive Disbursements]]/'1.) CLM Reference'!$B$5</f>
        <v>5.1145199504893175E-5</v>
      </c>
    </row>
    <row r="83" spans="1:15" x14ac:dyDescent="0.35">
      <c r="A83" t="s">
        <v>62</v>
      </c>
      <c r="B83" s="72">
        <v>9003410102</v>
      </c>
      <c r="C83" t="s">
        <v>45</v>
      </c>
      <c r="D83" s="47">
        <f>Table3[[#This Row],[Residential CLM $ Collected]]+Table3[[#This Row],[C&amp;I CLM $ Collected]]</f>
        <v>55239.934302000001</v>
      </c>
      <c r="E83" s="48">
        <f>Table3[[#This Row],[CLM $ Collected ]]/'1.) CLM Reference'!$B$4</f>
        <v>5.946784589876392E-4</v>
      </c>
      <c r="F83" s="47">
        <f>Table3[[#This Row],[Residential Incentive Disbursements]]+Table3[[#This Row],[C&amp;I Incentive Disbursements]]</f>
        <v>47973.574999999997</v>
      </c>
      <c r="G83" s="48">
        <f>Table3[[#This Row],[Incentive Disbursements]]/'1.) CLM Reference'!$B$5</f>
        <v>3.8520392993314484E-4</v>
      </c>
      <c r="H83" s="47">
        <v>55239.934302000001</v>
      </c>
      <c r="I83" s="48">
        <f>Table3[[#This Row],[Residential CLM $ Collected]]/'1.) CLM Reference'!$B$4</f>
        <v>5.946784589876392E-4</v>
      </c>
      <c r="J83" s="68">
        <v>47973.574999999997</v>
      </c>
      <c r="K83" s="48">
        <f>Table3[[#This Row],[Residential Incentive Disbursements]]/'1.) CLM Reference'!$B$5</f>
        <v>3.8520392993314484E-4</v>
      </c>
      <c r="L83" s="49">
        <v>0</v>
      </c>
      <c r="M83" s="48">
        <f>Table3[[#This Row],[C&amp;I CLM $ Collected]]/'1.) CLM Reference'!$B$4</f>
        <v>0</v>
      </c>
      <c r="N83" s="68">
        <v>0</v>
      </c>
      <c r="O83" s="48">
        <f>Table3[[#This Row],[C&amp;I Incentive Disbursements]]/'1.) CLM Reference'!$B$5</f>
        <v>0</v>
      </c>
    </row>
    <row r="84" spans="1:15" x14ac:dyDescent="0.35">
      <c r="A84" t="s">
        <v>62</v>
      </c>
      <c r="B84" s="72">
        <v>9003460302</v>
      </c>
      <c r="C84" t="s">
        <v>45</v>
      </c>
      <c r="D84" s="47">
        <f>Table3[[#This Row],[Residential CLM $ Collected]]+Table3[[#This Row],[C&amp;I CLM $ Collected]]</f>
        <v>250.16502</v>
      </c>
      <c r="E84" s="48">
        <f>Table3[[#This Row],[CLM $ Collected ]]/'1.) CLM Reference'!$B$4</f>
        <v>2.693119578544207E-6</v>
      </c>
      <c r="F84" s="47">
        <f>Table3[[#This Row],[Residential Incentive Disbursements]]+Table3[[#This Row],[C&amp;I Incentive Disbursements]]</f>
        <v>0</v>
      </c>
      <c r="G84" s="48">
        <f>Table3[[#This Row],[Incentive Disbursements]]/'1.) CLM Reference'!$B$5</f>
        <v>0</v>
      </c>
      <c r="H84" s="47">
        <v>250.16502</v>
      </c>
      <c r="I84" s="48">
        <f>Table3[[#This Row],[Residential CLM $ Collected]]/'1.) CLM Reference'!$B$4</f>
        <v>2.693119578544207E-6</v>
      </c>
      <c r="J84" s="68">
        <v>0</v>
      </c>
      <c r="K84" s="48">
        <f>Table3[[#This Row],[Residential Incentive Disbursements]]/'1.) CLM Reference'!$B$5</f>
        <v>0</v>
      </c>
      <c r="L84" s="49">
        <v>0</v>
      </c>
      <c r="M84" s="48">
        <f>Table3[[#This Row],[C&amp;I CLM $ Collected]]/'1.) CLM Reference'!$B$4</f>
        <v>0</v>
      </c>
      <c r="N84" s="68">
        <v>0</v>
      </c>
      <c r="O84" s="48">
        <f>Table3[[#This Row],[C&amp;I Incentive Disbursements]]/'1.) CLM Reference'!$B$5</f>
        <v>0</v>
      </c>
    </row>
    <row r="85" spans="1:15" x14ac:dyDescent="0.35">
      <c r="A85" t="s">
        <v>63</v>
      </c>
      <c r="B85" s="72">
        <v>9005260200</v>
      </c>
      <c r="C85" t="s">
        <v>45</v>
      </c>
      <c r="D85" s="47">
        <f>Table3[[#This Row],[Residential CLM $ Collected]]+Table3[[#This Row],[C&amp;I CLM $ Collected]]</f>
        <v>108.05193</v>
      </c>
      <c r="E85" s="48">
        <f>Table3[[#This Row],[CLM $ Collected ]]/'1.) CLM Reference'!$B$4</f>
        <v>1.163219254964136E-6</v>
      </c>
      <c r="F85" s="47">
        <f>Table3[[#This Row],[Residential Incentive Disbursements]]+Table3[[#This Row],[C&amp;I Incentive Disbursements]]</f>
        <v>0</v>
      </c>
      <c r="G85" s="48">
        <f>Table3[[#This Row],[Incentive Disbursements]]/'1.) CLM Reference'!$B$5</f>
        <v>0</v>
      </c>
      <c r="H85" s="47">
        <v>108.05193</v>
      </c>
      <c r="I85" s="48">
        <f>Table3[[#This Row],[Residential CLM $ Collected]]/'1.) CLM Reference'!$B$4</f>
        <v>1.163219254964136E-6</v>
      </c>
      <c r="J85" s="68">
        <v>0</v>
      </c>
      <c r="K85" s="48">
        <f>Table3[[#This Row],[Residential Incentive Disbursements]]/'1.) CLM Reference'!$B$5</f>
        <v>0</v>
      </c>
      <c r="L85" s="49">
        <v>0</v>
      </c>
      <c r="M85" s="48">
        <f>Table3[[#This Row],[C&amp;I CLM $ Collected]]/'1.) CLM Reference'!$B$4</f>
        <v>0</v>
      </c>
      <c r="N85" s="68">
        <v>0</v>
      </c>
      <c r="O85" s="48">
        <f>Table3[[#This Row],[C&amp;I Incentive Disbursements]]/'1.) CLM Reference'!$B$5</f>
        <v>0</v>
      </c>
    </row>
    <row r="86" spans="1:15" x14ac:dyDescent="0.35">
      <c r="A86" t="s">
        <v>63</v>
      </c>
      <c r="B86" s="72">
        <v>9005261100</v>
      </c>
      <c r="C86" t="s">
        <v>45</v>
      </c>
      <c r="D86" s="47">
        <f>Table3[[#This Row],[Residential CLM $ Collected]]+Table3[[#This Row],[C&amp;I CLM $ Collected]]</f>
        <v>52.154339999999998</v>
      </c>
      <c r="E86" s="48">
        <f>Table3[[#This Row],[CLM $ Collected ]]/'1.) CLM Reference'!$B$4</f>
        <v>5.6146088753755934E-7</v>
      </c>
      <c r="F86" s="47">
        <f>Table3[[#This Row],[Residential Incentive Disbursements]]+Table3[[#This Row],[C&amp;I Incentive Disbursements]]</f>
        <v>0</v>
      </c>
      <c r="G86" s="48">
        <f>Table3[[#This Row],[Incentive Disbursements]]/'1.) CLM Reference'!$B$5</f>
        <v>0</v>
      </c>
      <c r="H86" s="47">
        <v>52.154339999999998</v>
      </c>
      <c r="I86" s="48">
        <f>Table3[[#This Row],[Residential CLM $ Collected]]/'1.) CLM Reference'!$B$4</f>
        <v>5.6146088753755934E-7</v>
      </c>
      <c r="J86" s="68">
        <v>0</v>
      </c>
      <c r="K86" s="48">
        <f>Table3[[#This Row],[Residential Incentive Disbursements]]/'1.) CLM Reference'!$B$5</f>
        <v>0</v>
      </c>
      <c r="L86" s="49">
        <v>0</v>
      </c>
      <c r="M86" s="48">
        <f>Table3[[#This Row],[C&amp;I CLM $ Collected]]/'1.) CLM Reference'!$B$4</f>
        <v>0</v>
      </c>
      <c r="N86" s="68">
        <v>0</v>
      </c>
      <c r="O86" s="48">
        <f>Table3[[#This Row],[C&amp;I Incentive Disbursements]]/'1.) CLM Reference'!$B$5</f>
        <v>0</v>
      </c>
    </row>
    <row r="87" spans="1:15" x14ac:dyDescent="0.35">
      <c r="A87" t="s">
        <v>63</v>
      </c>
      <c r="B87" s="72">
        <v>9005263200</v>
      </c>
      <c r="C87" t="s">
        <v>45</v>
      </c>
      <c r="D87" s="47">
        <f>Table3[[#This Row],[Residential CLM $ Collected]]+Table3[[#This Row],[C&amp;I CLM $ Collected]]</f>
        <v>5.7187200000000002</v>
      </c>
      <c r="E87" s="48">
        <f>Table3[[#This Row],[CLM $ Collected ]]/'1.) CLM Reference'!$B$4</f>
        <v>6.1564149920769606E-8</v>
      </c>
      <c r="F87" s="47">
        <f>Table3[[#This Row],[Residential Incentive Disbursements]]+Table3[[#This Row],[C&amp;I Incentive Disbursements]]</f>
        <v>0</v>
      </c>
      <c r="G87" s="48">
        <f>Table3[[#This Row],[Incentive Disbursements]]/'1.) CLM Reference'!$B$5</f>
        <v>0</v>
      </c>
      <c r="H87" s="47">
        <v>5.7187200000000002</v>
      </c>
      <c r="I87" s="48">
        <f>Table3[[#This Row],[Residential CLM $ Collected]]/'1.) CLM Reference'!$B$4</f>
        <v>6.1564149920769606E-8</v>
      </c>
      <c r="J87" s="68">
        <v>0</v>
      </c>
      <c r="K87" s="48">
        <f>Table3[[#This Row],[Residential Incentive Disbursements]]/'1.) CLM Reference'!$B$5</f>
        <v>0</v>
      </c>
      <c r="L87" s="49">
        <v>0</v>
      </c>
      <c r="M87" s="48">
        <f>Table3[[#This Row],[C&amp;I CLM $ Collected]]/'1.) CLM Reference'!$B$4</f>
        <v>0</v>
      </c>
      <c r="N87" s="68">
        <v>0</v>
      </c>
      <c r="O87" s="48">
        <f>Table3[[#This Row],[C&amp;I Incentive Disbursements]]/'1.) CLM Reference'!$B$5</f>
        <v>0</v>
      </c>
    </row>
    <row r="88" spans="1:15" x14ac:dyDescent="0.35">
      <c r="A88" t="s">
        <v>63</v>
      </c>
      <c r="B88" s="72">
        <v>9005425600</v>
      </c>
      <c r="C88" t="s">
        <v>45</v>
      </c>
      <c r="D88" s="47">
        <f>Table3[[#This Row],[Residential CLM $ Collected]]+Table3[[#This Row],[C&amp;I CLM $ Collected]]</f>
        <v>34081.985994000002</v>
      </c>
      <c r="E88" s="48">
        <f>Table3[[#This Row],[CLM $ Collected ]]/'1.) CLM Reference'!$B$4</f>
        <v>3.6690526819501323E-4</v>
      </c>
      <c r="F88" s="47">
        <f>Table3[[#This Row],[Residential Incentive Disbursements]]+Table3[[#This Row],[C&amp;I Incentive Disbursements]]</f>
        <v>21659.73</v>
      </c>
      <c r="G88" s="48">
        <f>Table3[[#This Row],[Incentive Disbursements]]/'1.) CLM Reference'!$B$5</f>
        <v>1.7391685146022235E-4</v>
      </c>
      <c r="H88" s="47">
        <v>25169.346384</v>
      </c>
      <c r="I88" s="48">
        <f>Table3[[#This Row],[Residential CLM $ Collected]]/'1.) CLM Reference'!$B$4</f>
        <v>2.7095738455324905E-4</v>
      </c>
      <c r="J88" s="68">
        <v>15394.73</v>
      </c>
      <c r="K88" s="48">
        <f>Table3[[#This Row],[Residential Incentive Disbursements]]/'1.) CLM Reference'!$B$5</f>
        <v>1.2361201966415227E-4</v>
      </c>
      <c r="L88" s="49">
        <v>8912.6396100000002</v>
      </c>
      <c r="M88" s="48">
        <f>Table3[[#This Row],[C&amp;I CLM $ Collected]]/'1.) CLM Reference'!$B$4</f>
        <v>9.5947883641764165E-5</v>
      </c>
      <c r="N88" s="68">
        <v>6265</v>
      </c>
      <c r="O88" s="48">
        <f>Table3[[#This Row],[C&amp;I Incentive Disbursements]]/'1.) CLM Reference'!$B$5</f>
        <v>5.0304831796070083E-5</v>
      </c>
    </row>
    <row r="89" spans="1:15" x14ac:dyDescent="0.35">
      <c r="A89" t="s">
        <v>64</v>
      </c>
      <c r="B89" s="72">
        <v>9015825000</v>
      </c>
      <c r="C89" t="s">
        <v>45</v>
      </c>
      <c r="D89" s="47">
        <f>Table3[[#This Row],[Residential CLM $ Collected]]+Table3[[#This Row],[C&amp;I CLM $ Collected]]</f>
        <v>868.74311999999998</v>
      </c>
      <c r="E89" s="48">
        <f>Table3[[#This Row],[CLM $ Collected ]]/'1.) CLM Reference'!$B$4</f>
        <v>9.3523431261396158E-6</v>
      </c>
      <c r="F89" s="47">
        <f>Table3[[#This Row],[Residential Incentive Disbursements]]+Table3[[#This Row],[C&amp;I Incentive Disbursements]]</f>
        <v>1000</v>
      </c>
      <c r="G89" s="48">
        <f>Table3[[#This Row],[Incentive Disbursements]]/'1.) CLM Reference'!$B$5</f>
        <v>8.0295022818946659E-6</v>
      </c>
      <c r="H89" s="47">
        <v>868.74311999999998</v>
      </c>
      <c r="I89" s="48">
        <f>Table3[[#This Row],[Residential CLM $ Collected]]/'1.) CLM Reference'!$B$4</f>
        <v>9.3523431261396158E-6</v>
      </c>
      <c r="J89" s="68">
        <v>1000</v>
      </c>
      <c r="K89" s="48">
        <f>Table3[[#This Row],[Residential Incentive Disbursements]]/'1.) CLM Reference'!$B$5</f>
        <v>8.0295022818946659E-6</v>
      </c>
      <c r="L89" s="49">
        <v>0</v>
      </c>
      <c r="M89" s="48">
        <f>Table3[[#This Row],[C&amp;I CLM $ Collected]]/'1.) CLM Reference'!$B$4</f>
        <v>0</v>
      </c>
      <c r="N89" s="68">
        <v>0</v>
      </c>
      <c r="O89" s="48">
        <f>Table3[[#This Row],[C&amp;I Incentive Disbursements]]/'1.) CLM Reference'!$B$5</f>
        <v>0</v>
      </c>
    </row>
    <row r="90" spans="1:15" x14ac:dyDescent="0.35">
      <c r="A90" t="s">
        <v>64</v>
      </c>
      <c r="B90" s="72">
        <v>9015906100</v>
      </c>
      <c r="C90" t="s">
        <v>45</v>
      </c>
      <c r="D90" s="47">
        <f>Table3[[#This Row],[Residential CLM $ Collected]]+Table3[[#This Row],[C&amp;I CLM $ Collected]]</f>
        <v>99543.131036999985</v>
      </c>
      <c r="E90" s="48">
        <f>Table3[[#This Row],[CLM $ Collected ]]/'1.) CLM Reference'!$B$4</f>
        <v>1.0716188662401168E-3</v>
      </c>
      <c r="F90" s="47">
        <f>Table3[[#This Row],[Residential Incentive Disbursements]]+Table3[[#This Row],[C&amp;I Incentive Disbursements]]</f>
        <v>129662.44500000001</v>
      </c>
      <c r="G90" s="48">
        <f>Table3[[#This Row],[Incentive Disbursements]]/'1.) CLM Reference'!$B$5</f>
        <v>1.0411248980035416E-3</v>
      </c>
      <c r="H90" s="47">
        <v>86480.333246999988</v>
      </c>
      <c r="I90" s="48">
        <f>Table3[[#This Row],[Residential CLM $ Collected]]/'1.) CLM Reference'!$B$4</f>
        <v>9.3099298465678043E-4</v>
      </c>
      <c r="J90" s="68">
        <v>126618.44500000001</v>
      </c>
      <c r="K90" s="48">
        <f>Table3[[#This Row],[Residential Incentive Disbursements]]/'1.) CLM Reference'!$B$5</f>
        <v>1.0166830930574543E-3</v>
      </c>
      <c r="L90" s="49">
        <v>13062.797790000001</v>
      </c>
      <c r="M90" s="48">
        <f>Table3[[#This Row],[C&amp;I CLM $ Collected]]/'1.) CLM Reference'!$B$4</f>
        <v>1.4062588158333646E-4</v>
      </c>
      <c r="N90" s="68">
        <v>3044</v>
      </c>
      <c r="O90" s="48">
        <f>Table3[[#This Row],[C&amp;I Incentive Disbursements]]/'1.) CLM Reference'!$B$5</f>
        <v>2.4441804946087363E-5</v>
      </c>
    </row>
    <row r="91" spans="1:15" x14ac:dyDescent="0.35">
      <c r="A91" t="s">
        <v>65</v>
      </c>
      <c r="B91" s="72">
        <v>9003464101</v>
      </c>
      <c r="C91" t="s">
        <v>45</v>
      </c>
      <c r="D91" s="47">
        <f>Table3[[#This Row],[Residential CLM $ Collected]]+Table3[[#This Row],[C&amp;I CLM $ Collected]]</f>
        <v>189377.34431700001</v>
      </c>
      <c r="E91" s="48">
        <f>Table3[[#This Row],[CLM $ Collected ]]/'1.) CLM Reference'!$B$4</f>
        <v>2.0387176181259083E-3</v>
      </c>
      <c r="F91" s="47">
        <f>Table3[[#This Row],[Residential Incentive Disbursements]]+Table3[[#This Row],[C&amp;I Incentive Disbursements]]</f>
        <v>296055.245</v>
      </c>
      <c r="G91" s="48">
        <f>Table3[[#This Row],[Incentive Disbursements]]/'1.) CLM Reference'!$B$5</f>
        <v>2.3771762652943841E-3</v>
      </c>
      <c r="H91" s="47">
        <v>119725.01555699999</v>
      </c>
      <c r="I91" s="48">
        <f>Table3[[#This Row],[Residential CLM $ Collected]]/'1.) CLM Reference'!$B$4</f>
        <v>1.2888843669593233E-3</v>
      </c>
      <c r="J91" s="68">
        <v>274684.91499999998</v>
      </c>
      <c r="K91" s="48">
        <f>Table3[[#This Row],[Residential Incentive Disbursements]]/'1.) CLM Reference'!$B$5</f>
        <v>2.2055831517945419E-3</v>
      </c>
      <c r="L91" s="49">
        <v>69652.328760000004</v>
      </c>
      <c r="M91" s="48">
        <f>Table3[[#This Row],[C&amp;I CLM $ Collected]]/'1.) CLM Reference'!$B$4</f>
        <v>7.4983325116658502E-4</v>
      </c>
      <c r="N91" s="68">
        <v>21370.33</v>
      </c>
      <c r="O91" s="48">
        <f>Table3[[#This Row],[C&amp;I Incentive Disbursements]]/'1.) CLM Reference'!$B$5</f>
        <v>1.7159311349984203E-4</v>
      </c>
    </row>
    <row r="92" spans="1:15" x14ac:dyDescent="0.35">
      <c r="A92" t="s">
        <v>65</v>
      </c>
      <c r="B92" s="72">
        <v>9003464102</v>
      </c>
      <c r="C92" t="s">
        <v>45</v>
      </c>
      <c r="D92" s="47">
        <f>Table3[[#This Row],[Residential CLM $ Collected]]+Table3[[#This Row],[C&amp;I CLM $ Collected]]</f>
        <v>55500.615198</v>
      </c>
      <c r="E92" s="48">
        <f>Table3[[#This Row],[CLM $ Collected ]]/'1.) CLM Reference'!$B$4</f>
        <v>5.9748478588645998E-4</v>
      </c>
      <c r="F92" s="47">
        <f>Table3[[#This Row],[Residential Incentive Disbursements]]+Table3[[#This Row],[C&amp;I Incentive Disbursements]]</f>
        <v>44726.03</v>
      </c>
      <c r="G92" s="48">
        <f>Table3[[#This Row],[Incentive Disbursements]]/'1.) CLM Reference'!$B$5</f>
        <v>3.5912775994508927E-4</v>
      </c>
      <c r="H92" s="47">
        <v>55500.615198</v>
      </c>
      <c r="I92" s="48">
        <f>Table3[[#This Row],[Residential CLM $ Collected]]/'1.) CLM Reference'!$B$4</f>
        <v>5.9748478588645998E-4</v>
      </c>
      <c r="J92" s="68">
        <v>44726.03</v>
      </c>
      <c r="K92" s="48">
        <f>Table3[[#This Row],[Residential Incentive Disbursements]]/'1.) CLM Reference'!$B$5</f>
        <v>3.5912775994508927E-4</v>
      </c>
      <c r="L92" s="49">
        <v>0</v>
      </c>
      <c r="M92" s="48">
        <f>Table3[[#This Row],[C&amp;I CLM $ Collected]]/'1.) CLM Reference'!$B$4</f>
        <v>0</v>
      </c>
      <c r="N92" s="68">
        <v>0</v>
      </c>
      <c r="O92" s="48">
        <f>Table3[[#This Row],[C&amp;I Incentive Disbursements]]/'1.) CLM Reference'!$B$5</f>
        <v>0</v>
      </c>
    </row>
    <row r="93" spans="1:15" x14ac:dyDescent="0.35">
      <c r="A93" t="s">
        <v>65</v>
      </c>
      <c r="B93" s="72">
        <v>9003466102</v>
      </c>
      <c r="C93" t="s">
        <v>45</v>
      </c>
      <c r="D93" s="47">
        <f>Table3[[#This Row],[Residential CLM $ Collected]]+Table3[[#This Row],[C&amp;I CLM $ Collected]]</f>
        <v>56.960190000000004</v>
      </c>
      <c r="E93" s="48">
        <f>Table3[[#This Row],[CLM $ Collected ]]/'1.) CLM Reference'!$B$4</f>
        <v>6.1319765204023318E-7</v>
      </c>
      <c r="F93" s="47">
        <f>Table3[[#This Row],[Residential Incentive Disbursements]]+Table3[[#This Row],[C&amp;I Incentive Disbursements]]</f>
        <v>0</v>
      </c>
      <c r="G93" s="48">
        <f>Table3[[#This Row],[Incentive Disbursements]]/'1.) CLM Reference'!$B$5</f>
        <v>0</v>
      </c>
      <c r="H93" s="47">
        <v>56.960190000000004</v>
      </c>
      <c r="I93" s="48">
        <f>Table3[[#This Row],[Residential CLM $ Collected]]/'1.) CLM Reference'!$B$4</f>
        <v>6.1319765204023318E-7</v>
      </c>
      <c r="J93" s="68">
        <v>0</v>
      </c>
      <c r="K93" s="48">
        <f>Table3[[#This Row],[Residential Incentive Disbursements]]/'1.) CLM Reference'!$B$5</f>
        <v>0</v>
      </c>
      <c r="L93" s="49">
        <v>0</v>
      </c>
      <c r="M93" s="48">
        <f>Table3[[#This Row],[C&amp;I CLM $ Collected]]/'1.) CLM Reference'!$B$4</f>
        <v>0</v>
      </c>
      <c r="N93" s="68">
        <v>0</v>
      </c>
      <c r="O93" s="48">
        <f>Table3[[#This Row],[C&amp;I Incentive Disbursements]]/'1.) CLM Reference'!$B$5</f>
        <v>0</v>
      </c>
    </row>
    <row r="94" spans="1:15" x14ac:dyDescent="0.35">
      <c r="A94" t="s">
        <v>65</v>
      </c>
      <c r="B94" s="72">
        <v>9003466202</v>
      </c>
      <c r="C94" t="s">
        <v>45</v>
      </c>
      <c r="D94" s="47">
        <f>Table3[[#This Row],[Residential CLM $ Collected]]+Table3[[#This Row],[C&amp;I CLM $ Collected]]</f>
        <v>288.86297999999999</v>
      </c>
      <c r="E94" s="48">
        <f>Table3[[#This Row],[CLM $ Collected ]]/'1.) CLM Reference'!$B$4</f>
        <v>3.1097175254742796E-6</v>
      </c>
      <c r="F94" s="47">
        <f>Table3[[#This Row],[Residential Incentive Disbursements]]+Table3[[#This Row],[C&amp;I Incentive Disbursements]]</f>
        <v>0</v>
      </c>
      <c r="G94" s="48">
        <f>Table3[[#This Row],[Incentive Disbursements]]/'1.) CLM Reference'!$B$5</f>
        <v>0</v>
      </c>
      <c r="H94" s="47">
        <v>288.86297999999999</v>
      </c>
      <c r="I94" s="48">
        <f>Table3[[#This Row],[Residential CLM $ Collected]]/'1.) CLM Reference'!$B$4</f>
        <v>3.1097175254742796E-6</v>
      </c>
      <c r="J94" s="68">
        <v>0</v>
      </c>
      <c r="K94" s="48">
        <f>Table3[[#This Row],[Residential Incentive Disbursements]]/'1.) CLM Reference'!$B$5</f>
        <v>0</v>
      </c>
      <c r="L94" s="49">
        <v>0</v>
      </c>
      <c r="M94" s="48">
        <f>Table3[[#This Row],[C&amp;I CLM $ Collected]]/'1.) CLM Reference'!$B$4</f>
        <v>0</v>
      </c>
      <c r="N94" s="68">
        <v>0</v>
      </c>
      <c r="O94" s="48">
        <f>Table3[[#This Row],[C&amp;I Incentive Disbursements]]/'1.) CLM Reference'!$B$5</f>
        <v>0</v>
      </c>
    </row>
    <row r="95" spans="1:15" x14ac:dyDescent="0.35">
      <c r="A95" t="s">
        <v>65</v>
      </c>
      <c r="B95" s="72">
        <v>9005290100</v>
      </c>
      <c r="C95" t="s">
        <v>45</v>
      </c>
      <c r="D95" s="47">
        <f>Table3[[#This Row],[Residential CLM $ Collected]]+Table3[[#This Row],[C&amp;I CLM $ Collected]]</f>
        <v>83.679749999999999</v>
      </c>
      <c r="E95" s="48">
        <f>Table3[[#This Row],[CLM $ Collected ]]/'1.) CLM Reference'!$B$4</f>
        <v>9.008436633254505E-7</v>
      </c>
      <c r="F95" s="47">
        <f>Table3[[#This Row],[Residential Incentive Disbursements]]+Table3[[#This Row],[C&amp;I Incentive Disbursements]]</f>
        <v>0</v>
      </c>
      <c r="G95" s="48">
        <f>Table3[[#This Row],[Incentive Disbursements]]/'1.) CLM Reference'!$B$5</f>
        <v>0</v>
      </c>
      <c r="H95" s="47">
        <v>83.679749999999999</v>
      </c>
      <c r="I95" s="48">
        <f>Table3[[#This Row],[Residential CLM $ Collected]]/'1.) CLM Reference'!$B$4</f>
        <v>9.008436633254505E-7</v>
      </c>
      <c r="J95" s="68">
        <v>0</v>
      </c>
      <c r="K95" s="48">
        <f>Table3[[#This Row],[Residential Incentive Disbursements]]/'1.) CLM Reference'!$B$5</f>
        <v>0</v>
      </c>
      <c r="L95" s="49">
        <v>0</v>
      </c>
      <c r="M95" s="48">
        <f>Table3[[#This Row],[C&amp;I CLM $ Collected]]/'1.) CLM Reference'!$B$4</f>
        <v>0</v>
      </c>
      <c r="N95" s="68">
        <v>0</v>
      </c>
      <c r="O95" s="48">
        <f>Table3[[#This Row],[C&amp;I Incentive Disbursements]]/'1.) CLM Reference'!$B$5</f>
        <v>0</v>
      </c>
    </row>
    <row r="96" spans="1:15" x14ac:dyDescent="0.35">
      <c r="A96" t="s">
        <v>66</v>
      </c>
      <c r="B96" s="72">
        <v>9015815000</v>
      </c>
      <c r="C96" t="s">
        <v>45</v>
      </c>
      <c r="D96" s="47">
        <f>Table3[[#This Row],[Residential CLM $ Collected]]+Table3[[#This Row],[C&amp;I CLM $ Collected]]</f>
        <v>47913.412112999998</v>
      </c>
      <c r="E96" s="48">
        <f>Table3[[#This Row],[CLM $ Collected ]]/'1.) CLM Reference'!$B$4</f>
        <v>5.1580571990591433E-4</v>
      </c>
      <c r="F96" s="47">
        <f>Table3[[#This Row],[Residential Incentive Disbursements]]+Table3[[#This Row],[C&amp;I Incentive Disbursements]]</f>
        <v>75067.97</v>
      </c>
      <c r="G96" s="48">
        <f>Table3[[#This Row],[Incentive Disbursements]]/'1.) CLM Reference'!$B$5</f>
        <v>6.0275843641220033E-4</v>
      </c>
      <c r="H96" s="47">
        <v>41601.085113000001</v>
      </c>
      <c r="I96" s="48">
        <f>Table3[[#This Row],[Residential CLM $ Collected]]/'1.) CLM Reference'!$B$4</f>
        <v>4.4785116962597026E-4</v>
      </c>
      <c r="J96" s="68">
        <v>52329.97</v>
      </c>
      <c r="K96" s="48">
        <f>Table3[[#This Row],[Residential Incentive Disbursements]]/'1.) CLM Reference'!$B$5</f>
        <v>4.2018361352647943E-4</v>
      </c>
      <c r="L96" s="49">
        <v>6312.3270000000002</v>
      </c>
      <c r="M96" s="48">
        <f>Table3[[#This Row],[C&amp;I CLM $ Collected]]/'1.) CLM Reference'!$B$4</f>
        <v>6.7954550279944096E-5</v>
      </c>
      <c r="N96" s="68">
        <v>22738</v>
      </c>
      <c r="O96" s="48">
        <f>Table3[[#This Row],[C&amp;I Incentive Disbursements]]/'1.) CLM Reference'!$B$5</f>
        <v>1.825748228857209E-4</v>
      </c>
    </row>
    <row r="97" spans="1:15" x14ac:dyDescent="0.35">
      <c r="A97" t="s">
        <v>67</v>
      </c>
      <c r="B97" s="72">
        <v>9009166002</v>
      </c>
      <c r="C97" t="s">
        <v>45</v>
      </c>
      <c r="D97" s="47">
        <f>Table3[[#This Row],[Residential CLM $ Collected]]+Table3[[#This Row],[C&amp;I CLM $ Collected]]</f>
        <v>442.79991000000001</v>
      </c>
      <c r="E97" s="48">
        <f>Table3[[#This Row],[CLM $ Collected ]]/'1.) CLM Reference'!$B$4</f>
        <v>4.766905888755402E-6</v>
      </c>
      <c r="F97" s="47">
        <f>Table3[[#This Row],[Residential Incentive Disbursements]]+Table3[[#This Row],[C&amp;I Incentive Disbursements]]</f>
        <v>3961.04</v>
      </c>
      <c r="G97" s="48">
        <f>Table3[[#This Row],[Incentive Disbursements]]/'1.) CLM Reference'!$B$5</f>
        <v>3.1805179718676049E-5</v>
      </c>
      <c r="H97" s="47">
        <v>442.79991000000001</v>
      </c>
      <c r="I97" s="48">
        <f>Table3[[#This Row],[Residential CLM $ Collected]]/'1.) CLM Reference'!$B$4</f>
        <v>4.766905888755402E-6</v>
      </c>
      <c r="J97" s="68">
        <v>3961.04</v>
      </c>
      <c r="K97" s="48">
        <f>Table3[[#This Row],[Residential Incentive Disbursements]]/'1.) CLM Reference'!$B$5</f>
        <v>3.1805179718676049E-5</v>
      </c>
      <c r="L97" s="49">
        <v>0</v>
      </c>
      <c r="M97" s="48">
        <f>Table3[[#This Row],[C&amp;I CLM $ Collected]]/'1.) CLM Reference'!$B$4</f>
        <v>0</v>
      </c>
      <c r="N97" s="68">
        <v>0</v>
      </c>
      <c r="O97" s="48">
        <f>Table3[[#This Row],[C&amp;I Incentive Disbursements]]/'1.) CLM Reference'!$B$5</f>
        <v>0</v>
      </c>
    </row>
    <row r="98" spans="1:15" x14ac:dyDescent="0.35">
      <c r="A98" t="s">
        <v>67</v>
      </c>
      <c r="B98" s="72">
        <v>9009170500</v>
      </c>
      <c r="C98" t="s">
        <v>45</v>
      </c>
      <c r="D98" s="47">
        <f>Table3[[#This Row],[Residential CLM $ Collected]]+Table3[[#This Row],[C&amp;I CLM $ Collected]]</f>
        <v>134.28366</v>
      </c>
      <c r="E98" s="48">
        <f>Table3[[#This Row],[CLM $ Collected ]]/'1.) CLM Reference'!$B$4</f>
        <v>1.4456135946767202E-6</v>
      </c>
      <c r="F98" s="47">
        <f>Table3[[#This Row],[Residential Incentive Disbursements]]+Table3[[#This Row],[C&amp;I Incentive Disbursements]]</f>
        <v>0</v>
      </c>
      <c r="G98" s="48">
        <f>Table3[[#This Row],[Incentive Disbursements]]/'1.) CLM Reference'!$B$5</f>
        <v>0</v>
      </c>
      <c r="H98" s="47">
        <v>134.28366</v>
      </c>
      <c r="I98" s="48">
        <f>Table3[[#This Row],[Residential CLM $ Collected]]/'1.) CLM Reference'!$B$4</f>
        <v>1.4456135946767202E-6</v>
      </c>
      <c r="J98" s="68">
        <v>0</v>
      </c>
      <c r="K98" s="48">
        <f>Table3[[#This Row],[Residential Incentive Disbursements]]/'1.) CLM Reference'!$B$5</f>
        <v>0</v>
      </c>
      <c r="L98" s="49">
        <v>0</v>
      </c>
      <c r="M98" s="48">
        <f>Table3[[#This Row],[C&amp;I CLM $ Collected]]/'1.) CLM Reference'!$B$4</f>
        <v>0</v>
      </c>
      <c r="N98" s="68">
        <v>0</v>
      </c>
      <c r="O98" s="48">
        <f>Table3[[#This Row],[C&amp;I Incentive Disbursements]]/'1.) CLM Reference'!$B$5</f>
        <v>0</v>
      </c>
    </row>
    <row r="99" spans="1:15" x14ac:dyDescent="0.35">
      <c r="A99" t="s">
        <v>67</v>
      </c>
      <c r="B99" s="72">
        <v>9009343101</v>
      </c>
      <c r="C99" t="s">
        <v>45</v>
      </c>
      <c r="D99" s="47">
        <f>Table3[[#This Row],[Residential CLM $ Collected]]+Table3[[#This Row],[C&amp;I CLM $ Collected]]</f>
        <v>48427.891154999998</v>
      </c>
      <c r="E99" s="48">
        <f>Table3[[#This Row],[CLM $ Collected ]]/'1.) CLM Reference'!$B$4</f>
        <v>5.2134427833730836E-4</v>
      </c>
      <c r="F99" s="47">
        <f>Table3[[#This Row],[Residential Incentive Disbursements]]+Table3[[#This Row],[C&amp;I Incentive Disbursements]]</f>
        <v>26051.73</v>
      </c>
      <c r="G99" s="48">
        <f>Table3[[#This Row],[Incentive Disbursements]]/'1.) CLM Reference'!$B$5</f>
        <v>2.0918242548230372E-4</v>
      </c>
      <c r="H99" s="47">
        <v>48427.891154999998</v>
      </c>
      <c r="I99" s="48">
        <f>Table3[[#This Row],[Residential CLM $ Collected]]/'1.) CLM Reference'!$B$4</f>
        <v>5.2134427833730836E-4</v>
      </c>
      <c r="J99" s="68">
        <v>26051.73</v>
      </c>
      <c r="K99" s="48">
        <f>Table3[[#This Row],[Residential Incentive Disbursements]]/'1.) CLM Reference'!$B$5</f>
        <v>2.0918242548230372E-4</v>
      </c>
      <c r="L99" s="49">
        <v>0</v>
      </c>
      <c r="M99" s="48">
        <f>Table3[[#This Row],[C&amp;I CLM $ Collected]]/'1.) CLM Reference'!$B$4</f>
        <v>0</v>
      </c>
      <c r="N99" s="68">
        <v>0</v>
      </c>
      <c r="O99" s="48">
        <f>Table3[[#This Row],[C&amp;I Incentive Disbursements]]/'1.) CLM Reference'!$B$5</f>
        <v>0</v>
      </c>
    </row>
    <row r="100" spans="1:15" x14ac:dyDescent="0.35">
      <c r="A100" t="s">
        <v>67</v>
      </c>
      <c r="B100" s="72">
        <v>9009343102</v>
      </c>
      <c r="C100" t="s">
        <v>45</v>
      </c>
      <c r="D100" s="47">
        <f>Table3[[#This Row],[Residential CLM $ Collected]]+Table3[[#This Row],[C&amp;I CLM $ Collected]]</f>
        <v>47515.263620999998</v>
      </c>
      <c r="E100" s="48">
        <f>Table3[[#This Row],[CLM $ Collected ]]/'1.) CLM Reference'!$B$4</f>
        <v>5.1151950315597445E-4</v>
      </c>
      <c r="F100" s="47">
        <f>Table3[[#This Row],[Residential Incentive Disbursements]]+Table3[[#This Row],[C&amp;I Incentive Disbursements]]</f>
        <v>122001.39</v>
      </c>
      <c r="G100" s="48">
        <f>Table3[[#This Row],[Incentive Disbursements]]/'1.) CLM Reference'!$B$5</f>
        <v>9.7961043939932108E-4</v>
      </c>
      <c r="H100" s="47">
        <v>47515.263620999998</v>
      </c>
      <c r="I100" s="48">
        <f>Table3[[#This Row],[Residential CLM $ Collected]]/'1.) CLM Reference'!$B$4</f>
        <v>5.1151950315597445E-4</v>
      </c>
      <c r="J100" s="68">
        <v>122001.39</v>
      </c>
      <c r="K100" s="48">
        <f>Table3[[#This Row],[Residential Incentive Disbursements]]/'1.) CLM Reference'!$B$5</f>
        <v>9.7961043939932108E-4</v>
      </c>
      <c r="L100" s="49">
        <v>0</v>
      </c>
      <c r="M100" s="48">
        <f>Table3[[#This Row],[C&amp;I CLM $ Collected]]/'1.) CLM Reference'!$B$4</f>
        <v>0</v>
      </c>
      <c r="N100" s="68">
        <v>0</v>
      </c>
      <c r="O100" s="48">
        <f>Table3[[#This Row],[C&amp;I Incentive Disbursements]]/'1.) CLM Reference'!$B$5</f>
        <v>0</v>
      </c>
    </row>
    <row r="101" spans="1:15" x14ac:dyDescent="0.35">
      <c r="A101" t="s">
        <v>67</v>
      </c>
      <c r="B101" s="72">
        <v>9009343200</v>
      </c>
      <c r="C101" t="s">
        <v>45</v>
      </c>
      <c r="D101" s="47">
        <f>Table3[[#This Row],[Residential CLM $ Collected]]+Table3[[#This Row],[C&amp;I CLM $ Collected]]</f>
        <v>73914.246860999992</v>
      </c>
      <c r="E101" s="48">
        <f>Table3[[#This Row],[CLM $ Collected ]]/'1.) CLM Reference'!$B$4</f>
        <v>7.9571438626674818E-4</v>
      </c>
      <c r="F101" s="47">
        <f>Table3[[#This Row],[Residential Incentive Disbursements]]+Table3[[#This Row],[C&amp;I Incentive Disbursements]]</f>
        <v>123688.34</v>
      </c>
      <c r="G101" s="48">
        <f>Table3[[#This Row],[Incentive Disbursements]]/'1.) CLM Reference'!$B$5</f>
        <v>9.9315580827376315E-4</v>
      </c>
      <c r="H101" s="47">
        <v>73914.246860999992</v>
      </c>
      <c r="I101" s="48">
        <f>Table3[[#This Row],[Residential CLM $ Collected]]/'1.) CLM Reference'!$B$4</f>
        <v>7.9571438626674818E-4</v>
      </c>
      <c r="J101" s="68">
        <v>123688.34</v>
      </c>
      <c r="K101" s="48">
        <f>Table3[[#This Row],[Residential Incentive Disbursements]]/'1.) CLM Reference'!$B$5</f>
        <v>9.9315580827376315E-4</v>
      </c>
      <c r="L101" s="49">
        <v>0</v>
      </c>
      <c r="M101" s="48">
        <f>Table3[[#This Row],[C&amp;I CLM $ Collected]]/'1.) CLM Reference'!$B$4</f>
        <v>0</v>
      </c>
      <c r="N101" s="68">
        <v>0</v>
      </c>
      <c r="O101" s="48">
        <f>Table3[[#This Row],[C&amp;I Incentive Disbursements]]/'1.) CLM Reference'!$B$5</f>
        <v>0</v>
      </c>
    </row>
    <row r="102" spans="1:15" x14ac:dyDescent="0.35">
      <c r="A102" t="s">
        <v>67</v>
      </c>
      <c r="B102" s="72">
        <v>9009343300</v>
      </c>
      <c r="C102" t="s">
        <v>45</v>
      </c>
      <c r="D102" s="47">
        <f>Table3[[#This Row],[Residential CLM $ Collected]]+Table3[[#This Row],[C&amp;I CLM $ Collected]]</f>
        <v>81381.114843000003</v>
      </c>
      <c r="E102" s="48">
        <f>Table3[[#This Row],[CLM $ Collected ]]/'1.) CLM Reference'!$B$4</f>
        <v>8.7609800006187072E-4</v>
      </c>
      <c r="F102" s="47">
        <f>Table3[[#This Row],[Residential Incentive Disbursements]]+Table3[[#This Row],[C&amp;I Incentive Disbursements]]</f>
        <v>91906.85</v>
      </c>
      <c r="G102" s="48">
        <f>Table3[[#This Row],[Incentive Disbursements]]/'1.) CLM Reference'!$B$5</f>
        <v>7.3796626179675078E-4</v>
      </c>
      <c r="H102" s="47">
        <v>81381.114843000003</v>
      </c>
      <c r="I102" s="48">
        <f>Table3[[#This Row],[Residential CLM $ Collected]]/'1.) CLM Reference'!$B$4</f>
        <v>8.7609800006187072E-4</v>
      </c>
      <c r="J102" s="68">
        <v>91906.85</v>
      </c>
      <c r="K102" s="48">
        <f>Table3[[#This Row],[Residential Incentive Disbursements]]/'1.) CLM Reference'!$B$5</f>
        <v>7.3796626179675078E-4</v>
      </c>
      <c r="L102" s="49">
        <v>0</v>
      </c>
      <c r="M102" s="48">
        <f>Table3[[#This Row],[C&amp;I CLM $ Collected]]/'1.) CLM Reference'!$B$4</f>
        <v>0</v>
      </c>
      <c r="N102" s="68">
        <v>0</v>
      </c>
      <c r="O102" s="48">
        <f>Table3[[#This Row],[C&amp;I Incentive Disbursements]]/'1.) CLM Reference'!$B$5</f>
        <v>0</v>
      </c>
    </row>
    <row r="103" spans="1:15" x14ac:dyDescent="0.35">
      <c r="A103" t="s">
        <v>67</v>
      </c>
      <c r="B103" s="72">
        <v>9009343400</v>
      </c>
      <c r="C103" t="s">
        <v>45</v>
      </c>
      <c r="D103" s="47">
        <f>Table3[[#This Row],[Residential CLM $ Collected]]+Table3[[#This Row],[C&amp;I CLM $ Collected]]</f>
        <v>356952.14156700001</v>
      </c>
      <c r="E103" s="48">
        <f>Table3[[#This Row],[CLM $ Collected ]]/'1.) CLM Reference'!$B$4</f>
        <v>3.8427226998297812E-3</v>
      </c>
      <c r="F103" s="47">
        <f>Table3[[#This Row],[Residential Incentive Disbursements]]+Table3[[#This Row],[C&amp;I Incentive Disbursements]]</f>
        <v>658301.19500000007</v>
      </c>
      <c r="G103" s="48">
        <f>Table3[[#This Row],[Incentive Disbursements]]/'1.) CLM Reference'!$B$5</f>
        <v>5.2858309474264854E-3</v>
      </c>
      <c r="H103" s="47">
        <v>225131.399997</v>
      </c>
      <c r="I103" s="48">
        <f>Table3[[#This Row],[Residential CLM $ Collected]]/'1.) CLM Reference'!$B$4</f>
        <v>2.423623339014335E-3</v>
      </c>
      <c r="J103" s="68">
        <v>579199.125</v>
      </c>
      <c r="K103" s="48">
        <f>Table3[[#This Row],[Residential Incentive Disbursements]]/'1.) CLM Reference'!$B$5</f>
        <v>4.6506806958588939E-3</v>
      </c>
      <c r="L103" s="49">
        <v>131820.74157000001</v>
      </c>
      <c r="M103" s="48">
        <f>Table3[[#This Row],[C&amp;I CLM $ Collected]]/'1.) CLM Reference'!$B$4</f>
        <v>1.4190993608154459E-3</v>
      </c>
      <c r="N103" s="68">
        <v>79102.070000000007</v>
      </c>
      <c r="O103" s="48">
        <f>Table3[[#This Row],[C&amp;I Incentive Disbursements]]/'1.) CLM Reference'!$B$5</f>
        <v>6.3515025156759164E-4</v>
      </c>
    </row>
    <row r="104" spans="1:15" x14ac:dyDescent="0.35">
      <c r="A104" t="s">
        <v>67</v>
      </c>
      <c r="B104" s="72">
        <v>9009347100</v>
      </c>
      <c r="C104" t="s">
        <v>45</v>
      </c>
      <c r="D104" s="47">
        <f>Table3[[#This Row],[Residential CLM $ Collected]]+Table3[[#This Row],[C&amp;I CLM $ Collected]]</f>
        <v>215.45663999999999</v>
      </c>
      <c r="E104" s="48">
        <f>Table3[[#This Row],[CLM $ Collected ]]/'1.) CLM Reference'!$B$4</f>
        <v>2.3194709456635901E-6</v>
      </c>
      <c r="F104" s="47">
        <f>Table3[[#This Row],[Residential Incentive Disbursements]]+Table3[[#This Row],[C&amp;I Incentive Disbursements]]</f>
        <v>0</v>
      </c>
      <c r="G104" s="48">
        <f>Table3[[#This Row],[Incentive Disbursements]]/'1.) CLM Reference'!$B$5</f>
        <v>0</v>
      </c>
      <c r="H104" s="47">
        <v>215.45663999999999</v>
      </c>
      <c r="I104" s="48">
        <f>Table3[[#This Row],[Residential CLM $ Collected]]/'1.) CLM Reference'!$B$4</f>
        <v>2.3194709456635901E-6</v>
      </c>
      <c r="J104" s="68">
        <v>0</v>
      </c>
      <c r="K104" s="48">
        <f>Table3[[#This Row],[Residential Incentive Disbursements]]/'1.) CLM Reference'!$B$5</f>
        <v>0</v>
      </c>
      <c r="L104" s="49">
        <v>0</v>
      </c>
      <c r="M104" s="48">
        <f>Table3[[#This Row],[C&amp;I CLM $ Collected]]/'1.) CLM Reference'!$B$4</f>
        <v>0</v>
      </c>
      <c r="N104" s="68">
        <v>0</v>
      </c>
      <c r="O104" s="48">
        <f>Table3[[#This Row],[C&amp;I Incentive Disbursements]]/'1.) CLM Reference'!$B$5</f>
        <v>0</v>
      </c>
    </row>
    <row r="105" spans="1:15" x14ac:dyDescent="0.35">
      <c r="A105" t="s">
        <v>68</v>
      </c>
      <c r="B105" s="72">
        <v>9007600100</v>
      </c>
      <c r="C105" t="s">
        <v>45</v>
      </c>
      <c r="D105" s="47">
        <f>Table3[[#This Row],[Residential CLM $ Collected]]+Table3[[#This Row],[C&amp;I CLM $ Collected]]</f>
        <v>104591.609325</v>
      </c>
      <c r="E105" s="48">
        <f>Table3[[#This Row],[CLM $ Collected ]]/'1.) CLM Reference'!$B$4</f>
        <v>1.1259676145953753E-3</v>
      </c>
      <c r="F105" s="47">
        <f>Table3[[#This Row],[Residential Incentive Disbursements]]+Table3[[#This Row],[C&amp;I Incentive Disbursements]]</f>
        <v>248913.94500000001</v>
      </c>
      <c r="G105" s="48">
        <f>Table3[[#This Row],[Incentive Disbursements]]/'1.) CLM Reference'!$B$5</f>
        <v>1.9986550893729034E-3</v>
      </c>
      <c r="H105" s="47">
        <v>78714.444795000003</v>
      </c>
      <c r="I105" s="48">
        <f>Table3[[#This Row],[Residential CLM $ Collected]]/'1.) CLM Reference'!$B$4</f>
        <v>8.4739030417462706E-4</v>
      </c>
      <c r="J105" s="68">
        <v>244352.26500000001</v>
      </c>
      <c r="K105" s="48">
        <f>Table3[[#This Row],[Residential Incentive Disbursements]]/'1.) CLM Reference'!$B$5</f>
        <v>1.9620270694036303E-3</v>
      </c>
      <c r="L105" s="49">
        <v>25877.164530000002</v>
      </c>
      <c r="M105" s="48">
        <f>Table3[[#This Row],[C&amp;I CLM $ Collected]]/'1.) CLM Reference'!$B$4</f>
        <v>2.7857731042074831E-4</v>
      </c>
      <c r="N105" s="68">
        <v>4561.68</v>
      </c>
      <c r="O105" s="48">
        <f>Table3[[#This Row],[C&amp;I Incentive Disbursements]]/'1.) CLM Reference'!$B$5</f>
        <v>3.662801996927326E-5</v>
      </c>
    </row>
    <row r="106" spans="1:15" x14ac:dyDescent="0.35">
      <c r="A106" t="s">
        <v>69</v>
      </c>
      <c r="B106" s="72">
        <v>9007610100</v>
      </c>
      <c r="C106" t="s">
        <v>45</v>
      </c>
      <c r="D106" s="47">
        <f>Table3[[#This Row],[Residential CLM $ Collected]]+Table3[[#This Row],[C&amp;I CLM $ Collected]]</f>
        <v>27404.7438</v>
      </c>
      <c r="E106" s="48">
        <f>Table3[[#This Row],[CLM $ Collected ]]/'1.) CLM Reference'!$B$4</f>
        <v>2.9502226999109614E-4</v>
      </c>
      <c r="F106" s="47">
        <f>Table3[[#This Row],[Residential Incentive Disbursements]]+Table3[[#This Row],[C&amp;I Incentive Disbursements]]</f>
        <v>12373.37</v>
      </c>
      <c r="G106" s="48">
        <f>Table3[[#This Row],[Incentive Disbursements]]/'1.) CLM Reference'!$B$5</f>
        <v>9.9352002649727002E-5</v>
      </c>
      <c r="H106" s="47">
        <v>27404.7438</v>
      </c>
      <c r="I106" s="48">
        <f>Table3[[#This Row],[Residential CLM $ Collected]]/'1.) CLM Reference'!$B$4</f>
        <v>2.9502226999109614E-4</v>
      </c>
      <c r="J106" s="68">
        <v>12373.37</v>
      </c>
      <c r="K106" s="48">
        <f>Table3[[#This Row],[Residential Incentive Disbursements]]/'1.) CLM Reference'!$B$5</f>
        <v>9.9352002649727002E-5</v>
      </c>
      <c r="L106" s="49">
        <v>0</v>
      </c>
      <c r="M106" s="48">
        <f>Table3[[#This Row],[C&amp;I CLM $ Collected]]/'1.) CLM Reference'!$B$4</f>
        <v>0</v>
      </c>
      <c r="N106" s="68">
        <v>0</v>
      </c>
      <c r="O106" s="48">
        <f>Table3[[#This Row],[C&amp;I Incentive Disbursements]]/'1.) CLM Reference'!$B$5</f>
        <v>0</v>
      </c>
    </row>
    <row r="107" spans="1:15" x14ac:dyDescent="0.35">
      <c r="A107" t="s">
        <v>69</v>
      </c>
      <c r="B107" s="72">
        <v>9007610200</v>
      </c>
      <c r="C107" t="s">
        <v>45</v>
      </c>
      <c r="D107" s="47">
        <f>Table3[[#This Row],[Residential CLM $ Collected]]+Table3[[#This Row],[C&amp;I CLM $ Collected]]</f>
        <v>48096.338703000001</v>
      </c>
      <c r="E107" s="48">
        <f>Table3[[#This Row],[CLM $ Collected ]]/'1.) CLM Reference'!$B$4</f>
        <v>5.1777499275215536E-4</v>
      </c>
      <c r="F107" s="47">
        <f>Table3[[#This Row],[Residential Incentive Disbursements]]+Table3[[#This Row],[C&amp;I Incentive Disbursements]]</f>
        <v>49502.879999999997</v>
      </c>
      <c r="G107" s="48">
        <f>Table3[[#This Row],[Incentive Disbursements]]/'1.) CLM Reference'!$B$5</f>
        <v>3.9748348792035778E-4</v>
      </c>
      <c r="H107" s="47">
        <v>48096.338703000001</v>
      </c>
      <c r="I107" s="48">
        <f>Table3[[#This Row],[Residential CLM $ Collected]]/'1.) CLM Reference'!$B$4</f>
        <v>5.1777499275215536E-4</v>
      </c>
      <c r="J107" s="68">
        <v>49502.879999999997</v>
      </c>
      <c r="K107" s="48">
        <f>Table3[[#This Row],[Residential Incentive Disbursements]]/'1.) CLM Reference'!$B$5</f>
        <v>3.9748348792035778E-4</v>
      </c>
      <c r="L107" s="49">
        <v>0</v>
      </c>
      <c r="M107" s="48">
        <f>Table3[[#This Row],[C&amp;I CLM $ Collected]]/'1.) CLM Reference'!$B$4</f>
        <v>0</v>
      </c>
      <c r="N107" s="68">
        <v>0</v>
      </c>
      <c r="O107" s="48">
        <f>Table3[[#This Row],[C&amp;I Incentive Disbursements]]/'1.) CLM Reference'!$B$5</f>
        <v>0</v>
      </c>
    </row>
    <row r="108" spans="1:15" x14ac:dyDescent="0.35">
      <c r="A108" t="s">
        <v>69</v>
      </c>
      <c r="B108" s="72">
        <v>9007610300</v>
      </c>
      <c r="C108" t="s">
        <v>45</v>
      </c>
      <c r="D108" s="47">
        <f>Table3[[#This Row],[Residential CLM $ Collected]]+Table3[[#This Row],[C&amp;I CLM $ Collected]]</f>
        <v>214290.03416099999</v>
      </c>
      <c r="E108" s="48">
        <f>Table3[[#This Row],[CLM $ Collected ]]/'1.) CLM Reference'!$B$4</f>
        <v>2.3069119994709735E-3</v>
      </c>
      <c r="F108" s="47">
        <f>Table3[[#This Row],[Residential Incentive Disbursements]]+Table3[[#This Row],[C&amp;I Incentive Disbursements]]</f>
        <v>213964.94500000001</v>
      </c>
      <c r="G108" s="48">
        <f>Table3[[#This Row],[Incentive Disbursements]]/'1.) CLM Reference'!$B$5</f>
        <v>1.7180320141229667E-3</v>
      </c>
      <c r="H108" s="47">
        <v>128153.374251</v>
      </c>
      <c r="I108" s="48">
        <f>Table3[[#This Row],[Residential CLM $ Collected]]/'1.) CLM Reference'!$B$4</f>
        <v>1.3796187862390639E-3</v>
      </c>
      <c r="J108" s="68">
        <v>150813.625</v>
      </c>
      <c r="K108" s="48">
        <f>Table3[[#This Row],[Residential Incentive Disbursements]]/'1.) CLM Reference'!$B$5</f>
        <v>1.2109583460783065E-3</v>
      </c>
      <c r="L108" s="49">
        <v>86136.659910000002</v>
      </c>
      <c r="M108" s="48">
        <f>Table3[[#This Row],[C&amp;I CLM $ Collected]]/'1.) CLM Reference'!$B$4</f>
        <v>9.2729321323190949E-4</v>
      </c>
      <c r="N108" s="68">
        <v>63151.32</v>
      </c>
      <c r="O108" s="48">
        <f>Table3[[#This Row],[C&amp;I Incentive Disbursements]]/'1.) CLM Reference'!$B$5</f>
        <v>5.070736680446602E-4</v>
      </c>
    </row>
    <row r="109" spans="1:15" x14ac:dyDescent="0.35">
      <c r="A109" t="s">
        <v>69</v>
      </c>
      <c r="B109" s="72">
        <v>9007610400</v>
      </c>
      <c r="C109" t="s">
        <v>45</v>
      </c>
      <c r="D109" s="47">
        <f>Table3[[#This Row],[Residential CLM $ Collected]]+Table3[[#This Row],[C&amp;I CLM $ Collected]]</f>
        <v>39766.28355</v>
      </c>
      <c r="E109" s="48">
        <f>Table3[[#This Row],[CLM $ Collected ]]/'1.) CLM Reference'!$B$4</f>
        <v>4.2809884769039826E-4</v>
      </c>
      <c r="F109" s="47">
        <f>Table3[[#This Row],[Residential Incentive Disbursements]]+Table3[[#This Row],[C&amp;I Incentive Disbursements]]</f>
        <v>34065.764999999999</v>
      </c>
      <c r="G109" s="48">
        <f>Table3[[#This Row],[Incentive Disbursements]]/'1.) CLM Reference'!$B$5</f>
        <v>2.7353113780198741E-4</v>
      </c>
      <c r="H109" s="47">
        <v>39766.28355</v>
      </c>
      <c r="I109" s="48">
        <f>Table3[[#This Row],[Residential CLM $ Collected]]/'1.) CLM Reference'!$B$4</f>
        <v>4.2809884769039826E-4</v>
      </c>
      <c r="J109" s="68">
        <v>34065.764999999999</v>
      </c>
      <c r="K109" s="48">
        <f>Table3[[#This Row],[Residential Incentive Disbursements]]/'1.) CLM Reference'!$B$5</f>
        <v>2.7353113780198741E-4</v>
      </c>
      <c r="L109" s="49">
        <v>0</v>
      </c>
      <c r="M109" s="48">
        <f>Table3[[#This Row],[C&amp;I CLM $ Collected]]/'1.) CLM Reference'!$B$4</f>
        <v>0</v>
      </c>
      <c r="N109" s="68">
        <v>0</v>
      </c>
      <c r="O109" s="48">
        <f>Table3[[#This Row],[C&amp;I Incentive Disbursements]]/'1.) CLM Reference'!$B$5</f>
        <v>0</v>
      </c>
    </row>
    <row r="110" spans="1:15" x14ac:dyDescent="0.35">
      <c r="A110" t="s">
        <v>70</v>
      </c>
      <c r="B110" s="72">
        <v>9007550201</v>
      </c>
      <c r="C110" t="s">
        <v>45</v>
      </c>
      <c r="D110" s="47">
        <f>Table3[[#This Row],[Residential CLM $ Collected]]+Table3[[#This Row],[C&amp;I CLM $ Collected]]</f>
        <v>394.63031999999998</v>
      </c>
      <c r="E110" s="48">
        <f>Table3[[#This Row],[CLM $ Collected ]]/'1.) CLM Reference'!$B$4</f>
        <v>4.2483423185190542E-6</v>
      </c>
      <c r="F110" s="47">
        <f>Table3[[#This Row],[Residential Incentive Disbursements]]+Table3[[#This Row],[C&amp;I Incentive Disbursements]]</f>
        <v>336.48</v>
      </c>
      <c r="G110" s="48">
        <f>Table3[[#This Row],[Incentive Disbursements]]/'1.) CLM Reference'!$B$5</f>
        <v>2.7017669278119172E-6</v>
      </c>
      <c r="H110" s="47">
        <v>394.63031999999998</v>
      </c>
      <c r="I110" s="48">
        <f>Table3[[#This Row],[Residential CLM $ Collected]]/'1.) CLM Reference'!$B$4</f>
        <v>4.2483423185190542E-6</v>
      </c>
      <c r="J110" s="68">
        <v>336.48</v>
      </c>
      <c r="K110" s="48">
        <f>Table3[[#This Row],[Residential Incentive Disbursements]]/'1.) CLM Reference'!$B$5</f>
        <v>2.7017669278119172E-6</v>
      </c>
      <c r="L110" s="49">
        <v>0</v>
      </c>
      <c r="M110" s="48">
        <f>Table3[[#This Row],[C&amp;I CLM $ Collected]]/'1.) CLM Reference'!$B$4</f>
        <v>0</v>
      </c>
      <c r="N110" s="68">
        <v>0</v>
      </c>
      <c r="O110" s="48">
        <f>Table3[[#This Row],[C&amp;I Incentive Disbursements]]/'1.) CLM Reference'!$B$5</f>
        <v>0</v>
      </c>
    </row>
    <row r="111" spans="1:15" x14ac:dyDescent="0.35">
      <c r="A111" t="s">
        <v>70</v>
      </c>
      <c r="B111" s="72">
        <v>9007595101</v>
      </c>
      <c r="C111" t="s">
        <v>45</v>
      </c>
      <c r="D111" s="47">
        <f>Table3[[#This Row],[Residential CLM $ Collected]]+Table3[[#This Row],[C&amp;I CLM $ Collected]]</f>
        <v>831.71150999999998</v>
      </c>
      <c r="E111" s="48">
        <f>Table3[[#This Row],[CLM $ Collected ]]/'1.) CLM Reference'!$B$4</f>
        <v>8.953684057353685E-6</v>
      </c>
      <c r="F111" s="47">
        <f>Table3[[#This Row],[Residential Incentive Disbursements]]+Table3[[#This Row],[C&amp;I Incentive Disbursements]]</f>
        <v>0</v>
      </c>
      <c r="G111" s="48">
        <f>Table3[[#This Row],[Incentive Disbursements]]/'1.) CLM Reference'!$B$5</f>
        <v>0</v>
      </c>
      <c r="H111" s="47">
        <v>831.71150999999998</v>
      </c>
      <c r="I111" s="48">
        <f>Table3[[#This Row],[Residential CLM $ Collected]]/'1.) CLM Reference'!$B$4</f>
        <v>8.953684057353685E-6</v>
      </c>
      <c r="J111" s="68">
        <v>0</v>
      </c>
      <c r="K111" s="48">
        <f>Table3[[#This Row],[Residential Incentive Disbursements]]/'1.) CLM Reference'!$B$5</f>
        <v>0</v>
      </c>
      <c r="L111" s="49">
        <v>0</v>
      </c>
      <c r="M111" s="48">
        <f>Table3[[#This Row],[C&amp;I CLM $ Collected]]/'1.) CLM Reference'!$B$4</f>
        <v>0</v>
      </c>
      <c r="N111" s="68">
        <v>0</v>
      </c>
      <c r="O111" s="48">
        <f>Table3[[#This Row],[C&amp;I Incentive Disbursements]]/'1.) CLM Reference'!$B$5</f>
        <v>0</v>
      </c>
    </row>
    <row r="112" spans="1:15" x14ac:dyDescent="0.35">
      <c r="A112" t="s">
        <v>70</v>
      </c>
      <c r="B112" s="72">
        <v>9011714101</v>
      </c>
      <c r="C112" t="s">
        <v>45</v>
      </c>
      <c r="D112" s="47">
        <f>Table3[[#This Row],[Residential CLM $ Collected]]+Table3[[#This Row],[C&amp;I CLM $ Collected]]</f>
        <v>35614.349378999999</v>
      </c>
      <c r="E112" s="48">
        <f>Table3[[#This Row],[CLM $ Collected ]]/'1.) CLM Reference'!$B$4</f>
        <v>3.8340173054449665E-4</v>
      </c>
      <c r="F112" s="47">
        <f>Table3[[#This Row],[Residential Incentive Disbursements]]+Table3[[#This Row],[C&amp;I Incentive Disbursements]]</f>
        <v>30805.43</v>
      </c>
      <c r="G112" s="48">
        <f>Table3[[#This Row],[Incentive Disbursements]]/'1.) CLM Reference'!$B$5</f>
        <v>2.473522704797464E-4</v>
      </c>
      <c r="H112" s="47">
        <v>35614.349378999999</v>
      </c>
      <c r="I112" s="48">
        <f>Table3[[#This Row],[Residential CLM $ Collected]]/'1.) CLM Reference'!$B$4</f>
        <v>3.8340173054449665E-4</v>
      </c>
      <c r="J112" s="68">
        <v>30805.43</v>
      </c>
      <c r="K112" s="48">
        <f>Table3[[#This Row],[Residential Incentive Disbursements]]/'1.) CLM Reference'!$B$5</f>
        <v>2.473522704797464E-4</v>
      </c>
      <c r="L112" s="49">
        <v>0</v>
      </c>
      <c r="M112" s="48">
        <f>Table3[[#This Row],[C&amp;I CLM $ Collected]]/'1.) CLM Reference'!$B$4</f>
        <v>0</v>
      </c>
      <c r="N112" s="68">
        <v>0</v>
      </c>
      <c r="O112" s="48">
        <f>Table3[[#This Row],[C&amp;I Incentive Disbursements]]/'1.) CLM Reference'!$B$5</f>
        <v>0</v>
      </c>
    </row>
    <row r="113" spans="1:15" x14ac:dyDescent="0.35">
      <c r="A113" t="s">
        <v>70</v>
      </c>
      <c r="B113" s="72">
        <v>9011714103</v>
      </c>
      <c r="C113" t="s">
        <v>45</v>
      </c>
      <c r="D113" s="47">
        <f>Table3[[#This Row],[Residential CLM $ Collected]]+Table3[[#This Row],[C&amp;I CLM $ Collected]]</f>
        <v>231266.19696600002</v>
      </c>
      <c r="E113" s="48">
        <f>Table3[[#This Row],[CLM $ Collected ]]/'1.) CLM Reference'!$B$4</f>
        <v>2.4896667124148513E-3</v>
      </c>
      <c r="F113" s="47">
        <f>Table3[[#This Row],[Residential Incentive Disbursements]]+Table3[[#This Row],[C&amp;I Incentive Disbursements]]</f>
        <v>515599.76250000001</v>
      </c>
      <c r="G113" s="48">
        <f>Table3[[#This Row],[Incentive Disbursements]]/'1.) CLM Reference'!$B$5</f>
        <v>4.1400094695380977E-3</v>
      </c>
      <c r="H113" s="47">
        <v>161602.310016</v>
      </c>
      <c r="I113" s="48">
        <f>Table3[[#This Row],[Residential CLM $ Collected]]/'1.) CLM Reference'!$B$4</f>
        <v>1.7397090330297186E-3</v>
      </c>
      <c r="J113" s="68">
        <v>451812.99249999999</v>
      </c>
      <c r="K113" s="48">
        <f>Table3[[#This Row],[Residential Incentive Disbursements]]/'1.) CLM Reference'!$B$5</f>
        <v>3.6278334542684072E-3</v>
      </c>
      <c r="L113" s="49">
        <v>69663.88695</v>
      </c>
      <c r="M113" s="48">
        <f>Table3[[#This Row],[C&amp;I CLM $ Collected]]/'1.) CLM Reference'!$B$4</f>
        <v>7.4995767938513256E-4</v>
      </c>
      <c r="N113" s="68">
        <v>63786.77</v>
      </c>
      <c r="O113" s="48">
        <f>Table3[[#This Row],[C&amp;I Incentive Disbursements]]/'1.) CLM Reference'!$B$5</f>
        <v>5.1217601526969017E-4</v>
      </c>
    </row>
    <row r="114" spans="1:15" x14ac:dyDescent="0.35">
      <c r="A114" t="s">
        <v>70</v>
      </c>
      <c r="B114" s="72">
        <v>9011714104</v>
      </c>
      <c r="C114" t="s">
        <v>45</v>
      </c>
      <c r="D114" s="47">
        <f>Table3[[#This Row],[Residential CLM $ Collected]]+Table3[[#This Row],[C&amp;I CLM $ Collected]]</f>
        <v>58486.793610000001</v>
      </c>
      <c r="E114" s="48">
        <f>Table3[[#This Row],[CLM $ Collected ]]/'1.) CLM Reference'!$B$4</f>
        <v>6.2963210826743568E-4</v>
      </c>
      <c r="F114" s="47">
        <f>Table3[[#This Row],[Residential Incentive Disbursements]]+Table3[[#This Row],[C&amp;I Incentive Disbursements]]</f>
        <v>48666.21</v>
      </c>
      <c r="G114" s="48">
        <f>Table3[[#This Row],[Incentive Disbursements]]/'1.) CLM Reference'!$B$5</f>
        <v>3.9076544424616498E-4</v>
      </c>
      <c r="H114" s="47">
        <v>58486.793610000001</v>
      </c>
      <c r="I114" s="48">
        <f>Table3[[#This Row],[Residential CLM $ Collected]]/'1.) CLM Reference'!$B$4</f>
        <v>6.2963210826743568E-4</v>
      </c>
      <c r="J114" s="68">
        <v>48666.21</v>
      </c>
      <c r="K114" s="48">
        <f>Table3[[#This Row],[Residential Incentive Disbursements]]/'1.) CLM Reference'!$B$5</f>
        <v>3.9076544424616498E-4</v>
      </c>
      <c r="L114" s="49">
        <v>0</v>
      </c>
      <c r="M114" s="48">
        <f>Table3[[#This Row],[C&amp;I CLM $ Collected]]/'1.) CLM Reference'!$B$4</f>
        <v>0</v>
      </c>
      <c r="N114" s="68">
        <v>0</v>
      </c>
      <c r="O114" s="48">
        <f>Table3[[#This Row],[C&amp;I Incentive Disbursements]]/'1.) CLM Reference'!$B$5</f>
        <v>0</v>
      </c>
    </row>
    <row r="115" spans="1:15" x14ac:dyDescent="0.35">
      <c r="A115" t="s">
        <v>70</v>
      </c>
      <c r="B115" s="72">
        <v>9011715100</v>
      </c>
      <c r="C115" t="s">
        <v>45</v>
      </c>
      <c r="D115" s="47">
        <f>Table3[[#This Row],[Residential CLM $ Collected]]+Table3[[#This Row],[C&amp;I CLM $ Collected]]</f>
        <v>153.60848999999999</v>
      </c>
      <c r="E115" s="48">
        <f>Table3[[#This Row],[CLM $ Collected ]]/'1.) CLM Reference'!$B$4</f>
        <v>1.653652584400537E-6</v>
      </c>
      <c r="F115" s="47">
        <f>Table3[[#This Row],[Residential Incentive Disbursements]]+Table3[[#This Row],[C&amp;I Incentive Disbursements]]</f>
        <v>0</v>
      </c>
      <c r="G115" s="48">
        <f>Table3[[#This Row],[Incentive Disbursements]]/'1.) CLM Reference'!$B$5</f>
        <v>0</v>
      </c>
      <c r="H115" s="47">
        <v>153.60848999999999</v>
      </c>
      <c r="I115" s="48">
        <f>Table3[[#This Row],[Residential CLM $ Collected]]/'1.) CLM Reference'!$B$4</f>
        <v>1.653652584400537E-6</v>
      </c>
      <c r="J115" s="68">
        <v>0</v>
      </c>
      <c r="K115" s="48">
        <f>Table3[[#This Row],[Residential Incentive Disbursements]]/'1.) CLM Reference'!$B$5</f>
        <v>0</v>
      </c>
      <c r="L115" s="49">
        <v>0</v>
      </c>
      <c r="M115" s="48">
        <f>Table3[[#This Row],[C&amp;I CLM $ Collected]]/'1.) CLM Reference'!$B$4</f>
        <v>0</v>
      </c>
      <c r="N115" s="68">
        <v>0</v>
      </c>
      <c r="O115" s="48">
        <f>Table3[[#This Row],[C&amp;I Incentive Disbursements]]/'1.) CLM Reference'!$B$5</f>
        <v>0</v>
      </c>
    </row>
    <row r="116" spans="1:15" x14ac:dyDescent="0.35">
      <c r="A116" t="s">
        <v>70</v>
      </c>
      <c r="B116" s="72">
        <v>9011870100</v>
      </c>
      <c r="C116" t="s">
        <v>45</v>
      </c>
      <c r="D116" s="47">
        <f>Table3[[#This Row],[Residential CLM $ Collected]]+Table3[[#This Row],[C&amp;I CLM $ Collected]]</f>
        <v>817.31327999999996</v>
      </c>
      <c r="E116" s="48">
        <f>Table3[[#This Row],[CLM $ Collected ]]/'1.) CLM Reference'!$B$4</f>
        <v>8.7986817508386399E-6</v>
      </c>
      <c r="F116" s="47">
        <f>Table3[[#This Row],[Residential Incentive Disbursements]]+Table3[[#This Row],[C&amp;I Incentive Disbursements]]</f>
        <v>0</v>
      </c>
      <c r="G116" s="48">
        <f>Table3[[#This Row],[Incentive Disbursements]]/'1.) CLM Reference'!$B$5</f>
        <v>0</v>
      </c>
      <c r="H116" s="47">
        <v>817.31327999999996</v>
      </c>
      <c r="I116" s="48">
        <f>Table3[[#This Row],[Residential CLM $ Collected]]/'1.) CLM Reference'!$B$4</f>
        <v>8.7986817508386399E-6</v>
      </c>
      <c r="J116" s="66">
        <v>0</v>
      </c>
      <c r="K116" s="48">
        <f>Table3[[#This Row],[Residential Incentive Disbursements]]/'1.) CLM Reference'!$B$5</f>
        <v>0</v>
      </c>
      <c r="L116" s="49">
        <v>0</v>
      </c>
      <c r="M116" s="48">
        <f>Table3[[#This Row],[C&amp;I CLM $ Collected]]/'1.) CLM Reference'!$B$4</f>
        <v>0</v>
      </c>
      <c r="N116" s="68">
        <v>0</v>
      </c>
      <c r="O116" s="48">
        <f>Table3[[#This Row],[C&amp;I Incentive Disbursements]]/'1.) CLM Reference'!$B$5</f>
        <v>0</v>
      </c>
    </row>
    <row r="117" spans="1:15" x14ac:dyDescent="0.35">
      <c r="A117" t="s">
        <v>70</v>
      </c>
      <c r="B117" s="72">
        <v>9013526101</v>
      </c>
      <c r="C117" t="s">
        <v>45</v>
      </c>
      <c r="D117" s="47">
        <f>Table3[[#This Row],[Residential CLM $ Collected]]+Table3[[#This Row],[C&amp;I CLM $ Collected]]</f>
        <v>618.36558000000002</v>
      </c>
      <c r="E117" s="48">
        <f>Table3[[#This Row],[CLM $ Collected ]]/'1.) CLM Reference'!$B$4</f>
        <v>6.6569356906726774E-6</v>
      </c>
      <c r="F117" s="47">
        <f>Table3[[#This Row],[Residential Incentive Disbursements]]+Table3[[#This Row],[C&amp;I Incentive Disbursements]]</f>
        <v>0</v>
      </c>
      <c r="G117" s="48">
        <f>Table3[[#This Row],[Incentive Disbursements]]/'1.) CLM Reference'!$B$5</f>
        <v>0</v>
      </c>
      <c r="H117" s="47">
        <v>618.36558000000002</v>
      </c>
      <c r="I117" s="48">
        <f>Table3[[#This Row],[Residential CLM $ Collected]]/'1.) CLM Reference'!$B$4</f>
        <v>6.6569356906726774E-6</v>
      </c>
      <c r="J117" s="68">
        <v>0</v>
      </c>
      <c r="K117" s="48">
        <f>Table3[[#This Row],[Residential Incentive Disbursements]]/'1.) CLM Reference'!$B$5</f>
        <v>0</v>
      </c>
      <c r="L117" s="49">
        <v>0</v>
      </c>
      <c r="M117" s="48">
        <f>Table3[[#This Row],[C&amp;I CLM $ Collected]]/'1.) CLM Reference'!$B$4</f>
        <v>0</v>
      </c>
      <c r="N117" s="68">
        <v>0</v>
      </c>
      <c r="O117" s="48">
        <f>Table3[[#This Row],[C&amp;I Incentive Disbursements]]/'1.) CLM Reference'!$B$5</f>
        <v>0</v>
      </c>
    </row>
    <row r="118" spans="1:15" x14ac:dyDescent="0.35">
      <c r="A118" t="s">
        <v>71</v>
      </c>
      <c r="B118" s="72">
        <v>9005293100</v>
      </c>
      <c r="C118" t="s">
        <v>45</v>
      </c>
      <c r="D118" s="47">
        <f>Table3[[#This Row],[Residential CLM $ Collected]]+Table3[[#This Row],[C&amp;I CLM $ Collected]]</f>
        <v>34868.185380000003</v>
      </c>
      <c r="E118" s="48">
        <f>Table3[[#This Row],[CLM $ Collected ]]/'1.) CLM Reference'!$B$4</f>
        <v>3.7536899729301439E-4</v>
      </c>
      <c r="F118" s="47">
        <f>Table3[[#This Row],[Residential Incentive Disbursements]]+Table3[[#This Row],[C&amp;I Incentive Disbursements]]</f>
        <v>77122.78</v>
      </c>
      <c r="G118" s="48">
        <f>Table3[[#This Row],[Incentive Disbursements]]/'1.) CLM Reference'!$B$5</f>
        <v>6.1925753799606026E-4</v>
      </c>
      <c r="H118" s="47">
        <v>28472.888640000001</v>
      </c>
      <c r="I118" s="48">
        <f>Table3[[#This Row],[Residential CLM $ Collected]]/'1.) CLM Reference'!$B$4</f>
        <v>3.0652124687173668E-4</v>
      </c>
      <c r="J118" s="68">
        <v>51367.13</v>
      </c>
      <c r="K118" s="48">
        <f>Table3[[#This Row],[Residential Incentive Disbursements]]/'1.) CLM Reference'!$B$5</f>
        <v>4.1245248754937994E-4</v>
      </c>
      <c r="L118" s="49">
        <v>6395.2967399999998</v>
      </c>
      <c r="M118" s="48">
        <f>Table3[[#This Row],[C&amp;I CLM $ Collected]]/'1.) CLM Reference'!$B$4</f>
        <v>6.8847750421277689E-5</v>
      </c>
      <c r="N118" s="68">
        <v>25755.65</v>
      </c>
      <c r="O118" s="48">
        <f>Table3[[#This Row],[C&amp;I Incentive Disbursements]]/'1.) CLM Reference'!$B$5</f>
        <v>2.0680505044668034E-4</v>
      </c>
    </row>
    <row r="119" spans="1:15" x14ac:dyDescent="0.35">
      <c r="A119" t="s">
        <v>71</v>
      </c>
      <c r="B119" s="72">
        <v>9005320100</v>
      </c>
      <c r="C119" t="s">
        <v>45</v>
      </c>
      <c r="D119" s="47">
        <f>Table3[[#This Row],[Residential CLM $ Collected]]+Table3[[#This Row],[C&amp;I CLM $ Collected]]</f>
        <v>181.21194</v>
      </c>
      <c r="E119" s="48">
        <f>Table3[[#This Row],[CLM $ Collected ]]/'1.) CLM Reference'!$B$4</f>
        <v>1.9508140006143869E-6</v>
      </c>
      <c r="F119" s="47">
        <f>Table3[[#This Row],[Residential Incentive Disbursements]]+Table3[[#This Row],[C&amp;I Incentive Disbursements]]</f>
        <v>0</v>
      </c>
      <c r="G119" s="48">
        <f>Table3[[#This Row],[Incentive Disbursements]]/'1.) CLM Reference'!$B$5</f>
        <v>0</v>
      </c>
      <c r="H119" s="47">
        <v>181.21194</v>
      </c>
      <c r="I119" s="48">
        <f>Table3[[#This Row],[Residential CLM $ Collected]]/'1.) CLM Reference'!$B$4</f>
        <v>1.9508140006143869E-6</v>
      </c>
      <c r="J119" s="68">
        <v>0</v>
      </c>
      <c r="K119" s="48">
        <f>Table3[[#This Row],[Residential Incentive Disbursements]]/'1.) CLM Reference'!$B$5</f>
        <v>0</v>
      </c>
      <c r="L119" s="49">
        <v>0</v>
      </c>
      <c r="M119" s="48">
        <f>Table3[[#This Row],[C&amp;I CLM $ Collected]]/'1.) CLM Reference'!$B$4</f>
        <v>0</v>
      </c>
      <c r="N119" s="68">
        <v>0</v>
      </c>
      <c r="O119" s="48">
        <f>Table3[[#This Row],[C&amp;I Incentive Disbursements]]/'1.) CLM Reference'!$B$5</f>
        <v>0</v>
      </c>
    </row>
    <row r="120" spans="1:15" x14ac:dyDescent="0.35">
      <c r="A120" t="s">
        <v>72</v>
      </c>
      <c r="B120" s="72">
        <v>9013850200</v>
      </c>
      <c r="C120" t="s">
        <v>45</v>
      </c>
      <c r="D120" s="47">
        <f>Table3[[#This Row],[Residential CLM $ Collected]]+Table3[[#This Row],[C&amp;I CLM $ Collected]]</f>
        <v>337.68945000000002</v>
      </c>
      <c r="E120" s="48">
        <f>Table3[[#This Row],[CLM $ Collected ]]/'1.) CLM Reference'!$B$4</f>
        <v>3.635352653471797E-6</v>
      </c>
      <c r="F120" s="47">
        <f>Table3[[#This Row],[Residential Incentive Disbursements]]+Table3[[#This Row],[C&amp;I Incentive Disbursements]]</f>
        <v>0</v>
      </c>
      <c r="G120" s="48">
        <f>Table3[[#This Row],[Incentive Disbursements]]/'1.) CLM Reference'!$B$5</f>
        <v>0</v>
      </c>
      <c r="H120" s="47">
        <v>337.68945000000002</v>
      </c>
      <c r="I120" s="48">
        <f>Table3[[#This Row],[Residential CLM $ Collected]]/'1.) CLM Reference'!$B$4</f>
        <v>3.635352653471797E-6</v>
      </c>
      <c r="J120" s="68">
        <v>0</v>
      </c>
      <c r="K120" s="48">
        <f>Table3[[#This Row],[Residential Incentive Disbursements]]/'1.) CLM Reference'!$B$5</f>
        <v>0</v>
      </c>
      <c r="L120" s="49">
        <v>0</v>
      </c>
      <c r="M120" s="48">
        <f>Table3[[#This Row],[C&amp;I CLM $ Collected]]/'1.) CLM Reference'!$B$4</f>
        <v>0</v>
      </c>
      <c r="N120" s="68">
        <v>0</v>
      </c>
      <c r="O120" s="48">
        <f>Table3[[#This Row],[C&amp;I Incentive Disbursements]]/'1.) CLM Reference'!$B$5</f>
        <v>0</v>
      </c>
    </row>
    <row r="121" spans="1:15" x14ac:dyDescent="0.35">
      <c r="A121" t="s">
        <v>72</v>
      </c>
      <c r="B121" s="72">
        <v>9013860100</v>
      </c>
      <c r="C121" t="s">
        <v>45</v>
      </c>
      <c r="D121" s="47">
        <f>Table3[[#This Row],[Residential CLM $ Collected]]+Table3[[#This Row],[C&amp;I CLM $ Collected]]</f>
        <v>108969.24601500001</v>
      </c>
      <c r="E121" s="48">
        <f>Table3[[#This Row],[CLM $ Collected ]]/'1.) CLM Reference'!$B$4</f>
        <v>1.1730945033889904E-3</v>
      </c>
      <c r="F121" s="47">
        <f>Table3[[#This Row],[Residential Incentive Disbursements]]+Table3[[#This Row],[C&amp;I Incentive Disbursements]]</f>
        <v>150720.28</v>
      </c>
      <c r="G121" s="48">
        <f>Table3[[#This Row],[Incentive Disbursements]]/'1.) CLM Reference'!$B$5</f>
        <v>1.210208832187803E-3</v>
      </c>
      <c r="H121" s="47">
        <v>94500.763665000006</v>
      </c>
      <c r="I121" s="48">
        <f>Table3[[#This Row],[Residential CLM $ Collected]]/'1.) CLM Reference'!$B$4</f>
        <v>1.0173359041707371E-3</v>
      </c>
      <c r="J121" s="68">
        <v>139434.28</v>
      </c>
      <c r="K121" s="48">
        <f>Table3[[#This Row],[Residential Incentive Disbursements]]/'1.) CLM Reference'!$B$5</f>
        <v>1.1195878694343396E-3</v>
      </c>
      <c r="L121" s="49">
        <v>14468.48235</v>
      </c>
      <c r="M121" s="48">
        <f>Table3[[#This Row],[C&amp;I CLM $ Collected]]/'1.) CLM Reference'!$B$4</f>
        <v>1.557585992182532E-4</v>
      </c>
      <c r="N121" s="68">
        <v>11286</v>
      </c>
      <c r="O121" s="48">
        <f>Table3[[#This Row],[C&amp;I Incentive Disbursements]]/'1.) CLM Reference'!$B$5</f>
        <v>9.0620962753463198E-5</v>
      </c>
    </row>
    <row r="122" spans="1:15" x14ac:dyDescent="0.35">
      <c r="A122" t="s">
        <v>73</v>
      </c>
      <c r="B122" s="72">
        <v>9005262100</v>
      </c>
      <c r="C122" t="s">
        <v>45</v>
      </c>
      <c r="D122" s="47">
        <f>Table3[[#This Row],[Residential CLM $ Collected]]+Table3[[#This Row],[C&amp;I CLM $ Collected]]</f>
        <v>89.524050000000003</v>
      </c>
      <c r="E122" s="48">
        <f>Table3[[#This Row],[CLM $ Collected ]]/'1.) CLM Reference'!$B$4</f>
        <v>9.6375972870056148E-7</v>
      </c>
      <c r="F122" s="47">
        <f>Table3[[#This Row],[Residential Incentive Disbursements]]+Table3[[#This Row],[C&amp;I Incentive Disbursements]]</f>
        <v>0</v>
      </c>
      <c r="G122" s="48">
        <f>Table3[[#This Row],[Incentive Disbursements]]/'1.) CLM Reference'!$B$5</f>
        <v>0</v>
      </c>
      <c r="H122" s="47">
        <v>89.524050000000003</v>
      </c>
      <c r="I122" s="48">
        <f>Table3[[#This Row],[Residential CLM $ Collected]]/'1.) CLM Reference'!$B$4</f>
        <v>9.6375972870056148E-7</v>
      </c>
      <c r="J122" s="68">
        <v>0</v>
      </c>
      <c r="K122" s="48">
        <f>Table3[[#This Row],[Residential Incentive Disbursements]]/'1.) CLM Reference'!$B$5</f>
        <v>0</v>
      </c>
      <c r="L122" s="49">
        <v>0</v>
      </c>
      <c r="M122" s="48">
        <f>Table3[[#This Row],[C&amp;I CLM $ Collected]]/'1.) CLM Reference'!$B$4</f>
        <v>0</v>
      </c>
      <c r="N122" s="68">
        <v>0</v>
      </c>
      <c r="O122" s="48">
        <f>Table3[[#This Row],[C&amp;I Incentive Disbursements]]/'1.) CLM Reference'!$B$5</f>
        <v>0</v>
      </c>
    </row>
    <row r="123" spans="1:15" x14ac:dyDescent="0.35">
      <c r="A123" t="s">
        <v>73</v>
      </c>
      <c r="B123" s="72">
        <v>9005263200</v>
      </c>
      <c r="C123" t="s">
        <v>45</v>
      </c>
      <c r="D123" s="47">
        <f>Table3[[#This Row],[Residential CLM $ Collected]]+Table3[[#This Row],[C&amp;I CLM $ Collected]]</f>
        <v>50253.621495000007</v>
      </c>
      <c r="E123" s="48">
        <f>Table3[[#This Row],[CLM $ Collected ]]/'1.) CLM Reference'!$B$4</f>
        <v>5.4099894518000371E-4</v>
      </c>
      <c r="F123" s="47">
        <f>Table3[[#This Row],[Residential Incentive Disbursements]]+Table3[[#This Row],[C&amp;I Incentive Disbursements]]</f>
        <v>57903.654999999999</v>
      </c>
      <c r="G123" s="48">
        <f>Table3[[#This Row],[Incentive Disbursements]]/'1.) CLM Reference'!$B$5</f>
        <v>4.6493752995254144E-4</v>
      </c>
      <c r="H123" s="47">
        <v>42407.151255000004</v>
      </c>
      <c r="I123" s="48">
        <f>Table3[[#This Row],[Residential CLM $ Collected]]/'1.) CLM Reference'!$B$4</f>
        <v>4.5652877174884825E-4</v>
      </c>
      <c r="J123" s="68">
        <v>47678.654999999999</v>
      </c>
      <c r="K123" s="48">
        <f>Table3[[#This Row],[Residential Incentive Disbursements]]/'1.) CLM Reference'!$B$5</f>
        <v>3.8283586912016851E-4</v>
      </c>
      <c r="L123" s="49">
        <v>7846.4702400000006</v>
      </c>
      <c r="M123" s="48">
        <f>Table3[[#This Row],[C&amp;I CLM $ Collected]]/'1.) CLM Reference'!$B$4</f>
        <v>8.4470173431155419E-5</v>
      </c>
      <c r="N123" s="68">
        <v>10225</v>
      </c>
      <c r="O123" s="48">
        <f>Table3[[#This Row],[C&amp;I Incentive Disbursements]]/'1.) CLM Reference'!$B$5</f>
        <v>8.2101660832372959E-5</v>
      </c>
    </row>
    <row r="124" spans="1:15" x14ac:dyDescent="0.35">
      <c r="A124" t="s">
        <v>73</v>
      </c>
      <c r="B124" s="72">
        <v>9005265100</v>
      </c>
      <c r="C124" t="s">
        <v>45</v>
      </c>
      <c r="D124" s="47">
        <f>Table3[[#This Row],[Residential CLM $ Collected]]+Table3[[#This Row],[C&amp;I CLM $ Collected]]</f>
        <v>238.478835</v>
      </c>
      <c r="E124" s="48">
        <f>Table3[[#This Row],[CLM $ Collected ]]/'1.) CLM Reference'!$B$4</f>
        <v>2.5673134461681075E-6</v>
      </c>
      <c r="F124" s="47">
        <f>Table3[[#This Row],[Residential Incentive Disbursements]]+Table3[[#This Row],[C&amp;I Incentive Disbursements]]</f>
        <v>0</v>
      </c>
      <c r="G124" s="48">
        <f>Table3[[#This Row],[Incentive Disbursements]]/'1.) CLM Reference'!$B$5</f>
        <v>0</v>
      </c>
      <c r="H124" s="47">
        <v>238.478835</v>
      </c>
      <c r="I124" s="48">
        <f>Table3[[#This Row],[Residential CLM $ Collected]]/'1.) CLM Reference'!$B$4</f>
        <v>2.5673134461681075E-6</v>
      </c>
      <c r="J124" s="68">
        <v>0</v>
      </c>
      <c r="K124" s="48">
        <f>Table3[[#This Row],[Residential Incentive Disbursements]]/'1.) CLM Reference'!$B$5</f>
        <v>0</v>
      </c>
      <c r="L124" s="49">
        <v>0</v>
      </c>
      <c r="M124" s="48">
        <f>Table3[[#This Row],[C&amp;I CLM $ Collected]]/'1.) CLM Reference'!$B$4</f>
        <v>0</v>
      </c>
      <c r="N124" s="68">
        <v>0</v>
      </c>
      <c r="O124" s="48">
        <f>Table3[[#This Row],[C&amp;I Incentive Disbursements]]/'1.) CLM Reference'!$B$5</f>
        <v>0</v>
      </c>
    </row>
    <row r="125" spans="1:15" x14ac:dyDescent="0.35">
      <c r="A125" t="s">
        <v>74</v>
      </c>
      <c r="B125" s="72">
        <v>9013850100</v>
      </c>
      <c r="C125" t="s">
        <v>45</v>
      </c>
      <c r="D125" s="47">
        <f>Table3[[#This Row],[Residential CLM $ Collected]]+Table3[[#This Row],[C&amp;I CLM $ Collected]]</f>
        <v>69517.807463999998</v>
      </c>
      <c r="E125" s="48">
        <f>Table3[[#This Row],[CLM $ Collected ]]/'1.) CLM Reference'!$B$4</f>
        <v>7.4838507933189463E-4</v>
      </c>
      <c r="F125" s="47">
        <f>Table3[[#This Row],[Residential Incentive Disbursements]]+Table3[[#This Row],[C&amp;I Incentive Disbursements]]</f>
        <v>45872.65</v>
      </c>
      <c r="G125" s="48">
        <f>Table3[[#This Row],[Incentive Disbursements]]/'1.) CLM Reference'!$B$5</f>
        <v>3.6833454785155535E-4</v>
      </c>
      <c r="H125" s="47">
        <v>69517.807463999998</v>
      </c>
      <c r="I125" s="48">
        <f>Table3[[#This Row],[Residential CLM $ Collected]]/'1.) CLM Reference'!$B$4</f>
        <v>7.4838507933189463E-4</v>
      </c>
      <c r="J125" s="68">
        <v>45872.65</v>
      </c>
      <c r="K125" s="48">
        <f>Table3[[#This Row],[Residential Incentive Disbursements]]/'1.) CLM Reference'!$B$5</f>
        <v>3.6833454785155535E-4</v>
      </c>
      <c r="L125" s="49">
        <v>0</v>
      </c>
      <c r="M125" s="48">
        <f>Table3[[#This Row],[C&amp;I CLM $ Collected]]/'1.) CLM Reference'!$B$4</f>
        <v>0</v>
      </c>
      <c r="N125" s="68">
        <v>0</v>
      </c>
      <c r="O125" s="48">
        <f>Table3[[#This Row],[C&amp;I Incentive Disbursements]]/'1.) CLM Reference'!$B$5</f>
        <v>0</v>
      </c>
    </row>
    <row r="126" spans="1:15" x14ac:dyDescent="0.35">
      <c r="A126" t="s">
        <v>74</v>
      </c>
      <c r="B126" s="72">
        <v>9013850200</v>
      </c>
      <c r="C126" t="s">
        <v>45</v>
      </c>
      <c r="D126" s="47">
        <f>Table3[[#This Row],[Residential CLM $ Collected]]+Table3[[#This Row],[C&amp;I CLM $ Collected]]</f>
        <v>173992.95582899998</v>
      </c>
      <c r="E126" s="48">
        <f>Table3[[#This Row],[CLM $ Collected ]]/'1.) CLM Reference'!$B$4</f>
        <v>1.8730989483336129E-3</v>
      </c>
      <c r="F126" s="47">
        <f>Table3[[#This Row],[Residential Incentive Disbursements]]+Table3[[#This Row],[C&amp;I Incentive Disbursements]]</f>
        <v>254168.94750000001</v>
      </c>
      <c r="G126" s="48">
        <f>Table3[[#This Row],[Incentive Disbursements]]/'1.) CLM Reference'!$B$5</f>
        <v>2.0408501439380155E-3</v>
      </c>
      <c r="H126" s="47">
        <v>143871.544719</v>
      </c>
      <c r="I126" s="48">
        <f>Table3[[#This Row],[Residential CLM $ Collected]]/'1.) CLM Reference'!$B$4</f>
        <v>1.5488307433155016E-3</v>
      </c>
      <c r="J126" s="68">
        <v>228975.35750000001</v>
      </c>
      <c r="K126" s="48">
        <f>Table3[[#This Row],[Residential Incentive Disbursements]]/'1.) CLM Reference'!$B$5</f>
        <v>1.8385581555438969E-3</v>
      </c>
      <c r="L126" s="49">
        <v>30121.411110000001</v>
      </c>
      <c r="M126" s="48">
        <f>Table3[[#This Row],[C&amp;I CLM $ Collected]]/'1.) CLM Reference'!$B$4</f>
        <v>3.2426820501811165E-4</v>
      </c>
      <c r="N126" s="68">
        <v>25193.59</v>
      </c>
      <c r="O126" s="48">
        <f>Table3[[#This Row],[C&amp;I Incentive Disbursements]]/'1.) CLM Reference'!$B$5</f>
        <v>2.0229198839411862E-4</v>
      </c>
    </row>
    <row r="127" spans="1:15" x14ac:dyDescent="0.35">
      <c r="A127" t="s">
        <v>75</v>
      </c>
      <c r="B127" s="72">
        <v>9007541200</v>
      </c>
      <c r="C127" t="s">
        <v>45</v>
      </c>
      <c r="D127" s="47">
        <f>Table3[[#This Row],[Residential CLM $ Collected]]+Table3[[#This Row],[C&amp;I CLM $ Collected]]</f>
        <v>279.74394000000001</v>
      </c>
      <c r="E127" s="48">
        <f>Table3[[#This Row],[CLM $ Collected ]]/'1.) CLM Reference'!$B$4</f>
        <v>3.0115476647898095E-6</v>
      </c>
      <c r="F127" s="47">
        <f>Table3[[#This Row],[Residential Incentive Disbursements]]+Table3[[#This Row],[C&amp;I Incentive Disbursements]]</f>
        <v>0</v>
      </c>
      <c r="G127" s="48">
        <f>Table3[[#This Row],[Incentive Disbursements]]/'1.) CLM Reference'!$B$5</f>
        <v>0</v>
      </c>
      <c r="H127" s="47">
        <v>279.74394000000001</v>
      </c>
      <c r="I127" s="48">
        <f>Table3[[#This Row],[Residential CLM $ Collected]]/'1.) CLM Reference'!$B$4</f>
        <v>3.0115476647898095E-6</v>
      </c>
      <c r="J127" s="68">
        <v>0</v>
      </c>
      <c r="K127" s="48">
        <f>Table3[[#This Row],[Residential Incentive Disbursements]]/'1.) CLM Reference'!$B$5</f>
        <v>0</v>
      </c>
      <c r="L127" s="49">
        <v>0</v>
      </c>
      <c r="M127" s="48">
        <f>Table3[[#This Row],[C&amp;I CLM $ Collected]]/'1.) CLM Reference'!$B$4</f>
        <v>0</v>
      </c>
      <c r="N127" s="68">
        <v>0</v>
      </c>
      <c r="O127" s="48">
        <f>Table3[[#This Row],[C&amp;I Incentive Disbursements]]/'1.) CLM Reference'!$B$5</f>
        <v>0</v>
      </c>
    </row>
    <row r="128" spans="1:15" x14ac:dyDescent="0.35">
      <c r="A128" t="s">
        <v>75</v>
      </c>
      <c r="B128" s="72">
        <v>9007570100</v>
      </c>
      <c r="C128" t="s">
        <v>45</v>
      </c>
      <c r="D128" s="47">
        <f>Table3[[#This Row],[Residential CLM $ Collected]]+Table3[[#This Row],[C&amp;I CLM $ Collected]]</f>
        <v>57827.870520000004</v>
      </c>
      <c r="E128" s="48">
        <f>Table3[[#This Row],[CLM $ Collected ]]/'1.) CLM Reference'!$B$4</f>
        <v>6.2253855588175909E-4</v>
      </c>
      <c r="F128" s="47">
        <f>Table3[[#This Row],[Residential Incentive Disbursements]]+Table3[[#This Row],[C&amp;I Incentive Disbursements]]</f>
        <v>45411.05</v>
      </c>
      <c r="G128" s="48">
        <f>Table3[[#This Row],[Incentive Disbursements]]/'1.) CLM Reference'!$B$5</f>
        <v>3.6462812959823279E-4</v>
      </c>
      <c r="H128" s="47">
        <v>57827.870520000004</v>
      </c>
      <c r="I128" s="48">
        <f>Table3[[#This Row],[Residential CLM $ Collected]]/'1.) CLM Reference'!$B$4</f>
        <v>6.2253855588175909E-4</v>
      </c>
      <c r="J128" s="68">
        <v>45411.05</v>
      </c>
      <c r="K128" s="48">
        <f>Table3[[#This Row],[Residential Incentive Disbursements]]/'1.) CLM Reference'!$B$5</f>
        <v>3.6462812959823279E-4</v>
      </c>
      <c r="L128" s="49">
        <v>0</v>
      </c>
      <c r="M128" s="48">
        <f>Table3[[#This Row],[C&amp;I CLM $ Collected]]/'1.) CLM Reference'!$B$4</f>
        <v>0</v>
      </c>
      <c r="N128" s="68">
        <v>0</v>
      </c>
      <c r="O128" s="48">
        <f>Table3[[#This Row],[C&amp;I Incentive Disbursements]]/'1.) CLM Reference'!$B$5</f>
        <v>0</v>
      </c>
    </row>
    <row r="129" spans="1:15" x14ac:dyDescent="0.35">
      <c r="A129" t="s">
        <v>75</v>
      </c>
      <c r="B129" s="72">
        <v>9007570200</v>
      </c>
      <c r="C129" t="s">
        <v>45</v>
      </c>
      <c r="D129" s="47">
        <f>Table3[[#This Row],[Residential CLM $ Collected]]+Table3[[#This Row],[C&amp;I CLM $ Collected]]</f>
        <v>36030.62631</v>
      </c>
      <c r="E129" s="48">
        <f>Table3[[#This Row],[CLM $ Collected ]]/'1.) CLM Reference'!$B$4</f>
        <v>3.8788310668962035E-4</v>
      </c>
      <c r="F129" s="47">
        <f>Table3[[#This Row],[Residential Incentive Disbursements]]+Table3[[#This Row],[C&amp;I Incentive Disbursements]]</f>
        <v>27654.5</v>
      </c>
      <c r="G129" s="48">
        <f>Table3[[#This Row],[Incentive Disbursements]]/'1.) CLM Reference'!$B$5</f>
        <v>2.2205187085465604E-4</v>
      </c>
      <c r="H129" s="47">
        <v>36030.62631</v>
      </c>
      <c r="I129" s="48">
        <f>Table3[[#This Row],[Residential CLM $ Collected]]/'1.) CLM Reference'!$B$4</f>
        <v>3.8788310668962035E-4</v>
      </c>
      <c r="J129" s="68">
        <v>27654.5</v>
      </c>
      <c r="K129" s="48">
        <f>Table3[[#This Row],[Residential Incentive Disbursements]]/'1.) CLM Reference'!$B$5</f>
        <v>2.2205187085465604E-4</v>
      </c>
      <c r="L129" s="49">
        <v>0</v>
      </c>
      <c r="M129" s="48">
        <f>Table3[[#This Row],[C&amp;I CLM $ Collected]]/'1.) CLM Reference'!$B$4</f>
        <v>0</v>
      </c>
      <c r="N129" s="68">
        <v>0</v>
      </c>
      <c r="O129" s="48">
        <f>Table3[[#This Row],[C&amp;I Incentive Disbursements]]/'1.) CLM Reference'!$B$5</f>
        <v>0</v>
      </c>
    </row>
    <row r="130" spans="1:15" x14ac:dyDescent="0.35">
      <c r="A130" t="s">
        <v>75</v>
      </c>
      <c r="B130" s="72">
        <v>9007570300</v>
      </c>
      <c r="C130" t="s">
        <v>45</v>
      </c>
      <c r="D130" s="47">
        <f>Table3[[#This Row],[Residential CLM $ Collected]]+Table3[[#This Row],[C&amp;I CLM $ Collected]]</f>
        <v>253742.84877899999</v>
      </c>
      <c r="E130" s="48">
        <f>Table3[[#This Row],[CLM $ Collected ]]/'1.) CLM Reference'!$B$4</f>
        <v>2.7316362374016434E-3</v>
      </c>
      <c r="F130" s="47">
        <f>Table3[[#This Row],[Residential Incentive Disbursements]]+Table3[[#This Row],[C&amp;I Incentive Disbursements]]</f>
        <v>255237.61</v>
      </c>
      <c r="G130" s="48">
        <f>Table3[[#This Row],[Incentive Disbursements]]/'1.) CLM Reference'!$B$5</f>
        <v>2.0494309719203407E-3</v>
      </c>
      <c r="H130" s="47">
        <v>148320.882759</v>
      </c>
      <c r="I130" s="48">
        <f>Table3[[#This Row],[Residential CLM $ Collected]]/'1.) CLM Reference'!$B$4</f>
        <v>1.5967295238367971E-3</v>
      </c>
      <c r="J130" s="68">
        <v>212487.71</v>
      </c>
      <c r="K130" s="48">
        <f>Table3[[#This Row],[Residential Incentive Disbursements]]/'1.) CLM Reference'!$B$5</f>
        <v>1.7061705523195719E-3</v>
      </c>
      <c r="L130" s="49">
        <v>105421.96602000001</v>
      </c>
      <c r="M130" s="48">
        <f>Table3[[#This Row],[C&amp;I CLM $ Collected]]/'1.) CLM Reference'!$B$4</f>
        <v>1.1349067135648467E-3</v>
      </c>
      <c r="N130" s="68">
        <v>42749.9</v>
      </c>
      <c r="O130" s="48">
        <f>Table3[[#This Row],[C&amp;I Incentive Disbursements]]/'1.) CLM Reference'!$B$5</f>
        <v>3.4326041960076875E-4</v>
      </c>
    </row>
    <row r="131" spans="1:15" x14ac:dyDescent="0.35">
      <c r="A131" t="s">
        <v>76</v>
      </c>
      <c r="B131" s="72">
        <v>9001200301</v>
      </c>
      <c r="C131" t="s">
        <v>45</v>
      </c>
      <c r="D131" s="47">
        <f>Table3[[#This Row],[Residential CLM $ Collected]]+Table3[[#This Row],[C&amp;I CLM $ Collected]]</f>
        <v>764.97540000000004</v>
      </c>
      <c r="E131" s="48">
        <f>Table3[[#This Row],[CLM $ Collected ]]/'1.) CLM Reference'!$B$4</f>
        <v>8.2352449868678131E-6</v>
      </c>
      <c r="F131" s="47">
        <f>Table3[[#This Row],[Residential Incentive Disbursements]]+Table3[[#This Row],[C&amp;I Incentive Disbursements]]</f>
        <v>0</v>
      </c>
      <c r="G131" s="48">
        <f>Table3[[#This Row],[Incentive Disbursements]]/'1.) CLM Reference'!$B$5</f>
        <v>0</v>
      </c>
      <c r="H131" s="47">
        <v>764.97540000000004</v>
      </c>
      <c r="I131" s="48">
        <f>Table3[[#This Row],[Residential CLM $ Collected]]/'1.) CLM Reference'!$B$4</f>
        <v>8.2352449868678131E-6</v>
      </c>
      <c r="J131" s="68">
        <v>0</v>
      </c>
      <c r="K131" s="48">
        <f>Table3[[#This Row],[Residential Incentive Disbursements]]/'1.) CLM Reference'!$B$5</f>
        <v>0</v>
      </c>
      <c r="L131" s="49">
        <v>0</v>
      </c>
      <c r="M131" s="48">
        <f>Table3[[#This Row],[C&amp;I CLM $ Collected]]/'1.) CLM Reference'!$B$4</f>
        <v>0</v>
      </c>
      <c r="N131" s="68">
        <v>0</v>
      </c>
      <c r="O131" s="48">
        <f>Table3[[#This Row],[C&amp;I Incentive Disbursements]]/'1.) CLM Reference'!$B$5</f>
        <v>0</v>
      </c>
    </row>
    <row r="132" spans="1:15" x14ac:dyDescent="0.35">
      <c r="A132" t="s">
        <v>76</v>
      </c>
      <c r="B132" s="72">
        <v>9001210100</v>
      </c>
      <c r="C132" t="s">
        <v>45</v>
      </c>
      <c r="D132" s="47">
        <f>Table3[[#This Row],[Residential CLM $ Collected]]+Table3[[#This Row],[C&amp;I CLM $ Collected]]</f>
        <v>49609.211105999995</v>
      </c>
      <c r="E132" s="48">
        <f>Table3[[#This Row],[CLM $ Collected ]]/'1.) CLM Reference'!$B$4</f>
        <v>5.3406162742377532E-4</v>
      </c>
      <c r="F132" s="47">
        <f>Table3[[#This Row],[Residential Incentive Disbursements]]+Table3[[#This Row],[C&amp;I Incentive Disbursements]]</f>
        <v>1712.48</v>
      </c>
      <c r="G132" s="48">
        <f>Table3[[#This Row],[Incentive Disbursements]]/'1.) CLM Reference'!$B$5</f>
        <v>1.3750362067698977E-5</v>
      </c>
      <c r="H132" s="47">
        <v>49609.211105999995</v>
      </c>
      <c r="I132" s="48">
        <f>Table3[[#This Row],[Residential CLM $ Collected]]/'1.) CLM Reference'!$B$4</f>
        <v>5.3406162742377532E-4</v>
      </c>
      <c r="J132" s="68">
        <v>1712.48</v>
      </c>
      <c r="K132" s="48">
        <f>Table3[[#This Row],[Residential Incentive Disbursements]]/'1.) CLM Reference'!$B$5</f>
        <v>1.3750362067698977E-5</v>
      </c>
      <c r="L132" s="49">
        <v>0</v>
      </c>
      <c r="M132" s="48">
        <f>Table3[[#This Row],[C&amp;I CLM $ Collected]]/'1.) CLM Reference'!$B$4</f>
        <v>0</v>
      </c>
      <c r="N132" s="68">
        <v>0</v>
      </c>
      <c r="O132" s="48">
        <f>Table3[[#This Row],[C&amp;I Incentive Disbursements]]/'1.) CLM Reference'!$B$5</f>
        <v>0</v>
      </c>
    </row>
    <row r="133" spans="1:15" x14ac:dyDescent="0.35">
      <c r="A133" t="s">
        <v>76</v>
      </c>
      <c r="B133" s="72">
        <v>9001210200</v>
      </c>
      <c r="C133" t="s">
        <v>45</v>
      </c>
      <c r="D133" s="47">
        <f>Table3[[#This Row],[Residential CLM $ Collected]]+Table3[[#This Row],[C&amp;I CLM $ Collected]]</f>
        <v>37759.221002999999</v>
      </c>
      <c r="E133" s="48">
        <f>Table3[[#This Row],[CLM $ Collected ]]/'1.) CLM Reference'!$B$4</f>
        <v>4.0649207212805743E-4</v>
      </c>
      <c r="F133" s="47">
        <f>Table3[[#This Row],[Residential Incentive Disbursements]]+Table3[[#This Row],[C&amp;I Incentive Disbursements]]</f>
        <v>17698.78</v>
      </c>
      <c r="G133" s="48">
        <f>Table3[[#This Row],[Incentive Disbursements]]/'1.) CLM Reference'!$B$5</f>
        <v>1.4211239439675165E-4</v>
      </c>
      <c r="H133" s="47">
        <v>37759.221002999999</v>
      </c>
      <c r="I133" s="48">
        <f>Table3[[#This Row],[Residential CLM $ Collected]]/'1.) CLM Reference'!$B$4</f>
        <v>4.0649207212805743E-4</v>
      </c>
      <c r="J133" s="68">
        <v>17698.78</v>
      </c>
      <c r="K133" s="48">
        <f>Table3[[#This Row],[Residential Incentive Disbursements]]/'1.) CLM Reference'!$B$5</f>
        <v>1.4211239439675165E-4</v>
      </c>
      <c r="L133" s="49">
        <v>0</v>
      </c>
      <c r="M133" s="48">
        <f>Table3[[#This Row],[C&amp;I CLM $ Collected]]/'1.) CLM Reference'!$B$4</f>
        <v>0</v>
      </c>
      <c r="N133" s="68">
        <v>0</v>
      </c>
      <c r="O133" s="48">
        <f>Table3[[#This Row],[C&amp;I Incentive Disbursements]]/'1.) CLM Reference'!$B$5</f>
        <v>0</v>
      </c>
    </row>
    <row r="134" spans="1:15" x14ac:dyDescent="0.35">
      <c r="A134" t="s">
        <v>76</v>
      </c>
      <c r="B134" s="72">
        <v>9001210300</v>
      </c>
      <c r="C134" t="s">
        <v>45</v>
      </c>
      <c r="D134" s="47">
        <f>Table3[[#This Row],[Residential CLM $ Collected]]+Table3[[#This Row],[C&amp;I CLM $ Collected]]</f>
        <v>42498.347450999994</v>
      </c>
      <c r="E134" s="48">
        <f>Table3[[#This Row],[CLM $ Collected ]]/'1.) CLM Reference'!$B$4</f>
        <v>4.5751053275179071E-4</v>
      </c>
      <c r="F134" s="47">
        <f>Table3[[#This Row],[Residential Incentive Disbursements]]+Table3[[#This Row],[C&amp;I Incentive Disbursements]]</f>
        <v>16005.42</v>
      </c>
      <c r="G134" s="48">
        <f>Table3[[#This Row],[Incentive Disbursements]]/'1.) CLM Reference'!$B$5</f>
        <v>1.2851555641268253E-4</v>
      </c>
      <c r="H134" s="47">
        <v>42498.347450999994</v>
      </c>
      <c r="I134" s="48">
        <f>Table3[[#This Row],[Residential CLM $ Collected]]/'1.) CLM Reference'!$B$4</f>
        <v>4.5751053275179071E-4</v>
      </c>
      <c r="J134" s="68">
        <v>16005.42</v>
      </c>
      <c r="K134" s="48">
        <f>Table3[[#This Row],[Residential Incentive Disbursements]]/'1.) CLM Reference'!$B$5</f>
        <v>1.2851555641268253E-4</v>
      </c>
      <c r="L134" s="49">
        <v>0</v>
      </c>
      <c r="M134" s="48">
        <f>Table3[[#This Row],[C&amp;I CLM $ Collected]]/'1.) CLM Reference'!$B$4</f>
        <v>0</v>
      </c>
      <c r="N134" s="68">
        <v>0</v>
      </c>
      <c r="O134" s="48">
        <f>Table3[[#This Row],[C&amp;I Incentive Disbursements]]/'1.) CLM Reference'!$B$5</f>
        <v>0</v>
      </c>
    </row>
    <row r="135" spans="1:15" x14ac:dyDescent="0.35">
      <c r="A135" t="s">
        <v>76</v>
      </c>
      <c r="B135" s="72">
        <v>9001210400</v>
      </c>
      <c r="C135" t="s">
        <v>45</v>
      </c>
      <c r="D135" s="47">
        <f>Table3[[#This Row],[Residential CLM $ Collected]]+Table3[[#This Row],[C&amp;I CLM $ Collected]]</f>
        <v>93683.164449000004</v>
      </c>
      <c r="E135" s="48">
        <f>Table3[[#This Row],[CLM $ Collected ]]/'1.) CLM Reference'!$B$4</f>
        <v>1.0085341442124024E-3</v>
      </c>
      <c r="F135" s="47">
        <f>Table3[[#This Row],[Residential Incentive Disbursements]]+Table3[[#This Row],[C&amp;I Incentive Disbursements]]</f>
        <v>35693.39</v>
      </c>
      <c r="G135" s="48">
        <f>Table3[[#This Row],[Incentive Disbursements]]/'1.) CLM Reference'!$B$5</f>
        <v>2.8660015645355625E-4</v>
      </c>
      <c r="H135" s="47">
        <v>93143.750049000009</v>
      </c>
      <c r="I135" s="48">
        <f>Table3[[#This Row],[Residential CLM $ Collected]]/'1.) CLM Reference'!$B$4</f>
        <v>1.0027271473685244E-3</v>
      </c>
      <c r="J135" s="68">
        <v>35693.39</v>
      </c>
      <c r="K135" s="48">
        <f>Table3[[#This Row],[Residential Incentive Disbursements]]/'1.) CLM Reference'!$B$5</f>
        <v>2.8660015645355625E-4</v>
      </c>
      <c r="L135" s="49">
        <v>539.4144</v>
      </c>
      <c r="M135" s="48">
        <f>Table3[[#This Row],[C&amp;I CLM $ Collected]]/'1.) CLM Reference'!$B$4</f>
        <v>5.8069968438779981E-6</v>
      </c>
      <c r="N135" s="68">
        <v>0</v>
      </c>
      <c r="O135" s="48">
        <f>Table3[[#This Row],[C&amp;I Incentive Disbursements]]/'1.) CLM Reference'!$B$5</f>
        <v>0</v>
      </c>
    </row>
    <row r="136" spans="1:15" x14ac:dyDescent="0.35">
      <c r="A136" t="s">
        <v>76</v>
      </c>
      <c r="B136" s="72">
        <v>9001210500</v>
      </c>
      <c r="C136" t="s">
        <v>45</v>
      </c>
      <c r="D136" s="47">
        <f>Table3[[#This Row],[Residential CLM $ Collected]]+Table3[[#This Row],[C&amp;I CLM $ Collected]]</f>
        <v>1031260.215111</v>
      </c>
      <c r="E136" s="48">
        <f>Table3[[#This Row],[CLM $ Collected ]]/'1.) CLM Reference'!$B$4</f>
        <v>1.1101900161298108E-2</v>
      </c>
      <c r="F136" s="47">
        <f>Table3[[#This Row],[Residential Incentive Disbursements]]+Table3[[#This Row],[C&amp;I Incentive Disbursements]]</f>
        <v>1013513.2324999999</v>
      </c>
      <c r="G136" s="48">
        <f>Table3[[#This Row],[Incentive Disbursements]]/'1.) CLM Reference'!$B$5</f>
        <v>8.1380068130891877E-3</v>
      </c>
      <c r="H136" s="47">
        <v>520670.14421100001</v>
      </c>
      <c r="I136" s="48">
        <f>Table3[[#This Row],[Residential CLM $ Collected]]/'1.) CLM Reference'!$B$4</f>
        <v>5.6052079516875691E-3</v>
      </c>
      <c r="J136" s="68">
        <v>660293.13249999995</v>
      </c>
      <c r="K136" s="48">
        <f>Table3[[#This Row],[Residential Incentive Disbursements]]/'1.) CLM Reference'!$B$5</f>
        <v>5.3018252141281263E-3</v>
      </c>
      <c r="L136" s="49">
        <v>510590.07089999999</v>
      </c>
      <c r="M136" s="48">
        <f>Table3[[#This Row],[C&amp;I CLM $ Collected]]/'1.) CLM Reference'!$B$4</f>
        <v>5.4966922096105391E-3</v>
      </c>
      <c r="N136" s="68">
        <v>353220.1</v>
      </c>
      <c r="O136" s="48">
        <f>Table3[[#This Row],[C&amp;I Incentive Disbursements]]/'1.) CLM Reference'!$B$5</f>
        <v>2.8361815989610619E-3</v>
      </c>
    </row>
    <row r="137" spans="1:15" x14ac:dyDescent="0.35">
      <c r="A137" t="s">
        <v>76</v>
      </c>
      <c r="B137" s="72">
        <v>9001210600</v>
      </c>
      <c r="C137" t="s">
        <v>55</v>
      </c>
      <c r="D137" s="47">
        <f>Table3[[#This Row],[Residential CLM $ Collected]]+Table3[[#This Row],[C&amp;I CLM $ Collected]]</f>
        <v>47378.791004999999</v>
      </c>
      <c r="E137" s="48">
        <f>Table3[[#This Row],[CLM $ Collected ]]/'1.) CLM Reference'!$B$4</f>
        <v>5.1005032463499354E-4</v>
      </c>
      <c r="F137" s="47">
        <f>Table3[[#This Row],[Residential Incentive Disbursements]]+Table3[[#This Row],[C&amp;I Incentive Disbursements]]</f>
        <v>14178.85</v>
      </c>
      <c r="G137" s="48">
        <f>Table3[[#This Row],[Incentive Disbursements]]/'1.) CLM Reference'!$B$5</f>
        <v>1.1384910842964218E-4</v>
      </c>
      <c r="H137" s="47">
        <v>47378.791004999999</v>
      </c>
      <c r="I137" s="48">
        <f>Table3[[#This Row],[Residential CLM $ Collected]]/'1.) CLM Reference'!$B$4</f>
        <v>5.1005032463499354E-4</v>
      </c>
      <c r="J137" s="68">
        <v>14178.85</v>
      </c>
      <c r="K137" s="48">
        <f>Table3[[#This Row],[Residential Incentive Disbursements]]/'1.) CLM Reference'!$B$5</f>
        <v>1.1384910842964218E-4</v>
      </c>
      <c r="L137" s="49">
        <v>0</v>
      </c>
      <c r="M137" s="48">
        <f>Table3[[#This Row],[C&amp;I CLM $ Collected]]/'1.) CLM Reference'!$B$4</f>
        <v>0</v>
      </c>
      <c r="N137" s="68">
        <v>0</v>
      </c>
      <c r="O137" s="48">
        <f>Table3[[#This Row],[C&amp;I Incentive Disbursements]]/'1.) CLM Reference'!$B$5</f>
        <v>0</v>
      </c>
    </row>
    <row r="138" spans="1:15" x14ac:dyDescent="0.35">
      <c r="A138" t="s">
        <v>76</v>
      </c>
      <c r="B138" s="72">
        <v>9001210701</v>
      </c>
      <c r="C138" t="s">
        <v>45</v>
      </c>
      <c r="D138" s="47">
        <f>Table3[[#This Row],[Residential CLM $ Collected]]+Table3[[#This Row],[C&amp;I CLM $ Collected]]</f>
        <v>61869.840564000006</v>
      </c>
      <c r="E138" s="48">
        <f>Table3[[#This Row],[CLM $ Collected ]]/'1.) CLM Reference'!$B$4</f>
        <v>6.6605186826006679E-4</v>
      </c>
      <c r="F138" s="47">
        <f>Table3[[#This Row],[Residential Incentive Disbursements]]+Table3[[#This Row],[C&amp;I Incentive Disbursements]]</f>
        <v>84620.01</v>
      </c>
      <c r="G138" s="48">
        <f>Table3[[#This Row],[Incentive Disbursements]]/'1.) CLM Reference'!$B$5</f>
        <v>6.7945656338894937E-4</v>
      </c>
      <c r="H138" s="47">
        <v>61869.840564000006</v>
      </c>
      <c r="I138" s="48">
        <f>Table3[[#This Row],[Residential CLM $ Collected]]/'1.) CLM Reference'!$B$4</f>
        <v>6.6605186826006679E-4</v>
      </c>
      <c r="J138" s="68">
        <v>84620.01</v>
      </c>
      <c r="K138" s="48">
        <f>Table3[[#This Row],[Residential Incentive Disbursements]]/'1.) CLM Reference'!$B$5</f>
        <v>6.7945656338894937E-4</v>
      </c>
      <c r="L138" s="49">
        <v>0</v>
      </c>
      <c r="M138" s="48">
        <f>Table3[[#This Row],[C&amp;I CLM $ Collected]]/'1.) CLM Reference'!$B$4</f>
        <v>0</v>
      </c>
      <c r="N138" s="68">
        <v>0</v>
      </c>
      <c r="O138" s="48">
        <f>Table3[[#This Row],[C&amp;I Incentive Disbursements]]/'1.) CLM Reference'!$B$5</f>
        <v>0</v>
      </c>
    </row>
    <row r="139" spans="1:15" x14ac:dyDescent="0.35">
      <c r="A139" t="s">
        <v>76</v>
      </c>
      <c r="B139" s="72">
        <v>9001210702</v>
      </c>
      <c r="C139" t="s">
        <v>45</v>
      </c>
      <c r="D139" s="47">
        <f>Table3[[#This Row],[Residential CLM $ Collected]]+Table3[[#This Row],[C&amp;I CLM $ Collected]]</f>
        <v>40550.669754000002</v>
      </c>
      <c r="E139" s="48">
        <f>Table3[[#This Row],[CLM $ Collected ]]/'1.) CLM Reference'!$B$4</f>
        <v>4.3654305720910866E-4</v>
      </c>
      <c r="F139" s="47">
        <f>Table3[[#This Row],[Residential Incentive Disbursements]]+Table3[[#This Row],[C&amp;I Incentive Disbursements]]</f>
        <v>6646.4849999999997</v>
      </c>
      <c r="G139" s="48">
        <f>Table3[[#This Row],[Incentive Disbursements]]/'1.) CLM Reference'!$B$5</f>
        <v>5.3367966474078664E-5</v>
      </c>
      <c r="H139" s="47">
        <v>40550.669754000002</v>
      </c>
      <c r="I139" s="48">
        <f>Table3[[#This Row],[Residential CLM $ Collected]]/'1.) CLM Reference'!$B$4</f>
        <v>4.3654305720910866E-4</v>
      </c>
      <c r="J139" s="68">
        <v>6646.4849999999997</v>
      </c>
      <c r="K139" s="48">
        <f>Table3[[#This Row],[Residential Incentive Disbursements]]/'1.) CLM Reference'!$B$5</f>
        <v>5.3367966474078664E-5</v>
      </c>
      <c r="L139" s="49">
        <v>0</v>
      </c>
      <c r="M139" s="48">
        <f>Table3[[#This Row],[C&amp;I CLM $ Collected]]/'1.) CLM Reference'!$B$4</f>
        <v>0</v>
      </c>
      <c r="N139" s="68">
        <v>0</v>
      </c>
      <c r="O139" s="48">
        <f>Table3[[#This Row],[C&amp;I Incentive Disbursements]]/'1.) CLM Reference'!$B$5</f>
        <v>0</v>
      </c>
    </row>
    <row r="140" spans="1:15" x14ac:dyDescent="0.35">
      <c r="A140" t="s">
        <v>76</v>
      </c>
      <c r="B140" s="72">
        <v>9001210800</v>
      </c>
      <c r="C140" t="s">
        <v>45</v>
      </c>
      <c r="D140" s="47">
        <f>Table3[[#This Row],[Residential CLM $ Collected]]+Table3[[#This Row],[C&amp;I CLM $ Collected]]</f>
        <v>64267.028490000004</v>
      </c>
      <c r="E140" s="48">
        <f>Table3[[#This Row],[CLM $ Collected ]]/'1.) CLM Reference'!$B$4</f>
        <v>6.918584887738396E-4</v>
      </c>
      <c r="F140" s="47">
        <f>Table3[[#This Row],[Residential Incentive Disbursements]]+Table3[[#This Row],[C&amp;I Incentive Disbursements]]</f>
        <v>63624.959999999999</v>
      </c>
      <c r="G140" s="48">
        <f>Table3[[#This Row],[Incentive Disbursements]]/'1.) CLM Reference'!$B$5</f>
        <v>5.1087676150545684E-4</v>
      </c>
      <c r="H140" s="47">
        <v>64267.028490000004</v>
      </c>
      <c r="I140" s="48">
        <f>Table3[[#This Row],[Residential CLM $ Collected]]/'1.) CLM Reference'!$B$4</f>
        <v>6.918584887738396E-4</v>
      </c>
      <c r="J140" s="68">
        <v>63624.959999999999</v>
      </c>
      <c r="K140" s="48">
        <f>Table3[[#This Row],[Residential Incentive Disbursements]]/'1.) CLM Reference'!$B$5</f>
        <v>5.1087676150545684E-4</v>
      </c>
      <c r="L140" s="49">
        <v>0</v>
      </c>
      <c r="M140" s="48">
        <f>Table3[[#This Row],[C&amp;I CLM $ Collected]]/'1.) CLM Reference'!$B$4</f>
        <v>0</v>
      </c>
      <c r="N140" s="68">
        <v>0</v>
      </c>
      <c r="O140" s="48">
        <f>Table3[[#This Row],[C&amp;I Incentive Disbursements]]/'1.) CLM Reference'!$B$5</f>
        <v>0</v>
      </c>
    </row>
    <row r="141" spans="1:15" x14ac:dyDescent="0.35">
      <c r="A141" t="s">
        <v>76</v>
      </c>
      <c r="B141" s="72">
        <v>9001210900</v>
      </c>
      <c r="C141" t="s">
        <v>45</v>
      </c>
      <c r="D141" s="47">
        <f>Table3[[#This Row],[Residential CLM $ Collected]]+Table3[[#This Row],[C&amp;I CLM $ Collected]]</f>
        <v>74198.912570999993</v>
      </c>
      <c r="E141" s="48">
        <f>Table3[[#This Row],[CLM $ Collected ]]/'1.) CLM Reference'!$B$4</f>
        <v>7.987789186179985E-4</v>
      </c>
      <c r="F141" s="47">
        <f>Table3[[#This Row],[Residential Incentive Disbursements]]+Table3[[#This Row],[C&amp;I Incentive Disbursements]]</f>
        <v>66178.91</v>
      </c>
      <c r="G141" s="48">
        <f>Table3[[#This Row],[Incentive Disbursements]]/'1.) CLM Reference'!$B$5</f>
        <v>5.3138370885830177E-4</v>
      </c>
      <c r="H141" s="47">
        <v>74198.912570999993</v>
      </c>
      <c r="I141" s="48">
        <f>Table3[[#This Row],[Residential CLM $ Collected]]/'1.) CLM Reference'!$B$4</f>
        <v>7.987789186179985E-4</v>
      </c>
      <c r="J141" s="68">
        <v>66178.91</v>
      </c>
      <c r="K141" s="48">
        <f>Table3[[#This Row],[Residential Incentive Disbursements]]/'1.) CLM Reference'!$B$5</f>
        <v>5.3138370885830177E-4</v>
      </c>
      <c r="L141" s="49">
        <v>0</v>
      </c>
      <c r="M141" s="48">
        <f>Table3[[#This Row],[C&amp;I CLM $ Collected]]/'1.) CLM Reference'!$B$4</f>
        <v>0</v>
      </c>
      <c r="N141" s="68">
        <v>0</v>
      </c>
      <c r="O141" s="48">
        <f>Table3[[#This Row],[C&amp;I Incentive Disbursements]]/'1.) CLM Reference'!$B$5</f>
        <v>0</v>
      </c>
    </row>
    <row r="142" spans="1:15" x14ac:dyDescent="0.35">
      <c r="A142" t="s">
        <v>76</v>
      </c>
      <c r="B142" s="72">
        <v>9001211000</v>
      </c>
      <c r="C142" t="s">
        <v>45</v>
      </c>
      <c r="D142" s="47">
        <f>Table3[[#This Row],[Residential CLM $ Collected]]+Table3[[#This Row],[C&amp;I CLM $ Collected]]</f>
        <v>53136.210414000001</v>
      </c>
      <c r="E142" s="48">
        <f>Table3[[#This Row],[CLM $ Collected ]]/'1.) CLM Reference'!$B$4</f>
        <v>5.7203108810171773E-4</v>
      </c>
      <c r="F142" s="47">
        <f>Table3[[#This Row],[Residential Incentive Disbursements]]+Table3[[#This Row],[C&amp;I Incentive Disbursements]]</f>
        <v>21357.1</v>
      </c>
      <c r="G142" s="48">
        <f>Table3[[#This Row],[Incentive Disbursements]]/'1.) CLM Reference'!$B$5</f>
        <v>1.7148688318465255E-4</v>
      </c>
      <c r="H142" s="47">
        <v>53136.210414000001</v>
      </c>
      <c r="I142" s="48">
        <f>Table3[[#This Row],[Residential CLM $ Collected]]/'1.) CLM Reference'!$B$4</f>
        <v>5.7203108810171773E-4</v>
      </c>
      <c r="J142" s="68">
        <v>21357.1</v>
      </c>
      <c r="K142" s="48">
        <f>Table3[[#This Row],[Residential Incentive Disbursements]]/'1.) CLM Reference'!$B$5</f>
        <v>1.7148688318465255E-4</v>
      </c>
      <c r="L142" s="49">
        <v>0</v>
      </c>
      <c r="M142" s="48">
        <f>Table3[[#This Row],[C&amp;I CLM $ Collected]]/'1.) CLM Reference'!$B$4</f>
        <v>0</v>
      </c>
      <c r="N142" s="68">
        <v>0</v>
      </c>
      <c r="O142" s="48">
        <f>Table3[[#This Row],[C&amp;I Incentive Disbursements]]/'1.) CLM Reference'!$B$5</f>
        <v>0</v>
      </c>
    </row>
    <row r="143" spans="1:15" x14ac:dyDescent="0.35">
      <c r="A143" t="s">
        <v>76</v>
      </c>
      <c r="B143" s="72">
        <v>9001211100</v>
      </c>
      <c r="C143" t="s">
        <v>45</v>
      </c>
      <c r="D143" s="47">
        <f>Table3[[#This Row],[Residential CLM $ Collected]]+Table3[[#This Row],[C&amp;I CLM $ Collected]]</f>
        <v>510.3861</v>
      </c>
      <c r="E143" s="48">
        <f>Table3[[#This Row],[CLM $ Collected ]]/'1.) CLM Reference'!$B$4</f>
        <v>5.4944963869321995E-6</v>
      </c>
      <c r="F143" s="47">
        <f>Table3[[#This Row],[Residential Incentive Disbursements]]+Table3[[#This Row],[C&amp;I Incentive Disbursements]]</f>
        <v>211.05</v>
      </c>
      <c r="G143" s="48">
        <f>Table3[[#This Row],[Incentive Disbursements]]/'1.) CLM Reference'!$B$5</f>
        <v>1.6946264565938693E-6</v>
      </c>
      <c r="H143" s="47">
        <v>510.3861</v>
      </c>
      <c r="I143" s="48">
        <f>Table3[[#This Row],[Residential CLM $ Collected]]/'1.) CLM Reference'!$B$4</f>
        <v>5.4944963869321995E-6</v>
      </c>
      <c r="J143" s="68">
        <v>211.05</v>
      </c>
      <c r="K143" s="48">
        <f>Table3[[#This Row],[Residential Incentive Disbursements]]/'1.) CLM Reference'!$B$5</f>
        <v>1.6946264565938693E-6</v>
      </c>
      <c r="L143" s="49">
        <v>0</v>
      </c>
      <c r="M143" s="48">
        <f>Table3[[#This Row],[C&amp;I CLM $ Collected]]/'1.) CLM Reference'!$B$4</f>
        <v>0</v>
      </c>
      <c r="N143" s="68">
        <v>0</v>
      </c>
      <c r="O143" s="48">
        <f>Table3[[#This Row],[C&amp;I Incentive Disbursements]]/'1.) CLM Reference'!$B$5</f>
        <v>0</v>
      </c>
    </row>
    <row r="144" spans="1:15" x14ac:dyDescent="0.35">
      <c r="A144" t="s">
        <v>76</v>
      </c>
      <c r="B144" s="72">
        <v>9001211200</v>
      </c>
      <c r="C144" t="s">
        <v>45</v>
      </c>
      <c r="D144" s="47">
        <f>Table3[[#This Row],[Residential CLM $ Collected]]+Table3[[#This Row],[C&amp;I CLM $ Collected]]</f>
        <v>73236.859647000005</v>
      </c>
      <c r="E144" s="48">
        <f>Table3[[#This Row],[CLM $ Collected ]]/'1.) CLM Reference'!$B$4</f>
        <v>7.8842206071188484E-4</v>
      </c>
      <c r="F144" s="47">
        <f>Table3[[#This Row],[Residential Incentive Disbursements]]+Table3[[#This Row],[C&amp;I Incentive Disbursements]]</f>
        <v>33889.339999999997</v>
      </c>
      <c r="G144" s="48">
        <f>Table3[[#This Row],[Incentive Disbursements]]/'1.) CLM Reference'!$B$5</f>
        <v>2.7211453286190413E-4</v>
      </c>
      <c r="H144" s="47">
        <v>73236.859647000005</v>
      </c>
      <c r="I144" s="48">
        <f>Table3[[#This Row],[Residential CLM $ Collected]]/'1.) CLM Reference'!$B$4</f>
        <v>7.8842206071188484E-4</v>
      </c>
      <c r="J144" s="68">
        <v>33889.339999999997</v>
      </c>
      <c r="K144" s="48">
        <f>Table3[[#This Row],[Residential Incentive Disbursements]]/'1.) CLM Reference'!$B$5</f>
        <v>2.7211453286190413E-4</v>
      </c>
      <c r="L144" s="49">
        <v>0</v>
      </c>
      <c r="M144" s="48">
        <f>Table3[[#This Row],[C&amp;I CLM $ Collected]]/'1.) CLM Reference'!$B$4</f>
        <v>0</v>
      </c>
      <c r="N144" s="68">
        <v>0</v>
      </c>
      <c r="O144" s="48">
        <f>Table3[[#This Row],[C&amp;I Incentive Disbursements]]/'1.) CLM Reference'!$B$5</f>
        <v>0</v>
      </c>
    </row>
    <row r="145" spans="1:15" x14ac:dyDescent="0.35">
      <c r="A145" t="s">
        <v>76</v>
      </c>
      <c r="B145" s="72">
        <v>9001211300</v>
      </c>
      <c r="C145" t="s">
        <v>45</v>
      </c>
      <c r="D145" s="47">
        <f>Table3[[#This Row],[Residential CLM $ Collected]]+Table3[[#This Row],[C&amp;I CLM $ Collected]]</f>
        <v>47380.371380999997</v>
      </c>
      <c r="E145" s="48">
        <f>Table3[[#This Row],[CLM $ Collected ]]/'1.) CLM Reference'!$B$4</f>
        <v>5.1006733797101902E-4</v>
      </c>
      <c r="F145" s="47">
        <f>Table3[[#This Row],[Residential Incentive Disbursements]]+Table3[[#This Row],[C&amp;I Incentive Disbursements]]</f>
        <v>21328.87</v>
      </c>
      <c r="G145" s="48">
        <f>Table3[[#This Row],[Incentive Disbursements]]/'1.) CLM Reference'!$B$5</f>
        <v>1.7126021033523467E-4</v>
      </c>
      <c r="H145" s="47">
        <v>47380.371380999997</v>
      </c>
      <c r="I145" s="48">
        <f>Table3[[#This Row],[Residential CLM $ Collected]]/'1.) CLM Reference'!$B$4</f>
        <v>5.1006733797101902E-4</v>
      </c>
      <c r="J145" s="68">
        <v>21328.87</v>
      </c>
      <c r="K145" s="48">
        <f>Table3[[#This Row],[Residential Incentive Disbursements]]/'1.) CLM Reference'!$B$5</f>
        <v>1.7126021033523467E-4</v>
      </c>
      <c r="L145" s="49">
        <v>0</v>
      </c>
      <c r="M145" s="48">
        <f>Table3[[#This Row],[C&amp;I CLM $ Collected]]/'1.) CLM Reference'!$B$4</f>
        <v>0</v>
      </c>
      <c r="N145" s="68">
        <v>0</v>
      </c>
      <c r="O145" s="48">
        <f>Table3[[#This Row],[C&amp;I Incentive Disbursements]]/'1.) CLM Reference'!$B$5</f>
        <v>0</v>
      </c>
    </row>
    <row r="146" spans="1:15" x14ac:dyDescent="0.35">
      <c r="A146" t="s">
        <v>76</v>
      </c>
      <c r="B146" s="72">
        <v>9001211400</v>
      </c>
      <c r="C146" t="s">
        <v>45</v>
      </c>
      <c r="D146" s="47">
        <f>Table3[[#This Row],[Residential CLM $ Collected]]+Table3[[#This Row],[C&amp;I CLM $ Collected]]</f>
        <v>52694.714120999997</v>
      </c>
      <c r="E146" s="48">
        <f>Table3[[#This Row],[CLM $ Collected ]]/'1.) CLM Reference'!$B$4</f>
        <v>5.6727821613531337E-4</v>
      </c>
      <c r="F146" s="47">
        <f>Table3[[#This Row],[Residential Incentive Disbursements]]+Table3[[#This Row],[C&amp;I Incentive Disbursements]]</f>
        <v>28844.46</v>
      </c>
      <c r="G146" s="48">
        <f>Table3[[#This Row],[Incentive Disbursements]]/'1.) CLM Reference'!$B$5</f>
        <v>2.3160665739001941E-4</v>
      </c>
      <c r="H146" s="47">
        <v>52694.714120999997</v>
      </c>
      <c r="I146" s="48">
        <f>Table3[[#This Row],[Residential CLM $ Collected]]/'1.) CLM Reference'!$B$4</f>
        <v>5.6727821613531337E-4</v>
      </c>
      <c r="J146" s="68">
        <v>28844.46</v>
      </c>
      <c r="K146" s="48">
        <f>Table3[[#This Row],[Residential Incentive Disbursements]]/'1.) CLM Reference'!$B$5</f>
        <v>2.3160665739001941E-4</v>
      </c>
      <c r="L146" s="49">
        <v>0</v>
      </c>
      <c r="M146" s="48">
        <f>Table3[[#This Row],[C&amp;I CLM $ Collected]]/'1.) CLM Reference'!$B$4</f>
        <v>0</v>
      </c>
      <c r="N146" s="68">
        <v>0</v>
      </c>
      <c r="O146" s="48">
        <f>Table3[[#This Row],[C&amp;I Incentive Disbursements]]/'1.) CLM Reference'!$B$5</f>
        <v>0</v>
      </c>
    </row>
    <row r="147" spans="1:15" x14ac:dyDescent="0.35">
      <c r="A147" t="s">
        <v>76</v>
      </c>
      <c r="B147" s="72">
        <v>9001220100</v>
      </c>
      <c r="C147" t="s">
        <v>45</v>
      </c>
      <c r="D147" s="47">
        <f>Table3[[#This Row],[Residential CLM $ Collected]]+Table3[[#This Row],[C&amp;I CLM $ Collected]]</f>
        <v>208.22613000000001</v>
      </c>
      <c r="E147" s="48">
        <f>Table3[[#This Row],[CLM $ Collected ]]/'1.) CLM Reference'!$B$4</f>
        <v>2.2416318135424822E-6</v>
      </c>
      <c r="F147" s="47">
        <f>Table3[[#This Row],[Residential Incentive Disbursements]]+Table3[[#This Row],[C&amp;I Incentive Disbursements]]</f>
        <v>0</v>
      </c>
      <c r="G147" s="48">
        <f>Table3[[#This Row],[Incentive Disbursements]]/'1.) CLM Reference'!$B$5</f>
        <v>0</v>
      </c>
      <c r="H147" s="47">
        <v>208.22613000000001</v>
      </c>
      <c r="I147" s="48">
        <f>Table3[[#This Row],[Residential CLM $ Collected]]/'1.) CLM Reference'!$B$4</f>
        <v>2.2416318135424822E-6</v>
      </c>
      <c r="J147" s="68">
        <v>0</v>
      </c>
      <c r="K147" s="48">
        <f>Table3[[#This Row],[Residential Incentive Disbursements]]/'1.) CLM Reference'!$B$5</f>
        <v>0</v>
      </c>
      <c r="L147" s="49">
        <v>0</v>
      </c>
      <c r="M147" s="48">
        <f>Table3[[#This Row],[C&amp;I CLM $ Collected]]/'1.) CLM Reference'!$B$4</f>
        <v>0</v>
      </c>
      <c r="N147" s="68">
        <v>0</v>
      </c>
      <c r="O147" s="48">
        <f>Table3[[#This Row],[C&amp;I Incentive Disbursements]]/'1.) CLM Reference'!$B$5</f>
        <v>0</v>
      </c>
    </row>
    <row r="148" spans="1:15" x14ac:dyDescent="0.35">
      <c r="A148" t="s">
        <v>76</v>
      </c>
      <c r="B148" s="72">
        <v>9001220200</v>
      </c>
      <c r="C148" t="s">
        <v>45</v>
      </c>
      <c r="D148" s="47">
        <f>Table3[[#This Row],[Residential CLM $ Collected]]+Table3[[#This Row],[C&amp;I CLM $ Collected]]</f>
        <v>124.9521</v>
      </c>
      <c r="E148" s="48">
        <f>Table3[[#This Row],[CLM $ Collected ]]/'1.) CLM Reference'!$B$4</f>
        <v>1.3451558770695183E-6</v>
      </c>
      <c r="F148" s="47">
        <f>Table3[[#This Row],[Residential Incentive Disbursements]]+Table3[[#This Row],[C&amp;I Incentive Disbursements]]</f>
        <v>0</v>
      </c>
      <c r="G148" s="48">
        <f>Table3[[#This Row],[Incentive Disbursements]]/'1.) CLM Reference'!$B$5</f>
        <v>0</v>
      </c>
      <c r="H148" s="47">
        <v>124.9521</v>
      </c>
      <c r="I148" s="48">
        <f>Table3[[#This Row],[Residential CLM $ Collected]]/'1.) CLM Reference'!$B$4</f>
        <v>1.3451558770695183E-6</v>
      </c>
      <c r="J148" s="68">
        <v>0</v>
      </c>
      <c r="K148" s="48">
        <f>Table3[[#This Row],[Residential Incentive Disbursements]]/'1.) CLM Reference'!$B$5</f>
        <v>0</v>
      </c>
      <c r="L148" s="49">
        <v>0</v>
      </c>
      <c r="M148" s="48">
        <f>Table3[[#This Row],[C&amp;I CLM $ Collected]]/'1.) CLM Reference'!$B$4</f>
        <v>0</v>
      </c>
      <c r="N148" s="68">
        <v>0</v>
      </c>
      <c r="O148" s="48">
        <f>Table3[[#This Row],[C&amp;I Incentive Disbursements]]/'1.) CLM Reference'!$B$5</f>
        <v>0</v>
      </c>
    </row>
    <row r="149" spans="1:15" x14ac:dyDescent="0.35">
      <c r="A149" t="s">
        <v>76</v>
      </c>
      <c r="B149" s="72">
        <v>9001220300</v>
      </c>
      <c r="C149" t="s">
        <v>45</v>
      </c>
      <c r="D149" s="47">
        <f>Table3[[#This Row],[Residential CLM $ Collected]]+Table3[[#This Row],[C&amp;I CLM $ Collected]]</f>
        <v>516.58781999999997</v>
      </c>
      <c r="E149" s="48">
        <f>Table3[[#This Row],[CLM $ Collected ]]/'1.) CLM Reference'!$B$4</f>
        <v>5.5612602116773581E-6</v>
      </c>
      <c r="F149" s="47">
        <f>Table3[[#This Row],[Residential Incentive Disbursements]]+Table3[[#This Row],[C&amp;I Incentive Disbursements]]</f>
        <v>0</v>
      </c>
      <c r="G149" s="48">
        <f>Table3[[#This Row],[Incentive Disbursements]]/'1.) CLM Reference'!$B$5</f>
        <v>0</v>
      </c>
      <c r="H149" s="47">
        <v>516.58781999999997</v>
      </c>
      <c r="I149" s="48">
        <f>Table3[[#This Row],[Residential CLM $ Collected]]/'1.) CLM Reference'!$B$4</f>
        <v>5.5612602116773581E-6</v>
      </c>
      <c r="J149" s="68">
        <v>0</v>
      </c>
      <c r="K149" s="48">
        <f>Table3[[#This Row],[Residential Incentive Disbursements]]/'1.) CLM Reference'!$B$5</f>
        <v>0</v>
      </c>
      <c r="L149" s="49">
        <v>0</v>
      </c>
      <c r="M149" s="48">
        <f>Table3[[#This Row],[C&amp;I CLM $ Collected]]/'1.) CLM Reference'!$B$4</f>
        <v>0</v>
      </c>
      <c r="N149" s="68">
        <v>0</v>
      </c>
      <c r="O149" s="48">
        <f>Table3[[#This Row],[C&amp;I Incentive Disbursements]]/'1.) CLM Reference'!$B$5</f>
        <v>0</v>
      </c>
    </row>
    <row r="150" spans="1:15" x14ac:dyDescent="0.35">
      <c r="A150" t="s">
        <v>76</v>
      </c>
      <c r="B150" s="72">
        <v>9001240100</v>
      </c>
      <c r="C150" t="s">
        <v>45</v>
      </c>
      <c r="D150" s="47">
        <f>Table3[[#This Row],[Residential CLM $ Collected]]+Table3[[#This Row],[C&amp;I CLM $ Collected]]</f>
        <v>65.886030000000005</v>
      </c>
      <c r="E150" s="48">
        <f>Table3[[#This Row],[CLM $ Collected ]]/'1.) CLM Reference'!$B$4</f>
        <v>7.0928764279494793E-7</v>
      </c>
      <c r="F150" s="47">
        <f>Table3[[#This Row],[Residential Incentive Disbursements]]+Table3[[#This Row],[C&amp;I Incentive Disbursements]]</f>
        <v>0</v>
      </c>
      <c r="G150" s="48">
        <f>Table3[[#This Row],[Incentive Disbursements]]/'1.) CLM Reference'!$B$5</f>
        <v>0</v>
      </c>
      <c r="H150" s="47">
        <v>65.886030000000005</v>
      </c>
      <c r="I150" s="48">
        <f>Table3[[#This Row],[Residential CLM $ Collected]]/'1.) CLM Reference'!$B$4</f>
        <v>7.0928764279494793E-7</v>
      </c>
      <c r="J150" s="68">
        <v>0</v>
      </c>
      <c r="K150" s="48">
        <f>Table3[[#This Row],[Residential Incentive Disbursements]]/'1.) CLM Reference'!$B$5</f>
        <v>0</v>
      </c>
      <c r="L150" s="49">
        <v>0</v>
      </c>
      <c r="M150" s="48">
        <f>Table3[[#This Row],[C&amp;I CLM $ Collected]]/'1.) CLM Reference'!$B$4</f>
        <v>0</v>
      </c>
      <c r="N150" s="68">
        <v>0</v>
      </c>
      <c r="O150" s="48">
        <f>Table3[[#This Row],[C&amp;I Incentive Disbursements]]/'1.) CLM Reference'!$B$5</f>
        <v>0</v>
      </c>
    </row>
    <row r="151" spans="1:15" x14ac:dyDescent="0.35">
      <c r="A151" t="s">
        <v>76</v>
      </c>
      <c r="B151" s="72">
        <v>9001245200</v>
      </c>
      <c r="C151" t="s">
        <v>45</v>
      </c>
      <c r="D151" s="47">
        <f>Table3[[#This Row],[Residential CLM $ Collected]]+Table3[[#This Row],[C&amp;I CLM $ Collected]]</f>
        <v>305.89355999999998</v>
      </c>
      <c r="E151" s="48">
        <f>Table3[[#This Row],[CLM $ Collected ]]/'1.) CLM Reference'!$B$4</f>
        <v>3.2930580597822471E-6</v>
      </c>
      <c r="F151" s="47">
        <f>Table3[[#This Row],[Residential Incentive Disbursements]]+Table3[[#This Row],[C&amp;I Incentive Disbursements]]</f>
        <v>0</v>
      </c>
      <c r="G151" s="48">
        <f>Table3[[#This Row],[Incentive Disbursements]]/'1.) CLM Reference'!$B$5</f>
        <v>0</v>
      </c>
      <c r="H151" s="47">
        <v>305.89355999999998</v>
      </c>
      <c r="I151" s="48">
        <f>Table3[[#This Row],[Residential CLM $ Collected]]/'1.) CLM Reference'!$B$4</f>
        <v>3.2930580597822471E-6</v>
      </c>
      <c r="J151" s="68">
        <v>0</v>
      </c>
      <c r="K151" s="48">
        <f>Table3[[#This Row],[Residential Incentive Disbursements]]/'1.) CLM Reference'!$B$5</f>
        <v>0</v>
      </c>
      <c r="L151" s="49">
        <v>0</v>
      </c>
      <c r="M151" s="48">
        <f>Table3[[#This Row],[C&amp;I CLM $ Collected]]/'1.) CLM Reference'!$B$4</f>
        <v>0</v>
      </c>
      <c r="N151" s="68">
        <v>0</v>
      </c>
      <c r="O151" s="48">
        <f>Table3[[#This Row],[C&amp;I Incentive Disbursements]]/'1.) CLM Reference'!$B$5</f>
        <v>0</v>
      </c>
    </row>
    <row r="152" spans="1:15" x14ac:dyDescent="0.35">
      <c r="A152" t="s">
        <v>76</v>
      </c>
      <c r="B152" s="72">
        <v>9001245600</v>
      </c>
      <c r="C152" t="s">
        <v>45</v>
      </c>
      <c r="D152" s="47">
        <f>Table3[[#This Row],[Residential CLM $ Collected]]+Table3[[#This Row],[C&amp;I CLM $ Collected]]</f>
        <v>1776.00549</v>
      </c>
      <c r="E152" s="48">
        <f>Table3[[#This Row],[CLM $ Collected ]]/'1.) CLM Reference'!$B$4</f>
        <v>1.911936031952428E-5</v>
      </c>
      <c r="F152" s="47">
        <f>Table3[[#This Row],[Residential Incentive Disbursements]]+Table3[[#This Row],[C&amp;I Incentive Disbursements]]</f>
        <v>0</v>
      </c>
      <c r="G152" s="48">
        <f>Table3[[#This Row],[Incentive Disbursements]]/'1.) CLM Reference'!$B$5</f>
        <v>0</v>
      </c>
      <c r="H152" s="47">
        <v>1776.00549</v>
      </c>
      <c r="I152" s="48">
        <f>Table3[[#This Row],[Residential CLM $ Collected]]/'1.) CLM Reference'!$B$4</f>
        <v>1.911936031952428E-5</v>
      </c>
      <c r="J152" s="68">
        <v>0</v>
      </c>
      <c r="K152" s="48">
        <f>Table3[[#This Row],[Residential Incentive Disbursements]]/'1.) CLM Reference'!$B$5</f>
        <v>0</v>
      </c>
      <c r="L152" s="49">
        <v>0</v>
      </c>
      <c r="M152" s="48">
        <f>Table3[[#This Row],[C&amp;I CLM $ Collected]]/'1.) CLM Reference'!$B$4</f>
        <v>0</v>
      </c>
      <c r="N152" s="68">
        <v>0</v>
      </c>
      <c r="O152" s="48">
        <f>Table3[[#This Row],[C&amp;I Incentive Disbursements]]/'1.) CLM Reference'!$B$5</f>
        <v>0</v>
      </c>
    </row>
    <row r="153" spans="1:15" x14ac:dyDescent="0.35">
      <c r="A153" t="s">
        <v>77</v>
      </c>
      <c r="B153" s="72">
        <v>9001100300</v>
      </c>
      <c r="C153" t="s">
        <v>45</v>
      </c>
      <c r="D153" s="47">
        <f>Table3[[#This Row],[Residential CLM $ Collected]]+Table3[[#This Row],[C&amp;I CLM $ Collected]]</f>
        <v>281429.29411800002</v>
      </c>
      <c r="E153" s="48">
        <f>Table3[[#This Row],[CLM $ Collected ]]/'1.) CLM Reference'!$B$4</f>
        <v>3.029691129339593E-3</v>
      </c>
      <c r="F153" s="47">
        <f>Table3[[#This Row],[Residential Incentive Disbursements]]+Table3[[#This Row],[C&amp;I Incentive Disbursements]]</f>
        <v>316918.71499999997</v>
      </c>
      <c r="G153" s="48">
        <f>Table3[[#This Row],[Incentive Disbursements]]/'1.) CLM Reference'!$B$5</f>
        <v>2.544699545267625E-3</v>
      </c>
      <c r="H153" s="47">
        <v>160829.94181800002</v>
      </c>
      <c r="I153" s="48">
        <f>Table3[[#This Row],[Residential CLM $ Collected]]/'1.) CLM Reference'!$B$4</f>
        <v>1.7313942018199889E-3</v>
      </c>
      <c r="J153" s="68">
        <v>272463.03499999997</v>
      </c>
      <c r="K153" s="48">
        <f>Table3[[#This Row],[Residential Incentive Disbursements]]/'1.) CLM Reference'!$B$5</f>
        <v>2.1877425612644458E-3</v>
      </c>
      <c r="L153" s="49">
        <v>120599.3523</v>
      </c>
      <c r="M153" s="48">
        <f>Table3[[#This Row],[C&amp;I CLM $ Collected]]/'1.) CLM Reference'!$B$4</f>
        <v>1.2982969275196043E-3</v>
      </c>
      <c r="N153" s="68">
        <v>44455.68</v>
      </c>
      <c r="O153" s="48">
        <f>Table3[[#This Row],[C&amp;I Incentive Disbursements]]/'1.) CLM Reference'!$B$5</f>
        <v>3.5695698400317903E-4</v>
      </c>
    </row>
    <row r="154" spans="1:15" x14ac:dyDescent="0.35">
      <c r="A154" t="s">
        <v>77</v>
      </c>
      <c r="B154" s="72">
        <v>9001102010</v>
      </c>
      <c r="C154" t="s">
        <v>45</v>
      </c>
      <c r="D154" s="47">
        <f>Table3[[#This Row],[Residential CLM $ Collected]]+Table3[[#This Row],[C&amp;I CLM $ Collected]]</f>
        <v>53.279730000000001</v>
      </c>
      <c r="E154" s="48">
        <f>Table3[[#This Row],[CLM $ Collected ]]/'1.) CLM Reference'!$B$4</f>
        <v>5.7357612987838642E-7</v>
      </c>
      <c r="F154" s="47">
        <f>Table3[[#This Row],[Residential Incentive Disbursements]]+Table3[[#This Row],[C&amp;I Incentive Disbursements]]</f>
        <v>0</v>
      </c>
      <c r="G154" s="48">
        <f>Table3[[#This Row],[Incentive Disbursements]]/'1.) CLM Reference'!$B$5</f>
        <v>0</v>
      </c>
      <c r="H154" s="47">
        <v>53.279730000000001</v>
      </c>
      <c r="I154" s="48">
        <f>Table3[[#This Row],[Residential CLM $ Collected]]/'1.) CLM Reference'!$B$4</f>
        <v>5.7357612987838642E-7</v>
      </c>
      <c r="J154" s="68">
        <v>0</v>
      </c>
      <c r="K154" s="48">
        <f>Table3[[#This Row],[Residential Incentive Disbursements]]/'1.) CLM Reference'!$B$5</f>
        <v>0</v>
      </c>
      <c r="L154" s="49">
        <v>0</v>
      </c>
      <c r="M154" s="48">
        <f>Table3[[#This Row],[C&amp;I CLM $ Collected]]/'1.) CLM Reference'!$B$4</f>
        <v>0</v>
      </c>
      <c r="N154" s="68">
        <v>0</v>
      </c>
      <c r="O154" s="48">
        <f>Table3[[#This Row],[C&amp;I Incentive Disbursements]]/'1.) CLM Reference'!$B$5</f>
        <v>0</v>
      </c>
    </row>
    <row r="155" spans="1:15" x14ac:dyDescent="0.35">
      <c r="A155" t="s">
        <v>77</v>
      </c>
      <c r="B155" s="72">
        <v>9001102020</v>
      </c>
      <c r="C155" t="s">
        <v>45</v>
      </c>
      <c r="D155" s="47">
        <f>Table3[[#This Row],[Residential CLM $ Collected]]+Table3[[#This Row],[C&amp;I CLM $ Collected]]</f>
        <v>33.925919999999998</v>
      </c>
      <c r="E155" s="48">
        <f>Table3[[#This Row],[CLM $ Collected ]]/'1.) CLM Reference'!$B$4</f>
        <v>3.6522515966510616E-7</v>
      </c>
      <c r="F155" s="47">
        <f>Table3[[#This Row],[Residential Incentive Disbursements]]+Table3[[#This Row],[C&amp;I Incentive Disbursements]]</f>
        <v>0</v>
      </c>
      <c r="G155" s="48">
        <f>Table3[[#This Row],[Incentive Disbursements]]/'1.) CLM Reference'!$B$5</f>
        <v>0</v>
      </c>
      <c r="H155" s="47">
        <v>33.925919999999998</v>
      </c>
      <c r="I155" s="48">
        <f>Table3[[#This Row],[Residential CLM $ Collected]]/'1.) CLM Reference'!$B$4</f>
        <v>3.6522515966510616E-7</v>
      </c>
      <c r="J155" s="68">
        <v>0</v>
      </c>
      <c r="K155" s="48">
        <f>Table3[[#This Row],[Residential Incentive Disbursements]]/'1.) CLM Reference'!$B$5</f>
        <v>0</v>
      </c>
      <c r="L155" s="49">
        <v>0</v>
      </c>
      <c r="M155" s="48">
        <f>Table3[[#This Row],[C&amp;I CLM $ Collected]]/'1.) CLM Reference'!$B$4</f>
        <v>0</v>
      </c>
      <c r="N155" s="68">
        <v>0</v>
      </c>
      <c r="O155" s="48">
        <f>Table3[[#This Row],[C&amp;I Incentive Disbursements]]/'1.) CLM Reference'!$B$5</f>
        <v>0</v>
      </c>
    </row>
    <row r="156" spans="1:15" x14ac:dyDescent="0.35">
      <c r="A156" t="s">
        <v>77</v>
      </c>
      <c r="B156" s="72">
        <v>9001103000</v>
      </c>
      <c r="C156" t="s">
        <v>45</v>
      </c>
      <c r="D156" s="47">
        <f>Table3[[#This Row],[Residential CLM $ Collected]]+Table3[[#This Row],[C&amp;I CLM $ Collected]]</f>
        <v>75.541200000000003</v>
      </c>
      <c r="E156" s="48">
        <f>Table3[[#This Row],[CLM $ Collected ]]/'1.) CLM Reference'!$B$4</f>
        <v>8.1322914253449044E-7</v>
      </c>
      <c r="F156" s="47">
        <f>Table3[[#This Row],[Residential Incentive Disbursements]]+Table3[[#This Row],[C&amp;I Incentive Disbursements]]</f>
        <v>0</v>
      </c>
      <c r="G156" s="48">
        <f>Table3[[#This Row],[Incentive Disbursements]]/'1.) CLM Reference'!$B$5</f>
        <v>0</v>
      </c>
      <c r="H156" s="47">
        <v>75.541200000000003</v>
      </c>
      <c r="I156" s="48">
        <f>Table3[[#This Row],[Residential CLM $ Collected]]/'1.) CLM Reference'!$B$4</f>
        <v>8.1322914253449044E-7</v>
      </c>
      <c r="J156" s="68">
        <v>0</v>
      </c>
      <c r="K156" s="48">
        <f>Table3[[#This Row],[Residential Incentive Disbursements]]/'1.) CLM Reference'!$B$5</f>
        <v>0</v>
      </c>
      <c r="L156" s="49">
        <v>0</v>
      </c>
      <c r="M156" s="48">
        <f>Table3[[#This Row],[C&amp;I CLM $ Collected]]/'1.) CLM Reference'!$B$4</f>
        <v>0</v>
      </c>
      <c r="N156" s="68">
        <v>0</v>
      </c>
      <c r="O156" s="48">
        <f>Table3[[#This Row],[C&amp;I Incentive Disbursements]]/'1.) CLM Reference'!$B$5</f>
        <v>0</v>
      </c>
    </row>
    <row r="157" spans="1:15" x14ac:dyDescent="0.35">
      <c r="A157" t="s">
        <v>77</v>
      </c>
      <c r="B157" s="72">
        <v>9001105000</v>
      </c>
      <c r="C157" t="s">
        <v>45</v>
      </c>
      <c r="D157" s="47">
        <f>Table3[[#This Row],[Residential CLM $ Collected]]+Table3[[#This Row],[C&amp;I CLM $ Collected]]</f>
        <v>128.11574999999999</v>
      </c>
      <c r="E157" s="48">
        <f>Table3[[#This Row],[CLM $ Collected ]]/'1.) CLM Reference'!$B$4</f>
        <v>1.3792137471692684E-6</v>
      </c>
      <c r="F157" s="47">
        <f>Table3[[#This Row],[Residential Incentive Disbursements]]+Table3[[#This Row],[C&amp;I Incentive Disbursements]]</f>
        <v>0</v>
      </c>
      <c r="G157" s="48">
        <f>Table3[[#This Row],[Incentive Disbursements]]/'1.) CLM Reference'!$B$5</f>
        <v>0</v>
      </c>
      <c r="H157" s="47">
        <v>128.11574999999999</v>
      </c>
      <c r="I157" s="48">
        <f>Table3[[#This Row],[Residential CLM $ Collected]]/'1.) CLM Reference'!$B$4</f>
        <v>1.3792137471692684E-6</v>
      </c>
      <c r="J157" s="68">
        <v>0</v>
      </c>
      <c r="K157" s="48">
        <f>Table3[[#This Row],[Residential Incentive Disbursements]]/'1.) CLM Reference'!$B$5</f>
        <v>0</v>
      </c>
      <c r="L157" s="49">
        <v>0</v>
      </c>
      <c r="M157" s="48">
        <f>Table3[[#This Row],[C&amp;I CLM $ Collected]]/'1.) CLM Reference'!$B$4</f>
        <v>0</v>
      </c>
      <c r="N157" s="68">
        <v>0</v>
      </c>
      <c r="O157" s="48">
        <f>Table3[[#This Row],[C&amp;I Incentive Disbursements]]/'1.) CLM Reference'!$B$5</f>
        <v>0</v>
      </c>
    </row>
    <row r="158" spans="1:15" x14ac:dyDescent="0.35">
      <c r="A158" t="s">
        <v>77</v>
      </c>
      <c r="B158" s="72">
        <v>9001106000</v>
      </c>
      <c r="C158" t="s">
        <v>45</v>
      </c>
      <c r="D158" s="47">
        <f>Table3[[#This Row],[Residential CLM $ Collected]]+Table3[[#This Row],[C&amp;I CLM $ Collected]]</f>
        <v>124.65747</v>
      </c>
      <c r="E158" s="48">
        <f>Table3[[#This Row],[CLM $ Collected ]]/'1.) CLM Reference'!$B$4</f>
        <v>1.3419840754266409E-6</v>
      </c>
      <c r="F158" s="47">
        <f>Table3[[#This Row],[Residential Incentive Disbursements]]+Table3[[#This Row],[C&amp;I Incentive Disbursements]]</f>
        <v>0</v>
      </c>
      <c r="G158" s="48">
        <f>Table3[[#This Row],[Incentive Disbursements]]/'1.) CLM Reference'!$B$5</f>
        <v>0</v>
      </c>
      <c r="H158" s="47">
        <v>124.65747</v>
      </c>
      <c r="I158" s="48">
        <f>Table3[[#This Row],[Residential CLM $ Collected]]/'1.) CLM Reference'!$B$4</f>
        <v>1.3419840754266409E-6</v>
      </c>
      <c r="J158" s="68">
        <v>0</v>
      </c>
      <c r="K158" s="48">
        <f>Table3[[#This Row],[Residential Incentive Disbursements]]/'1.) CLM Reference'!$B$5</f>
        <v>0</v>
      </c>
      <c r="L158" s="49">
        <v>0</v>
      </c>
      <c r="M158" s="48">
        <f>Table3[[#This Row],[C&amp;I CLM $ Collected]]/'1.) CLM Reference'!$B$4</f>
        <v>0</v>
      </c>
      <c r="N158" s="68">
        <v>0</v>
      </c>
      <c r="O158" s="48">
        <f>Table3[[#This Row],[C&amp;I Incentive Disbursements]]/'1.) CLM Reference'!$B$5</f>
        <v>0</v>
      </c>
    </row>
    <row r="159" spans="1:15" x14ac:dyDescent="0.35">
      <c r="A159" t="s">
        <v>77</v>
      </c>
      <c r="B159" s="72">
        <v>9001109000</v>
      </c>
      <c r="C159" t="s">
        <v>45</v>
      </c>
      <c r="D159" s="47">
        <f>Table3[[#This Row],[Residential CLM $ Collected]]+Table3[[#This Row],[C&amp;I CLM $ Collected]]</f>
        <v>95.745090000000005</v>
      </c>
      <c r="E159" s="48">
        <f>Table3[[#This Row],[CLM $ Collected ]]/'1.) CLM Reference'!$B$4</f>
        <v>1.0307315404386959E-6</v>
      </c>
      <c r="F159" s="47">
        <f>Table3[[#This Row],[Residential Incentive Disbursements]]+Table3[[#This Row],[C&amp;I Incentive Disbursements]]</f>
        <v>0</v>
      </c>
      <c r="G159" s="48">
        <f>Table3[[#This Row],[Incentive Disbursements]]/'1.) CLM Reference'!$B$5</f>
        <v>0</v>
      </c>
      <c r="H159" s="47">
        <v>95.745090000000005</v>
      </c>
      <c r="I159" s="48">
        <f>Table3[[#This Row],[Residential CLM $ Collected]]/'1.) CLM Reference'!$B$4</f>
        <v>1.0307315404386959E-6</v>
      </c>
      <c r="J159" s="68">
        <v>0</v>
      </c>
      <c r="K159" s="48">
        <f>Table3[[#This Row],[Residential Incentive Disbursements]]/'1.) CLM Reference'!$B$5</f>
        <v>0</v>
      </c>
      <c r="L159" s="49">
        <v>0</v>
      </c>
      <c r="M159" s="48">
        <f>Table3[[#This Row],[C&amp;I CLM $ Collected]]/'1.) CLM Reference'!$B$4</f>
        <v>0</v>
      </c>
      <c r="N159" s="68">
        <v>0</v>
      </c>
      <c r="O159" s="48">
        <f>Table3[[#This Row],[C&amp;I Incentive Disbursements]]/'1.) CLM Reference'!$B$5</f>
        <v>0</v>
      </c>
    </row>
    <row r="160" spans="1:15" x14ac:dyDescent="0.35">
      <c r="A160" t="s">
        <v>77</v>
      </c>
      <c r="B160" s="72">
        <v>9001113000</v>
      </c>
      <c r="C160" t="s">
        <v>45</v>
      </c>
      <c r="D160" s="47">
        <f>Table3[[#This Row],[Residential CLM $ Collected]]+Table3[[#This Row],[C&amp;I CLM $ Collected]]</f>
        <v>93.77928</v>
      </c>
      <c r="E160" s="48">
        <f>Table3[[#This Row],[CLM $ Collected ]]/'1.) CLM Reference'!$B$4</f>
        <v>1.0095688639034314E-6</v>
      </c>
      <c r="F160" s="47">
        <f>Table3[[#This Row],[Residential Incentive Disbursements]]+Table3[[#This Row],[C&amp;I Incentive Disbursements]]</f>
        <v>0</v>
      </c>
      <c r="G160" s="48">
        <f>Table3[[#This Row],[Incentive Disbursements]]/'1.) CLM Reference'!$B$5</f>
        <v>0</v>
      </c>
      <c r="H160" s="47">
        <v>93.77928</v>
      </c>
      <c r="I160" s="48">
        <f>Table3[[#This Row],[Residential CLM $ Collected]]/'1.) CLM Reference'!$B$4</f>
        <v>1.0095688639034314E-6</v>
      </c>
      <c r="J160" s="68">
        <v>0</v>
      </c>
      <c r="K160" s="48">
        <f>Table3[[#This Row],[Residential Incentive Disbursements]]/'1.) CLM Reference'!$B$5</f>
        <v>0</v>
      </c>
      <c r="L160" s="49">
        <v>0</v>
      </c>
      <c r="M160" s="48">
        <f>Table3[[#This Row],[C&amp;I CLM $ Collected]]/'1.) CLM Reference'!$B$4</f>
        <v>0</v>
      </c>
      <c r="N160" s="68">
        <v>0</v>
      </c>
      <c r="O160" s="48">
        <f>Table3[[#This Row],[C&amp;I Incentive Disbursements]]/'1.) CLM Reference'!$B$5</f>
        <v>0</v>
      </c>
    </row>
    <row r="161" spans="1:15" x14ac:dyDescent="0.35">
      <c r="A161" t="s">
        <v>77</v>
      </c>
      <c r="B161" s="72">
        <v>9001201000</v>
      </c>
      <c r="C161" t="s">
        <v>45</v>
      </c>
      <c r="D161" s="47">
        <f>Table3[[#This Row],[Residential CLM $ Collected]]+Table3[[#This Row],[C&amp;I CLM $ Collected]]</f>
        <v>372.08870999999999</v>
      </c>
      <c r="E161" s="48">
        <f>Table3[[#This Row],[CLM $ Collected ]]/'1.) CLM Reference'!$B$4</f>
        <v>4.0056734944648045E-6</v>
      </c>
      <c r="F161" s="47">
        <f>Table3[[#This Row],[Residential Incentive Disbursements]]+Table3[[#This Row],[C&amp;I Incentive Disbursements]]</f>
        <v>1858.38</v>
      </c>
      <c r="G161" s="48">
        <f>Table3[[#This Row],[Incentive Disbursements]]/'1.) CLM Reference'!$B$5</f>
        <v>1.492186645062741E-5</v>
      </c>
      <c r="H161" s="47">
        <v>372.08870999999999</v>
      </c>
      <c r="I161" s="48">
        <f>Table3[[#This Row],[Residential CLM $ Collected]]/'1.) CLM Reference'!$B$4</f>
        <v>4.0056734944648045E-6</v>
      </c>
      <c r="J161" s="68">
        <v>1858.38</v>
      </c>
      <c r="K161" s="48">
        <f>Table3[[#This Row],[Residential Incentive Disbursements]]/'1.) CLM Reference'!$B$5</f>
        <v>1.492186645062741E-5</v>
      </c>
      <c r="L161" s="49">
        <v>0</v>
      </c>
      <c r="M161" s="48">
        <f>Table3[[#This Row],[C&amp;I CLM $ Collected]]/'1.) CLM Reference'!$B$4</f>
        <v>0</v>
      </c>
      <c r="N161" s="68">
        <v>0</v>
      </c>
      <c r="O161" s="48">
        <f>Table3[[#This Row],[C&amp;I Incentive Disbursements]]/'1.) CLM Reference'!$B$5</f>
        <v>0</v>
      </c>
    </row>
    <row r="162" spans="1:15" x14ac:dyDescent="0.35">
      <c r="A162" t="s">
        <v>77</v>
      </c>
      <c r="B162" s="72">
        <v>9001202000</v>
      </c>
      <c r="C162" t="s">
        <v>45</v>
      </c>
      <c r="D162" s="47">
        <f>Table3[[#This Row],[Residential CLM $ Collected]]+Table3[[#This Row],[C&amp;I CLM $ Collected]]</f>
        <v>34.76634</v>
      </c>
      <c r="E162" s="48">
        <f>Table3[[#This Row],[CLM $ Collected ]]/'1.) CLM Reference'!$B$4</f>
        <v>3.7427259385954364E-7</v>
      </c>
      <c r="F162" s="47">
        <f>Table3[[#This Row],[Residential Incentive Disbursements]]+Table3[[#This Row],[C&amp;I Incentive Disbursements]]</f>
        <v>0</v>
      </c>
      <c r="G162" s="48">
        <f>Table3[[#This Row],[Incentive Disbursements]]/'1.) CLM Reference'!$B$5</f>
        <v>0</v>
      </c>
      <c r="H162" s="47">
        <v>34.76634</v>
      </c>
      <c r="I162" s="48">
        <f>Table3[[#This Row],[Residential CLM $ Collected]]/'1.) CLM Reference'!$B$4</f>
        <v>3.7427259385954364E-7</v>
      </c>
      <c r="J162" s="68">
        <v>0</v>
      </c>
      <c r="K162" s="48">
        <f>Table3[[#This Row],[Residential Incentive Disbursements]]/'1.) CLM Reference'!$B$5</f>
        <v>0</v>
      </c>
      <c r="L162" s="49">
        <v>0</v>
      </c>
      <c r="M162" s="48">
        <f>Table3[[#This Row],[C&amp;I CLM $ Collected]]/'1.) CLM Reference'!$B$4</f>
        <v>0</v>
      </c>
      <c r="N162" s="68">
        <v>0</v>
      </c>
      <c r="O162" s="48">
        <f>Table3[[#This Row],[C&amp;I Incentive Disbursements]]/'1.) CLM Reference'!$B$5</f>
        <v>0</v>
      </c>
    </row>
    <row r="163" spans="1:15" x14ac:dyDescent="0.35">
      <c r="A163" t="s">
        <v>77</v>
      </c>
      <c r="B163" s="72">
        <v>9001205000</v>
      </c>
      <c r="C163" t="s">
        <v>45</v>
      </c>
      <c r="D163" s="47">
        <f>Table3[[#This Row],[Residential CLM $ Collected]]+Table3[[#This Row],[C&amp;I CLM $ Collected]]</f>
        <v>117.00675</v>
      </c>
      <c r="E163" s="48">
        <f>Table3[[#This Row],[CLM $ Collected ]]/'1.) CLM Reference'!$B$4</f>
        <v>1.2596212262083139E-6</v>
      </c>
      <c r="F163" s="47">
        <f>Table3[[#This Row],[Residential Incentive Disbursements]]+Table3[[#This Row],[C&amp;I Incentive Disbursements]]</f>
        <v>0</v>
      </c>
      <c r="G163" s="48">
        <f>Table3[[#This Row],[Incentive Disbursements]]/'1.) CLM Reference'!$B$5</f>
        <v>0</v>
      </c>
      <c r="H163" s="47">
        <v>117.00675</v>
      </c>
      <c r="I163" s="48">
        <f>Table3[[#This Row],[Residential CLM $ Collected]]/'1.) CLM Reference'!$B$4</f>
        <v>1.2596212262083139E-6</v>
      </c>
      <c r="J163" s="68">
        <v>0</v>
      </c>
      <c r="K163" s="48">
        <f>Table3[[#This Row],[Residential Incentive Disbursements]]/'1.) CLM Reference'!$B$5</f>
        <v>0</v>
      </c>
      <c r="L163" s="49">
        <v>0</v>
      </c>
      <c r="M163" s="48">
        <f>Table3[[#This Row],[C&amp;I CLM $ Collected]]/'1.) CLM Reference'!$B$4</f>
        <v>0</v>
      </c>
      <c r="N163" s="68">
        <v>0</v>
      </c>
      <c r="O163" s="48">
        <f>Table3[[#This Row],[C&amp;I Incentive Disbursements]]/'1.) CLM Reference'!$B$5</f>
        <v>0</v>
      </c>
    </row>
    <row r="164" spans="1:15" x14ac:dyDescent="0.35">
      <c r="A164" t="s">
        <v>77</v>
      </c>
      <c r="B164" s="72">
        <v>9001206000</v>
      </c>
      <c r="C164" t="s">
        <v>45</v>
      </c>
      <c r="D164" s="47">
        <f>Table3[[#This Row],[Residential CLM $ Collected]]+Table3[[#This Row],[C&amp;I CLM $ Collected]]</f>
        <v>17.7744</v>
      </c>
      <c r="E164" s="48">
        <f>Table3[[#This Row],[CLM $ Collected ]]/'1.) CLM Reference'!$B$4</f>
        <v>1.9134803353752715E-7</v>
      </c>
      <c r="F164" s="47">
        <f>Table3[[#This Row],[Residential Incentive Disbursements]]+Table3[[#This Row],[C&amp;I Incentive Disbursements]]</f>
        <v>0</v>
      </c>
      <c r="G164" s="48">
        <f>Table3[[#This Row],[Incentive Disbursements]]/'1.) CLM Reference'!$B$5</f>
        <v>0</v>
      </c>
      <c r="H164" s="47">
        <v>17.7744</v>
      </c>
      <c r="I164" s="48">
        <f>Table3[[#This Row],[Residential CLM $ Collected]]/'1.) CLM Reference'!$B$4</f>
        <v>1.9134803353752715E-7</v>
      </c>
      <c r="J164" s="68">
        <v>0</v>
      </c>
      <c r="K164" s="48">
        <f>Table3[[#This Row],[Residential Incentive Disbursements]]/'1.) CLM Reference'!$B$5</f>
        <v>0</v>
      </c>
      <c r="L164" s="49">
        <v>0</v>
      </c>
      <c r="M164" s="48">
        <f>Table3[[#This Row],[C&amp;I CLM $ Collected]]/'1.) CLM Reference'!$B$4</f>
        <v>0</v>
      </c>
      <c r="N164" s="68">
        <v>0</v>
      </c>
      <c r="O164" s="48">
        <f>Table3[[#This Row],[C&amp;I Incentive Disbursements]]/'1.) CLM Reference'!$B$5</f>
        <v>0</v>
      </c>
    </row>
    <row r="165" spans="1:15" x14ac:dyDescent="0.35">
      <c r="A165" t="s">
        <v>77</v>
      </c>
      <c r="B165" s="72">
        <v>9001207000</v>
      </c>
      <c r="C165" t="s">
        <v>45</v>
      </c>
      <c r="D165" s="47">
        <f>Table3[[#This Row],[Residential CLM $ Collected]]+Table3[[#This Row],[C&amp;I CLM $ Collected]]</f>
        <v>14.70252</v>
      </c>
      <c r="E165" s="48">
        <f>Table3[[#This Row],[CLM $ Collected ]]/'1.) CLM Reference'!$B$4</f>
        <v>1.5827810165441104E-7</v>
      </c>
      <c r="F165" s="47">
        <f>Table3[[#This Row],[Residential Incentive Disbursements]]+Table3[[#This Row],[C&amp;I Incentive Disbursements]]</f>
        <v>0</v>
      </c>
      <c r="G165" s="48">
        <f>Table3[[#This Row],[Incentive Disbursements]]/'1.) CLM Reference'!$B$5</f>
        <v>0</v>
      </c>
      <c r="H165" s="47">
        <v>14.70252</v>
      </c>
      <c r="I165" s="48">
        <f>Table3[[#This Row],[Residential CLM $ Collected]]/'1.) CLM Reference'!$B$4</f>
        <v>1.5827810165441104E-7</v>
      </c>
      <c r="J165" s="68">
        <v>0</v>
      </c>
      <c r="K165" s="48">
        <f>Table3[[#This Row],[Residential Incentive Disbursements]]/'1.) CLM Reference'!$B$5</f>
        <v>0</v>
      </c>
      <c r="L165" s="49">
        <v>0</v>
      </c>
      <c r="M165" s="48">
        <f>Table3[[#This Row],[C&amp;I CLM $ Collected]]/'1.) CLM Reference'!$B$4</f>
        <v>0</v>
      </c>
      <c r="N165" s="68">
        <v>0</v>
      </c>
      <c r="O165" s="48">
        <f>Table3[[#This Row],[C&amp;I Incentive Disbursements]]/'1.) CLM Reference'!$B$5</f>
        <v>0</v>
      </c>
    </row>
    <row r="166" spans="1:15" x14ac:dyDescent="0.35">
      <c r="A166" t="s">
        <v>77</v>
      </c>
      <c r="B166" s="72">
        <v>9001209000</v>
      </c>
      <c r="C166" t="s">
        <v>45</v>
      </c>
      <c r="D166" s="47">
        <f>Table3[[#This Row],[Residential CLM $ Collected]]+Table3[[#This Row],[C&amp;I CLM $ Collected]]</f>
        <v>349.81274999999999</v>
      </c>
      <c r="E166" s="48">
        <f>Table3[[#This Row],[CLM $ Collected ]]/'1.) CLM Reference'!$B$4</f>
        <v>3.7658644915639688E-6</v>
      </c>
      <c r="F166" s="47">
        <f>Table3[[#This Row],[Residential Incentive Disbursements]]+Table3[[#This Row],[C&amp;I Incentive Disbursements]]</f>
        <v>0</v>
      </c>
      <c r="G166" s="48">
        <f>Table3[[#This Row],[Incentive Disbursements]]/'1.) CLM Reference'!$B$5</f>
        <v>0</v>
      </c>
      <c r="H166" s="47">
        <v>349.81274999999999</v>
      </c>
      <c r="I166" s="48">
        <f>Table3[[#This Row],[Residential CLM $ Collected]]/'1.) CLM Reference'!$B$4</f>
        <v>3.7658644915639688E-6</v>
      </c>
      <c r="J166" s="68">
        <v>0</v>
      </c>
      <c r="K166" s="48">
        <f>Table3[[#This Row],[Residential Incentive Disbursements]]/'1.) CLM Reference'!$B$5</f>
        <v>0</v>
      </c>
      <c r="L166" s="49">
        <v>0</v>
      </c>
      <c r="M166" s="48">
        <f>Table3[[#This Row],[C&amp;I CLM $ Collected]]/'1.) CLM Reference'!$B$4</f>
        <v>0</v>
      </c>
      <c r="N166" s="68">
        <v>0</v>
      </c>
      <c r="O166" s="48">
        <f>Table3[[#This Row],[C&amp;I Incentive Disbursements]]/'1.) CLM Reference'!$B$5</f>
        <v>0</v>
      </c>
    </row>
    <row r="167" spans="1:15" x14ac:dyDescent="0.35">
      <c r="A167" t="s">
        <v>77</v>
      </c>
      <c r="B167" s="72">
        <v>9001210000</v>
      </c>
      <c r="C167" t="s">
        <v>45</v>
      </c>
      <c r="D167" s="47">
        <f>Table3[[#This Row],[Residential CLM $ Collected]]+Table3[[#This Row],[C&amp;I CLM $ Collected]]</f>
        <v>38.62068</v>
      </c>
      <c r="E167" s="48">
        <f>Table3[[#This Row],[CLM $ Collected ]]/'1.) CLM Reference'!$B$4</f>
        <v>4.1576599895817046E-7</v>
      </c>
      <c r="F167" s="47">
        <f>Table3[[#This Row],[Residential Incentive Disbursements]]+Table3[[#This Row],[C&amp;I Incentive Disbursements]]</f>
        <v>0</v>
      </c>
      <c r="G167" s="48">
        <f>Table3[[#This Row],[Incentive Disbursements]]/'1.) CLM Reference'!$B$5</f>
        <v>0</v>
      </c>
      <c r="H167" s="47">
        <v>38.62068</v>
      </c>
      <c r="I167" s="48">
        <f>Table3[[#This Row],[Residential CLM $ Collected]]/'1.) CLM Reference'!$B$4</f>
        <v>4.1576599895817046E-7</v>
      </c>
      <c r="J167" s="68">
        <v>0</v>
      </c>
      <c r="K167" s="48">
        <f>Table3[[#This Row],[Residential Incentive Disbursements]]/'1.) CLM Reference'!$B$5</f>
        <v>0</v>
      </c>
      <c r="L167" s="49">
        <v>0</v>
      </c>
      <c r="M167" s="48">
        <f>Table3[[#This Row],[C&amp;I CLM $ Collected]]/'1.) CLM Reference'!$B$4</f>
        <v>0</v>
      </c>
      <c r="N167" s="68">
        <v>0</v>
      </c>
      <c r="O167" s="48">
        <f>Table3[[#This Row],[C&amp;I Incentive Disbursements]]/'1.) CLM Reference'!$B$5</f>
        <v>0</v>
      </c>
    </row>
    <row r="168" spans="1:15" x14ac:dyDescent="0.35">
      <c r="A168" t="s">
        <v>77</v>
      </c>
      <c r="B168" s="72">
        <v>9001211000</v>
      </c>
      <c r="C168" t="s">
        <v>45</v>
      </c>
      <c r="D168" s="47">
        <f>Table3[[#This Row],[Residential CLM $ Collected]]+Table3[[#This Row],[C&amp;I CLM $ Collected]]</f>
        <v>185.13390000000001</v>
      </c>
      <c r="E168" s="48">
        <f>Table3[[#This Row],[CLM $ Collected ]]/'1.) CLM Reference'!$B$4</f>
        <v>1.9930353601884286E-6</v>
      </c>
      <c r="F168" s="47">
        <f>Table3[[#This Row],[Residential Incentive Disbursements]]+Table3[[#This Row],[C&amp;I Incentive Disbursements]]</f>
        <v>0</v>
      </c>
      <c r="G168" s="48">
        <f>Table3[[#This Row],[Incentive Disbursements]]/'1.) CLM Reference'!$B$5</f>
        <v>0</v>
      </c>
      <c r="H168" s="47">
        <v>185.13390000000001</v>
      </c>
      <c r="I168" s="48">
        <f>Table3[[#This Row],[Residential CLM $ Collected]]/'1.) CLM Reference'!$B$4</f>
        <v>1.9930353601884286E-6</v>
      </c>
      <c r="J168" s="68">
        <v>0</v>
      </c>
      <c r="K168" s="48">
        <f>Table3[[#This Row],[Residential Incentive Disbursements]]/'1.) CLM Reference'!$B$5</f>
        <v>0</v>
      </c>
      <c r="L168" s="49">
        <v>0</v>
      </c>
      <c r="M168" s="48">
        <f>Table3[[#This Row],[C&amp;I CLM $ Collected]]/'1.) CLM Reference'!$B$4</f>
        <v>0</v>
      </c>
      <c r="N168" s="68">
        <v>0</v>
      </c>
      <c r="O168" s="48">
        <f>Table3[[#This Row],[C&amp;I Incentive Disbursements]]/'1.) CLM Reference'!$B$5</f>
        <v>0</v>
      </c>
    </row>
    <row r="169" spans="1:15" x14ac:dyDescent="0.35">
      <c r="A169" t="s">
        <v>77</v>
      </c>
      <c r="B169" s="72">
        <v>9001212000</v>
      </c>
      <c r="C169" t="s">
        <v>45</v>
      </c>
      <c r="D169" s="47">
        <f>Table3[[#This Row],[Residential CLM $ Collected]]+Table3[[#This Row],[C&amp;I CLM $ Collected]]</f>
        <v>97.025040000000004</v>
      </c>
      <c r="E169" s="48">
        <f>Table3[[#This Row],[CLM $ Collected ]]/'1.) CLM Reference'!$B$4</f>
        <v>1.0445106787233277E-6</v>
      </c>
      <c r="F169" s="47">
        <f>Table3[[#This Row],[Residential Incentive Disbursements]]+Table3[[#This Row],[C&amp;I Incentive Disbursements]]</f>
        <v>9805.4699999999993</v>
      </c>
      <c r="G169" s="48">
        <f>Table3[[#This Row],[Incentive Disbursements]]/'1.) CLM Reference'!$B$5</f>
        <v>7.8733043740049688E-5</v>
      </c>
      <c r="H169" s="47">
        <v>97.025040000000004</v>
      </c>
      <c r="I169" s="48">
        <f>Table3[[#This Row],[Residential CLM $ Collected]]/'1.) CLM Reference'!$B$4</f>
        <v>1.0445106787233277E-6</v>
      </c>
      <c r="J169" s="68">
        <v>9805.4699999999993</v>
      </c>
      <c r="K169" s="48">
        <f>Table3[[#This Row],[Residential Incentive Disbursements]]/'1.) CLM Reference'!$B$5</f>
        <v>7.8733043740049688E-5</v>
      </c>
      <c r="L169" s="49">
        <v>0</v>
      </c>
      <c r="M169" s="48">
        <f>Table3[[#This Row],[C&amp;I CLM $ Collected]]/'1.) CLM Reference'!$B$4</f>
        <v>0</v>
      </c>
      <c r="N169" s="68">
        <v>0</v>
      </c>
      <c r="O169" s="48">
        <f>Table3[[#This Row],[C&amp;I Incentive Disbursements]]/'1.) CLM Reference'!$B$5</f>
        <v>0</v>
      </c>
    </row>
    <row r="170" spans="1:15" x14ac:dyDescent="0.35">
      <c r="A170" t="s">
        <v>77</v>
      </c>
      <c r="B170" s="72">
        <v>9001213000</v>
      </c>
      <c r="C170" t="s">
        <v>45</v>
      </c>
      <c r="D170" s="47">
        <f>Table3[[#This Row],[Residential CLM $ Collected]]+Table3[[#This Row],[C&amp;I CLM $ Collected]]</f>
        <v>50.782620000000001</v>
      </c>
      <c r="E170" s="48">
        <f>Table3[[#This Row],[CLM $ Collected ]]/'1.) CLM Reference'!$B$4</f>
        <v>5.4669381103629366E-7</v>
      </c>
      <c r="F170" s="47">
        <f>Table3[[#This Row],[Residential Incentive Disbursements]]+Table3[[#This Row],[C&amp;I Incentive Disbursements]]</f>
        <v>0</v>
      </c>
      <c r="G170" s="48">
        <f>Table3[[#This Row],[Incentive Disbursements]]/'1.) CLM Reference'!$B$5</f>
        <v>0</v>
      </c>
      <c r="H170" s="47">
        <v>50.782620000000001</v>
      </c>
      <c r="I170" s="48">
        <f>Table3[[#This Row],[Residential CLM $ Collected]]/'1.) CLM Reference'!$B$4</f>
        <v>5.4669381103629366E-7</v>
      </c>
      <c r="J170" s="68">
        <v>0</v>
      </c>
      <c r="K170" s="48">
        <f>Table3[[#This Row],[Residential Incentive Disbursements]]/'1.) CLM Reference'!$B$5</f>
        <v>0</v>
      </c>
      <c r="L170" s="49">
        <v>0</v>
      </c>
      <c r="M170" s="48">
        <f>Table3[[#This Row],[C&amp;I CLM $ Collected]]/'1.) CLM Reference'!$B$4</f>
        <v>0</v>
      </c>
      <c r="N170" s="68">
        <v>0</v>
      </c>
      <c r="O170" s="48">
        <f>Table3[[#This Row],[C&amp;I Incentive Disbursements]]/'1.) CLM Reference'!$B$5</f>
        <v>0</v>
      </c>
    </row>
    <row r="171" spans="1:15" x14ac:dyDescent="0.35">
      <c r="A171" t="s">
        <v>77</v>
      </c>
      <c r="B171" s="72">
        <v>9001214000</v>
      </c>
      <c r="C171" t="s">
        <v>45</v>
      </c>
      <c r="D171" s="47">
        <f>Table3[[#This Row],[Residential CLM $ Collected]]+Table3[[#This Row],[C&amp;I CLM $ Collected]]</f>
        <v>69.885270000000006</v>
      </c>
      <c r="E171" s="48">
        <f>Table3[[#This Row],[CLM $ Collected ]]/'1.) CLM Reference'!$B$4</f>
        <v>7.5234095034089146E-7</v>
      </c>
      <c r="F171" s="47">
        <f>Table3[[#This Row],[Residential Incentive Disbursements]]+Table3[[#This Row],[C&amp;I Incentive Disbursements]]</f>
        <v>0</v>
      </c>
      <c r="G171" s="48">
        <f>Table3[[#This Row],[Incentive Disbursements]]/'1.) CLM Reference'!$B$5</f>
        <v>0</v>
      </c>
      <c r="H171" s="47">
        <v>69.885270000000006</v>
      </c>
      <c r="I171" s="48">
        <f>Table3[[#This Row],[Residential CLM $ Collected]]/'1.) CLM Reference'!$B$4</f>
        <v>7.5234095034089146E-7</v>
      </c>
      <c r="J171" s="68">
        <v>0</v>
      </c>
      <c r="K171" s="48">
        <f>Table3[[#This Row],[Residential Incentive Disbursements]]/'1.) CLM Reference'!$B$5</f>
        <v>0</v>
      </c>
      <c r="L171" s="49">
        <v>0</v>
      </c>
      <c r="M171" s="48">
        <f>Table3[[#This Row],[C&amp;I CLM $ Collected]]/'1.) CLM Reference'!$B$4</f>
        <v>0</v>
      </c>
      <c r="N171" s="68">
        <v>0</v>
      </c>
      <c r="O171" s="48">
        <f>Table3[[#This Row],[C&amp;I Incentive Disbursements]]/'1.) CLM Reference'!$B$5</f>
        <v>0</v>
      </c>
    </row>
    <row r="172" spans="1:15" x14ac:dyDescent="0.35">
      <c r="A172" t="s">
        <v>77</v>
      </c>
      <c r="B172" s="72">
        <v>9001216000</v>
      </c>
      <c r="C172" t="s">
        <v>45</v>
      </c>
      <c r="D172" s="47">
        <f>Table3[[#This Row],[Residential CLM $ Collected]]+Table3[[#This Row],[C&amp;I CLM $ Collected]]</f>
        <v>52.299239999999998</v>
      </c>
      <c r="E172" s="48">
        <f>Table3[[#This Row],[CLM $ Collected ]]/'1.) CLM Reference'!$B$4</f>
        <v>5.630207899848761E-7</v>
      </c>
      <c r="F172" s="47">
        <f>Table3[[#This Row],[Residential Incentive Disbursements]]+Table3[[#This Row],[C&amp;I Incentive Disbursements]]</f>
        <v>1970.28</v>
      </c>
      <c r="G172" s="48">
        <f>Table3[[#This Row],[Incentive Disbursements]]/'1.) CLM Reference'!$B$5</f>
        <v>1.5820367755971422E-5</v>
      </c>
      <c r="H172" s="47">
        <v>52.299239999999998</v>
      </c>
      <c r="I172" s="48">
        <f>Table3[[#This Row],[Residential CLM $ Collected]]/'1.) CLM Reference'!$B$4</f>
        <v>5.630207899848761E-7</v>
      </c>
      <c r="J172" s="68">
        <v>1970.28</v>
      </c>
      <c r="K172" s="48">
        <f>Table3[[#This Row],[Residential Incentive Disbursements]]/'1.) CLM Reference'!$B$5</f>
        <v>1.5820367755971422E-5</v>
      </c>
      <c r="L172" s="49">
        <v>0</v>
      </c>
      <c r="M172" s="48">
        <f>Table3[[#This Row],[C&amp;I CLM $ Collected]]/'1.) CLM Reference'!$B$4</f>
        <v>0</v>
      </c>
      <c r="N172" s="68">
        <v>0</v>
      </c>
      <c r="O172" s="48">
        <f>Table3[[#This Row],[C&amp;I Incentive Disbursements]]/'1.) CLM Reference'!$B$5</f>
        <v>0</v>
      </c>
    </row>
    <row r="173" spans="1:15" x14ac:dyDescent="0.35">
      <c r="A173" t="s">
        <v>77</v>
      </c>
      <c r="B173" s="72">
        <v>9001217000</v>
      </c>
      <c r="C173" t="s">
        <v>45</v>
      </c>
      <c r="D173" s="47">
        <f>Table3[[#This Row],[Residential CLM $ Collected]]+Table3[[#This Row],[C&amp;I CLM $ Collected]]</f>
        <v>188.66463000000002</v>
      </c>
      <c r="E173" s="48">
        <f>Table3[[#This Row],[CLM $ Collected ]]/'1.) CLM Reference'!$B$4</f>
        <v>2.0310449831547143E-6</v>
      </c>
      <c r="F173" s="47">
        <f>Table3[[#This Row],[Residential Incentive Disbursements]]+Table3[[#This Row],[C&amp;I Incentive Disbursements]]</f>
        <v>0</v>
      </c>
      <c r="G173" s="48">
        <f>Table3[[#This Row],[Incentive Disbursements]]/'1.) CLM Reference'!$B$5</f>
        <v>0</v>
      </c>
      <c r="H173" s="47">
        <v>188.66463000000002</v>
      </c>
      <c r="I173" s="48">
        <f>Table3[[#This Row],[Residential CLM $ Collected]]/'1.) CLM Reference'!$B$4</f>
        <v>2.0310449831547143E-6</v>
      </c>
      <c r="J173" s="68">
        <v>0</v>
      </c>
      <c r="K173" s="48">
        <f>Table3[[#This Row],[Residential Incentive Disbursements]]/'1.) CLM Reference'!$B$5</f>
        <v>0</v>
      </c>
      <c r="L173" s="49">
        <v>0</v>
      </c>
      <c r="M173" s="48">
        <f>Table3[[#This Row],[C&amp;I CLM $ Collected]]/'1.) CLM Reference'!$B$4</f>
        <v>0</v>
      </c>
      <c r="N173" s="68">
        <v>0</v>
      </c>
      <c r="O173" s="48">
        <f>Table3[[#This Row],[C&amp;I Incentive Disbursements]]/'1.) CLM Reference'!$B$5</f>
        <v>0</v>
      </c>
    </row>
    <row r="174" spans="1:15" x14ac:dyDescent="0.35">
      <c r="A174" t="s">
        <v>77</v>
      </c>
      <c r="B174" s="72">
        <v>9001218010</v>
      </c>
      <c r="C174" t="s">
        <v>45</v>
      </c>
      <c r="D174" s="47">
        <f>Table3[[#This Row],[Residential CLM $ Collected]]+Table3[[#This Row],[C&amp;I CLM $ Collected]]</f>
        <v>73.855530000000002</v>
      </c>
      <c r="E174" s="48">
        <f>Table3[[#This Row],[CLM $ Collected ]]/'1.) CLM Reference'!$B$4</f>
        <v>7.9508227739737174E-7</v>
      </c>
      <c r="F174" s="47">
        <f>Table3[[#This Row],[Residential Incentive Disbursements]]+Table3[[#This Row],[C&amp;I Incentive Disbursements]]</f>
        <v>0</v>
      </c>
      <c r="G174" s="48">
        <f>Table3[[#This Row],[Incentive Disbursements]]/'1.) CLM Reference'!$B$5</f>
        <v>0</v>
      </c>
      <c r="H174" s="47">
        <v>73.855530000000002</v>
      </c>
      <c r="I174" s="48">
        <f>Table3[[#This Row],[Residential CLM $ Collected]]/'1.) CLM Reference'!$B$4</f>
        <v>7.9508227739737174E-7</v>
      </c>
      <c r="J174" s="68">
        <v>0</v>
      </c>
      <c r="K174" s="48">
        <f>Table3[[#This Row],[Residential Incentive Disbursements]]/'1.) CLM Reference'!$B$5</f>
        <v>0</v>
      </c>
      <c r="L174" s="49">
        <v>0</v>
      </c>
      <c r="M174" s="48">
        <f>Table3[[#This Row],[C&amp;I CLM $ Collected]]/'1.) CLM Reference'!$B$4</f>
        <v>0</v>
      </c>
      <c r="N174" s="68">
        <v>0</v>
      </c>
      <c r="O174" s="48">
        <f>Table3[[#This Row],[C&amp;I Incentive Disbursements]]/'1.) CLM Reference'!$B$5</f>
        <v>0</v>
      </c>
    </row>
    <row r="175" spans="1:15" x14ac:dyDescent="0.35">
      <c r="A175" t="s">
        <v>77</v>
      </c>
      <c r="B175" s="72">
        <v>9001218020</v>
      </c>
      <c r="C175" t="s">
        <v>45</v>
      </c>
      <c r="D175" s="47">
        <f>Table3[[#This Row],[Residential CLM $ Collected]]+Table3[[#This Row],[C&amp;I CLM $ Collected]]</f>
        <v>256.38123000000002</v>
      </c>
      <c r="E175" s="48">
        <f>Table3[[#This Row],[CLM $ Collected ]]/'1.) CLM Reference'!$B$4</f>
        <v>2.7600393935340978E-6</v>
      </c>
      <c r="F175" s="47">
        <f>Table3[[#This Row],[Residential Incentive Disbursements]]+Table3[[#This Row],[C&amp;I Incentive Disbursements]]</f>
        <v>0</v>
      </c>
      <c r="G175" s="48">
        <f>Table3[[#This Row],[Incentive Disbursements]]/'1.) CLM Reference'!$B$5</f>
        <v>0</v>
      </c>
      <c r="H175" s="47">
        <v>256.38123000000002</v>
      </c>
      <c r="I175" s="48">
        <f>Table3[[#This Row],[Residential CLM $ Collected]]/'1.) CLM Reference'!$B$4</f>
        <v>2.7600393935340978E-6</v>
      </c>
      <c r="J175" s="68">
        <v>0</v>
      </c>
      <c r="K175" s="48">
        <f>Table3[[#This Row],[Residential Incentive Disbursements]]/'1.) CLM Reference'!$B$5</f>
        <v>0</v>
      </c>
      <c r="L175" s="49">
        <v>0</v>
      </c>
      <c r="M175" s="48">
        <f>Table3[[#This Row],[C&amp;I CLM $ Collected]]/'1.) CLM Reference'!$B$4</f>
        <v>0</v>
      </c>
      <c r="N175" s="68">
        <v>0</v>
      </c>
      <c r="O175" s="48">
        <f>Table3[[#This Row],[C&amp;I Incentive Disbursements]]/'1.) CLM Reference'!$B$5</f>
        <v>0</v>
      </c>
    </row>
    <row r="176" spans="1:15" x14ac:dyDescent="0.35">
      <c r="A176" t="s">
        <v>77</v>
      </c>
      <c r="B176" s="72">
        <v>9001219000</v>
      </c>
      <c r="C176" t="s">
        <v>45</v>
      </c>
      <c r="D176" s="47">
        <f>Table3[[#This Row],[Residential CLM $ Collected]]+Table3[[#This Row],[C&amp;I CLM $ Collected]]</f>
        <v>252.76356000000001</v>
      </c>
      <c r="E176" s="48">
        <f>Table3[[#This Row],[CLM $ Collected ]]/'1.) CLM Reference'!$B$4</f>
        <v>2.7210938290994218E-6</v>
      </c>
      <c r="F176" s="47">
        <f>Table3[[#This Row],[Residential Incentive Disbursements]]+Table3[[#This Row],[C&amp;I Incentive Disbursements]]</f>
        <v>8604.3700000000008</v>
      </c>
      <c r="G176" s="48">
        <f>Table3[[#This Row],[Incentive Disbursements]]/'1.) CLM Reference'!$B$5</f>
        <v>6.9088808549266006E-5</v>
      </c>
      <c r="H176" s="47">
        <v>252.76356000000001</v>
      </c>
      <c r="I176" s="48">
        <f>Table3[[#This Row],[Residential CLM $ Collected]]/'1.) CLM Reference'!$B$4</f>
        <v>2.7210938290994218E-6</v>
      </c>
      <c r="J176" s="68">
        <v>8604.3700000000008</v>
      </c>
      <c r="K176" s="48">
        <f>Table3[[#This Row],[Residential Incentive Disbursements]]/'1.) CLM Reference'!$B$5</f>
        <v>6.9088808549266006E-5</v>
      </c>
      <c r="L176" s="49">
        <v>0</v>
      </c>
      <c r="M176" s="48">
        <f>Table3[[#This Row],[C&amp;I CLM $ Collected]]/'1.) CLM Reference'!$B$4</f>
        <v>0</v>
      </c>
      <c r="N176" s="68">
        <v>0</v>
      </c>
      <c r="O176" s="48">
        <f>Table3[[#This Row],[C&amp;I Incentive Disbursements]]/'1.) CLM Reference'!$B$5</f>
        <v>0</v>
      </c>
    </row>
    <row r="177" spans="1:15" x14ac:dyDescent="0.35">
      <c r="A177" t="s">
        <v>77</v>
      </c>
      <c r="B177" s="72">
        <v>9001221000</v>
      </c>
      <c r="C177" t="s">
        <v>45</v>
      </c>
      <c r="D177" s="47">
        <f>Table3[[#This Row],[Residential CLM $ Collected]]+Table3[[#This Row],[C&amp;I CLM $ Collected]]</f>
        <v>41.721539999999997</v>
      </c>
      <c r="E177" s="48">
        <f>Table3[[#This Row],[CLM $ Collected ]]/'1.) CLM Reference'!$B$4</f>
        <v>4.4914791133074986E-7</v>
      </c>
      <c r="F177" s="47">
        <f>Table3[[#This Row],[Residential Incentive Disbursements]]+Table3[[#This Row],[C&amp;I Incentive Disbursements]]</f>
        <v>0</v>
      </c>
      <c r="G177" s="48">
        <f>Table3[[#This Row],[Incentive Disbursements]]/'1.) CLM Reference'!$B$5</f>
        <v>0</v>
      </c>
      <c r="H177" s="47">
        <v>41.721539999999997</v>
      </c>
      <c r="I177" s="48">
        <f>Table3[[#This Row],[Residential CLM $ Collected]]/'1.) CLM Reference'!$B$4</f>
        <v>4.4914791133074986E-7</v>
      </c>
      <c r="J177" s="68">
        <v>0</v>
      </c>
      <c r="K177" s="48">
        <f>Table3[[#This Row],[Residential Incentive Disbursements]]/'1.) CLM Reference'!$B$5</f>
        <v>0</v>
      </c>
      <c r="L177" s="49">
        <v>0</v>
      </c>
      <c r="M177" s="48">
        <f>Table3[[#This Row],[C&amp;I CLM $ Collected]]/'1.) CLM Reference'!$B$4</f>
        <v>0</v>
      </c>
      <c r="N177" s="68">
        <v>0</v>
      </c>
      <c r="O177" s="48">
        <f>Table3[[#This Row],[C&amp;I Incentive Disbursements]]/'1.) CLM Reference'!$B$5</f>
        <v>0</v>
      </c>
    </row>
    <row r="178" spans="1:15" x14ac:dyDescent="0.35">
      <c r="A178" t="s">
        <v>77</v>
      </c>
      <c r="B178" s="72">
        <v>9001222000</v>
      </c>
      <c r="C178" t="s">
        <v>45</v>
      </c>
      <c r="D178" s="47">
        <f>Table3[[#This Row],[Residential CLM $ Collected]]+Table3[[#This Row],[C&amp;I CLM $ Collected]]</f>
        <v>591.75711000000001</v>
      </c>
      <c r="E178" s="48">
        <f>Table3[[#This Row],[CLM $ Collected ]]/'1.) CLM Reference'!$B$4</f>
        <v>6.3704856045970694E-6</v>
      </c>
      <c r="F178" s="47">
        <f>Table3[[#This Row],[Residential Incentive Disbursements]]+Table3[[#This Row],[C&amp;I Incentive Disbursements]]</f>
        <v>1291.58</v>
      </c>
      <c r="G178" s="48">
        <f>Table3[[#This Row],[Incentive Disbursements]]/'1.) CLM Reference'!$B$5</f>
        <v>1.0370744557249512E-5</v>
      </c>
      <c r="H178" s="47">
        <v>591.75711000000001</v>
      </c>
      <c r="I178" s="48">
        <f>Table3[[#This Row],[Residential CLM $ Collected]]/'1.) CLM Reference'!$B$4</f>
        <v>6.3704856045970694E-6</v>
      </c>
      <c r="J178" s="68">
        <v>1291.58</v>
      </c>
      <c r="K178" s="48">
        <f>Table3[[#This Row],[Residential Incentive Disbursements]]/'1.) CLM Reference'!$B$5</f>
        <v>1.0370744557249512E-5</v>
      </c>
      <c r="L178" s="49">
        <v>0</v>
      </c>
      <c r="M178" s="48">
        <f>Table3[[#This Row],[C&amp;I CLM $ Collected]]/'1.) CLM Reference'!$B$4</f>
        <v>0</v>
      </c>
      <c r="N178" s="68">
        <v>0</v>
      </c>
      <c r="O178" s="48">
        <f>Table3[[#This Row],[C&amp;I Incentive Disbursements]]/'1.) CLM Reference'!$B$5</f>
        <v>0</v>
      </c>
    </row>
    <row r="179" spans="1:15" x14ac:dyDescent="0.35">
      <c r="A179" t="s">
        <v>77</v>
      </c>
      <c r="B179" s="72">
        <v>9001224000</v>
      </c>
      <c r="C179" t="s">
        <v>45</v>
      </c>
      <c r="D179" s="47">
        <f>Table3[[#This Row],[Residential CLM $ Collected]]+Table3[[#This Row],[C&amp;I CLM $ Collected]]</f>
        <v>39.098849999999999</v>
      </c>
      <c r="E179" s="48">
        <f>Table3[[#This Row],[CLM $ Collected ]]/'1.) CLM Reference'!$B$4</f>
        <v>4.2091367703431587E-7</v>
      </c>
      <c r="F179" s="47">
        <f>Table3[[#This Row],[Residential Incentive Disbursements]]+Table3[[#This Row],[C&amp;I Incentive Disbursements]]</f>
        <v>0</v>
      </c>
      <c r="G179" s="48">
        <f>Table3[[#This Row],[Incentive Disbursements]]/'1.) CLM Reference'!$B$5</f>
        <v>0</v>
      </c>
      <c r="H179" s="47">
        <v>39.098849999999999</v>
      </c>
      <c r="I179" s="48">
        <f>Table3[[#This Row],[Residential CLM $ Collected]]/'1.) CLM Reference'!$B$4</f>
        <v>4.2091367703431587E-7</v>
      </c>
      <c r="J179" s="68">
        <v>0</v>
      </c>
      <c r="K179" s="48">
        <f>Table3[[#This Row],[Residential Incentive Disbursements]]/'1.) CLM Reference'!$B$5</f>
        <v>0</v>
      </c>
      <c r="L179" s="49">
        <v>0</v>
      </c>
      <c r="M179" s="48">
        <f>Table3[[#This Row],[C&amp;I CLM $ Collected]]/'1.) CLM Reference'!$B$4</f>
        <v>0</v>
      </c>
      <c r="N179" s="68">
        <v>0</v>
      </c>
      <c r="O179" s="48">
        <f>Table3[[#This Row],[C&amp;I Incentive Disbursements]]/'1.) CLM Reference'!$B$5</f>
        <v>0</v>
      </c>
    </row>
    <row r="180" spans="1:15" x14ac:dyDescent="0.35">
      <c r="A180" t="s">
        <v>77</v>
      </c>
      <c r="B180" s="72">
        <v>9001240200</v>
      </c>
      <c r="C180" t="s">
        <v>45</v>
      </c>
      <c r="D180" s="47">
        <f>Table3[[#This Row],[Residential CLM $ Collected]]+Table3[[#This Row],[C&amp;I CLM $ Collected]]</f>
        <v>6.5784599999999998</v>
      </c>
      <c r="E180" s="48">
        <f>Table3[[#This Row],[CLM $ Collected ]]/'1.) CLM Reference'!$B$4</f>
        <v>7.0819571108182598E-8</v>
      </c>
      <c r="F180" s="47">
        <f>Table3[[#This Row],[Residential Incentive Disbursements]]+Table3[[#This Row],[C&amp;I Incentive Disbursements]]</f>
        <v>0</v>
      </c>
      <c r="G180" s="48">
        <f>Table3[[#This Row],[Incentive Disbursements]]/'1.) CLM Reference'!$B$5</f>
        <v>0</v>
      </c>
      <c r="H180" s="47">
        <v>6.5784599999999998</v>
      </c>
      <c r="I180" s="48">
        <f>Table3[[#This Row],[Residential CLM $ Collected]]/'1.) CLM Reference'!$B$4</f>
        <v>7.0819571108182598E-8</v>
      </c>
      <c r="J180" s="68">
        <v>0</v>
      </c>
      <c r="K180" s="48">
        <f>Table3[[#This Row],[Residential Incentive Disbursements]]/'1.) CLM Reference'!$B$5</f>
        <v>0</v>
      </c>
      <c r="L180" s="49">
        <v>0</v>
      </c>
      <c r="M180" s="48">
        <f>Table3[[#This Row],[C&amp;I CLM $ Collected]]/'1.) CLM Reference'!$B$4</f>
        <v>0</v>
      </c>
      <c r="N180" s="68">
        <v>0</v>
      </c>
      <c r="O180" s="48">
        <f>Table3[[#This Row],[C&amp;I Incentive Disbursements]]/'1.) CLM Reference'!$B$5</f>
        <v>0</v>
      </c>
    </row>
    <row r="181" spans="1:15" x14ac:dyDescent="0.35">
      <c r="A181" t="s">
        <v>77</v>
      </c>
      <c r="B181" s="72">
        <v>9001257100</v>
      </c>
      <c r="C181" t="s">
        <v>45</v>
      </c>
      <c r="D181" s="47">
        <f>Table3[[#This Row],[Residential CLM $ Collected]]+Table3[[#This Row],[C&amp;I CLM $ Collected]]</f>
        <v>164.62572</v>
      </c>
      <c r="E181" s="48">
        <f>Table3[[#This Row],[CLM $ Collected ]]/'1.) CLM Reference'!$B$4</f>
        <v>1.7722571671448576E-6</v>
      </c>
      <c r="F181" s="47">
        <f>Table3[[#This Row],[Residential Incentive Disbursements]]+Table3[[#This Row],[C&amp;I Incentive Disbursements]]</f>
        <v>0</v>
      </c>
      <c r="G181" s="48">
        <f>Table3[[#This Row],[Incentive Disbursements]]/'1.) CLM Reference'!$B$5</f>
        <v>0</v>
      </c>
      <c r="H181" s="47">
        <v>164.62572</v>
      </c>
      <c r="I181" s="48">
        <f>Table3[[#This Row],[Residential CLM $ Collected]]/'1.) CLM Reference'!$B$4</f>
        <v>1.7722571671448576E-6</v>
      </c>
      <c r="J181" s="68">
        <v>0</v>
      </c>
      <c r="K181" s="48">
        <f>Table3[[#This Row],[Residential Incentive Disbursements]]/'1.) CLM Reference'!$B$5</f>
        <v>0</v>
      </c>
      <c r="L181" s="49">
        <v>0</v>
      </c>
      <c r="M181" s="48">
        <f>Table3[[#This Row],[C&amp;I CLM $ Collected]]/'1.) CLM Reference'!$B$4</f>
        <v>0</v>
      </c>
      <c r="N181" s="68">
        <v>0</v>
      </c>
      <c r="O181" s="48">
        <f>Table3[[#This Row],[C&amp;I Incentive Disbursements]]/'1.) CLM Reference'!$B$5</f>
        <v>0</v>
      </c>
    </row>
    <row r="182" spans="1:15" x14ac:dyDescent="0.35">
      <c r="A182" t="s">
        <v>77</v>
      </c>
      <c r="B182" s="72">
        <v>9001301000</v>
      </c>
      <c r="C182" t="s">
        <v>45</v>
      </c>
      <c r="D182" s="47">
        <f>Table3[[#This Row],[Residential CLM $ Collected]]+Table3[[#This Row],[C&amp;I CLM $ Collected]]</f>
        <v>80986.744860000006</v>
      </c>
      <c r="E182" s="48">
        <f>Table3[[#This Row],[CLM $ Collected ]]/'1.) CLM Reference'!$B$4</f>
        <v>8.7185246036808198E-4</v>
      </c>
      <c r="F182" s="47">
        <f>Table3[[#This Row],[Residential Incentive Disbursements]]+Table3[[#This Row],[C&amp;I Incentive Disbursements]]</f>
        <v>33785.24</v>
      </c>
      <c r="G182" s="48">
        <f>Table3[[#This Row],[Incentive Disbursements]]/'1.) CLM Reference'!$B$5</f>
        <v>2.7127866167435893E-4</v>
      </c>
      <c r="H182" s="47">
        <v>80986.744860000006</v>
      </c>
      <c r="I182" s="48">
        <f>Table3[[#This Row],[Residential CLM $ Collected]]/'1.) CLM Reference'!$B$4</f>
        <v>8.7185246036808198E-4</v>
      </c>
      <c r="J182" s="68">
        <v>33785.24</v>
      </c>
      <c r="K182" s="48">
        <f>Table3[[#This Row],[Residential Incentive Disbursements]]/'1.) CLM Reference'!$B$5</f>
        <v>2.7127866167435893E-4</v>
      </c>
      <c r="L182" s="49">
        <v>0</v>
      </c>
      <c r="M182" s="48">
        <f>Table3[[#This Row],[C&amp;I CLM $ Collected]]/'1.) CLM Reference'!$B$4</f>
        <v>0</v>
      </c>
      <c r="N182" s="68">
        <v>0</v>
      </c>
      <c r="O182" s="48">
        <f>Table3[[#This Row],[C&amp;I Incentive Disbursements]]/'1.) CLM Reference'!$B$5</f>
        <v>0</v>
      </c>
    </row>
    <row r="183" spans="1:15" x14ac:dyDescent="0.35">
      <c r="A183" t="s">
        <v>77</v>
      </c>
      <c r="B183" s="72">
        <v>9001302000</v>
      </c>
      <c r="C183" t="s">
        <v>45</v>
      </c>
      <c r="D183" s="47">
        <f>Table3[[#This Row],[Residential CLM $ Collected]]+Table3[[#This Row],[C&amp;I CLM $ Collected]]</f>
        <v>54207.167280000001</v>
      </c>
      <c r="E183" s="48">
        <f>Table3[[#This Row],[CLM $ Collected ]]/'1.) CLM Reference'!$B$4</f>
        <v>5.8356033748918591E-4</v>
      </c>
      <c r="F183" s="47">
        <f>Table3[[#This Row],[Residential Incentive Disbursements]]+Table3[[#This Row],[C&amp;I Incentive Disbursements]]</f>
        <v>17259.919999999998</v>
      </c>
      <c r="G183" s="48">
        <f>Table3[[#This Row],[Incentive Disbursements]]/'1.) CLM Reference'!$B$5</f>
        <v>1.3858856702531937E-4</v>
      </c>
      <c r="H183" s="47">
        <v>54207.167280000001</v>
      </c>
      <c r="I183" s="48">
        <f>Table3[[#This Row],[Residential CLM $ Collected]]/'1.) CLM Reference'!$B$4</f>
        <v>5.8356033748918591E-4</v>
      </c>
      <c r="J183" s="68">
        <v>17259.919999999998</v>
      </c>
      <c r="K183" s="48">
        <f>Table3[[#This Row],[Residential Incentive Disbursements]]/'1.) CLM Reference'!$B$5</f>
        <v>1.3858856702531937E-4</v>
      </c>
      <c r="L183" s="49">
        <v>0</v>
      </c>
      <c r="M183" s="48">
        <f>Table3[[#This Row],[C&amp;I CLM $ Collected]]/'1.) CLM Reference'!$B$4</f>
        <v>0</v>
      </c>
      <c r="N183" s="68">
        <v>0</v>
      </c>
      <c r="O183" s="48">
        <f>Table3[[#This Row],[C&amp;I Incentive Disbursements]]/'1.) CLM Reference'!$B$5</f>
        <v>0</v>
      </c>
    </row>
    <row r="184" spans="1:15" x14ac:dyDescent="0.35">
      <c r="A184" t="s">
        <v>77</v>
      </c>
      <c r="B184" s="72">
        <v>9001303000</v>
      </c>
      <c r="C184" t="s">
        <v>45</v>
      </c>
      <c r="D184" s="47">
        <f>Table3[[#This Row],[Residential CLM $ Collected]]+Table3[[#This Row],[C&amp;I CLM $ Collected]]</f>
        <v>93073.356180000002</v>
      </c>
      <c r="E184" s="48">
        <f>Table3[[#This Row],[CLM $ Collected ]]/'1.) CLM Reference'!$B$4</f>
        <v>1.0019693311605934E-3</v>
      </c>
      <c r="F184" s="47">
        <f>Table3[[#This Row],[Residential Incentive Disbursements]]+Table3[[#This Row],[C&amp;I Incentive Disbursements]]</f>
        <v>36540.699999999997</v>
      </c>
      <c r="G184" s="48">
        <f>Table3[[#This Row],[Incentive Disbursements]]/'1.) CLM Reference'!$B$5</f>
        <v>2.934036340320284E-4</v>
      </c>
      <c r="H184" s="47">
        <v>93073.356180000002</v>
      </c>
      <c r="I184" s="48">
        <f>Table3[[#This Row],[Residential CLM $ Collected]]/'1.) CLM Reference'!$B$4</f>
        <v>1.0019693311605934E-3</v>
      </c>
      <c r="J184" s="68">
        <v>36540.699999999997</v>
      </c>
      <c r="K184" s="48">
        <f>Table3[[#This Row],[Residential Incentive Disbursements]]/'1.) CLM Reference'!$B$5</f>
        <v>2.934036340320284E-4</v>
      </c>
      <c r="L184" s="49">
        <v>0</v>
      </c>
      <c r="M184" s="48">
        <f>Table3[[#This Row],[C&amp;I CLM $ Collected]]/'1.) CLM Reference'!$B$4</f>
        <v>0</v>
      </c>
      <c r="N184" s="68">
        <v>0</v>
      </c>
      <c r="O184" s="48">
        <f>Table3[[#This Row],[C&amp;I Incentive Disbursements]]/'1.) CLM Reference'!$B$5</f>
        <v>0</v>
      </c>
    </row>
    <row r="185" spans="1:15" x14ac:dyDescent="0.35">
      <c r="A185" t="s">
        <v>77</v>
      </c>
      <c r="B185" s="72">
        <v>9001304000</v>
      </c>
      <c r="C185" t="s">
        <v>45</v>
      </c>
      <c r="D185" s="47">
        <f>Table3[[#This Row],[Residential CLM $ Collected]]+Table3[[#This Row],[C&amp;I CLM $ Collected]]</f>
        <v>49707.346080000003</v>
      </c>
      <c r="E185" s="48">
        <f>Table3[[#This Row],[CLM $ Collected ]]/'1.) CLM Reference'!$B$4</f>
        <v>5.351180869552452E-4</v>
      </c>
      <c r="F185" s="47">
        <f>Table3[[#This Row],[Residential Incentive Disbursements]]+Table3[[#This Row],[C&amp;I Incentive Disbursements]]</f>
        <v>29355.96</v>
      </c>
      <c r="G185" s="48">
        <f>Table3[[#This Row],[Incentive Disbursements]]/'1.) CLM Reference'!$B$5</f>
        <v>2.3571374780720852E-4</v>
      </c>
      <c r="H185" s="47">
        <v>49707.346080000003</v>
      </c>
      <c r="I185" s="48">
        <f>Table3[[#This Row],[Residential CLM $ Collected]]/'1.) CLM Reference'!$B$4</f>
        <v>5.351180869552452E-4</v>
      </c>
      <c r="J185" s="68">
        <v>29355.96</v>
      </c>
      <c r="K185" s="48">
        <f>Table3[[#This Row],[Residential Incentive Disbursements]]/'1.) CLM Reference'!$B$5</f>
        <v>2.3571374780720852E-4</v>
      </c>
      <c r="L185" s="49">
        <v>0</v>
      </c>
      <c r="M185" s="48">
        <f>Table3[[#This Row],[C&amp;I CLM $ Collected]]/'1.) CLM Reference'!$B$4</f>
        <v>0</v>
      </c>
      <c r="N185" s="68">
        <v>0</v>
      </c>
      <c r="O185" s="48">
        <f>Table3[[#This Row],[C&amp;I Incentive Disbursements]]/'1.) CLM Reference'!$B$5</f>
        <v>0</v>
      </c>
    </row>
    <row r="186" spans="1:15" x14ac:dyDescent="0.35">
      <c r="A186" t="s">
        <v>77</v>
      </c>
      <c r="B186" s="72">
        <v>9001305000</v>
      </c>
      <c r="C186" t="s">
        <v>45</v>
      </c>
      <c r="D186" s="47">
        <f>Table3[[#This Row],[Residential CLM $ Collected]]+Table3[[#This Row],[C&amp;I CLM $ Collected]]</f>
        <v>85833.100206000003</v>
      </c>
      <c r="E186" s="48">
        <f>Table3[[#This Row],[CLM $ Collected ]]/'1.) CLM Reference'!$B$4</f>
        <v>9.2402528000087869E-4</v>
      </c>
      <c r="F186" s="47">
        <f>Table3[[#This Row],[Residential Incentive Disbursements]]+Table3[[#This Row],[C&amp;I Incentive Disbursements]]</f>
        <v>50959.24</v>
      </c>
      <c r="G186" s="48">
        <f>Table3[[#This Row],[Incentive Disbursements]]/'1.) CLM Reference'!$B$5</f>
        <v>4.0917733386361789E-4</v>
      </c>
      <c r="H186" s="47">
        <v>85833.100206000003</v>
      </c>
      <c r="I186" s="48">
        <f>Table3[[#This Row],[Residential CLM $ Collected]]/'1.) CLM Reference'!$B$4</f>
        <v>9.2402528000087869E-4</v>
      </c>
      <c r="J186" s="68">
        <v>50959.24</v>
      </c>
      <c r="K186" s="48">
        <f>Table3[[#This Row],[Residential Incentive Disbursements]]/'1.) CLM Reference'!$B$5</f>
        <v>4.0917733386361789E-4</v>
      </c>
      <c r="L186" s="49">
        <v>0</v>
      </c>
      <c r="M186" s="48">
        <f>Table3[[#This Row],[C&amp;I CLM $ Collected]]/'1.) CLM Reference'!$B$4</f>
        <v>0</v>
      </c>
      <c r="N186" s="68">
        <v>0</v>
      </c>
      <c r="O186" s="48">
        <f>Table3[[#This Row],[C&amp;I Incentive Disbursements]]/'1.) CLM Reference'!$B$5</f>
        <v>0</v>
      </c>
    </row>
    <row r="187" spans="1:15" x14ac:dyDescent="0.35">
      <c r="A187" t="s">
        <v>77</v>
      </c>
      <c r="B187" s="72">
        <v>9001351000</v>
      </c>
      <c r="C187" t="s">
        <v>45</v>
      </c>
      <c r="D187" s="47">
        <f>Table3[[#This Row],[Residential CLM $ Collected]]+Table3[[#This Row],[C&amp;I CLM $ Collected]]</f>
        <v>326.61426</v>
      </c>
      <c r="E187" s="48">
        <f>Table3[[#This Row],[CLM $ Collected ]]/'1.) CLM Reference'!$B$4</f>
        <v>3.5161241097485495E-6</v>
      </c>
      <c r="F187" s="47">
        <f>Table3[[#This Row],[Residential Incentive Disbursements]]+Table3[[#This Row],[C&amp;I Incentive Disbursements]]</f>
        <v>2214.38</v>
      </c>
      <c r="G187" s="48">
        <f>Table3[[#This Row],[Incentive Disbursements]]/'1.) CLM Reference'!$B$5</f>
        <v>1.7780369262981909E-5</v>
      </c>
      <c r="H187" s="47">
        <v>326.61426</v>
      </c>
      <c r="I187" s="48">
        <f>Table3[[#This Row],[Residential CLM $ Collected]]/'1.) CLM Reference'!$B$4</f>
        <v>3.5161241097485495E-6</v>
      </c>
      <c r="J187" s="68">
        <v>2214.38</v>
      </c>
      <c r="K187" s="48">
        <f>Table3[[#This Row],[Residential Incentive Disbursements]]/'1.) CLM Reference'!$B$5</f>
        <v>1.7780369262981909E-5</v>
      </c>
      <c r="L187" s="49">
        <v>0</v>
      </c>
      <c r="M187" s="48">
        <f>Table3[[#This Row],[C&amp;I CLM $ Collected]]/'1.) CLM Reference'!$B$4</f>
        <v>0</v>
      </c>
      <c r="N187" s="68">
        <v>0</v>
      </c>
      <c r="O187" s="48">
        <f>Table3[[#This Row],[C&amp;I Incentive Disbursements]]/'1.) CLM Reference'!$B$5</f>
        <v>0</v>
      </c>
    </row>
    <row r="188" spans="1:15" x14ac:dyDescent="0.35">
      <c r="A188" t="s">
        <v>77</v>
      </c>
      <c r="B188" s="72">
        <v>9001352000</v>
      </c>
      <c r="C188" t="s">
        <v>45</v>
      </c>
      <c r="D188" s="47">
        <f>Table3[[#This Row],[Residential CLM $ Collected]]+Table3[[#This Row],[C&amp;I CLM $ Collected]]</f>
        <v>293.33555999999999</v>
      </c>
      <c r="E188" s="48">
        <f>Table3[[#This Row],[CLM $ Collected ]]/'1.) CLM Reference'!$B$4</f>
        <v>3.1578665143481248E-6</v>
      </c>
      <c r="F188" s="47">
        <f>Table3[[#This Row],[Residential Incentive Disbursements]]+Table3[[#This Row],[C&amp;I Incentive Disbursements]]</f>
        <v>0</v>
      </c>
      <c r="G188" s="48">
        <f>Table3[[#This Row],[Incentive Disbursements]]/'1.) CLM Reference'!$B$5</f>
        <v>0</v>
      </c>
      <c r="H188" s="47">
        <v>293.33555999999999</v>
      </c>
      <c r="I188" s="48">
        <f>Table3[[#This Row],[Residential CLM $ Collected]]/'1.) CLM Reference'!$B$4</f>
        <v>3.1578665143481248E-6</v>
      </c>
      <c r="J188" s="68">
        <v>0</v>
      </c>
      <c r="K188" s="48">
        <f>Table3[[#This Row],[Residential Incentive Disbursements]]/'1.) CLM Reference'!$B$5</f>
        <v>0</v>
      </c>
      <c r="L188" s="49">
        <v>0</v>
      </c>
      <c r="M188" s="48">
        <f>Table3[[#This Row],[C&amp;I CLM $ Collected]]/'1.) CLM Reference'!$B$4</f>
        <v>0</v>
      </c>
      <c r="N188" s="68">
        <v>0</v>
      </c>
      <c r="O188" s="48">
        <f>Table3[[#This Row],[C&amp;I Incentive Disbursements]]/'1.) CLM Reference'!$B$5</f>
        <v>0</v>
      </c>
    </row>
    <row r="189" spans="1:15" x14ac:dyDescent="0.35">
      <c r="A189" t="s">
        <v>77</v>
      </c>
      <c r="B189" s="72">
        <v>9001353000</v>
      </c>
      <c r="C189" t="s">
        <v>45</v>
      </c>
      <c r="D189" s="47">
        <f>Table3[[#This Row],[Residential CLM $ Collected]]+Table3[[#This Row],[C&amp;I CLM $ Collected]]</f>
        <v>176.69588999999999</v>
      </c>
      <c r="E189" s="48">
        <f>Table3[[#This Row],[CLM $ Collected ]]/'1.) CLM Reference'!$B$4</f>
        <v>1.9021970410063468E-6</v>
      </c>
      <c r="F189" s="47">
        <f>Table3[[#This Row],[Residential Incentive Disbursements]]+Table3[[#This Row],[C&amp;I Incentive Disbursements]]</f>
        <v>0</v>
      </c>
      <c r="G189" s="48">
        <f>Table3[[#This Row],[Incentive Disbursements]]/'1.) CLM Reference'!$B$5</f>
        <v>0</v>
      </c>
      <c r="H189" s="47">
        <v>176.69588999999999</v>
      </c>
      <c r="I189" s="48">
        <f>Table3[[#This Row],[Residential CLM $ Collected]]/'1.) CLM Reference'!$B$4</f>
        <v>1.9021970410063468E-6</v>
      </c>
      <c r="J189" s="68">
        <v>0</v>
      </c>
      <c r="K189" s="48">
        <f>Table3[[#This Row],[Residential Incentive Disbursements]]/'1.) CLM Reference'!$B$5</f>
        <v>0</v>
      </c>
      <c r="L189" s="49">
        <v>0</v>
      </c>
      <c r="M189" s="48">
        <f>Table3[[#This Row],[C&amp;I CLM $ Collected]]/'1.) CLM Reference'!$B$4</f>
        <v>0</v>
      </c>
      <c r="N189" s="68">
        <v>0</v>
      </c>
      <c r="O189" s="48">
        <f>Table3[[#This Row],[C&amp;I Incentive Disbursements]]/'1.) CLM Reference'!$B$5</f>
        <v>0</v>
      </c>
    </row>
    <row r="190" spans="1:15" x14ac:dyDescent="0.35">
      <c r="A190" t="s">
        <v>77</v>
      </c>
      <c r="B190" s="72">
        <v>9001354000</v>
      </c>
      <c r="C190" t="s">
        <v>45</v>
      </c>
      <c r="D190" s="47">
        <f>Table3[[#This Row],[Residential CLM $ Collected]]+Table3[[#This Row],[C&amp;I CLM $ Collected]]</f>
        <v>66.571889999999996</v>
      </c>
      <c r="E190" s="48">
        <f>Table3[[#This Row],[CLM $ Collected ]]/'1.) CLM Reference'!$B$4</f>
        <v>7.1667118104558066E-7</v>
      </c>
      <c r="F190" s="47">
        <f>Table3[[#This Row],[Residential Incentive Disbursements]]+Table3[[#This Row],[C&amp;I Incentive Disbursements]]</f>
        <v>0</v>
      </c>
      <c r="G190" s="48">
        <f>Table3[[#This Row],[Incentive Disbursements]]/'1.) CLM Reference'!$B$5</f>
        <v>0</v>
      </c>
      <c r="H190" s="47">
        <v>66.571889999999996</v>
      </c>
      <c r="I190" s="48">
        <f>Table3[[#This Row],[Residential CLM $ Collected]]/'1.) CLM Reference'!$B$4</f>
        <v>7.1667118104558066E-7</v>
      </c>
      <c r="J190" s="68">
        <v>0</v>
      </c>
      <c r="K190" s="48">
        <f>Table3[[#This Row],[Residential Incentive Disbursements]]/'1.) CLM Reference'!$B$5</f>
        <v>0</v>
      </c>
      <c r="L190" s="49">
        <v>0</v>
      </c>
      <c r="M190" s="48">
        <f>Table3[[#This Row],[C&amp;I CLM $ Collected]]/'1.) CLM Reference'!$B$4</f>
        <v>0</v>
      </c>
      <c r="N190" s="68">
        <v>0</v>
      </c>
      <c r="O190" s="48">
        <f>Table3[[#This Row],[C&amp;I Incentive Disbursements]]/'1.) CLM Reference'!$B$5</f>
        <v>0</v>
      </c>
    </row>
    <row r="191" spans="1:15" x14ac:dyDescent="0.35">
      <c r="A191" t="s">
        <v>77</v>
      </c>
      <c r="B191" s="72">
        <v>9001428000</v>
      </c>
      <c r="C191" t="s">
        <v>45</v>
      </c>
      <c r="D191" s="47">
        <f>Table3[[#This Row],[Residential CLM $ Collected]]+Table3[[#This Row],[C&amp;I CLM $ Collected]]</f>
        <v>29.82525</v>
      </c>
      <c r="E191" s="48">
        <f>Table3[[#This Row],[CLM $ Collected ]]/'1.) CLM Reference'!$B$4</f>
        <v>3.2107992040604085E-7</v>
      </c>
      <c r="F191" s="47">
        <f>Table3[[#This Row],[Residential Incentive Disbursements]]+Table3[[#This Row],[C&amp;I Incentive Disbursements]]</f>
        <v>0</v>
      </c>
      <c r="G191" s="48">
        <f>Table3[[#This Row],[Incentive Disbursements]]/'1.) CLM Reference'!$B$5</f>
        <v>0</v>
      </c>
      <c r="H191" s="47">
        <v>29.82525</v>
      </c>
      <c r="I191" s="48">
        <f>Table3[[#This Row],[Residential CLM $ Collected]]/'1.) CLM Reference'!$B$4</f>
        <v>3.2107992040604085E-7</v>
      </c>
      <c r="J191" s="68">
        <v>0</v>
      </c>
      <c r="K191" s="48">
        <f>Table3[[#This Row],[Residential Incentive Disbursements]]/'1.) CLM Reference'!$B$5</f>
        <v>0</v>
      </c>
      <c r="L191" s="49">
        <v>0</v>
      </c>
      <c r="M191" s="48">
        <f>Table3[[#This Row],[C&amp;I CLM $ Collected]]/'1.) CLM Reference'!$B$4</f>
        <v>0</v>
      </c>
      <c r="N191" s="68">
        <v>0</v>
      </c>
      <c r="O191" s="48">
        <f>Table3[[#This Row],[C&amp;I Incentive Disbursements]]/'1.) CLM Reference'!$B$5</f>
        <v>0</v>
      </c>
    </row>
    <row r="192" spans="1:15" x14ac:dyDescent="0.35">
      <c r="A192" t="s">
        <v>77</v>
      </c>
      <c r="B192" s="72">
        <v>9001431000</v>
      </c>
      <c r="C192" t="s">
        <v>45</v>
      </c>
      <c r="D192" s="47">
        <f>Table3[[#This Row],[Residential CLM $ Collected]]+Table3[[#This Row],[C&amp;I CLM $ Collected]]</f>
        <v>24.009930000000001</v>
      </c>
      <c r="E192" s="48">
        <f>Table3[[#This Row],[CLM $ Collected ]]/'1.) CLM Reference'!$B$4</f>
        <v>2.5847583552039338E-7</v>
      </c>
      <c r="F192" s="47">
        <f>Table3[[#This Row],[Residential Incentive Disbursements]]+Table3[[#This Row],[C&amp;I Incentive Disbursements]]</f>
        <v>0</v>
      </c>
      <c r="G192" s="48">
        <f>Table3[[#This Row],[Incentive Disbursements]]/'1.) CLM Reference'!$B$5</f>
        <v>0</v>
      </c>
      <c r="H192" s="47">
        <v>24.009930000000001</v>
      </c>
      <c r="I192" s="48">
        <f>Table3[[#This Row],[Residential CLM $ Collected]]/'1.) CLM Reference'!$B$4</f>
        <v>2.5847583552039338E-7</v>
      </c>
      <c r="J192" s="68">
        <v>0</v>
      </c>
      <c r="K192" s="48">
        <f>Table3[[#This Row],[Residential Incentive Disbursements]]/'1.) CLM Reference'!$B$5</f>
        <v>0</v>
      </c>
      <c r="L192" s="49">
        <v>0</v>
      </c>
      <c r="M192" s="48">
        <f>Table3[[#This Row],[C&amp;I CLM $ Collected]]/'1.) CLM Reference'!$B$4</f>
        <v>0</v>
      </c>
      <c r="N192" s="68">
        <v>0</v>
      </c>
      <c r="O192" s="48">
        <f>Table3[[#This Row],[C&amp;I Incentive Disbursements]]/'1.) CLM Reference'!$B$5</f>
        <v>0</v>
      </c>
    </row>
    <row r="193" spans="1:15" x14ac:dyDescent="0.35">
      <c r="A193" t="s">
        <v>77</v>
      </c>
      <c r="B193" s="72">
        <v>9001434000</v>
      </c>
      <c r="C193" t="s">
        <v>45</v>
      </c>
      <c r="D193" s="47">
        <f>Table3[[#This Row],[Residential CLM $ Collected]]+Table3[[#This Row],[C&amp;I CLM $ Collected]]</f>
        <v>8.0805900000000008</v>
      </c>
      <c r="E193" s="48">
        <f>Table3[[#This Row],[CLM $ Collected ]]/'1.) CLM Reference'!$B$4</f>
        <v>8.6990559812033416E-8</v>
      </c>
      <c r="F193" s="47">
        <f>Table3[[#This Row],[Residential Incentive Disbursements]]+Table3[[#This Row],[C&amp;I Incentive Disbursements]]</f>
        <v>0</v>
      </c>
      <c r="G193" s="48">
        <f>Table3[[#This Row],[Incentive Disbursements]]/'1.) CLM Reference'!$B$5</f>
        <v>0</v>
      </c>
      <c r="H193" s="47">
        <v>8.0805900000000008</v>
      </c>
      <c r="I193" s="48">
        <f>Table3[[#This Row],[Residential CLM $ Collected]]/'1.) CLM Reference'!$B$4</f>
        <v>8.6990559812033416E-8</v>
      </c>
      <c r="J193" s="68">
        <v>0</v>
      </c>
      <c r="K193" s="48">
        <f>Table3[[#This Row],[Residential Incentive Disbursements]]/'1.) CLM Reference'!$B$5</f>
        <v>0</v>
      </c>
      <c r="L193" s="49">
        <v>0</v>
      </c>
      <c r="M193" s="48">
        <f>Table3[[#This Row],[C&amp;I CLM $ Collected]]/'1.) CLM Reference'!$B$4</f>
        <v>0</v>
      </c>
      <c r="N193" s="68">
        <v>0</v>
      </c>
      <c r="O193" s="48">
        <f>Table3[[#This Row],[C&amp;I Incentive Disbursements]]/'1.) CLM Reference'!$B$5</f>
        <v>0</v>
      </c>
    </row>
    <row r="194" spans="1:15" x14ac:dyDescent="0.35">
      <c r="A194" t="s">
        <v>77</v>
      </c>
      <c r="B194" s="72">
        <v>9001437000</v>
      </c>
      <c r="C194" t="s">
        <v>45</v>
      </c>
      <c r="D194" s="47">
        <f>Table3[[#This Row],[Residential CLM $ Collected]]+Table3[[#This Row],[C&amp;I CLM $ Collected]]</f>
        <v>139.07501999999999</v>
      </c>
      <c r="E194" s="48">
        <f>Table3[[#This Row],[CLM $ Collected ]]/'1.) CLM Reference'!$B$4</f>
        <v>1.4971943689346623E-6</v>
      </c>
      <c r="F194" s="47">
        <f>Table3[[#This Row],[Residential Incentive Disbursements]]+Table3[[#This Row],[C&amp;I Incentive Disbursements]]</f>
        <v>0</v>
      </c>
      <c r="G194" s="48">
        <f>Table3[[#This Row],[Incentive Disbursements]]/'1.) CLM Reference'!$B$5</f>
        <v>0</v>
      </c>
      <c r="H194" s="47">
        <v>139.07501999999999</v>
      </c>
      <c r="I194" s="48">
        <f>Table3[[#This Row],[Residential CLM $ Collected]]/'1.) CLM Reference'!$B$4</f>
        <v>1.4971943689346623E-6</v>
      </c>
      <c r="J194" s="68">
        <v>0</v>
      </c>
      <c r="K194" s="48">
        <f>Table3[[#This Row],[Residential Incentive Disbursements]]/'1.) CLM Reference'!$B$5</f>
        <v>0</v>
      </c>
      <c r="L194" s="49">
        <v>0</v>
      </c>
      <c r="M194" s="48">
        <f>Table3[[#This Row],[C&amp;I CLM $ Collected]]/'1.) CLM Reference'!$B$4</f>
        <v>0</v>
      </c>
      <c r="N194" s="68">
        <v>0</v>
      </c>
      <c r="O194" s="48">
        <f>Table3[[#This Row],[C&amp;I Incentive Disbursements]]/'1.) CLM Reference'!$B$5</f>
        <v>0</v>
      </c>
    </row>
    <row r="195" spans="1:15" x14ac:dyDescent="0.35">
      <c r="A195" t="s">
        <v>77</v>
      </c>
      <c r="B195" s="72">
        <v>9001438000</v>
      </c>
      <c r="C195" t="s">
        <v>45</v>
      </c>
      <c r="D195" s="47">
        <f>Table3[[#This Row],[Residential CLM $ Collected]]+Table3[[#This Row],[C&amp;I CLM $ Collected]]</f>
        <v>31.892490000000002</v>
      </c>
      <c r="E195" s="48">
        <f>Table3[[#This Row],[CLM $ Collected ]]/'1.) CLM Reference'!$B$4</f>
        <v>3.4333452865442714E-7</v>
      </c>
      <c r="F195" s="47">
        <f>Table3[[#This Row],[Residential Incentive Disbursements]]+Table3[[#This Row],[C&amp;I Incentive Disbursements]]</f>
        <v>0</v>
      </c>
      <c r="G195" s="48">
        <f>Table3[[#This Row],[Incentive Disbursements]]/'1.) CLM Reference'!$B$5</f>
        <v>0</v>
      </c>
      <c r="H195" s="47">
        <v>31.892490000000002</v>
      </c>
      <c r="I195" s="48">
        <f>Table3[[#This Row],[Residential CLM $ Collected]]/'1.) CLM Reference'!$B$4</f>
        <v>3.4333452865442714E-7</v>
      </c>
      <c r="J195" s="68">
        <v>0</v>
      </c>
      <c r="K195" s="48">
        <f>Table3[[#This Row],[Residential Incentive Disbursements]]/'1.) CLM Reference'!$B$5</f>
        <v>0</v>
      </c>
      <c r="L195" s="49">
        <v>0</v>
      </c>
      <c r="M195" s="48">
        <f>Table3[[#This Row],[C&amp;I CLM $ Collected]]/'1.) CLM Reference'!$B$4</f>
        <v>0</v>
      </c>
      <c r="N195" s="68">
        <v>0</v>
      </c>
      <c r="O195" s="48">
        <f>Table3[[#This Row],[C&amp;I Incentive Disbursements]]/'1.) CLM Reference'!$B$5</f>
        <v>0</v>
      </c>
    </row>
    <row r="196" spans="1:15" x14ac:dyDescent="0.35">
      <c r="A196" t="s">
        <v>77</v>
      </c>
      <c r="B196" s="72">
        <v>9001439000</v>
      </c>
      <c r="C196" t="s">
        <v>45</v>
      </c>
      <c r="D196" s="47">
        <f>Table3[[#This Row],[Residential CLM $ Collected]]+Table3[[#This Row],[C&amp;I CLM $ Collected]]</f>
        <v>123.08289000000001</v>
      </c>
      <c r="E196" s="48">
        <f>Table3[[#This Row],[CLM $ Collected ]]/'1.) CLM Reference'!$B$4</f>
        <v>1.3250331354991318E-6</v>
      </c>
      <c r="F196" s="47">
        <f>Table3[[#This Row],[Residential Incentive Disbursements]]+Table3[[#This Row],[C&amp;I Incentive Disbursements]]</f>
        <v>0</v>
      </c>
      <c r="G196" s="48">
        <f>Table3[[#This Row],[Incentive Disbursements]]/'1.) CLM Reference'!$B$5</f>
        <v>0</v>
      </c>
      <c r="H196" s="47">
        <v>123.08289000000001</v>
      </c>
      <c r="I196" s="48">
        <f>Table3[[#This Row],[Residential CLM $ Collected]]/'1.) CLM Reference'!$B$4</f>
        <v>1.3250331354991318E-6</v>
      </c>
      <c r="J196" s="68">
        <v>0</v>
      </c>
      <c r="K196" s="48">
        <f>Table3[[#This Row],[Residential Incentive Disbursements]]/'1.) CLM Reference'!$B$5</f>
        <v>0</v>
      </c>
      <c r="L196" s="49">
        <v>0</v>
      </c>
      <c r="M196" s="48">
        <f>Table3[[#This Row],[C&amp;I CLM $ Collected]]/'1.) CLM Reference'!$B$4</f>
        <v>0</v>
      </c>
      <c r="N196" s="68">
        <v>0</v>
      </c>
      <c r="O196" s="48">
        <f>Table3[[#This Row],[C&amp;I Incentive Disbursements]]/'1.) CLM Reference'!$B$5</f>
        <v>0</v>
      </c>
    </row>
    <row r="197" spans="1:15" x14ac:dyDescent="0.35">
      <c r="A197" t="s">
        <v>77</v>
      </c>
      <c r="B197" s="72">
        <v>9001440000</v>
      </c>
      <c r="C197" t="s">
        <v>45</v>
      </c>
      <c r="D197" s="47">
        <f>Table3[[#This Row],[Residential CLM $ Collected]]+Table3[[#This Row],[C&amp;I CLM $ Collected]]</f>
        <v>34.080480000000001</v>
      </c>
      <c r="E197" s="48">
        <f>Table3[[#This Row],[CLM $ Collected ]]/'1.) CLM Reference'!$B$4</f>
        <v>3.6688905560891079E-7</v>
      </c>
      <c r="F197" s="47">
        <f>Table3[[#This Row],[Residential Incentive Disbursements]]+Table3[[#This Row],[C&amp;I Incentive Disbursements]]</f>
        <v>0</v>
      </c>
      <c r="G197" s="48">
        <f>Table3[[#This Row],[Incentive Disbursements]]/'1.) CLM Reference'!$B$5</f>
        <v>0</v>
      </c>
      <c r="H197" s="47">
        <v>34.080480000000001</v>
      </c>
      <c r="I197" s="48">
        <f>Table3[[#This Row],[Residential CLM $ Collected]]/'1.) CLM Reference'!$B$4</f>
        <v>3.6688905560891079E-7</v>
      </c>
      <c r="J197" s="68">
        <v>0</v>
      </c>
      <c r="K197" s="48">
        <f>Table3[[#This Row],[Residential Incentive Disbursements]]/'1.) CLM Reference'!$B$5</f>
        <v>0</v>
      </c>
      <c r="L197" s="49">
        <v>0</v>
      </c>
      <c r="M197" s="48">
        <f>Table3[[#This Row],[C&amp;I CLM $ Collected]]/'1.) CLM Reference'!$B$4</f>
        <v>0</v>
      </c>
      <c r="N197" s="68">
        <v>0</v>
      </c>
      <c r="O197" s="48">
        <f>Table3[[#This Row],[C&amp;I Incentive Disbursements]]/'1.) CLM Reference'!$B$5</f>
        <v>0</v>
      </c>
    </row>
    <row r="198" spans="1:15" x14ac:dyDescent="0.35">
      <c r="A198" t="s">
        <v>77</v>
      </c>
      <c r="B198" s="72">
        <v>9001446000</v>
      </c>
      <c r="C198" t="s">
        <v>45</v>
      </c>
      <c r="D198" s="47">
        <f>Table3[[#This Row],[Residential CLM $ Collected]]+Table3[[#This Row],[C&amp;I CLM $ Collected]]</f>
        <v>309.13449000000003</v>
      </c>
      <c r="E198" s="48">
        <f>Table3[[#This Row],[CLM $ Collected ]]/'1.) CLM Reference'!$B$4</f>
        <v>3.3279478778539001E-6</v>
      </c>
      <c r="F198" s="47">
        <f>Table3[[#This Row],[Residential Incentive Disbursements]]+Table3[[#This Row],[C&amp;I Incentive Disbursements]]</f>
        <v>0</v>
      </c>
      <c r="G198" s="48">
        <f>Table3[[#This Row],[Incentive Disbursements]]/'1.) CLM Reference'!$B$5</f>
        <v>0</v>
      </c>
      <c r="H198" s="47">
        <v>309.13449000000003</v>
      </c>
      <c r="I198" s="48">
        <f>Table3[[#This Row],[Residential CLM $ Collected]]/'1.) CLM Reference'!$B$4</f>
        <v>3.3279478778539001E-6</v>
      </c>
      <c r="J198" s="68">
        <v>0</v>
      </c>
      <c r="K198" s="48">
        <f>Table3[[#This Row],[Residential Incentive Disbursements]]/'1.) CLM Reference'!$B$5</f>
        <v>0</v>
      </c>
      <c r="L198" s="49">
        <v>0</v>
      </c>
      <c r="M198" s="48">
        <f>Table3[[#This Row],[C&amp;I CLM $ Collected]]/'1.) CLM Reference'!$B$4</f>
        <v>0</v>
      </c>
      <c r="N198" s="68">
        <v>0</v>
      </c>
      <c r="O198" s="48">
        <f>Table3[[#This Row],[C&amp;I Incentive Disbursements]]/'1.) CLM Reference'!$B$5</f>
        <v>0</v>
      </c>
    </row>
    <row r="199" spans="1:15" x14ac:dyDescent="0.35">
      <c r="A199" t="s">
        <v>77</v>
      </c>
      <c r="B199" s="72">
        <v>9001452000</v>
      </c>
      <c r="C199" t="s">
        <v>45</v>
      </c>
      <c r="D199" s="47">
        <f>Table3[[#This Row],[Residential CLM $ Collected]]+Table3[[#This Row],[C&amp;I CLM $ Collected]]</f>
        <v>39.577019999999997</v>
      </c>
      <c r="E199" s="48">
        <f>Table3[[#This Row],[CLM $ Collected ]]/'1.) CLM Reference'!$B$4</f>
        <v>4.2606135511046129E-7</v>
      </c>
      <c r="F199" s="47">
        <f>Table3[[#This Row],[Residential Incentive Disbursements]]+Table3[[#This Row],[C&amp;I Incentive Disbursements]]</f>
        <v>138.29</v>
      </c>
      <c r="G199" s="48">
        <f>Table3[[#This Row],[Incentive Disbursements]]/'1.) CLM Reference'!$B$5</f>
        <v>1.1103998705632133E-6</v>
      </c>
      <c r="H199" s="47">
        <v>39.577019999999997</v>
      </c>
      <c r="I199" s="48">
        <f>Table3[[#This Row],[Residential CLM $ Collected]]/'1.) CLM Reference'!$B$4</f>
        <v>4.2606135511046129E-7</v>
      </c>
      <c r="J199" s="68">
        <v>138.29</v>
      </c>
      <c r="K199" s="48">
        <f>Table3[[#This Row],[Residential Incentive Disbursements]]/'1.) CLM Reference'!$B$5</f>
        <v>1.1103998705632133E-6</v>
      </c>
      <c r="L199" s="49">
        <v>0</v>
      </c>
      <c r="M199" s="48">
        <f>Table3[[#This Row],[C&amp;I CLM $ Collected]]/'1.) CLM Reference'!$B$4</f>
        <v>0</v>
      </c>
      <c r="N199" s="68">
        <v>0</v>
      </c>
      <c r="O199" s="48">
        <f>Table3[[#This Row],[C&amp;I Incentive Disbursements]]/'1.) CLM Reference'!$B$5</f>
        <v>0</v>
      </c>
    </row>
    <row r="200" spans="1:15" x14ac:dyDescent="0.35">
      <c r="A200" t="s">
        <v>77</v>
      </c>
      <c r="B200" s="72">
        <v>9001502000</v>
      </c>
      <c r="C200" t="s">
        <v>45</v>
      </c>
      <c r="D200" s="47">
        <f>Table3[[#This Row],[Residential CLM $ Collected]]+Table3[[#This Row],[C&amp;I CLM $ Collected]]</f>
        <v>50.009819999999998</v>
      </c>
      <c r="E200" s="48">
        <f>Table3[[#This Row],[CLM $ Collected ]]/'1.) CLM Reference'!$B$4</f>
        <v>5.3837433131727065E-7</v>
      </c>
      <c r="F200" s="47">
        <f>Table3[[#This Row],[Residential Incentive Disbursements]]+Table3[[#This Row],[C&amp;I Incentive Disbursements]]</f>
        <v>0</v>
      </c>
      <c r="G200" s="48">
        <f>Table3[[#This Row],[Incentive Disbursements]]/'1.) CLM Reference'!$B$5</f>
        <v>0</v>
      </c>
      <c r="H200" s="47">
        <v>50.009819999999998</v>
      </c>
      <c r="I200" s="48">
        <f>Table3[[#This Row],[Residential CLM $ Collected]]/'1.) CLM Reference'!$B$4</f>
        <v>5.3837433131727065E-7</v>
      </c>
      <c r="J200" s="68">
        <v>0</v>
      </c>
      <c r="K200" s="48">
        <f>Table3[[#This Row],[Residential Incentive Disbursements]]/'1.) CLM Reference'!$B$5</f>
        <v>0</v>
      </c>
      <c r="L200" s="49">
        <v>0</v>
      </c>
      <c r="M200" s="48">
        <f>Table3[[#This Row],[C&amp;I CLM $ Collected]]/'1.) CLM Reference'!$B$4</f>
        <v>0</v>
      </c>
      <c r="N200" s="68">
        <v>0</v>
      </c>
      <c r="O200" s="48">
        <f>Table3[[#This Row],[C&amp;I Incentive Disbursements]]/'1.) CLM Reference'!$B$5</f>
        <v>0</v>
      </c>
    </row>
    <row r="201" spans="1:15" x14ac:dyDescent="0.35">
      <c r="A201" t="s">
        <v>77</v>
      </c>
      <c r="B201" s="72">
        <v>9001505000</v>
      </c>
      <c r="C201" t="s">
        <v>45</v>
      </c>
      <c r="D201" s="47">
        <f>Table3[[#This Row],[Residential CLM $ Collected]]+Table3[[#This Row],[C&amp;I CLM $ Collected]]</f>
        <v>40.4754</v>
      </c>
      <c r="E201" s="48">
        <f>Table3[[#This Row],[CLM $ Collected ]]/'1.) CLM Reference'!$B$4</f>
        <v>4.3573275028382546E-7</v>
      </c>
      <c r="F201" s="47">
        <f>Table3[[#This Row],[Residential Incentive Disbursements]]+Table3[[#This Row],[C&amp;I Incentive Disbursements]]</f>
        <v>0</v>
      </c>
      <c r="G201" s="48">
        <f>Table3[[#This Row],[Incentive Disbursements]]/'1.) CLM Reference'!$B$5</f>
        <v>0</v>
      </c>
      <c r="H201" s="47">
        <v>40.4754</v>
      </c>
      <c r="I201" s="48">
        <f>Table3[[#This Row],[Residential CLM $ Collected]]/'1.) CLM Reference'!$B$4</f>
        <v>4.3573275028382546E-7</v>
      </c>
      <c r="J201" s="68">
        <v>0</v>
      </c>
      <c r="K201" s="48">
        <f>Table3[[#This Row],[Residential Incentive Disbursements]]/'1.) CLM Reference'!$B$5</f>
        <v>0</v>
      </c>
      <c r="L201" s="49">
        <v>0</v>
      </c>
      <c r="M201" s="48">
        <f>Table3[[#This Row],[C&amp;I CLM $ Collected]]/'1.) CLM Reference'!$B$4</f>
        <v>0</v>
      </c>
      <c r="N201" s="68">
        <v>0</v>
      </c>
      <c r="O201" s="48">
        <f>Table3[[#This Row],[C&amp;I Incentive Disbursements]]/'1.) CLM Reference'!$B$5</f>
        <v>0</v>
      </c>
    </row>
    <row r="202" spans="1:15" x14ac:dyDescent="0.35">
      <c r="A202" t="s">
        <v>77</v>
      </c>
      <c r="B202" s="72">
        <v>9001551000</v>
      </c>
      <c r="C202" t="s">
        <v>45</v>
      </c>
      <c r="D202" s="47">
        <f>Table3[[#This Row],[Residential CLM $ Collected]]+Table3[[#This Row],[C&amp;I CLM $ Collected]]</f>
        <v>50.033970000000004</v>
      </c>
      <c r="E202" s="48">
        <f>Table3[[#This Row],[CLM $ Collected ]]/'1.) CLM Reference'!$B$4</f>
        <v>5.3863431505849025E-7</v>
      </c>
      <c r="F202" s="47">
        <f>Table3[[#This Row],[Residential Incentive Disbursements]]+Table3[[#This Row],[C&amp;I Incentive Disbursements]]</f>
        <v>0</v>
      </c>
      <c r="G202" s="48">
        <f>Table3[[#This Row],[Incentive Disbursements]]/'1.) CLM Reference'!$B$5</f>
        <v>0</v>
      </c>
      <c r="H202" s="47">
        <v>50.033970000000004</v>
      </c>
      <c r="I202" s="48">
        <f>Table3[[#This Row],[Residential CLM $ Collected]]/'1.) CLM Reference'!$B$4</f>
        <v>5.3863431505849025E-7</v>
      </c>
      <c r="J202" s="68">
        <v>0</v>
      </c>
      <c r="K202" s="48">
        <f>Table3[[#This Row],[Residential Incentive Disbursements]]/'1.) CLM Reference'!$B$5</f>
        <v>0</v>
      </c>
      <c r="L202" s="49">
        <v>0</v>
      </c>
      <c r="M202" s="48">
        <f>Table3[[#This Row],[C&amp;I CLM $ Collected]]/'1.) CLM Reference'!$B$4</f>
        <v>0</v>
      </c>
      <c r="N202" s="68">
        <v>0</v>
      </c>
      <c r="O202" s="48">
        <f>Table3[[#This Row],[C&amp;I Incentive Disbursements]]/'1.) CLM Reference'!$B$5</f>
        <v>0</v>
      </c>
    </row>
    <row r="203" spans="1:15" x14ac:dyDescent="0.35">
      <c r="A203" t="s">
        <v>77</v>
      </c>
      <c r="B203" s="72">
        <v>9003496500</v>
      </c>
      <c r="C203" t="s">
        <v>45</v>
      </c>
      <c r="D203" s="47">
        <f>Table3[[#This Row],[Residential CLM $ Collected]]+Table3[[#This Row],[C&amp;I CLM $ Collected]]</f>
        <v>76.932240000000007</v>
      </c>
      <c r="E203" s="48">
        <f>Table3[[#This Row],[CLM $ Collected ]]/'1.) CLM Reference'!$B$4</f>
        <v>8.2820420602873176E-7</v>
      </c>
      <c r="F203" s="47">
        <f>Table3[[#This Row],[Residential Incentive Disbursements]]+Table3[[#This Row],[C&amp;I Incentive Disbursements]]</f>
        <v>0</v>
      </c>
      <c r="G203" s="48">
        <f>Table3[[#This Row],[Incentive Disbursements]]/'1.) CLM Reference'!$B$5</f>
        <v>0</v>
      </c>
      <c r="H203" s="47">
        <v>76.932240000000007</v>
      </c>
      <c r="I203" s="48">
        <f>Table3[[#This Row],[Residential CLM $ Collected]]/'1.) CLM Reference'!$B$4</f>
        <v>8.2820420602873176E-7</v>
      </c>
      <c r="J203" s="68">
        <v>0</v>
      </c>
      <c r="K203" s="48">
        <f>Table3[[#This Row],[Residential Incentive Disbursements]]/'1.) CLM Reference'!$B$5</f>
        <v>0</v>
      </c>
      <c r="L203" s="49">
        <v>0</v>
      </c>
      <c r="M203" s="48">
        <f>Table3[[#This Row],[C&amp;I CLM $ Collected]]/'1.) CLM Reference'!$B$4</f>
        <v>0</v>
      </c>
      <c r="N203" s="68">
        <v>0</v>
      </c>
      <c r="O203" s="48">
        <f>Table3[[#This Row],[C&amp;I Incentive Disbursements]]/'1.) CLM Reference'!$B$5</f>
        <v>0</v>
      </c>
    </row>
    <row r="204" spans="1:15" x14ac:dyDescent="0.35">
      <c r="A204" t="s">
        <v>77</v>
      </c>
      <c r="B204" s="72">
        <v>9003496900</v>
      </c>
      <c r="C204" t="s">
        <v>45</v>
      </c>
      <c r="D204" s="47">
        <f>Table3[[#This Row],[Residential CLM $ Collected]]+Table3[[#This Row],[C&amp;I CLM $ Collected]]</f>
        <v>51.999780000000001</v>
      </c>
      <c r="E204" s="48">
        <f>Table3[[#This Row],[CLM $ Collected ]]/'1.) CLM Reference'!$B$4</f>
        <v>5.5979699159375476E-7</v>
      </c>
      <c r="F204" s="47">
        <f>Table3[[#This Row],[Residential Incentive Disbursements]]+Table3[[#This Row],[C&amp;I Incentive Disbursements]]</f>
        <v>0</v>
      </c>
      <c r="G204" s="48">
        <f>Table3[[#This Row],[Incentive Disbursements]]/'1.) CLM Reference'!$B$5</f>
        <v>0</v>
      </c>
      <c r="H204" s="47">
        <v>51.999780000000001</v>
      </c>
      <c r="I204" s="48">
        <f>Table3[[#This Row],[Residential CLM $ Collected]]/'1.) CLM Reference'!$B$4</f>
        <v>5.5979699159375476E-7</v>
      </c>
      <c r="J204" s="68">
        <v>0</v>
      </c>
      <c r="K204" s="48">
        <f>Table3[[#This Row],[Residential Incentive Disbursements]]/'1.) CLM Reference'!$B$5</f>
        <v>0</v>
      </c>
      <c r="L204" s="49">
        <v>0</v>
      </c>
      <c r="M204" s="48">
        <f>Table3[[#This Row],[C&amp;I CLM $ Collected]]/'1.) CLM Reference'!$B$4</f>
        <v>0</v>
      </c>
      <c r="N204" s="68">
        <v>0</v>
      </c>
      <c r="O204" s="48">
        <f>Table3[[#This Row],[C&amp;I Incentive Disbursements]]/'1.) CLM Reference'!$B$5</f>
        <v>0</v>
      </c>
    </row>
    <row r="205" spans="1:15" x14ac:dyDescent="0.35">
      <c r="A205" t="s">
        <v>77</v>
      </c>
      <c r="B205" s="72">
        <v>9011660102</v>
      </c>
      <c r="C205" t="s">
        <v>45</v>
      </c>
      <c r="D205" s="47">
        <f>Table3[[#This Row],[Residential CLM $ Collected]]+Table3[[#This Row],[C&amp;I CLM $ Collected]]</f>
        <v>85.611750000000001</v>
      </c>
      <c r="E205" s="48">
        <f>Table3[[#This Row],[CLM $ Collected ]]/'1.) CLM Reference'!$B$4</f>
        <v>9.216423626230079E-7</v>
      </c>
      <c r="F205" s="47">
        <f>Table3[[#This Row],[Residential Incentive Disbursements]]+Table3[[#This Row],[C&amp;I Incentive Disbursements]]</f>
        <v>194</v>
      </c>
      <c r="G205" s="48">
        <f>Table3[[#This Row],[Incentive Disbursements]]/'1.) CLM Reference'!$B$5</f>
        <v>1.5577234426875651E-6</v>
      </c>
      <c r="H205" s="47">
        <v>85.611750000000001</v>
      </c>
      <c r="I205" s="48">
        <f>Table3[[#This Row],[Residential CLM $ Collected]]/'1.) CLM Reference'!$B$4</f>
        <v>9.216423626230079E-7</v>
      </c>
      <c r="J205" s="68">
        <v>194</v>
      </c>
      <c r="K205" s="48">
        <f>Table3[[#This Row],[Residential Incentive Disbursements]]/'1.) CLM Reference'!$B$5</f>
        <v>1.5577234426875651E-6</v>
      </c>
      <c r="L205" s="49">
        <v>0</v>
      </c>
      <c r="M205" s="48">
        <f>Table3[[#This Row],[C&amp;I CLM $ Collected]]/'1.) CLM Reference'!$B$4</f>
        <v>0</v>
      </c>
      <c r="N205" s="68">
        <v>0</v>
      </c>
      <c r="O205" s="48">
        <f>Table3[[#This Row],[C&amp;I Incentive Disbursements]]/'1.) CLM Reference'!$B$5</f>
        <v>0</v>
      </c>
    </row>
    <row r="206" spans="1:15" x14ac:dyDescent="0.35">
      <c r="A206" t="s">
        <v>78</v>
      </c>
      <c r="B206" s="72">
        <v>9007620100</v>
      </c>
      <c r="C206" t="s">
        <v>45</v>
      </c>
      <c r="D206" s="47">
        <f>Table3[[#This Row],[Residential CLM $ Collected]]+Table3[[#This Row],[C&amp;I CLM $ Collected]]</f>
        <v>114732.387042</v>
      </c>
      <c r="E206" s="48">
        <f>Table3[[#This Row],[CLM $ Collected ]]/'1.) CLM Reference'!$B$4</f>
        <v>1.2351368622036841E-3</v>
      </c>
      <c r="F206" s="47">
        <f>Table3[[#This Row],[Residential Incentive Disbursements]]+Table3[[#This Row],[C&amp;I Incentive Disbursements]]</f>
        <v>90516.819999999992</v>
      </c>
      <c r="G206" s="48">
        <f>Table3[[#This Row],[Incentive Disbursements]]/'1.) CLM Reference'!$B$5</f>
        <v>7.2680501273984864E-4</v>
      </c>
      <c r="H206" s="47">
        <v>87178.565291999999</v>
      </c>
      <c r="I206" s="48">
        <f>Table3[[#This Row],[Residential CLM $ Collected]]/'1.) CLM Reference'!$B$4</f>
        <v>9.3850971257804022E-4</v>
      </c>
      <c r="J206" s="68">
        <v>75616.62</v>
      </c>
      <c r="K206" s="48">
        <f>Table3[[#This Row],[Residential Incentive Disbursements]]/'1.) CLM Reference'!$B$5</f>
        <v>6.071638228391618E-4</v>
      </c>
      <c r="L206" s="49">
        <v>27553.821749999999</v>
      </c>
      <c r="M206" s="48">
        <f>Table3[[#This Row],[C&amp;I CLM $ Collected]]/'1.) CLM Reference'!$B$4</f>
        <v>2.966271496256439E-4</v>
      </c>
      <c r="N206" s="68">
        <v>14900.2</v>
      </c>
      <c r="O206" s="48">
        <f>Table3[[#This Row],[C&amp;I Incentive Disbursements]]/'1.) CLM Reference'!$B$5</f>
        <v>1.1964118990068691E-4</v>
      </c>
    </row>
    <row r="207" spans="1:15" x14ac:dyDescent="0.35">
      <c r="A207" t="s">
        <v>79</v>
      </c>
      <c r="B207" s="72">
        <v>9007585100</v>
      </c>
      <c r="C207" t="s">
        <v>45</v>
      </c>
      <c r="D207" s="47">
        <f>Table3[[#This Row],[Residential CLM $ Collected]]+Table3[[#This Row],[C&amp;I CLM $ Collected]]</f>
        <v>156386.83158</v>
      </c>
      <c r="E207" s="48">
        <f>Table3[[#This Row],[CLM $ Collected ]]/'1.) CLM Reference'!$B$4</f>
        <v>1.6835624659058788E-3</v>
      </c>
      <c r="F207" s="47">
        <f>Table3[[#This Row],[Residential Incentive Disbursements]]+Table3[[#This Row],[C&amp;I Incentive Disbursements]]</f>
        <v>195258.505</v>
      </c>
      <c r="G207" s="48">
        <f>Table3[[#This Row],[Incentive Disbursements]]/'1.) CLM Reference'!$B$5</f>
        <v>1.5678286114568409E-3</v>
      </c>
      <c r="H207" s="47">
        <v>126532.96866</v>
      </c>
      <c r="I207" s="48">
        <f>Table3[[#This Row],[Residential CLM $ Collected]]/'1.) CLM Reference'!$B$4</f>
        <v>1.3621745167632412E-3</v>
      </c>
      <c r="J207" s="68">
        <v>164083.505</v>
      </c>
      <c r="K207" s="48">
        <f>Table3[[#This Row],[Residential Incentive Disbursements]]/'1.) CLM Reference'!$B$5</f>
        <v>1.3175088778187749E-3</v>
      </c>
      <c r="L207" s="49">
        <v>29853.86292</v>
      </c>
      <c r="M207" s="48">
        <f>Table3[[#This Row],[C&amp;I CLM $ Collected]]/'1.) CLM Reference'!$B$4</f>
        <v>3.2138794914263766E-4</v>
      </c>
      <c r="N207" s="68">
        <v>31175</v>
      </c>
      <c r="O207" s="48">
        <f>Table3[[#This Row],[C&amp;I Incentive Disbursements]]/'1.) CLM Reference'!$B$5</f>
        <v>2.5031973363806619E-4</v>
      </c>
    </row>
    <row r="208" spans="1:15" x14ac:dyDescent="0.35">
      <c r="A208" t="s">
        <v>79</v>
      </c>
      <c r="B208" s="72">
        <v>9009190303</v>
      </c>
      <c r="C208" t="s">
        <v>45</v>
      </c>
      <c r="D208" s="47">
        <f>Table3[[#This Row],[Residential CLM $ Collected]]+Table3[[#This Row],[C&amp;I CLM $ Collected]]</f>
        <v>177.5025</v>
      </c>
      <c r="E208" s="48">
        <f>Table3[[#This Row],[CLM $ Collected ]]/'1.) CLM Reference'!$B$4</f>
        <v>1.910880497963077E-6</v>
      </c>
      <c r="F208" s="47">
        <f>Table3[[#This Row],[Residential Incentive Disbursements]]+Table3[[#This Row],[C&amp;I Incentive Disbursements]]</f>
        <v>0</v>
      </c>
      <c r="G208" s="48">
        <f>Table3[[#This Row],[Incentive Disbursements]]/'1.) CLM Reference'!$B$5</f>
        <v>0</v>
      </c>
      <c r="H208" s="47">
        <v>177.5025</v>
      </c>
      <c r="I208" s="48">
        <f>Table3[[#This Row],[Residential CLM $ Collected]]/'1.) CLM Reference'!$B$4</f>
        <v>1.910880497963077E-6</v>
      </c>
      <c r="J208" s="68">
        <v>0</v>
      </c>
      <c r="K208" s="48">
        <f>Table3[[#This Row],[Residential Incentive Disbursements]]/'1.) CLM Reference'!$B$5</f>
        <v>0</v>
      </c>
      <c r="L208" s="49">
        <v>0</v>
      </c>
      <c r="M208" s="48">
        <f>Table3[[#This Row],[C&amp;I CLM $ Collected]]/'1.) CLM Reference'!$B$4</f>
        <v>0</v>
      </c>
      <c r="N208" s="68">
        <v>0</v>
      </c>
      <c r="O208" s="48">
        <f>Table3[[#This Row],[C&amp;I Incentive Disbursements]]/'1.) CLM Reference'!$B$5</f>
        <v>0</v>
      </c>
    </row>
    <row r="209" spans="1:15" x14ac:dyDescent="0.35">
      <c r="A209" t="s">
        <v>80</v>
      </c>
      <c r="B209" s="72">
        <v>9003470100</v>
      </c>
      <c r="C209" t="s">
        <v>45</v>
      </c>
      <c r="D209" s="47">
        <f>Table3[[#This Row],[Residential CLM $ Collected]]+Table3[[#This Row],[C&amp;I CLM $ Collected]]</f>
        <v>143451.326508</v>
      </c>
      <c r="E209" s="48">
        <f>Table3[[#This Row],[CLM $ Collected ]]/'1.) CLM Reference'!$B$4</f>
        <v>1.5443069378238109E-3</v>
      </c>
      <c r="F209" s="47">
        <f>Table3[[#This Row],[Residential Incentive Disbursements]]+Table3[[#This Row],[C&amp;I Incentive Disbursements]]</f>
        <v>286985.07500000001</v>
      </c>
      <c r="G209" s="48">
        <f>Table3[[#This Row],[Incentive Disbursements]]/'1.) CLM Reference'!$B$5</f>
        <v>2.3043473145822118E-3</v>
      </c>
      <c r="H209" s="47">
        <v>91925.316378000003</v>
      </c>
      <c r="I209" s="48">
        <f>Table3[[#This Row],[Residential CLM $ Collected]]/'1.) CLM Reference'!$B$4</f>
        <v>9.8961025526855145E-4</v>
      </c>
      <c r="J209" s="68">
        <v>244559.94500000001</v>
      </c>
      <c r="K209" s="48">
        <f>Table3[[#This Row],[Residential Incentive Disbursements]]/'1.) CLM Reference'!$B$5</f>
        <v>1.963694636437534E-3</v>
      </c>
      <c r="L209" s="49">
        <v>51526.010130000002</v>
      </c>
      <c r="M209" s="48">
        <f>Table3[[#This Row],[C&amp;I CLM $ Collected]]/'1.) CLM Reference'!$B$4</f>
        <v>5.5469668255525952E-4</v>
      </c>
      <c r="N209" s="68">
        <v>42425.13</v>
      </c>
      <c r="O209" s="48">
        <f>Table3[[#This Row],[C&amp;I Incentive Disbursements]]/'1.) CLM Reference'!$B$5</f>
        <v>3.4065267814467783E-4</v>
      </c>
    </row>
    <row r="210" spans="1:15" x14ac:dyDescent="0.35">
      <c r="A210" t="s">
        <v>80</v>
      </c>
      <c r="B210" s="72">
        <v>9003477101</v>
      </c>
      <c r="C210" t="s">
        <v>45</v>
      </c>
      <c r="D210" s="47">
        <f>Table3[[#This Row],[Residential CLM $ Collected]]+Table3[[#This Row],[C&amp;I CLM $ Collected]]</f>
        <v>118.38330000000001</v>
      </c>
      <c r="E210" s="48">
        <f>Table3[[#This Row],[CLM $ Collected ]]/'1.) CLM Reference'!$B$4</f>
        <v>1.2744402994578236E-6</v>
      </c>
      <c r="F210" s="47">
        <f>Table3[[#This Row],[Residential Incentive Disbursements]]+Table3[[#This Row],[C&amp;I Incentive Disbursements]]</f>
        <v>0</v>
      </c>
      <c r="G210" s="48">
        <f>Table3[[#This Row],[Incentive Disbursements]]/'1.) CLM Reference'!$B$5</f>
        <v>0</v>
      </c>
      <c r="H210" s="47">
        <v>118.38330000000001</v>
      </c>
      <c r="I210" s="48">
        <f>Table3[[#This Row],[Residential CLM $ Collected]]/'1.) CLM Reference'!$B$4</f>
        <v>1.2744402994578236E-6</v>
      </c>
      <c r="J210" s="68">
        <v>0</v>
      </c>
      <c r="K210" s="48">
        <f>Table3[[#This Row],[Residential Incentive Disbursements]]/'1.) CLM Reference'!$B$5</f>
        <v>0</v>
      </c>
      <c r="L210" s="49">
        <v>0</v>
      </c>
      <c r="M210" s="48">
        <f>Table3[[#This Row],[C&amp;I CLM $ Collected]]/'1.) CLM Reference'!$B$4</f>
        <v>0</v>
      </c>
      <c r="N210" s="68">
        <v>0</v>
      </c>
      <c r="O210" s="48">
        <f>Table3[[#This Row],[C&amp;I Incentive Disbursements]]/'1.) CLM Reference'!$B$5</f>
        <v>0</v>
      </c>
    </row>
    <row r="211" spans="1:15" x14ac:dyDescent="0.35">
      <c r="A211" t="s">
        <v>81</v>
      </c>
      <c r="B211" s="72">
        <v>9007595101</v>
      </c>
      <c r="C211" t="s">
        <v>45</v>
      </c>
      <c r="D211" s="47">
        <f>Table3[[#This Row],[Residential CLM $ Collected]]+Table3[[#This Row],[C&amp;I CLM $ Collected]]</f>
        <v>38073.028517999999</v>
      </c>
      <c r="E211" s="48">
        <f>Table3[[#This Row],[CLM $ Collected ]]/'1.) CLM Reference'!$B$4</f>
        <v>4.0987032685983727E-4</v>
      </c>
      <c r="F211" s="47">
        <f>Table3[[#This Row],[Residential Incentive Disbursements]]+Table3[[#This Row],[C&amp;I Incentive Disbursements]]</f>
        <v>13370.24</v>
      </c>
      <c r="G211" s="48">
        <f>Table3[[#This Row],[Incentive Disbursements]]/'1.) CLM Reference'!$B$5</f>
        <v>1.0735637258947934E-4</v>
      </c>
      <c r="H211" s="47">
        <v>38073.028517999999</v>
      </c>
      <c r="I211" s="48">
        <f>Table3[[#This Row],[Residential CLM $ Collected]]/'1.) CLM Reference'!$B$4</f>
        <v>4.0987032685983727E-4</v>
      </c>
      <c r="J211" s="68">
        <v>13370.24</v>
      </c>
      <c r="K211" s="48">
        <f>Table3[[#This Row],[Residential Incentive Disbursements]]/'1.) CLM Reference'!$B$5</f>
        <v>1.0735637258947934E-4</v>
      </c>
      <c r="L211" s="49">
        <v>0</v>
      </c>
      <c r="M211" s="48">
        <f>Table3[[#This Row],[C&amp;I CLM $ Collected]]/'1.) CLM Reference'!$B$4</f>
        <v>0</v>
      </c>
      <c r="N211" s="68">
        <v>0</v>
      </c>
      <c r="O211" s="48">
        <f>Table3[[#This Row],[C&amp;I Incentive Disbursements]]/'1.) CLM Reference'!$B$5</f>
        <v>0</v>
      </c>
    </row>
    <row r="212" spans="1:15" x14ac:dyDescent="0.35">
      <c r="A212" t="s">
        <v>81</v>
      </c>
      <c r="B212" s="72">
        <v>9007595102</v>
      </c>
      <c r="C212" t="s">
        <v>45</v>
      </c>
      <c r="D212" s="47">
        <f>Table3[[#This Row],[Residential CLM $ Collected]]+Table3[[#This Row],[C&amp;I CLM $ Collected]]</f>
        <v>151106.50556399999</v>
      </c>
      <c r="E212" s="48">
        <f>Table3[[#This Row],[CLM $ Collected ]]/'1.) CLM Reference'!$B$4</f>
        <v>1.6267177904401163E-3</v>
      </c>
      <c r="F212" s="47">
        <f>Table3[[#This Row],[Residential Incentive Disbursements]]+Table3[[#This Row],[C&amp;I Incentive Disbursements]]</f>
        <v>219386.99</v>
      </c>
      <c r="G212" s="48">
        <f>Table3[[#This Row],[Incentive Disbursements]]/'1.) CLM Reference'!$B$5</f>
        <v>1.761568336823002E-3</v>
      </c>
      <c r="H212" s="47">
        <v>132512.338644</v>
      </c>
      <c r="I212" s="48">
        <f>Table3[[#This Row],[Residential CLM $ Collected]]/'1.) CLM Reference'!$B$4</f>
        <v>1.4265446608036428E-3</v>
      </c>
      <c r="J212" s="68">
        <v>218514.99</v>
      </c>
      <c r="K212" s="48">
        <f>Table3[[#This Row],[Residential Incentive Disbursements]]/'1.) CLM Reference'!$B$5</f>
        <v>1.75456661083319E-3</v>
      </c>
      <c r="L212" s="49">
        <v>18594.16692</v>
      </c>
      <c r="M212" s="48">
        <f>Table3[[#This Row],[C&amp;I CLM $ Collected]]/'1.) CLM Reference'!$B$4</f>
        <v>2.001731296364737E-4</v>
      </c>
      <c r="N212" s="68">
        <v>872</v>
      </c>
      <c r="O212" s="48">
        <f>Table3[[#This Row],[C&amp;I Incentive Disbursements]]/'1.) CLM Reference'!$B$5</f>
        <v>7.0017259898121483E-6</v>
      </c>
    </row>
    <row r="213" spans="1:15" x14ac:dyDescent="0.35">
      <c r="A213" t="s">
        <v>82</v>
      </c>
      <c r="B213" s="72">
        <v>9007550100</v>
      </c>
      <c r="C213" t="s">
        <v>45</v>
      </c>
      <c r="D213" s="47">
        <f>Table3[[#This Row],[Residential CLM $ Collected]]+Table3[[#This Row],[C&amp;I CLM $ Collected]]</f>
        <v>172924.358901</v>
      </c>
      <c r="E213" s="48">
        <f>Table3[[#This Row],[CLM $ Collected ]]/'1.) CLM Reference'!$B$4</f>
        <v>1.8615951045573371E-3</v>
      </c>
      <c r="F213" s="47">
        <f>Table3[[#This Row],[Residential Incentive Disbursements]]+Table3[[#This Row],[C&amp;I Incentive Disbursements]]</f>
        <v>234678.345</v>
      </c>
      <c r="G213" s="48">
        <f>Table3[[#This Row],[Incentive Disbursements]]/'1.) CLM Reference'!$B$5</f>
        <v>1.8843503066887637E-3</v>
      </c>
      <c r="H213" s="47">
        <v>145348.20323099999</v>
      </c>
      <c r="I213" s="48">
        <f>Table3[[#This Row],[Residential CLM $ Collected]]/'1.) CLM Reference'!$B$4</f>
        <v>1.5647275219678133E-3</v>
      </c>
      <c r="J213" s="68">
        <v>222192.26500000001</v>
      </c>
      <c r="K213" s="48">
        <f>Table3[[#This Row],[Residential Incentive Disbursements]]/'1.) CLM Reference'!$B$5</f>
        <v>1.7840932988368444E-3</v>
      </c>
      <c r="L213" s="49">
        <v>27576.15567</v>
      </c>
      <c r="M213" s="48">
        <f>Table3[[#This Row],[C&amp;I CLM $ Collected]]/'1.) CLM Reference'!$B$4</f>
        <v>2.9686758258952369E-4</v>
      </c>
      <c r="N213" s="68">
        <v>12486.08</v>
      </c>
      <c r="O213" s="48">
        <f>Table3[[#This Row],[C&amp;I Incentive Disbursements]]/'1.) CLM Reference'!$B$5</f>
        <v>1.0025700785191935E-4</v>
      </c>
    </row>
    <row r="214" spans="1:15" x14ac:dyDescent="0.35">
      <c r="A214" t="s">
        <v>82</v>
      </c>
      <c r="B214" s="72">
        <v>9007550201</v>
      </c>
      <c r="C214" t="s">
        <v>45</v>
      </c>
      <c r="D214" s="47">
        <f>Table3[[#This Row],[Residential CLM $ Collected]]+Table3[[#This Row],[C&amp;I CLM $ Collected]]</f>
        <v>44631.517917000005</v>
      </c>
      <c r="E214" s="48">
        <f>Table3[[#This Row],[CLM $ Collected ]]/'1.) CLM Reference'!$B$4</f>
        <v>4.8047490701305591E-4</v>
      </c>
      <c r="F214" s="47">
        <f>Table3[[#This Row],[Residential Incentive Disbursements]]+Table3[[#This Row],[C&amp;I Incentive Disbursements]]</f>
        <v>34946.78</v>
      </c>
      <c r="G214" s="48">
        <f>Table3[[#This Row],[Incentive Disbursements]]/'1.) CLM Reference'!$B$5</f>
        <v>2.8060524975487088E-4</v>
      </c>
      <c r="H214" s="47">
        <v>44631.353697000006</v>
      </c>
      <c r="I214" s="48">
        <f>Table3[[#This Row],[Residential CLM $ Collected]]/'1.) CLM Reference'!$B$4</f>
        <v>4.8047313912361566E-4</v>
      </c>
      <c r="J214" s="68">
        <v>34946.78</v>
      </c>
      <c r="K214" s="48">
        <f>Table3[[#This Row],[Residential Incentive Disbursements]]/'1.) CLM Reference'!$B$5</f>
        <v>2.8060524975487088E-4</v>
      </c>
      <c r="L214" s="49">
        <v>0.16422</v>
      </c>
      <c r="M214" s="48">
        <f>Table3[[#This Row],[C&amp;I CLM $ Collected]]/'1.) CLM Reference'!$B$4</f>
        <v>1.7678894402923705E-9</v>
      </c>
      <c r="N214" s="68">
        <v>0</v>
      </c>
      <c r="O214" s="48">
        <f>Table3[[#This Row],[C&amp;I Incentive Disbursements]]/'1.) CLM Reference'!$B$5</f>
        <v>0</v>
      </c>
    </row>
    <row r="215" spans="1:15" x14ac:dyDescent="0.35">
      <c r="A215" t="s">
        <v>82</v>
      </c>
      <c r="B215" s="72">
        <v>9007550202</v>
      </c>
      <c r="C215" t="s">
        <v>45</v>
      </c>
      <c r="D215" s="47">
        <f>Table3[[#This Row],[Residential CLM $ Collected]]+Table3[[#This Row],[C&amp;I CLM $ Collected]]</f>
        <v>43745.834054999999</v>
      </c>
      <c r="E215" s="48">
        <f>Table3[[#This Row],[CLM $ Collected ]]/'1.) CLM Reference'!$B$4</f>
        <v>4.7094019049212564E-4</v>
      </c>
      <c r="F215" s="47">
        <f>Table3[[#This Row],[Residential Incentive Disbursements]]+Table3[[#This Row],[C&amp;I Incentive Disbursements]]</f>
        <v>34676.71</v>
      </c>
      <c r="G215" s="48">
        <f>Table3[[#This Row],[Incentive Disbursements]]/'1.) CLM Reference'!$B$5</f>
        <v>2.7843672207359955E-4</v>
      </c>
      <c r="H215" s="47">
        <v>43745.834054999999</v>
      </c>
      <c r="I215" s="48">
        <f>Table3[[#This Row],[Residential CLM $ Collected]]/'1.) CLM Reference'!$B$4</f>
        <v>4.7094019049212564E-4</v>
      </c>
      <c r="J215" s="68">
        <v>34676.71</v>
      </c>
      <c r="K215" s="48">
        <f>Table3[[#This Row],[Residential Incentive Disbursements]]/'1.) CLM Reference'!$B$5</f>
        <v>2.7843672207359955E-4</v>
      </c>
      <c r="L215" s="49">
        <v>0</v>
      </c>
      <c r="M215" s="48">
        <f>Table3[[#This Row],[C&amp;I CLM $ Collected]]/'1.) CLM Reference'!$B$4</f>
        <v>0</v>
      </c>
      <c r="N215" s="68">
        <v>0</v>
      </c>
      <c r="O215" s="48">
        <f>Table3[[#This Row],[C&amp;I Incentive Disbursements]]/'1.) CLM Reference'!$B$5</f>
        <v>0</v>
      </c>
    </row>
    <row r="216" spans="1:15" x14ac:dyDescent="0.35">
      <c r="A216" t="s">
        <v>82</v>
      </c>
      <c r="B216" s="72">
        <v>9007590100</v>
      </c>
      <c r="C216" t="s">
        <v>45</v>
      </c>
      <c r="D216" s="47">
        <f>Table3[[#This Row],[Residential CLM $ Collected]]+Table3[[#This Row],[C&amp;I CLM $ Collected]]</f>
        <v>5170.24935</v>
      </c>
      <c r="E216" s="48">
        <f>Table3[[#This Row],[CLM $ Collected ]]/'1.) CLM Reference'!$B$4</f>
        <v>5.5659659173934312E-5</v>
      </c>
      <c r="F216" s="47">
        <f>Table3[[#This Row],[Residential Incentive Disbursements]]+Table3[[#This Row],[C&amp;I Incentive Disbursements]]</f>
        <v>2468.37</v>
      </c>
      <c r="G216" s="48">
        <f>Table3[[#This Row],[Incentive Disbursements]]/'1.) CLM Reference'!$B$5</f>
        <v>1.9819782547560336E-5</v>
      </c>
      <c r="H216" s="47">
        <v>5170.24935</v>
      </c>
      <c r="I216" s="48">
        <f>Table3[[#This Row],[Residential CLM $ Collected]]/'1.) CLM Reference'!$B$4</f>
        <v>5.5659659173934312E-5</v>
      </c>
      <c r="J216" s="68">
        <v>2468.37</v>
      </c>
      <c r="K216" s="48">
        <f>Table3[[#This Row],[Residential Incentive Disbursements]]/'1.) CLM Reference'!$B$5</f>
        <v>1.9819782547560336E-5</v>
      </c>
      <c r="L216" s="49">
        <v>0</v>
      </c>
      <c r="M216" s="48">
        <f>Table3[[#This Row],[C&amp;I CLM $ Collected]]/'1.) CLM Reference'!$B$4</f>
        <v>0</v>
      </c>
      <c r="N216" s="68">
        <v>0</v>
      </c>
      <c r="O216" s="48">
        <f>Table3[[#This Row],[C&amp;I Incentive Disbursements]]/'1.) CLM Reference'!$B$5</f>
        <v>0</v>
      </c>
    </row>
    <row r="217" spans="1:15" x14ac:dyDescent="0.35">
      <c r="A217" t="s">
        <v>83</v>
      </c>
      <c r="B217" s="72">
        <v>9003500300</v>
      </c>
      <c r="C217" t="s">
        <v>45</v>
      </c>
      <c r="D217" s="47">
        <f>Table3[[#This Row],[Residential CLM $ Collected]]+Table3[[#This Row],[C&amp;I CLM $ Collected]]</f>
        <v>269.97768000000002</v>
      </c>
      <c r="E217" s="48">
        <f>Table3[[#This Row],[CLM $ Collected ]]/'1.) CLM Reference'!$B$4</f>
        <v>2.9064102398406576E-6</v>
      </c>
      <c r="F217" s="47">
        <f>Table3[[#This Row],[Residential Incentive Disbursements]]+Table3[[#This Row],[C&amp;I Incentive Disbursements]]</f>
        <v>0</v>
      </c>
      <c r="G217" s="48">
        <f>Table3[[#This Row],[Incentive Disbursements]]/'1.) CLM Reference'!$B$5</f>
        <v>0</v>
      </c>
      <c r="H217" s="47">
        <v>269.97768000000002</v>
      </c>
      <c r="I217" s="48">
        <f>Table3[[#This Row],[Residential CLM $ Collected]]/'1.) CLM Reference'!$B$4</f>
        <v>2.9064102398406576E-6</v>
      </c>
      <c r="J217" s="68">
        <v>0</v>
      </c>
      <c r="K217" s="48">
        <f>Table3[[#This Row],[Residential Incentive Disbursements]]/'1.) CLM Reference'!$B$5</f>
        <v>0</v>
      </c>
      <c r="L217" s="49">
        <v>0</v>
      </c>
      <c r="M217" s="48">
        <f>Table3[[#This Row],[C&amp;I CLM $ Collected]]/'1.) CLM Reference'!$B$4</f>
        <v>0</v>
      </c>
      <c r="N217" s="68">
        <v>0</v>
      </c>
      <c r="O217" s="48">
        <f>Table3[[#This Row],[C&amp;I Incentive Disbursements]]/'1.) CLM Reference'!$B$5</f>
        <v>0</v>
      </c>
    </row>
    <row r="218" spans="1:15" x14ac:dyDescent="0.35">
      <c r="A218" t="s">
        <v>83</v>
      </c>
      <c r="B218" s="72">
        <v>9003510100</v>
      </c>
      <c r="C218" t="s">
        <v>45</v>
      </c>
      <c r="D218" s="47">
        <f>Table3[[#This Row],[Residential CLM $ Collected]]+Table3[[#This Row],[C&amp;I CLM $ Collected]]</f>
        <v>17041.725708000002</v>
      </c>
      <c r="E218" s="48">
        <f>Table3[[#This Row],[CLM $ Collected ]]/'1.) CLM Reference'!$B$4</f>
        <v>1.8346052200421523E-4</v>
      </c>
      <c r="F218" s="47">
        <f>Table3[[#This Row],[Residential Incentive Disbursements]]+Table3[[#This Row],[C&amp;I Incentive Disbursements]]</f>
        <v>6976.74</v>
      </c>
      <c r="G218" s="48">
        <f>Table3[[#This Row],[Incentive Disbursements]]/'1.) CLM Reference'!$B$5</f>
        <v>5.6019749750185791E-5</v>
      </c>
      <c r="H218" s="47">
        <v>17041.725708000002</v>
      </c>
      <c r="I218" s="48">
        <f>Table3[[#This Row],[Residential CLM $ Collected]]/'1.) CLM Reference'!$B$4</f>
        <v>1.8346052200421523E-4</v>
      </c>
      <c r="J218" s="68">
        <v>6976.74</v>
      </c>
      <c r="K218" s="48">
        <f>Table3[[#This Row],[Residential Incentive Disbursements]]/'1.) CLM Reference'!$B$5</f>
        <v>5.6019749750185791E-5</v>
      </c>
      <c r="L218" s="49">
        <v>0</v>
      </c>
      <c r="M218" s="48">
        <f>Table3[[#This Row],[C&amp;I CLM $ Collected]]/'1.) CLM Reference'!$B$4</f>
        <v>0</v>
      </c>
      <c r="N218" s="68">
        <v>0</v>
      </c>
      <c r="O218" s="48">
        <f>Table3[[#This Row],[C&amp;I Incentive Disbursements]]/'1.) CLM Reference'!$B$5</f>
        <v>0</v>
      </c>
    </row>
    <row r="219" spans="1:15" x14ac:dyDescent="0.35">
      <c r="A219" t="s">
        <v>83</v>
      </c>
      <c r="B219" s="72">
        <v>9003510200</v>
      </c>
      <c r="C219" t="s">
        <v>45</v>
      </c>
      <c r="D219" s="47">
        <f>Table3[[#This Row],[Residential CLM $ Collected]]+Table3[[#This Row],[C&amp;I CLM $ Collected]]</f>
        <v>14301.253259999999</v>
      </c>
      <c r="E219" s="48">
        <f>Table3[[#This Row],[CLM $ Collected ]]/'1.) CLM Reference'!$B$4</f>
        <v>1.5395831580380489E-4</v>
      </c>
      <c r="F219" s="47">
        <f>Table3[[#This Row],[Residential Incentive Disbursements]]+Table3[[#This Row],[C&amp;I Incentive Disbursements]]</f>
        <v>14628.72</v>
      </c>
      <c r="G219" s="48">
        <f>Table3[[#This Row],[Incentive Disbursements]]/'1.) CLM Reference'!$B$5</f>
        <v>1.1746134062119812E-4</v>
      </c>
      <c r="H219" s="47">
        <v>14301.253259999999</v>
      </c>
      <c r="I219" s="48">
        <f>Table3[[#This Row],[Residential CLM $ Collected]]/'1.) CLM Reference'!$B$4</f>
        <v>1.5395831580380489E-4</v>
      </c>
      <c r="J219" s="68">
        <v>14628.72</v>
      </c>
      <c r="K219" s="48">
        <f>Table3[[#This Row],[Residential Incentive Disbursements]]/'1.) CLM Reference'!$B$5</f>
        <v>1.1746134062119812E-4</v>
      </c>
      <c r="L219" s="49">
        <v>0</v>
      </c>
      <c r="M219" s="48">
        <f>Table3[[#This Row],[C&amp;I CLM $ Collected]]/'1.) CLM Reference'!$B$4</f>
        <v>0</v>
      </c>
      <c r="N219" s="68">
        <v>0</v>
      </c>
      <c r="O219" s="48">
        <f>Table3[[#This Row],[C&amp;I Incentive Disbursements]]/'1.) CLM Reference'!$B$5</f>
        <v>0</v>
      </c>
    </row>
    <row r="220" spans="1:15" x14ac:dyDescent="0.35">
      <c r="A220" t="s">
        <v>83</v>
      </c>
      <c r="B220" s="72">
        <v>9003510300</v>
      </c>
      <c r="C220" t="s">
        <v>55</v>
      </c>
      <c r="D220" s="47">
        <f>Table3[[#This Row],[Residential CLM $ Collected]]+Table3[[#This Row],[C&amp;I CLM $ Collected]]</f>
        <v>26399.451750000004</v>
      </c>
      <c r="E220" s="48">
        <f>Table3[[#This Row],[CLM $ Collected ]]/'1.) CLM Reference'!$B$4</f>
        <v>2.8419992679535347E-4</v>
      </c>
      <c r="F220" s="47">
        <f>Table3[[#This Row],[Residential Incentive Disbursements]]+Table3[[#This Row],[C&amp;I Incentive Disbursements]]</f>
        <v>19640.63</v>
      </c>
      <c r="G220" s="48">
        <f>Table3[[#This Row],[Incentive Disbursements]]/'1.) CLM Reference'!$B$5</f>
        <v>1.5770448340284883E-4</v>
      </c>
      <c r="H220" s="47">
        <v>26273.934540000002</v>
      </c>
      <c r="I220" s="48">
        <f>Table3[[#This Row],[Residential CLM $ Collected]]/'1.) CLM Reference'!$B$4</f>
        <v>2.8284868729873939E-4</v>
      </c>
      <c r="J220" s="68">
        <v>19424.63</v>
      </c>
      <c r="K220" s="48">
        <f>Table3[[#This Row],[Residential Incentive Disbursements]]/'1.) CLM Reference'!$B$5</f>
        <v>1.5597011090995959E-4</v>
      </c>
      <c r="L220" s="49">
        <v>125.51721000000001</v>
      </c>
      <c r="M220" s="48">
        <f>Table3[[#This Row],[C&amp;I CLM $ Collected]]/'1.) CLM Reference'!$B$4</f>
        <v>1.351239496614054E-6</v>
      </c>
      <c r="N220" s="68">
        <v>216</v>
      </c>
      <c r="O220" s="48">
        <f>Table3[[#This Row],[C&amp;I Incentive Disbursements]]/'1.) CLM Reference'!$B$5</f>
        <v>1.7343724928892478E-6</v>
      </c>
    </row>
    <row r="221" spans="1:15" x14ac:dyDescent="0.35">
      <c r="A221" t="s">
        <v>83</v>
      </c>
      <c r="B221" s="72">
        <v>9003510400</v>
      </c>
      <c r="C221" t="s">
        <v>45</v>
      </c>
      <c r="D221" s="47">
        <f>Table3[[#This Row],[Residential CLM $ Collected]]+Table3[[#This Row],[C&amp;I CLM $ Collected]]</f>
        <v>34796.014554000001</v>
      </c>
      <c r="E221" s="48">
        <f>Table3[[#This Row],[CLM $ Collected ]]/'1.) CLM Reference'!$B$4</f>
        <v>3.7459205148140446E-4</v>
      </c>
      <c r="F221" s="47">
        <f>Table3[[#This Row],[Residential Incentive Disbursements]]+Table3[[#This Row],[C&amp;I Incentive Disbursements]]</f>
        <v>7561.57</v>
      </c>
      <c r="G221" s="48">
        <f>Table3[[#This Row],[Incentive Disbursements]]/'1.) CLM Reference'!$B$5</f>
        <v>6.0715643569706245E-5</v>
      </c>
      <c r="H221" s="47">
        <v>34796.014554000001</v>
      </c>
      <c r="I221" s="48">
        <f>Table3[[#This Row],[Residential CLM $ Collected]]/'1.) CLM Reference'!$B$4</f>
        <v>3.7459205148140446E-4</v>
      </c>
      <c r="J221" s="68">
        <v>7561.57</v>
      </c>
      <c r="K221" s="48">
        <f>Table3[[#This Row],[Residential Incentive Disbursements]]/'1.) CLM Reference'!$B$5</f>
        <v>6.0715643569706245E-5</v>
      </c>
      <c r="L221" s="49">
        <v>0</v>
      </c>
      <c r="M221" s="48">
        <f>Table3[[#This Row],[C&amp;I CLM $ Collected]]/'1.) CLM Reference'!$B$4</f>
        <v>0</v>
      </c>
      <c r="N221" s="68">
        <v>0</v>
      </c>
      <c r="O221" s="48">
        <f>Table3[[#This Row],[C&amp;I Incentive Disbursements]]/'1.) CLM Reference'!$B$5</f>
        <v>0</v>
      </c>
    </row>
    <row r="222" spans="1:15" x14ac:dyDescent="0.35">
      <c r="A222" t="s">
        <v>83</v>
      </c>
      <c r="B222" s="72">
        <v>9003510500</v>
      </c>
      <c r="C222" t="s">
        <v>45</v>
      </c>
      <c r="D222" s="47">
        <f>Table3[[#This Row],[Residential CLM $ Collected]]+Table3[[#This Row],[C&amp;I CLM $ Collected]]</f>
        <v>28168.646939999999</v>
      </c>
      <c r="E222" s="48">
        <f>Table3[[#This Row],[CLM $ Collected ]]/'1.) CLM Reference'!$B$4</f>
        <v>3.0324597169985383E-4</v>
      </c>
      <c r="F222" s="47">
        <f>Table3[[#This Row],[Residential Incentive Disbursements]]+Table3[[#This Row],[C&amp;I Incentive Disbursements]]</f>
        <v>11501.27</v>
      </c>
      <c r="G222" s="48">
        <f>Table3[[#This Row],[Incentive Disbursements]]/'1.) CLM Reference'!$B$5</f>
        <v>9.2349473709686663E-5</v>
      </c>
      <c r="H222" s="47">
        <v>28168.646939999999</v>
      </c>
      <c r="I222" s="48">
        <f>Table3[[#This Row],[Residential CLM $ Collected]]/'1.) CLM Reference'!$B$4</f>
        <v>3.0324597169985383E-4</v>
      </c>
      <c r="J222" s="68">
        <v>11501.27</v>
      </c>
      <c r="K222" s="48">
        <f>Table3[[#This Row],[Residential Incentive Disbursements]]/'1.) CLM Reference'!$B$5</f>
        <v>9.2349473709686663E-5</v>
      </c>
      <c r="L222" s="49">
        <v>0</v>
      </c>
      <c r="M222" s="48">
        <f>Table3[[#This Row],[C&amp;I CLM $ Collected]]/'1.) CLM Reference'!$B$4</f>
        <v>0</v>
      </c>
      <c r="N222" s="68">
        <v>0</v>
      </c>
      <c r="O222" s="48">
        <f>Table3[[#This Row],[C&amp;I Incentive Disbursements]]/'1.) CLM Reference'!$B$5</f>
        <v>0</v>
      </c>
    </row>
    <row r="223" spans="1:15" x14ac:dyDescent="0.35">
      <c r="A223" t="s">
        <v>83</v>
      </c>
      <c r="B223" s="72">
        <v>9003510600</v>
      </c>
      <c r="C223" t="s">
        <v>45</v>
      </c>
      <c r="D223" s="47">
        <f>Table3[[#This Row],[Residential CLM $ Collected]]+Table3[[#This Row],[C&amp;I CLM $ Collected]]</f>
        <v>35035.204848000001</v>
      </c>
      <c r="E223" s="48">
        <f>Table3[[#This Row],[CLM $ Collected ]]/'1.) CLM Reference'!$B$4</f>
        <v>3.7716702404858889E-4</v>
      </c>
      <c r="F223" s="47">
        <f>Table3[[#This Row],[Residential Incentive Disbursements]]+Table3[[#This Row],[C&amp;I Incentive Disbursements]]</f>
        <v>47826.95</v>
      </c>
      <c r="G223" s="48">
        <f>Table3[[#This Row],[Incentive Disbursements]]/'1.) CLM Reference'!$B$5</f>
        <v>3.8402660416106204E-4</v>
      </c>
      <c r="H223" s="47">
        <v>35035.204848000001</v>
      </c>
      <c r="I223" s="48">
        <f>Table3[[#This Row],[Residential CLM $ Collected]]/'1.) CLM Reference'!$B$4</f>
        <v>3.7716702404858889E-4</v>
      </c>
      <c r="J223" s="68">
        <v>47826.95</v>
      </c>
      <c r="K223" s="48">
        <f>Table3[[#This Row],[Residential Incentive Disbursements]]/'1.) CLM Reference'!$B$5</f>
        <v>3.8402660416106204E-4</v>
      </c>
      <c r="L223" s="49">
        <v>0</v>
      </c>
      <c r="M223" s="48">
        <f>Table3[[#This Row],[C&amp;I CLM $ Collected]]/'1.) CLM Reference'!$B$4</f>
        <v>0</v>
      </c>
      <c r="N223" s="68">
        <v>0</v>
      </c>
      <c r="O223" s="48">
        <f>Table3[[#This Row],[C&amp;I Incentive Disbursements]]/'1.) CLM Reference'!$B$5</f>
        <v>0</v>
      </c>
    </row>
    <row r="224" spans="1:15" x14ac:dyDescent="0.35">
      <c r="A224" t="s">
        <v>83</v>
      </c>
      <c r="B224" s="72">
        <v>9003510700</v>
      </c>
      <c r="C224" t="s">
        <v>45</v>
      </c>
      <c r="D224" s="47">
        <f>Table3[[#This Row],[Residential CLM $ Collected]]+Table3[[#This Row],[C&amp;I CLM $ Collected]]</f>
        <v>471054.31938599999</v>
      </c>
      <c r="E224" s="48">
        <f>Table3[[#This Row],[CLM $ Collected ]]/'1.) CLM Reference'!$B$4</f>
        <v>5.0710751251164237E-3</v>
      </c>
      <c r="F224" s="47">
        <f>Table3[[#This Row],[Residential Incentive Disbursements]]+Table3[[#This Row],[C&amp;I Incentive Disbursements]]</f>
        <v>847886.44000000006</v>
      </c>
      <c r="G224" s="48">
        <f>Table3[[#This Row],[Incentive Disbursements]]/'1.) CLM Reference'!$B$5</f>
        <v>6.8081061047675449E-3</v>
      </c>
      <c r="H224" s="47">
        <v>234590.003004</v>
      </c>
      <c r="I224" s="48">
        <f>Table3[[#This Row],[Residential CLM $ Collected]]/'1.) CLM Reference'!$B$4</f>
        <v>2.5254487218909212E-3</v>
      </c>
      <c r="J224" s="68">
        <v>290382.90000000002</v>
      </c>
      <c r="K224" s="48">
        <f>Table3[[#This Row],[Residential Incentive Disbursements]]/'1.) CLM Reference'!$B$5</f>
        <v>2.3316301581731906E-3</v>
      </c>
      <c r="L224" s="49">
        <v>236464.31638199999</v>
      </c>
      <c r="M224" s="48">
        <f>Table3[[#This Row],[C&amp;I CLM $ Collected]]/'1.) CLM Reference'!$B$4</f>
        <v>2.5456264032255021E-3</v>
      </c>
      <c r="N224" s="68">
        <v>557503.54</v>
      </c>
      <c r="O224" s="48">
        <f>Table3[[#This Row],[C&amp;I Incentive Disbursements]]/'1.) CLM Reference'!$B$5</f>
        <v>4.4764759465943547E-3</v>
      </c>
    </row>
    <row r="225" spans="1:15" x14ac:dyDescent="0.35">
      <c r="A225" t="s">
        <v>83</v>
      </c>
      <c r="B225" s="72">
        <v>9003510800</v>
      </c>
      <c r="C225" t="s">
        <v>45</v>
      </c>
      <c r="D225" s="47">
        <f>Table3[[#This Row],[Residential CLM $ Collected]]+Table3[[#This Row],[C&amp;I CLM $ Collected]]</f>
        <v>22972.2045</v>
      </c>
      <c r="E225" s="48">
        <f>Table3[[#This Row],[CLM $ Collected ]]/'1.) CLM Reference'!$B$4</f>
        <v>2.473043341601929E-4</v>
      </c>
      <c r="F225" s="47">
        <f>Table3[[#This Row],[Residential Incentive Disbursements]]+Table3[[#This Row],[C&amp;I Incentive Disbursements]]</f>
        <v>35333.4</v>
      </c>
      <c r="G225" s="48">
        <f>Table3[[#This Row],[Incentive Disbursements]]/'1.) CLM Reference'!$B$5</f>
        <v>2.8370961592709697E-4</v>
      </c>
      <c r="H225" s="47">
        <v>22972.2045</v>
      </c>
      <c r="I225" s="48">
        <f>Table3[[#This Row],[Residential CLM $ Collected]]/'1.) CLM Reference'!$B$4</f>
        <v>2.473043341601929E-4</v>
      </c>
      <c r="J225" s="68">
        <v>35333.4</v>
      </c>
      <c r="K225" s="48">
        <f>Table3[[#This Row],[Residential Incentive Disbursements]]/'1.) CLM Reference'!$B$5</f>
        <v>2.8370961592709697E-4</v>
      </c>
      <c r="L225" s="49">
        <v>0</v>
      </c>
      <c r="M225" s="48">
        <f>Table3[[#This Row],[C&amp;I CLM $ Collected]]/'1.) CLM Reference'!$B$4</f>
        <v>0</v>
      </c>
      <c r="N225" s="68">
        <v>0</v>
      </c>
      <c r="O225" s="48">
        <f>Table3[[#This Row],[C&amp;I Incentive Disbursements]]/'1.) CLM Reference'!$B$5</f>
        <v>0</v>
      </c>
    </row>
    <row r="226" spans="1:15" x14ac:dyDescent="0.35">
      <c r="A226" t="s">
        <v>83</v>
      </c>
      <c r="B226" s="72">
        <v>9003510900</v>
      </c>
      <c r="C226" t="s">
        <v>45</v>
      </c>
      <c r="D226" s="47">
        <f>Table3[[#This Row],[Residential CLM $ Collected]]+Table3[[#This Row],[C&amp;I CLM $ Collected]]</f>
        <v>33391.866900000001</v>
      </c>
      <c r="E226" s="48">
        <f>Table3[[#This Row],[CLM $ Collected ]]/'1.) CLM Reference'!$B$4</f>
        <v>3.594758792117789E-4</v>
      </c>
      <c r="F226" s="47">
        <f>Table3[[#This Row],[Residential Incentive Disbursements]]+Table3[[#This Row],[C&amp;I Incentive Disbursements]]</f>
        <v>46176.364999999998</v>
      </c>
      <c r="G226" s="48">
        <f>Table3[[#This Row],[Incentive Disbursements]]/'1.) CLM Reference'!$B$5</f>
        <v>3.7077322813710098E-4</v>
      </c>
      <c r="H226" s="47">
        <v>33391.866900000001</v>
      </c>
      <c r="I226" s="48">
        <f>Table3[[#This Row],[Residential CLM $ Collected]]/'1.) CLM Reference'!$B$4</f>
        <v>3.594758792117789E-4</v>
      </c>
      <c r="J226" s="68">
        <v>46176.364999999998</v>
      </c>
      <c r="K226" s="48">
        <f>Table3[[#This Row],[Residential Incentive Disbursements]]/'1.) CLM Reference'!$B$5</f>
        <v>3.7077322813710098E-4</v>
      </c>
      <c r="L226" s="49">
        <v>0</v>
      </c>
      <c r="M226" s="48">
        <f>Table3[[#This Row],[C&amp;I CLM $ Collected]]/'1.) CLM Reference'!$B$4</f>
        <v>0</v>
      </c>
      <c r="N226" s="68">
        <v>0</v>
      </c>
      <c r="O226" s="48">
        <f>Table3[[#This Row],[C&amp;I Incentive Disbursements]]/'1.) CLM Reference'!$B$5</f>
        <v>0</v>
      </c>
    </row>
    <row r="227" spans="1:15" x14ac:dyDescent="0.35">
      <c r="A227" t="s">
        <v>83</v>
      </c>
      <c r="B227" s="72">
        <v>9003511000</v>
      </c>
      <c r="C227" t="s">
        <v>45</v>
      </c>
      <c r="D227" s="47">
        <f>Table3[[#This Row],[Residential CLM $ Collected]]+Table3[[#This Row],[C&amp;I CLM $ Collected]]</f>
        <v>31585.3986</v>
      </c>
      <c r="E227" s="48">
        <f>Table3[[#This Row],[CLM $ Collected ]]/'1.) CLM Reference'!$B$4</f>
        <v>3.4002857540108038E-4</v>
      </c>
      <c r="F227" s="47">
        <f>Table3[[#This Row],[Residential Incentive Disbursements]]+Table3[[#This Row],[C&amp;I Incentive Disbursements]]</f>
        <v>44515.13</v>
      </c>
      <c r="G227" s="48">
        <f>Table3[[#This Row],[Incentive Disbursements]]/'1.) CLM Reference'!$B$5</f>
        <v>3.5743433791383765E-4</v>
      </c>
      <c r="H227" s="47">
        <v>31585.3986</v>
      </c>
      <c r="I227" s="48">
        <f>Table3[[#This Row],[Residential CLM $ Collected]]/'1.) CLM Reference'!$B$4</f>
        <v>3.4002857540108038E-4</v>
      </c>
      <c r="J227" s="68">
        <v>44515.13</v>
      </c>
      <c r="K227" s="48">
        <f>Table3[[#This Row],[Residential Incentive Disbursements]]/'1.) CLM Reference'!$B$5</f>
        <v>3.5743433791383765E-4</v>
      </c>
      <c r="L227" s="49">
        <v>0</v>
      </c>
      <c r="M227" s="48">
        <f>Table3[[#This Row],[C&amp;I CLM $ Collected]]/'1.) CLM Reference'!$B$4</f>
        <v>0</v>
      </c>
      <c r="N227" s="68">
        <v>0</v>
      </c>
      <c r="O227" s="48">
        <f>Table3[[#This Row],[C&amp;I Incentive Disbursements]]/'1.) CLM Reference'!$B$5</f>
        <v>0</v>
      </c>
    </row>
    <row r="228" spans="1:15" x14ac:dyDescent="0.35">
      <c r="A228" t="s">
        <v>83</v>
      </c>
      <c r="B228" s="72">
        <v>9003511100</v>
      </c>
      <c r="C228" t="s">
        <v>45</v>
      </c>
      <c r="D228" s="47">
        <f>Table3[[#This Row],[Residential CLM $ Collected]]+Table3[[#This Row],[C&amp;I CLM $ Collected]]</f>
        <v>32644.124940000002</v>
      </c>
      <c r="E228" s="48">
        <f>Table3[[#This Row],[CLM $ Collected ]]/'1.) CLM Reference'!$B$4</f>
        <v>3.5142615862264535E-4</v>
      </c>
      <c r="F228" s="47">
        <f>Table3[[#This Row],[Residential Incentive Disbursements]]+Table3[[#This Row],[C&amp;I Incentive Disbursements]]</f>
        <v>21465.05</v>
      </c>
      <c r="G228" s="48">
        <f>Table3[[#This Row],[Incentive Disbursements]]/'1.) CLM Reference'!$B$5</f>
        <v>1.7235366795598309E-4</v>
      </c>
      <c r="H228" s="47">
        <v>32644.124940000002</v>
      </c>
      <c r="I228" s="48">
        <f>Table3[[#This Row],[Residential CLM $ Collected]]/'1.) CLM Reference'!$B$4</f>
        <v>3.5142615862264535E-4</v>
      </c>
      <c r="J228" s="68">
        <v>21465.05</v>
      </c>
      <c r="K228" s="48">
        <f>Table3[[#This Row],[Residential Incentive Disbursements]]/'1.) CLM Reference'!$B$5</f>
        <v>1.7235366795598309E-4</v>
      </c>
      <c r="L228" s="49">
        <v>0</v>
      </c>
      <c r="M228" s="48">
        <f>Table3[[#This Row],[C&amp;I CLM $ Collected]]/'1.) CLM Reference'!$B$4</f>
        <v>0</v>
      </c>
      <c r="N228" s="68">
        <v>0</v>
      </c>
      <c r="O228" s="48">
        <f>Table3[[#This Row],[C&amp;I Incentive Disbursements]]/'1.) CLM Reference'!$B$5</f>
        <v>0</v>
      </c>
    </row>
    <row r="229" spans="1:15" x14ac:dyDescent="0.35">
      <c r="A229" t="s">
        <v>83</v>
      </c>
      <c r="B229" s="72">
        <v>9003511200</v>
      </c>
      <c r="C229" t="s">
        <v>55</v>
      </c>
      <c r="D229" s="47">
        <f>Table3[[#This Row],[Residential CLM $ Collected]]+Table3[[#This Row],[C&amp;I CLM $ Collected]]</f>
        <v>21804.564075000002</v>
      </c>
      <c r="E229" s="48">
        <f>Table3[[#This Row],[CLM $ Collected ]]/'1.) CLM Reference'!$B$4</f>
        <v>2.3473425026410234E-4</v>
      </c>
      <c r="F229" s="47">
        <f>Table3[[#This Row],[Residential Incentive Disbursements]]+Table3[[#This Row],[C&amp;I Incentive Disbursements]]</f>
        <v>6911.54</v>
      </c>
      <c r="G229" s="48">
        <f>Table3[[#This Row],[Incentive Disbursements]]/'1.) CLM Reference'!$B$5</f>
        <v>5.5496226201406258E-5</v>
      </c>
      <c r="H229" s="47">
        <v>21804.564075000002</v>
      </c>
      <c r="I229" s="48">
        <f>Table3[[#This Row],[Residential CLM $ Collected]]/'1.) CLM Reference'!$B$4</f>
        <v>2.3473425026410234E-4</v>
      </c>
      <c r="J229" s="68">
        <v>6911.54</v>
      </c>
      <c r="K229" s="48">
        <f>Table3[[#This Row],[Residential Incentive Disbursements]]/'1.) CLM Reference'!$B$5</f>
        <v>5.5496226201406258E-5</v>
      </c>
      <c r="L229" s="49">
        <v>0</v>
      </c>
      <c r="M229" s="48">
        <f>Table3[[#This Row],[C&amp;I CLM $ Collected]]/'1.) CLM Reference'!$B$4</f>
        <v>0</v>
      </c>
      <c r="N229" s="68">
        <v>0</v>
      </c>
      <c r="O229" s="48">
        <f>Table3[[#This Row],[C&amp;I Incentive Disbursements]]/'1.) CLM Reference'!$B$5</f>
        <v>0</v>
      </c>
    </row>
    <row r="230" spans="1:15" x14ac:dyDescent="0.35">
      <c r="A230" t="s">
        <v>83</v>
      </c>
      <c r="B230" s="72">
        <v>9003511300</v>
      </c>
      <c r="C230" t="s">
        <v>55</v>
      </c>
      <c r="D230" s="47">
        <f>Table3[[#This Row],[Residential CLM $ Collected]]+Table3[[#This Row],[C&amp;I CLM $ Collected]]</f>
        <v>22423.545480000001</v>
      </c>
      <c r="E230" s="48">
        <f>Table3[[#This Row],[CLM $ Collected ]]/'1.) CLM Reference'!$B$4</f>
        <v>2.4139781554017607E-4</v>
      </c>
      <c r="F230" s="47">
        <f>Table3[[#This Row],[Residential Incentive Disbursements]]+Table3[[#This Row],[C&amp;I Incentive Disbursements]]</f>
        <v>32046.06</v>
      </c>
      <c r="G230" s="48">
        <f>Table3[[#This Row],[Incentive Disbursements]]/'1.) CLM Reference'!$B$5</f>
        <v>2.5731391189573336E-4</v>
      </c>
      <c r="H230" s="47">
        <v>22423.545480000001</v>
      </c>
      <c r="I230" s="48">
        <f>Table3[[#This Row],[Residential CLM $ Collected]]/'1.) CLM Reference'!$B$4</f>
        <v>2.4139781554017607E-4</v>
      </c>
      <c r="J230" s="68">
        <v>32046.06</v>
      </c>
      <c r="K230" s="48">
        <f>Table3[[#This Row],[Residential Incentive Disbursements]]/'1.) CLM Reference'!$B$5</f>
        <v>2.5731391189573336E-4</v>
      </c>
      <c r="L230" s="49">
        <v>0</v>
      </c>
      <c r="M230" s="48">
        <f>Table3[[#This Row],[C&amp;I CLM $ Collected]]/'1.) CLM Reference'!$B$4</f>
        <v>0</v>
      </c>
      <c r="N230" s="68">
        <v>0</v>
      </c>
      <c r="O230" s="48">
        <f>Table3[[#This Row],[C&amp;I Incentive Disbursements]]/'1.) CLM Reference'!$B$5</f>
        <v>0</v>
      </c>
    </row>
    <row r="231" spans="1:15" x14ac:dyDescent="0.35">
      <c r="A231" t="s">
        <v>83</v>
      </c>
      <c r="B231" s="72">
        <v>9003511400</v>
      </c>
      <c r="C231" t="s">
        <v>45</v>
      </c>
      <c r="D231" s="47">
        <f>Table3[[#This Row],[Residential CLM $ Collected]]+Table3[[#This Row],[C&amp;I CLM $ Collected]]</f>
        <v>20273.83323</v>
      </c>
      <c r="E231" s="48">
        <f>Table3[[#This Row],[CLM $ Collected ]]/'1.) CLM Reference'!$B$4</f>
        <v>2.1825536281552528E-4</v>
      </c>
      <c r="F231" s="47">
        <f>Table3[[#This Row],[Residential Incentive Disbursements]]+Table3[[#This Row],[C&amp;I Incentive Disbursements]]</f>
        <v>28760.78</v>
      </c>
      <c r="G231" s="48">
        <f>Table3[[#This Row],[Incentive Disbursements]]/'1.) CLM Reference'!$B$5</f>
        <v>2.3093474863907046E-4</v>
      </c>
      <c r="H231" s="47">
        <v>20273.83323</v>
      </c>
      <c r="I231" s="48">
        <f>Table3[[#This Row],[Residential CLM $ Collected]]/'1.) CLM Reference'!$B$4</f>
        <v>2.1825536281552528E-4</v>
      </c>
      <c r="J231" s="68">
        <v>28760.78</v>
      </c>
      <c r="K231" s="48">
        <f>Table3[[#This Row],[Residential Incentive Disbursements]]/'1.) CLM Reference'!$B$5</f>
        <v>2.3093474863907046E-4</v>
      </c>
      <c r="L231" s="49">
        <v>0</v>
      </c>
      <c r="M231" s="48">
        <f>Table3[[#This Row],[C&amp;I CLM $ Collected]]/'1.) CLM Reference'!$B$4</f>
        <v>0</v>
      </c>
      <c r="N231" s="68">
        <v>0</v>
      </c>
      <c r="O231" s="48">
        <f>Table3[[#This Row],[C&amp;I Incentive Disbursements]]/'1.) CLM Reference'!$B$5</f>
        <v>0</v>
      </c>
    </row>
    <row r="232" spans="1:15" x14ac:dyDescent="0.35">
      <c r="A232" t="s">
        <v>83</v>
      </c>
      <c r="B232" s="72">
        <v>9003514102</v>
      </c>
      <c r="C232" t="s">
        <v>45</v>
      </c>
      <c r="D232" s="47">
        <f>Table3[[#This Row],[Residential CLM $ Collected]]+Table3[[#This Row],[C&amp;I CLM $ Collected]]</f>
        <v>1006.19043</v>
      </c>
      <c r="E232" s="48">
        <f>Table3[[#This Row],[CLM $ Collected ]]/'1.) CLM Reference'!$B$4</f>
        <v>1.0832014590916085E-5</v>
      </c>
      <c r="F232" s="47">
        <f>Table3[[#This Row],[Residential Incentive Disbursements]]+Table3[[#This Row],[C&amp;I Incentive Disbursements]]</f>
        <v>0</v>
      </c>
      <c r="G232" s="48">
        <f>Table3[[#This Row],[Incentive Disbursements]]/'1.) CLM Reference'!$B$5</f>
        <v>0</v>
      </c>
      <c r="H232" s="47">
        <v>1006.19043</v>
      </c>
      <c r="I232" s="48">
        <f>Table3[[#This Row],[Residential CLM $ Collected]]/'1.) CLM Reference'!$B$4</f>
        <v>1.0832014590916085E-5</v>
      </c>
      <c r="J232" s="68">
        <v>0</v>
      </c>
      <c r="K232" s="48">
        <f>Table3[[#This Row],[Residential Incentive Disbursements]]/'1.) CLM Reference'!$B$5</f>
        <v>0</v>
      </c>
      <c r="L232" s="49">
        <v>0</v>
      </c>
      <c r="M232" s="48">
        <f>Table3[[#This Row],[C&amp;I CLM $ Collected]]/'1.) CLM Reference'!$B$4</f>
        <v>0</v>
      </c>
      <c r="N232" s="68">
        <v>0</v>
      </c>
      <c r="O232" s="48">
        <f>Table3[[#This Row],[C&amp;I Incentive Disbursements]]/'1.) CLM Reference'!$B$5</f>
        <v>0</v>
      </c>
    </row>
    <row r="233" spans="1:15" x14ac:dyDescent="0.35">
      <c r="A233" t="s">
        <v>83</v>
      </c>
      <c r="B233" s="72">
        <v>9003520301</v>
      </c>
      <c r="C233" t="s">
        <v>45</v>
      </c>
      <c r="D233" s="47">
        <f>Table3[[#This Row],[Residential CLM $ Collected]]+Table3[[#This Row],[C&amp;I CLM $ Collected]]</f>
        <v>100.86972</v>
      </c>
      <c r="E233" s="48">
        <f>Table3[[#This Row],[CLM $ Collected ]]/'1.) CLM Reference'!$B$4</f>
        <v>1.0859000903254667E-6</v>
      </c>
      <c r="F233" s="47">
        <f>Table3[[#This Row],[Residential Incentive Disbursements]]+Table3[[#This Row],[C&amp;I Incentive Disbursements]]</f>
        <v>0</v>
      </c>
      <c r="G233" s="48">
        <f>Table3[[#This Row],[Incentive Disbursements]]/'1.) CLM Reference'!$B$5</f>
        <v>0</v>
      </c>
      <c r="H233" s="47">
        <v>100.86972</v>
      </c>
      <c r="I233" s="48">
        <f>Table3[[#This Row],[Residential CLM $ Collected]]/'1.) CLM Reference'!$B$4</f>
        <v>1.0859000903254667E-6</v>
      </c>
      <c r="J233" s="68">
        <v>0</v>
      </c>
      <c r="K233" s="48">
        <f>Table3[[#This Row],[Residential Incentive Disbursements]]/'1.) CLM Reference'!$B$5</f>
        <v>0</v>
      </c>
      <c r="L233" s="49">
        <v>0</v>
      </c>
      <c r="M233" s="48">
        <f>Table3[[#This Row],[C&amp;I CLM $ Collected]]/'1.) CLM Reference'!$B$4</f>
        <v>0</v>
      </c>
      <c r="N233" s="68">
        <v>0</v>
      </c>
      <c r="O233" s="48">
        <f>Table3[[#This Row],[C&amp;I Incentive Disbursements]]/'1.) CLM Reference'!$B$5</f>
        <v>0</v>
      </c>
    </row>
    <row r="234" spans="1:15" x14ac:dyDescent="0.35">
      <c r="A234" t="s">
        <v>84</v>
      </c>
      <c r="B234" s="72">
        <v>9011695202</v>
      </c>
      <c r="C234" t="s">
        <v>45</v>
      </c>
      <c r="D234" s="47">
        <f>Table3[[#This Row],[Residential CLM $ Collected]]+Table3[[#This Row],[C&amp;I CLM $ Collected]]</f>
        <v>245.11767</v>
      </c>
      <c r="E234" s="48">
        <f>Table3[[#This Row],[CLM $ Collected ]]/'1.) CLM Reference'!$B$4</f>
        <v>2.6387829766293384E-6</v>
      </c>
      <c r="F234" s="47">
        <f>Table3[[#This Row],[Residential Incentive Disbursements]]+Table3[[#This Row],[C&amp;I Incentive Disbursements]]</f>
        <v>0</v>
      </c>
      <c r="G234" s="48">
        <f>Table3[[#This Row],[Incentive Disbursements]]/'1.) CLM Reference'!$B$5</f>
        <v>0</v>
      </c>
      <c r="H234" s="47">
        <v>245.11767</v>
      </c>
      <c r="I234" s="48">
        <f>Table3[[#This Row],[Residential CLM $ Collected]]/'1.) CLM Reference'!$B$4</f>
        <v>2.6387829766293384E-6</v>
      </c>
      <c r="J234" s="68">
        <v>0</v>
      </c>
      <c r="K234" s="48">
        <f>Table3[[#This Row],[Residential Incentive Disbursements]]/'1.) CLM Reference'!$B$5</f>
        <v>0</v>
      </c>
      <c r="L234" s="49">
        <v>0</v>
      </c>
      <c r="M234" s="48">
        <f>Table3[[#This Row],[C&amp;I CLM $ Collected]]/'1.) CLM Reference'!$B$4</f>
        <v>0</v>
      </c>
      <c r="N234" s="68">
        <v>0</v>
      </c>
      <c r="O234" s="48">
        <f>Table3[[#This Row],[C&amp;I Incentive Disbursements]]/'1.) CLM Reference'!$B$5</f>
        <v>0</v>
      </c>
    </row>
    <row r="235" spans="1:15" x14ac:dyDescent="0.35">
      <c r="A235" t="s">
        <v>84</v>
      </c>
      <c r="B235" s="72">
        <v>9011716101</v>
      </c>
      <c r="C235" t="s">
        <v>45</v>
      </c>
      <c r="D235" s="47">
        <f>Table3[[#This Row],[Residential CLM $ Collected]]+Table3[[#This Row],[C&amp;I CLM $ Collected]]</f>
        <v>54261.869445000004</v>
      </c>
      <c r="E235" s="48">
        <f>Table3[[#This Row],[CLM $ Collected ]]/'1.) CLM Reference'!$B$4</f>
        <v>5.8414922666142211E-4</v>
      </c>
      <c r="F235" s="47">
        <f>Table3[[#This Row],[Residential Incentive Disbursements]]+Table3[[#This Row],[C&amp;I Incentive Disbursements]]</f>
        <v>52694.9</v>
      </c>
      <c r="G235" s="48">
        <f>Table3[[#This Row],[Incentive Disbursements]]/'1.) CLM Reference'!$B$5</f>
        <v>4.2311381979421122E-4</v>
      </c>
      <c r="H235" s="47">
        <v>54261.869445000004</v>
      </c>
      <c r="I235" s="48">
        <f>Table3[[#This Row],[Residential CLM $ Collected]]/'1.) CLM Reference'!$B$4</f>
        <v>5.8414922666142211E-4</v>
      </c>
      <c r="J235" s="68">
        <v>52694.9</v>
      </c>
      <c r="K235" s="48">
        <f>Table3[[#This Row],[Residential Incentive Disbursements]]/'1.) CLM Reference'!$B$5</f>
        <v>4.2311381979421122E-4</v>
      </c>
      <c r="L235" s="49">
        <v>0</v>
      </c>
      <c r="M235" s="48">
        <f>Table3[[#This Row],[C&amp;I CLM $ Collected]]/'1.) CLM Reference'!$B$4</f>
        <v>0</v>
      </c>
      <c r="N235" s="68">
        <v>0</v>
      </c>
      <c r="O235" s="48">
        <f>Table3[[#This Row],[C&amp;I Incentive Disbursements]]/'1.) CLM Reference'!$B$5</f>
        <v>0</v>
      </c>
    </row>
    <row r="236" spans="1:15" x14ac:dyDescent="0.35">
      <c r="A236" t="s">
        <v>84</v>
      </c>
      <c r="B236" s="72">
        <v>9011716102</v>
      </c>
      <c r="C236" t="s">
        <v>45</v>
      </c>
      <c r="D236" s="47">
        <f>Table3[[#This Row],[Residential CLM $ Collected]]+Table3[[#This Row],[C&amp;I CLM $ Collected]]</f>
        <v>285619.79052600003</v>
      </c>
      <c r="E236" s="48">
        <f>Table3[[#This Row],[CLM $ Collected ]]/'1.) CLM Reference'!$B$4</f>
        <v>3.074803383323799E-3</v>
      </c>
      <c r="F236" s="47">
        <f>Table3[[#This Row],[Residential Incentive Disbursements]]+Table3[[#This Row],[C&amp;I Incentive Disbursements]]</f>
        <v>429946.84499999997</v>
      </c>
      <c r="G236" s="48">
        <f>Table3[[#This Row],[Incentive Disbursements]]/'1.) CLM Reference'!$B$5</f>
        <v>3.4522591730209119E-3</v>
      </c>
      <c r="H236" s="47">
        <v>190310.040018</v>
      </c>
      <c r="I236" s="48">
        <f>Table3[[#This Row],[Residential CLM $ Collected]]/'1.) CLM Reference'!$B$4</f>
        <v>2.048758434596521E-3</v>
      </c>
      <c r="J236" s="68">
        <v>409416.34499999997</v>
      </c>
      <c r="K236" s="48">
        <f>Table3[[#This Row],[Residential Incentive Disbursements]]/'1.) CLM Reference'!$B$5</f>
        <v>3.2874094764224733E-3</v>
      </c>
      <c r="L236" s="49">
        <v>95309.750508000012</v>
      </c>
      <c r="M236" s="48">
        <f>Table3[[#This Row],[C&amp;I CLM $ Collected]]/'1.) CLM Reference'!$B$4</f>
        <v>1.0260449487272782E-3</v>
      </c>
      <c r="N236" s="68">
        <v>20530.5</v>
      </c>
      <c r="O236" s="48">
        <f>Table3[[#This Row],[C&amp;I Incentive Disbursements]]/'1.) CLM Reference'!$B$5</f>
        <v>1.6484969659843844E-4</v>
      </c>
    </row>
    <row r="237" spans="1:15" x14ac:dyDescent="0.35">
      <c r="A237" t="s">
        <v>84</v>
      </c>
      <c r="B237" s="72">
        <v>9011870701</v>
      </c>
      <c r="C237" t="s">
        <v>45</v>
      </c>
      <c r="D237" s="47">
        <f>Table3[[#This Row],[Residential CLM $ Collected]]+Table3[[#This Row],[C&amp;I CLM $ Collected]]</f>
        <v>28737.181410000001</v>
      </c>
      <c r="E237" s="48">
        <f>Table3[[#This Row],[CLM $ Collected ]]/'1.) CLM Reference'!$B$4</f>
        <v>3.0936645693889427E-4</v>
      </c>
      <c r="F237" s="47">
        <f>Table3[[#This Row],[Residential Incentive Disbursements]]+Table3[[#This Row],[C&amp;I Incentive Disbursements]]</f>
        <v>27715.48</v>
      </c>
      <c r="G237" s="48">
        <f>Table3[[#This Row],[Incentive Disbursements]]/'1.) CLM Reference'!$B$5</f>
        <v>2.2254150990380596E-4</v>
      </c>
      <c r="H237" s="47">
        <v>28737.181410000001</v>
      </c>
      <c r="I237" s="48">
        <f>Table3[[#This Row],[Residential CLM $ Collected]]/'1.) CLM Reference'!$B$4</f>
        <v>3.0936645693889427E-4</v>
      </c>
      <c r="J237" s="68">
        <v>27715.48</v>
      </c>
      <c r="K237" s="48">
        <f>Table3[[#This Row],[Residential Incentive Disbursements]]/'1.) CLM Reference'!$B$5</f>
        <v>2.2254150990380596E-4</v>
      </c>
      <c r="L237" s="49">
        <v>0</v>
      </c>
      <c r="M237" s="48">
        <f>Table3[[#This Row],[C&amp;I CLM $ Collected]]/'1.) CLM Reference'!$B$4</f>
        <v>0</v>
      </c>
      <c r="N237" s="68">
        <v>0</v>
      </c>
      <c r="O237" s="48">
        <f>Table3[[#This Row],[C&amp;I Incentive Disbursements]]/'1.) CLM Reference'!$B$5</f>
        <v>0</v>
      </c>
    </row>
    <row r="238" spans="1:15" x14ac:dyDescent="0.35">
      <c r="A238" t="s">
        <v>84</v>
      </c>
      <c r="B238" s="72">
        <v>9011870703</v>
      </c>
      <c r="C238" t="s">
        <v>45</v>
      </c>
      <c r="D238" s="47">
        <f>Table3[[#This Row],[Residential CLM $ Collected]]+Table3[[#This Row],[C&amp;I CLM $ Collected]]</f>
        <v>24680.073179999999</v>
      </c>
      <c r="E238" s="48">
        <f>Table3[[#This Row],[CLM $ Collected ]]/'1.) CLM Reference'!$B$4</f>
        <v>2.6569017635224055E-4</v>
      </c>
      <c r="F238" s="47">
        <f>Table3[[#This Row],[Residential Incentive Disbursements]]+Table3[[#This Row],[C&amp;I Incentive Disbursements]]</f>
        <v>27992.54</v>
      </c>
      <c r="G238" s="48">
        <f>Table3[[#This Row],[Incentive Disbursements]]/'1.) CLM Reference'!$B$5</f>
        <v>2.2476616380602771E-4</v>
      </c>
      <c r="H238" s="47">
        <v>24680.073179999999</v>
      </c>
      <c r="I238" s="48">
        <f>Table3[[#This Row],[Residential CLM $ Collected]]/'1.) CLM Reference'!$B$4</f>
        <v>2.6569017635224055E-4</v>
      </c>
      <c r="J238" s="68">
        <v>27992.54</v>
      </c>
      <c r="K238" s="48">
        <f>Table3[[#This Row],[Residential Incentive Disbursements]]/'1.) CLM Reference'!$B$5</f>
        <v>2.2476616380602771E-4</v>
      </c>
      <c r="L238" s="49">
        <v>0</v>
      </c>
      <c r="M238" s="48">
        <f>Table3[[#This Row],[C&amp;I CLM $ Collected]]/'1.) CLM Reference'!$B$4</f>
        <v>0</v>
      </c>
      <c r="N238" s="68">
        <v>0</v>
      </c>
      <c r="O238" s="48">
        <f>Table3[[#This Row],[C&amp;I Incentive Disbursements]]/'1.) CLM Reference'!$B$5</f>
        <v>0</v>
      </c>
    </row>
    <row r="239" spans="1:15" x14ac:dyDescent="0.35">
      <c r="A239" t="s">
        <v>84</v>
      </c>
      <c r="B239" s="72">
        <v>9011870704</v>
      </c>
      <c r="C239" t="s">
        <v>45</v>
      </c>
      <c r="D239" s="47">
        <f>Table3[[#This Row],[Residential CLM $ Collected]]+Table3[[#This Row],[C&amp;I CLM $ Collected]]</f>
        <v>63929.218773000001</v>
      </c>
      <c r="E239" s="48">
        <f>Table3[[#This Row],[CLM $ Collected ]]/'1.) CLM Reference'!$B$4</f>
        <v>6.8822184140133644E-4</v>
      </c>
      <c r="F239" s="47">
        <f>Table3[[#This Row],[Residential Incentive Disbursements]]+Table3[[#This Row],[C&amp;I Incentive Disbursements]]</f>
        <v>98140.645000000004</v>
      </c>
      <c r="G239" s="48">
        <f>Table3[[#This Row],[Incentive Disbursements]]/'1.) CLM Reference'!$B$5</f>
        <v>7.8802053297411434E-4</v>
      </c>
      <c r="H239" s="47">
        <v>63929.218773000001</v>
      </c>
      <c r="I239" s="48">
        <f>Table3[[#This Row],[Residential CLM $ Collected]]/'1.) CLM Reference'!$B$4</f>
        <v>6.8822184140133644E-4</v>
      </c>
      <c r="J239" s="68">
        <v>98140.645000000004</v>
      </c>
      <c r="K239" s="48">
        <f>Table3[[#This Row],[Residential Incentive Disbursements]]/'1.) CLM Reference'!$B$5</f>
        <v>7.8802053297411434E-4</v>
      </c>
      <c r="L239" s="49">
        <v>0</v>
      </c>
      <c r="M239" s="48">
        <f>Table3[[#This Row],[C&amp;I CLM $ Collected]]/'1.) CLM Reference'!$B$4</f>
        <v>0</v>
      </c>
      <c r="N239" s="68">
        <v>0</v>
      </c>
      <c r="O239" s="48">
        <f>Table3[[#This Row],[C&amp;I Incentive Disbursements]]/'1.) CLM Reference'!$B$5</f>
        <v>0</v>
      </c>
    </row>
    <row r="240" spans="1:15" x14ac:dyDescent="0.35">
      <c r="A240" t="s">
        <v>85</v>
      </c>
      <c r="B240" s="72">
        <v>9003476100</v>
      </c>
      <c r="C240" t="s">
        <v>45</v>
      </c>
      <c r="D240" s="47">
        <f>Table3[[#This Row],[Residential CLM $ Collected]]+Table3[[#This Row],[C&amp;I CLM $ Collected]]</f>
        <v>99.696030000000007</v>
      </c>
      <c r="E240" s="48">
        <f>Table3[[#This Row],[CLM $ Collected ]]/'1.) CLM Reference'!$B$4</f>
        <v>1.0732648805022006E-6</v>
      </c>
      <c r="F240" s="47">
        <f>Table3[[#This Row],[Residential Incentive Disbursements]]+Table3[[#This Row],[C&amp;I Incentive Disbursements]]</f>
        <v>0</v>
      </c>
      <c r="G240" s="48">
        <f>Table3[[#This Row],[Incentive Disbursements]]/'1.) CLM Reference'!$B$5</f>
        <v>0</v>
      </c>
      <c r="H240" s="47">
        <v>99.696030000000007</v>
      </c>
      <c r="I240" s="48">
        <f>Table3[[#This Row],[Residential CLM $ Collected]]/'1.) CLM Reference'!$B$4</f>
        <v>1.0732648805022006E-6</v>
      </c>
      <c r="J240" s="68">
        <v>0</v>
      </c>
      <c r="K240" s="48">
        <f>Table3[[#This Row],[Residential Incentive Disbursements]]/'1.) CLM Reference'!$B$5</f>
        <v>0</v>
      </c>
      <c r="L240" s="49">
        <v>0</v>
      </c>
      <c r="M240" s="48">
        <f>Table3[[#This Row],[C&amp;I CLM $ Collected]]/'1.) CLM Reference'!$B$4</f>
        <v>0</v>
      </c>
      <c r="N240" s="68">
        <v>0</v>
      </c>
      <c r="O240" s="48">
        <f>Table3[[#This Row],[C&amp;I Incentive Disbursements]]/'1.) CLM Reference'!$B$5</f>
        <v>0</v>
      </c>
    </row>
    <row r="241" spans="1:15" x14ac:dyDescent="0.35">
      <c r="A241" t="s">
        <v>85</v>
      </c>
      <c r="B241" s="72">
        <v>9003484100</v>
      </c>
      <c r="C241" t="s">
        <v>45</v>
      </c>
      <c r="D241" s="47">
        <f>Table3[[#This Row],[Residential CLM $ Collected]]+Table3[[#This Row],[C&amp;I CLM $ Collected]]</f>
        <v>167370.43270499998</v>
      </c>
      <c r="E241" s="48">
        <f>Table3[[#This Row],[CLM $ Collected ]]/'1.) CLM Reference'!$B$4</f>
        <v>1.801805021290551E-3</v>
      </c>
      <c r="F241" s="47">
        <f>Table3[[#This Row],[Residential Incentive Disbursements]]+Table3[[#This Row],[C&amp;I Incentive Disbursements]]</f>
        <v>332774.05499999999</v>
      </c>
      <c r="G241" s="48">
        <f>Table3[[#This Row],[Incentive Disbursements]]/'1.) CLM Reference'!$B$5</f>
        <v>2.6720100339778408E-3</v>
      </c>
      <c r="H241" s="47">
        <v>117779.880855</v>
      </c>
      <c r="I241" s="48">
        <f>Table3[[#This Row],[Residential CLM $ Collected]]/'1.) CLM Reference'!$B$4</f>
        <v>1.2679442677045916E-3</v>
      </c>
      <c r="J241" s="68">
        <v>226940.83499999999</v>
      </c>
      <c r="K241" s="48">
        <f>Table3[[#This Row],[Residential Incentive Disbursements]]/'1.) CLM Reference'!$B$5</f>
        <v>1.8222219524875807E-3</v>
      </c>
      <c r="L241" s="49">
        <v>49590.551850000003</v>
      </c>
      <c r="M241" s="48">
        <f>Table3[[#This Row],[C&amp;I CLM $ Collected]]/'1.) CLM Reference'!$B$4</f>
        <v>5.3386075358595963E-4</v>
      </c>
      <c r="N241" s="68">
        <v>105833.22</v>
      </c>
      <c r="O241" s="48">
        <f>Table3[[#This Row],[C&amp;I Incentive Disbursements]]/'1.) CLM Reference'!$B$5</f>
        <v>8.4978808149026015E-4</v>
      </c>
    </row>
    <row r="242" spans="1:15" x14ac:dyDescent="0.35">
      <c r="A242" t="s">
        <v>85</v>
      </c>
      <c r="B242" s="72">
        <v>9003484200</v>
      </c>
      <c r="C242" t="s">
        <v>45</v>
      </c>
      <c r="D242" s="47">
        <f>Table3[[#This Row],[Residential CLM $ Collected]]+Table3[[#This Row],[C&amp;I CLM $ Collected]]</f>
        <v>55245.169539000002</v>
      </c>
      <c r="E242" s="48">
        <f>Table3[[#This Row],[CLM $ Collected ]]/'1.) CLM Reference'!$B$4</f>
        <v>5.9473481826306069E-4</v>
      </c>
      <c r="F242" s="47">
        <f>Table3[[#This Row],[Residential Incentive Disbursements]]+Table3[[#This Row],[C&amp;I Incentive Disbursements]]</f>
        <v>38043.410000000003</v>
      </c>
      <c r="G242" s="48">
        <f>Table3[[#This Row],[Incentive Disbursements]]/'1.) CLM Reference'!$B$5</f>
        <v>3.0546964740605438E-4</v>
      </c>
      <c r="H242" s="47">
        <v>55245.169539000002</v>
      </c>
      <c r="I242" s="48">
        <f>Table3[[#This Row],[Residential CLM $ Collected]]/'1.) CLM Reference'!$B$4</f>
        <v>5.9473481826306069E-4</v>
      </c>
      <c r="J242" s="68">
        <v>38043.410000000003</v>
      </c>
      <c r="K242" s="48">
        <f>Table3[[#This Row],[Residential Incentive Disbursements]]/'1.) CLM Reference'!$B$5</f>
        <v>3.0546964740605438E-4</v>
      </c>
      <c r="L242" s="49">
        <v>0</v>
      </c>
      <c r="M242" s="48">
        <f>Table3[[#This Row],[C&amp;I CLM $ Collected]]/'1.) CLM Reference'!$B$4</f>
        <v>0</v>
      </c>
      <c r="N242" s="68">
        <v>0</v>
      </c>
      <c r="O242" s="48">
        <f>Table3[[#This Row],[C&amp;I Incentive Disbursements]]/'1.) CLM Reference'!$B$5</f>
        <v>0</v>
      </c>
    </row>
    <row r="243" spans="1:15" x14ac:dyDescent="0.35">
      <c r="A243" t="s">
        <v>85</v>
      </c>
      <c r="B243" s="72">
        <v>9003487100</v>
      </c>
      <c r="C243" t="s">
        <v>45</v>
      </c>
      <c r="D243" s="47">
        <f>Table3[[#This Row],[Residential CLM $ Collected]]+Table3[[#This Row],[C&amp;I CLM $ Collected]]</f>
        <v>152.68113</v>
      </c>
      <c r="E243" s="48">
        <f>Table3[[#This Row],[CLM $ Collected ]]/'1.) CLM Reference'!$B$4</f>
        <v>1.6436692087377095E-6</v>
      </c>
      <c r="F243" s="47">
        <f>Table3[[#This Row],[Residential Incentive Disbursements]]+Table3[[#This Row],[C&amp;I Incentive Disbursements]]</f>
        <v>500</v>
      </c>
      <c r="G243" s="48">
        <f>Table3[[#This Row],[Incentive Disbursements]]/'1.) CLM Reference'!$B$5</f>
        <v>4.014751140947333E-6</v>
      </c>
      <c r="H243" s="47">
        <v>152.68113</v>
      </c>
      <c r="I243" s="48">
        <f>Table3[[#This Row],[Residential CLM $ Collected]]/'1.) CLM Reference'!$B$4</f>
        <v>1.6436692087377095E-6</v>
      </c>
      <c r="J243" s="68">
        <v>500</v>
      </c>
      <c r="K243" s="48">
        <f>Table3[[#This Row],[Residential Incentive Disbursements]]/'1.) CLM Reference'!$B$5</f>
        <v>4.014751140947333E-6</v>
      </c>
      <c r="L243" s="49">
        <v>0</v>
      </c>
      <c r="M243" s="48">
        <f>Table3[[#This Row],[C&amp;I CLM $ Collected]]/'1.) CLM Reference'!$B$4</f>
        <v>0</v>
      </c>
      <c r="N243" s="68">
        <v>0</v>
      </c>
      <c r="O243" s="48">
        <f>Table3[[#This Row],[C&amp;I Incentive Disbursements]]/'1.) CLM Reference'!$B$5</f>
        <v>0</v>
      </c>
    </row>
    <row r="244" spans="1:15" x14ac:dyDescent="0.35">
      <c r="A244" t="s">
        <v>86</v>
      </c>
      <c r="B244" s="72">
        <v>9015902200</v>
      </c>
      <c r="C244" t="s">
        <v>45</v>
      </c>
      <c r="D244" s="47">
        <f>Table3[[#This Row],[Residential CLM $ Collected]]+Table3[[#This Row],[C&amp;I CLM $ Collected]]</f>
        <v>35654.183355000001</v>
      </c>
      <c r="E244" s="48">
        <f>Table3[[#This Row],[CLM $ Collected ]]/'1.) CLM Reference'!$B$4</f>
        <v>3.8383055812661371E-4</v>
      </c>
      <c r="F244" s="47">
        <f>Table3[[#This Row],[Residential Incentive Disbursements]]+Table3[[#This Row],[C&amp;I Incentive Disbursements]]</f>
        <v>29236.965</v>
      </c>
      <c r="G244" s="48">
        <f>Table3[[#This Row],[Incentive Disbursements]]/'1.) CLM Reference'!$B$5</f>
        <v>2.3475827718317448E-4</v>
      </c>
      <c r="H244" s="47">
        <v>30168.211395000002</v>
      </c>
      <c r="I244" s="48">
        <f>Table3[[#This Row],[Residential CLM $ Collected]]/'1.) CLM Reference'!$B$4</f>
        <v>3.2477202751022085E-4</v>
      </c>
      <c r="J244" s="68">
        <v>27973.965</v>
      </c>
      <c r="K244" s="48">
        <f>Table3[[#This Row],[Residential Incentive Disbursements]]/'1.) CLM Reference'!$B$5</f>
        <v>2.2461701580114152E-4</v>
      </c>
      <c r="L244" s="49">
        <v>5485.9719599999999</v>
      </c>
      <c r="M244" s="48">
        <f>Table3[[#This Row],[C&amp;I CLM $ Collected]]/'1.) CLM Reference'!$B$4</f>
        <v>5.9058530616392882E-5</v>
      </c>
      <c r="N244" s="68">
        <v>1263</v>
      </c>
      <c r="O244" s="48">
        <f>Table3[[#This Row],[C&amp;I Incentive Disbursements]]/'1.) CLM Reference'!$B$5</f>
        <v>1.0141261382032963E-5</v>
      </c>
    </row>
    <row r="245" spans="1:15" x14ac:dyDescent="0.35">
      <c r="A245" t="s">
        <v>87</v>
      </c>
      <c r="B245" s="72">
        <v>9003484200</v>
      </c>
      <c r="C245" t="s">
        <v>45</v>
      </c>
      <c r="D245" s="47">
        <f>Table3[[#This Row],[Residential CLM $ Collected]]+Table3[[#This Row],[C&amp;I CLM $ Collected]]</f>
        <v>155.55015</v>
      </c>
      <c r="E245" s="48">
        <f>Table3[[#This Row],[CLM $ Collected ]]/'1.) CLM Reference'!$B$4</f>
        <v>1.6745552771945822E-6</v>
      </c>
      <c r="F245" s="47">
        <f>Table3[[#This Row],[Residential Incentive Disbursements]]+Table3[[#This Row],[C&amp;I Incentive Disbursements]]</f>
        <v>0</v>
      </c>
      <c r="G245" s="48">
        <f>Table3[[#This Row],[Incentive Disbursements]]/'1.) CLM Reference'!$B$5</f>
        <v>0</v>
      </c>
      <c r="H245" s="47">
        <v>155.55015</v>
      </c>
      <c r="I245" s="48">
        <f>Table3[[#This Row],[Residential CLM $ Collected]]/'1.) CLM Reference'!$B$4</f>
        <v>1.6745552771945822E-6</v>
      </c>
      <c r="J245" s="68">
        <v>0</v>
      </c>
      <c r="K245" s="48">
        <f>Table3[[#This Row],[Residential Incentive Disbursements]]/'1.) CLM Reference'!$B$5</f>
        <v>0</v>
      </c>
      <c r="L245" s="49">
        <v>0</v>
      </c>
      <c r="M245" s="48">
        <f>Table3[[#This Row],[C&amp;I CLM $ Collected]]/'1.) CLM Reference'!$B$4</f>
        <v>0</v>
      </c>
      <c r="N245" s="68">
        <v>0</v>
      </c>
      <c r="O245" s="48">
        <f>Table3[[#This Row],[C&amp;I Incentive Disbursements]]/'1.) CLM Reference'!$B$5</f>
        <v>0</v>
      </c>
    </row>
    <row r="246" spans="1:15" x14ac:dyDescent="0.35">
      <c r="A246" t="s">
        <v>87</v>
      </c>
      <c r="B246" s="72">
        <v>9013530100</v>
      </c>
      <c r="C246" t="s">
        <v>45</v>
      </c>
      <c r="D246" s="47">
        <f>Table3[[#This Row],[Residential CLM $ Collected]]+Table3[[#This Row],[C&amp;I CLM $ Collected]]</f>
        <v>57.848910000000004</v>
      </c>
      <c r="E246" s="48">
        <f>Table3[[#This Row],[CLM $ Collected ]]/'1.) CLM Reference'!$B$4</f>
        <v>6.2276505371710949E-7</v>
      </c>
      <c r="F246" s="47">
        <f>Table3[[#This Row],[Residential Incentive Disbursements]]+Table3[[#This Row],[C&amp;I Incentive Disbursements]]</f>
        <v>0</v>
      </c>
      <c r="G246" s="48">
        <f>Table3[[#This Row],[Incentive Disbursements]]/'1.) CLM Reference'!$B$5</f>
        <v>0</v>
      </c>
      <c r="H246" s="47">
        <v>57.848910000000004</v>
      </c>
      <c r="I246" s="48">
        <f>Table3[[#This Row],[Residential CLM $ Collected]]/'1.) CLM Reference'!$B$4</f>
        <v>6.2276505371710949E-7</v>
      </c>
      <c r="J246" s="68">
        <v>0</v>
      </c>
      <c r="K246" s="48">
        <f>Table3[[#This Row],[Residential Incentive Disbursements]]/'1.) CLM Reference'!$B$5</f>
        <v>0</v>
      </c>
      <c r="L246" s="49">
        <v>0</v>
      </c>
      <c r="M246" s="48">
        <f>Table3[[#This Row],[C&amp;I CLM $ Collected]]/'1.) CLM Reference'!$B$4</f>
        <v>0</v>
      </c>
      <c r="N246" s="68">
        <v>0</v>
      </c>
      <c r="O246" s="48">
        <f>Table3[[#This Row],[C&amp;I Incentive Disbursements]]/'1.) CLM Reference'!$B$5</f>
        <v>0</v>
      </c>
    </row>
    <row r="247" spans="1:15" x14ac:dyDescent="0.35">
      <c r="A247" t="s">
        <v>87</v>
      </c>
      <c r="B247" s="72">
        <v>9013535100</v>
      </c>
      <c r="C247" t="s">
        <v>45</v>
      </c>
      <c r="D247" s="47">
        <f>Table3[[#This Row],[Residential CLM $ Collected]]+Table3[[#This Row],[C&amp;I CLM $ Collected]]</f>
        <v>243243.421344</v>
      </c>
      <c r="E247" s="48">
        <f>Table3[[#This Row],[CLM $ Collected ]]/'1.) CLM Reference'!$B$4</f>
        <v>2.6186059920511838E-3</v>
      </c>
      <c r="F247" s="47">
        <f>Table3[[#This Row],[Residential Incentive Disbursements]]+Table3[[#This Row],[C&amp;I Incentive Disbursements]]</f>
        <v>283785.53999999998</v>
      </c>
      <c r="G247" s="48">
        <f>Table3[[#This Row],[Incentive Disbursements]]/'1.) CLM Reference'!$B$5</f>
        <v>2.2786566409987098E-3</v>
      </c>
      <c r="H247" s="47">
        <v>200227.22882399999</v>
      </c>
      <c r="I247" s="48">
        <f>Table3[[#This Row],[Residential CLM $ Collected]]/'1.) CLM Reference'!$B$4</f>
        <v>2.1555206643341478E-3</v>
      </c>
      <c r="J247" s="68">
        <v>265684.53999999998</v>
      </c>
      <c r="K247" s="48">
        <f>Table3[[#This Row],[Residential Incentive Disbursements]]/'1.) CLM Reference'!$B$5</f>
        <v>2.1333146201941342E-3</v>
      </c>
      <c r="L247" s="49">
        <v>43016.192520000004</v>
      </c>
      <c r="M247" s="48">
        <f>Table3[[#This Row],[C&amp;I CLM $ Collected]]/'1.) CLM Reference'!$B$4</f>
        <v>4.6308532771703609E-4</v>
      </c>
      <c r="N247" s="68">
        <v>18101</v>
      </c>
      <c r="O247" s="48">
        <f>Table3[[#This Row],[C&amp;I Incentive Disbursements]]/'1.) CLM Reference'!$B$5</f>
        <v>1.4534202080457534E-4</v>
      </c>
    </row>
    <row r="248" spans="1:15" x14ac:dyDescent="0.35">
      <c r="A248" t="s">
        <v>87</v>
      </c>
      <c r="B248" s="72">
        <v>9013535200</v>
      </c>
      <c r="C248" t="s">
        <v>45</v>
      </c>
      <c r="D248" s="47">
        <f>Table3[[#This Row],[Residential CLM $ Collected]]+Table3[[#This Row],[C&amp;I CLM $ Collected]]</f>
        <v>74079.652625999996</v>
      </c>
      <c r="E248" s="48">
        <f>Table3[[#This Row],[CLM $ Collected ]]/'1.) CLM Reference'!$B$4</f>
        <v>7.9749504090873447E-4</v>
      </c>
      <c r="F248" s="47">
        <f>Table3[[#This Row],[Residential Incentive Disbursements]]+Table3[[#This Row],[C&amp;I Incentive Disbursements]]</f>
        <v>57220.684999999998</v>
      </c>
      <c r="G248" s="48">
        <f>Table3[[#This Row],[Incentive Disbursements]]/'1.) CLM Reference'!$B$5</f>
        <v>4.5945362077907584E-4</v>
      </c>
      <c r="H248" s="47">
        <v>74079.652625999996</v>
      </c>
      <c r="I248" s="48">
        <f>Table3[[#This Row],[Residential CLM $ Collected]]/'1.) CLM Reference'!$B$4</f>
        <v>7.9749504090873447E-4</v>
      </c>
      <c r="J248" s="68">
        <v>57220.684999999998</v>
      </c>
      <c r="K248" s="48">
        <f>Table3[[#This Row],[Residential Incentive Disbursements]]/'1.) CLM Reference'!$B$5</f>
        <v>4.5945362077907584E-4</v>
      </c>
      <c r="L248" s="49">
        <v>0</v>
      </c>
      <c r="M248" s="48">
        <f>Table3[[#This Row],[C&amp;I CLM $ Collected]]/'1.) CLM Reference'!$B$4</f>
        <v>0</v>
      </c>
      <c r="N248" s="68">
        <v>0</v>
      </c>
      <c r="O248" s="48">
        <f>Table3[[#This Row],[C&amp;I Incentive Disbursements]]/'1.) CLM Reference'!$B$5</f>
        <v>0</v>
      </c>
    </row>
    <row r="249" spans="1:15" x14ac:dyDescent="0.35">
      <c r="A249" t="s">
        <v>87</v>
      </c>
      <c r="B249" s="72">
        <v>9013538201</v>
      </c>
      <c r="C249" t="s">
        <v>45</v>
      </c>
      <c r="D249" s="47">
        <f>Table3[[#This Row],[Residential CLM $ Collected]]+Table3[[#This Row],[C&amp;I CLM $ Collected]]</f>
        <v>253.9614</v>
      </c>
      <c r="E249" s="48">
        <f>Table3[[#This Row],[CLM $ Collected ]]/'1.) CLM Reference'!$B$4</f>
        <v>2.7339890226639072E-6</v>
      </c>
      <c r="F249" s="47">
        <f>Table3[[#This Row],[Residential Incentive Disbursements]]+Table3[[#This Row],[C&amp;I Incentive Disbursements]]</f>
        <v>0</v>
      </c>
      <c r="G249" s="48">
        <f>Table3[[#This Row],[Incentive Disbursements]]/'1.) CLM Reference'!$B$5</f>
        <v>0</v>
      </c>
      <c r="H249" s="47">
        <v>253.9614</v>
      </c>
      <c r="I249" s="48">
        <f>Table3[[#This Row],[Residential CLM $ Collected]]/'1.) CLM Reference'!$B$4</f>
        <v>2.7339890226639072E-6</v>
      </c>
      <c r="J249" s="68">
        <v>0</v>
      </c>
      <c r="K249" s="48">
        <f>Table3[[#This Row],[Residential Incentive Disbursements]]/'1.) CLM Reference'!$B$5</f>
        <v>0</v>
      </c>
      <c r="L249" s="49">
        <v>0</v>
      </c>
      <c r="M249" s="48">
        <f>Table3[[#This Row],[C&amp;I CLM $ Collected]]/'1.) CLM Reference'!$B$4</f>
        <v>0</v>
      </c>
      <c r="N249" s="68">
        <v>0</v>
      </c>
      <c r="O249" s="48">
        <f>Table3[[#This Row],[C&amp;I Incentive Disbursements]]/'1.) CLM Reference'!$B$5</f>
        <v>0</v>
      </c>
    </row>
    <row r="250" spans="1:15" x14ac:dyDescent="0.35">
      <c r="A250" t="s">
        <v>87</v>
      </c>
      <c r="B250" s="72">
        <v>9013538202</v>
      </c>
      <c r="C250" t="s">
        <v>45</v>
      </c>
      <c r="D250" s="47">
        <f>Table3[[#This Row],[Residential CLM $ Collected]]+Table3[[#This Row],[C&amp;I CLM $ Collected]]</f>
        <v>149.94252</v>
      </c>
      <c r="E250" s="48">
        <f>Table3[[#This Row],[CLM $ Collected ]]/'1.) CLM Reference'!$B$4</f>
        <v>1.614187052483422E-6</v>
      </c>
      <c r="F250" s="47">
        <f>Table3[[#This Row],[Residential Incentive Disbursements]]+Table3[[#This Row],[C&amp;I Incentive Disbursements]]</f>
        <v>0</v>
      </c>
      <c r="G250" s="48">
        <f>Table3[[#This Row],[Incentive Disbursements]]/'1.) CLM Reference'!$B$5</f>
        <v>0</v>
      </c>
      <c r="H250" s="47">
        <v>149.94252</v>
      </c>
      <c r="I250" s="48">
        <f>Table3[[#This Row],[Residential CLM $ Collected]]/'1.) CLM Reference'!$B$4</f>
        <v>1.614187052483422E-6</v>
      </c>
      <c r="J250" s="68">
        <v>0</v>
      </c>
      <c r="K250" s="48">
        <f>Table3[[#This Row],[Residential Incentive Disbursements]]/'1.) CLM Reference'!$B$5</f>
        <v>0</v>
      </c>
      <c r="L250" s="49">
        <v>0</v>
      </c>
      <c r="M250" s="48">
        <f>Table3[[#This Row],[C&amp;I CLM $ Collected]]/'1.) CLM Reference'!$B$4</f>
        <v>0</v>
      </c>
      <c r="N250" s="68">
        <v>0</v>
      </c>
      <c r="O250" s="48">
        <f>Table3[[#This Row],[C&amp;I Incentive Disbursements]]/'1.) CLM Reference'!$B$5</f>
        <v>0</v>
      </c>
    </row>
    <row r="251" spans="1:15" x14ac:dyDescent="0.35">
      <c r="A251" t="s">
        <v>88</v>
      </c>
      <c r="B251" s="72">
        <v>9003480300</v>
      </c>
      <c r="C251" t="s">
        <v>45</v>
      </c>
      <c r="D251" s="47">
        <f>Table3[[#This Row],[Residential CLM $ Collected]]+Table3[[#This Row],[C&amp;I CLM $ Collected]]</f>
        <v>21248.164980000001</v>
      </c>
      <c r="E251" s="48">
        <f>Table3[[#This Row],[CLM $ Collected ]]/'1.) CLM Reference'!$B$4</f>
        <v>2.2874440685502468E-4</v>
      </c>
      <c r="F251" s="47">
        <f>Table3[[#This Row],[Residential Incentive Disbursements]]+Table3[[#This Row],[C&amp;I Incentive Disbursements]]</f>
        <v>25401.64</v>
      </c>
      <c r="G251" s="48">
        <f>Table3[[#This Row],[Incentive Disbursements]]/'1.) CLM Reference'!$B$5</f>
        <v>2.0396252634386682E-4</v>
      </c>
      <c r="H251" s="47">
        <v>21248.164980000001</v>
      </c>
      <c r="I251" s="48">
        <f>Table3[[#This Row],[Residential CLM $ Collected]]/'1.) CLM Reference'!$B$4</f>
        <v>2.2874440685502468E-4</v>
      </c>
      <c r="J251" s="68">
        <v>25401.64</v>
      </c>
      <c r="K251" s="48">
        <f>Table3[[#This Row],[Residential Incentive Disbursements]]/'1.) CLM Reference'!$B$5</f>
        <v>2.0396252634386682E-4</v>
      </c>
      <c r="L251" s="49">
        <v>0</v>
      </c>
      <c r="M251" s="48">
        <f>Table3[[#This Row],[C&amp;I CLM $ Collected]]/'1.) CLM Reference'!$B$4</f>
        <v>0</v>
      </c>
      <c r="N251" s="68">
        <v>0</v>
      </c>
      <c r="O251" s="48">
        <f>Table3[[#This Row],[C&amp;I Incentive Disbursements]]/'1.) CLM Reference'!$B$5</f>
        <v>0</v>
      </c>
    </row>
    <row r="252" spans="1:15" x14ac:dyDescent="0.35">
      <c r="A252" t="s">
        <v>88</v>
      </c>
      <c r="B252" s="72">
        <v>9003480400</v>
      </c>
      <c r="C252" t="s">
        <v>45</v>
      </c>
      <c r="D252" s="47">
        <f>Table3[[#This Row],[Residential CLM $ Collected]]+Table3[[#This Row],[C&amp;I CLM $ Collected]]</f>
        <v>33116.427456000005</v>
      </c>
      <c r="E252" s="48">
        <f>Table3[[#This Row],[CLM $ Collected ]]/'1.) CLM Reference'!$B$4</f>
        <v>3.5651067104902411E-4</v>
      </c>
      <c r="F252" s="47">
        <f>Table3[[#This Row],[Residential Incentive Disbursements]]+Table3[[#This Row],[C&amp;I Incentive Disbursements]]</f>
        <v>30927.685000000001</v>
      </c>
      <c r="G252" s="48">
        <f>Table3[[#This Row],[Incentive Disbursements]]/'1.) CLM Reference'!$B$5</f>
        <v>2.4833391728121946E-4</v>
      </c>
      <c r="H252" s="47">
        <v>33116.427456000005</v>
      </c>
      <c r="I252" s="48">
        <f>Table3[[#This Row],[Residential CLM $ Collected]]/'1.) CLM Reference'!$B$4</f>
        <v>3.5651067104902411E-4</v>
      </c>
      <c r="J252" s="68">
        <v>30927.685000000001</v>
      </c>
      <c r="K252" s="48">
        <f>Table3[[#This Row],[Residential Incentive Disbursements]]/'1.) CLM Reference'!$B$5</f>
        <v>2.4833391728121946E-4</v>
      </c>
      <c r="L252" s="49">
        <v>0</v>
      </c>
      <c r="M252" s="48">
        <f>Table3[[#This Row],[C&amp;I CLM $ Collected]]/'1.) CLM Reference'!$B$4</f>
        <v>0</v>
      </c>
      <c r="N252" s="68">
        <v>0</v>
      </c>
      <c r="O252" s="48">
        <f>Table3[[#This Row],[C&amp;I Incentive Disbursements]]/'1.) CLM Reference'!$B$5</f>
        <v>0</v>
      </c>
    </row>
    <row r="253" spans="1:15" x14ac:dyDescent="0.35">
      <c r="A253" t="s">
        <v>88</v>
      </c>
      <c r="B253" s="72">
        <v>9003480500</v>
      </c>
      <c r="C253" t="s">
        <v>45</v>
      </c>
      <c r="D253" s="47">
        <f>Table3[[#This Row],[Residential CLM $ Collected]]+Table3[[#This Row],[C&amp;I CLM $ Collected]]</f>
        <v>30937.371024</v>
      </c>
      <c r="E253" s="48">
        <f>Table3[[#This Row],[CLM $ Collected ]]/'1.) CLM Reference'!$B$4</f>
        <v>3.330523172800923E-4</v>
      </c>
      <c r="F253" s="47">
        <f>Table3[[#This Row],[Residential Incentive Disbursements]]+Table3[[#This Row],[C&amp;I Incentive Disbursements]]</f>
        <v>24144.78</v>
      </c>
      <c r="G253" s="48">
        <f>Table3[[#This Row],[Incentive Disbursements]]/'1.) CLM Reference'!$B$5</f>
        <v>1.9387056610584467E-4</v>
      </c>
      <c r="H253" s="47">
        <v>30937.371024</v>
      </c>
      <c r="I253" s="48">
        <f>Table3[[#This Row],[Residential CLM $ Collected]]/'1.) CLM Reference'!$B$4</f>
        <v>3.330523172800923E-4</v>
      </c>
      <c r="J253" s="68">
        <v>24144.78</v>
      </c>
      <c r="K253" s="48">
        <f>Table3[[#This Row],[Residential Incentive Disbursements]]/'1.) CLM Reference'!$B$5</f>
        <v>1.9387056610584467E-4</v>
      </c>
      <c r="L253" s="49">
        <v>0</v>
      </c>
      <c r="M253" s="48">
        <f>Table3[[#This Row],[C&amp;I CLM $ Collected]]/'1.) CLM Reference'!$B$4</f>
        <v>0</v>
      </c>
      <c r="N253" s="68">
        <v>0</v>
      </c>
      <c r="O253" s="48">
        <f>Table3[[#This Row],[C&amp;I Incentive Disbursements]]/'1.) CLM Reference'!$B$5</f>
        <v>0</v>
      </c>
    </row>
    <row r="254" spans="1:15" x14ac:dyDescent="0.35">
      <c r="A254" t="s">
        <v>88</v>
      </c>
      <c r="B254" s="72">
        <v>9003480600</v>
      </c>
      <c r="C254" t="s">
        <v>55</v>
      </c>
      <c r="D254" s="47">
        <f>Table3[[#This Row],[Residential CLM $ Collected]]+Table3[[#This Row],[C&amp;I CLM $ Collected]]</f>
        <v>29461.850460000001</v>
      </c>
      <c r="E254" s="48">
        <f>Table3[[#This Row],[CLM $ Collected ]]/'1.) CLM Reference'!$B$4</f>
        <v>3.1716778906166679E-4</v>
      </c>
      <c r="F254" s="47">
        <f>Table3[[#This Row],[Residential Incentive Disbursements]]+Table3[[#This Row],[C&amp;I Incentive Disbursements]]</f>
        <v>7427.78</v>
      </c>
      <c r="G254" s="48">
        <f>Table3[[#This Row],[Incentive Disbursements]]/'1.) CLM Reference'!$B$5</f>
        <v>5.9641376459411557E-5</v>
      </c>
      <c r="H254" s="47">
        <v>29461.850460000001</v>
      </c>
      <c r="I254" s="48">
        <f>Table3[[#This Row],[Residential CLM $ Collected]]/'1.) CLM Reference'!$B$4</f>
        <v>3.1716778906166679E-4</v>
      </c>
      <c r="J254" s="68">
        <v>7427.78</v>
      </c>
      <c r="K254" s="48">
        <f>Table3[[#This Row],[Residential Incentive Disbursements]]/'1.) CLM Reference'!$B$5</f>
        <v>5.9641376459411557E-5</v>
      </c>
      <c r="L254" s="49">
        <v>0</v>
      </c>
      <c r="M254" s="48">
        <f>Table3[[#This Row],[C&amp;I CLM $ Collected]]/'1.) CLM Reference'!$B$4</f>
        <v>0</v>
      </c>
      <c r="N254" s="68">
        <v>0</v>
      </c>
      <c r="O254" s="48">
        <f>Table3[[#This Row],[C&amp;I Incentive Disbursements]]/'1.) CLM Reference'!$B$5</f>
        <v>0</v>
      </c>
    </row>
    <row r="255" spans="1:15" x14ac:dyDescent="0.35">
      <c r="A255" t="s">
        <v>88</v>
      </c>
      <c r="B255" s="72">
        <v>9003480700</v>
      </c>
      <c r="C255" t="s">
        <v>45</v>
      </c>
      <c r="D255" s="47">
        <f>Table3[[#This Row],[Residential CLM $ Collected]]+Table3[[#This Row],[C&amp;I CLM $ Collected]]</f>
        <v>17295.176093999999</v>
      </c>
      <c r="E255" s="48">
        <f>Table3[[#This Row],[CLM $ Collected ]]/'1.) CLM Reference'!$B$4</f>
        <v>1.8618900977091489E-4</v>
      </c>
      <c r="F255" s="47">
        <f>Table3[[#This Row],[Residential Incentive Disbursements]]+Table3[[#This Row],[C&amp;I Incentive Disbursements]]</f>
        <v>13716.63</v>
      </c>
      <c r="G255" s="48">
        <f>Table3[[#This Row],[Incentive Disbursements]]/'1.) CLM Reference'!$B$5</f>
        <v>1.1013771188490482E-4</v>
      </c>
      <c r="H255" s="47">
        <v>17295.176093999999</v>
      </c>
      <c r="I255" s="48">
        <f>Table3[[#This Row],[Residential CLM $ Collected]]/'1.) CLM Reference'!$B$4</f>
        <v>1.8618900977091489E-4</v>
      </c>
      <c r="J255" s="68">
        <v>13716.63</v>
      </c>
      <c r="K255" s="48">
        <f>Table3[[#This Row],[Residential Incentive Disbursements]]/'1.) CLM Reference'!$B$5</f>
        <v>1.1013771188490482E-4</v>
      </c>
      <c r="L255" s="49">
        <v>0</v>
      </c>
      <c r="M255" s="48">
        <f>Table3[[#This Row],[C&amp;I CLM $ Collected]]/'1.) CLM Reference'!$B$4</f>
        <v>0</v>
      </c>
      <c r="N255" s="68">
        <v>0</v>
      </c>
      <c r="O255" s="48">
        <f>Table3[[#This Row],[C&amp;I Incentive Disbursements]]/'1.) CLM Reference'!$B$5</f>
        <v>0</v>
      </c>
    </row>
    <row r="256" spans="1:15" x14ac:dyDescent="0.35">
      <c r="A256" t="s">
        <v>88</v>
      </c>
      <c r="B256" s="72">
        <v>9003480800</v>
      </c>
      <c r="C256" t="s">
        <v>45</v>
      </c>
      <c r="D256" s="47">
        <f>Table3[[#This Row],[Residential CLM $ Collected]]+Table3[[#This Row],[C&amp;I CLM $ Collected]]</f>
        <v>458894.03559300001</v>
      </c>
      <c r="E256" s="48">
        <f>Table3[[#This Row],[CLM $ Collected ]]/'1.) CLM Reference'!$B$4</f>
        <v>4.9401651427232731E-3</v>
      </c>
      <c r="F256" s="47">
        <f>Table3[[#This Row],[Residential Incentive Disbursements]]+Table3[[#This Row],[C&amp;I Incentive Disbursements]]</f>
        <v>685501.49</v>
      </c>
      <c r="G256" s="48">
        <f>Table3[[#This Row],[Incentive Disbursements]]/'1.) CLM Reference'!$B$5</f>
        <v>5.504235778197193E-3</v>
      </c>
      <c r="H256" s="47">
        <v>231159.81863100003</v>
      </c>
      <c r="I256" s="48">
        <f>Table3[[#This Row],[Residential CLM $ Collected]]/'1.) CLM Reference'!$B$4</f>
        <v>2.4885215100331538E-3</v>
      </c>
      <c r="J256" s="68">
        <v>463523.64</v>
      </c>
      <c r="K256" s="48">
        <f>Table3[[#This Row],[Residential Incentive Disbursements]]/'1.) CLM Reference'!$B$5</f>
        <v>3.7218641250921216E-3</v>
      </c>
      <c r="L256" s="49">
        <v>227734.21696200001</v>
      </c>
      <c r="M256" s="48">
        <f>Table3[[#This Row],[C&amp;I CLM $ Collected]]/'1.) CLM Reference'!$B$4</f>
        <v>2.4516436326901198E-3</v>
      </c>
      <c r="N256" s="68">
        <v>221977.85</v>
      </c>
      <c r="O256" s="48">
        <f>Table3[[#This Row],[C&amp;I Incentive Disbursements]]/'1.) CLM Reference'!$B$5</f>
        <v>1.7823716531050718E-3</v>
      </c>
    </row>
    <row r="257" spans="1:15" x14ac:dyDescent="0.35">
      <c r="A257" t="s">
        <v>88</v>
      </c>
      <c r="B257" s="72">
        <v>9003480900</v>
      </c>
      <c r="C257" t="s">
        <v>45</v>
      </c>
      <c r="D257" s="47">
        <f>Table3[[#This Row],[Residential CLM $ Collected]]+Table3[[#This Row],[C&amp;I CLM $ Collected]]</f>
        <v>20318.598152999999</v>
      </c>
      <c r="E257" s="48">
        <f>Table3[[#This Row],[CLM $ Collected ]]/'1.) CLM Reference'!$B$4</f>
        <v>2.1873727387792451E-4</v>
      </c>
      <c r="F257" s="47">
        <f>Table3[[#This Row],[Residential Incentive Disbursements]]+Table3[[#This Row],[C&amp;I Incentive Disbursements]]</f>
        <v>56771.1</v>
      </c>
      <c r="G257" s="48">
        <f>Table3[[#This Row],[Incentive Disbursements]]/'1.) CLM Reference'!$B$5</f>
        <v>4.5584367699567024E-4</v>
      </c>
      <c r="H257" s="47">
        <v>20318.598152999999</v>
      </c>
      <c r="I257" s="48">
        <f>Table3[[#This Row],[Residential CLM $ Collected]]/'1.) CLM Reference'!$B$4</f>
        <v>2.1873727387792451E-4</v>
      </c>
      <c r="J257" s="68">
        <v>56771.1</v>
      </c>
      <c r="K257" s="48">
        <f>Table3[[#This Row],[Residential Incentive Disbursements]]/'1.) CLM Reference'!$B$5</f>
        <v>4.5584367699567024E-4</v>
      </c>
      <c r="L257" s="49">
        <v>0</v>
      </c>
      <c r="M257" s="48">
        <f>Table3[[#This Row],[C&amp;I CLM $ Collected]]/'1.) CLM Reference'!$B$4</f>
        <v>0</v>
      </c>
      <c r="N257" s="68">
        <v>0</v>
      </c>
      <c r="O257" s="48">
        <f>Table3[[#This Row],[C&amp;I Incentive Disbursements]]/'1.) CLM Reference'!$B$5</f>
        <v>0</v>
      </c>
    </row>
    <row r="258" spans="1:15" x14ac:dyDescent="0.35">
      <c r="A258" t="s">
        <v>88</v>
      </c>
      <c r="B258" s="72">
        <v>9003481000</v>
      </c>
      <c r="C258" t="s">
        <v>45</v>
      </c>
      <c r="D258" s="47">
        <f>Table3[[#This Row],[Residential CLM $ Collected]]+Table3[[#This Row],[C&amp;I CLM $ Collected]]</f>
        <v>38493.225960000003</v>
      </c>
      <c r="E258" s="48">
        <f>Table3[[#This Row],[CLM $ Collected ]]/'1.) CLM Reference'!$B$4</f>
        <v>4.1439390876551064E-4</v>
      </c>
      <c r="F258" s="47">
        <f>Table3[[#This Row],[Residential Incentive Disbursements]]+Table3[[#This Row],[C&amp;I Incentive Disbursements]]</f>
        <v>23707.200000000001</v>
      </c>
      <c r="G258" s="48">
        <f>Table3[[#This Row],[Incentive Disbursements]]/'1.) CLM Reference'!$B$5</f>
        <v>1.9035701649733322E-4</v>
      </c>
      <c r="H258" s="47">
        <v>38493.225960000003</v>
      </c>
      <c r="I258" s="48">
        <f>Table3[[#This Row],[Residential CLM $ Collected]]/'1.) CLM Reference'!$B$4</f>
        <v>4.1439390876551064E-4</v>
      </c>
      <c r="J258" s="68">
        <v>23707.200000000001</v>
      </c>
      <c r="K258" s="48">
        <f>Table3[[#This Row],[Residential Incentive Disbursements]]/'1.) CLM Reference'!$B$5</f>
        <v>1.9035701649733322E-4</v>
      </c>
      <c r="L258" s="49">
        <v>0</v>
      </c>
      <c r="M258" s="48">
        <f>Table3[[#This Row],[C&amp;I CLM $ Collected]]/'1.) CLM Reference'!$B$4</f>
        <v>0</v>
      </c>
      <c r="N258" s="68">
        <v>0</v>
      </c>
      <c r="O258" s="48">
        <f>Table3[[#This Row],[C&amp;I Incentive Disbursements]]/'1.) CLM Reference'!$B$5</f>
        <v>0</v>
      </c>
    </row>
    <row r="259" spans="1:15" x14ac:dyDescent="0.35">
      <c r="A259" t="s">
        <v>88</v>
      </c>
      <c r="B259" s="72">
        <v>9003481100</v>
      </c>
      <c r="C259" t="s">
        <v>45</v>
      </c>
      <c r="D259" s="47">
        <f>Table3[[#This Row],[Residential CLM $ Collected]]+Table3[[#This Row],[C&amp;I CLM $ Collected]]</f>
        <v>38298.499680000001</v>
      </c>
      <c r="E259" s="48">
        <f>Table3[[#This Row],[CLM $ Collected ]]/'1.) CLM Reference'!$B$4</f>
        <v>4.1229760786330976E-4</v>
      </c>
      <c r="F259" s="47">
        <f>Table3[[#This Row],[Residential Incentive Disbursements]]+Table3[[#This Row],[C&amp;I Incentive Disbursements]]</f>
        <v>36395.019999999997</v>
      </c>
      <c r="G259" s="48">
        <f>Table3[[#This Row],[Incentive Disbursements]]/'1.) CLM Reference'!$B$5</f>
        <v>2.9223389613960196E-4</v>
      </c>
      <c r="H259" s="47">
        <v>38298.499680000001</v>
      </c>
      <c r="I259" s="48">
        <f>Table3[[#This Row],[Residential CLM $ Collected]]/'1.) CLM Reference'!$B$4</f>
        <v>4.1229760786330976E-4</v>
      </c>
      <c r="J259" s="68">
        <v>36395.019999999997</v>
      </c>
      <c r="K259" s="48">
        <f>Table3[[#This Row],[Residential Incentive Disbursements]]/'1.) CLM Reference'!$B$5</f>
        <v>2.9223389613960196E-4</v>
      </c>
      <c r="L259" s="49">
        <v>0</v>
      </c>
      <c r="M259" s="48">
        <f>Table3[[#This Row],[C&amp;I CLM $ Collected]]/'1.) CLM Reference'!$B$4</f>
        <v>0</v>
      </c>
      <c r="N259" s="68">
        <v>0</v>
      </c>
      <c r="O259" s="48">
        <f>Table3[[#This Row],[C&amp;I Incentive Disbursements]]/'1.) CLM Reference'!$B$5</f>
        <v>0</v>
      </c>
    </row>
    <row r="260" spans="1:15" x14ac:dyDescent="0.35">
      <c r="A260" t="s">
        <v>88</v>
      </c>
      <c r="B260" s="72">
        <v>9003481200</v>
      </c>
      <c r="C260" t="s">
        <v>45</v>
      </c>
      <c r="D260" s="47">
        <f>Table3[[#This Row],[Residential CLM $ Collected]]+Table3[[#This Row],[C&amp;I CLM $ Collected]]</f>
        <v>36787.674231000005</v>
      </c>
      <c r="E260" s="48">
        <f>Table3[[#This Row],[CLM $ Collected ]]/'1.) CLM Reference'!$B$4</f>
        <v>3.9603300941359556E-4</v>
      </c>
      <c r="F260" s="47">
        <f>Table3[[#This Row],[Residential Incentive Disbursements]]+Table3[[#This Row],[C&amp;I Incentive Disbursements]]</f>
        <v>31198.084999999999</v>
      </c>
      <c r="G260" s="48">
        <f>Table3[[#This Row],[Incentive Disbursements]]/'1.) CLM Reference'!$B$5</f>
        <v>2.5050509469824375E-4</v>
      </c>
      <c r="H260" s="47">
        <v>36787.674231000005</v>
      </c>
      <c r="I260" s="48">
        <f>Table3[[#This Row],[Residential CLM $ Collected]]/'1.) CLM Reference'!$B$4</f>
        <v>3.9603300941359556E-4</v>
      </c>
      <c r="J260" s="66">
        <v>31198.084999999999</v>
      </c>
      <c r="K260" s="48">
        <f>Table3[[#This Row],[Residential Incentive Disbursements]]/'1.) CLM Reference'!$B$5</f>
        <v>2.5050509469824375E-4</v>
      </c>
      <c r="L260" s="49">
        <v>0</v>
      </c>
      <c r="M260" s="48">
        <f>Table3[[#This Row],[C&amp;I CLM $ Collected]]/'1.) CLM Reference'!$B$4</f>
        <v>0</v>
      </c>
      <c r="N260" s="68">
        <v>0</v>
      </c>
      <c r="O260" s="48">
        <f>Table3[[#This Row],[C&amp;I Incentive Disbursements]]/'1.) CLM Reference'!$B$5</f>
        <v>0</v>
      </c>
    </row>
    <row r="261" spans="1:15" x14ac:dyDescent="0.35">
      <c r="A261" t="s">
        <v>88</v>
      </c>
      <c r="B261" s="72">
        <v>9003481300</v>
      </c>
      <c r="C261" t="s">
        <v>45</v>
      </c>
      <c r="D261" s="47">
        <f>Table3[[#This Row],[Residential CLM $ Collected]]+Table3[[#This Row],[C&amp;I CLM $ Collected]]</f>
        <v>29139.315618000001</v>
      </c>
      <c r="E261" s="48">
        <f>Table3[[#This Row],[CLM $ Collected ]]/'1.) CLM Reference'!$B$4</f>
        <v>3.1369558140548502E-4</v>
      </c>
      <c r="F261" s="47">
        <f>Table3[[#This Row],[Residential Incentive Disbursements]]+Table3[[#This Row],[C&amp;I Incentive Disbursements]]</f>
        <v>35687.379999999997</v>
      </c>
      <c r="G261" s="48">
        <f>Table3[[#This Row],[Incentive Disbursements]]/'1.) CLM Reference'!$B$5</f>
        <v>2.8655189914484204E-4</v>
      </c>
      <c r="H261" s="47">
        <v>29139.315618000001</v>
      </c>
      <c r="I261" s="48">
        <f>Table3[[#This Row],[Residential CLM $ Collected]]/'1.) CLM Reference'!$B$4</f>
        <v>3.1369558140548502E-4</v>
      </c>
      <c r="J261" s="68">
        <v>35687.379999999997</v>
      </c>
      <c r="K261" s="48">
        <f>Table3[[#This Row],[Residential Incentive Disbursements]]/'1.) CLM Reference'!$B$5</f>
        <v>2.8655189914484204E-4</v>
      </c>
      <c r="L261" s="49">
        <v>0</v>
      </c>
      <c r="M261" s="48">
        <f>Table3[[#This Row],[C&amp;I CLM $ Collected]]/'1.) CLM Reference'!$B$4</f>
        <v>0</v>
      </c>
      <c r="N261" s="68">
        <v>0</v>
      </c>
      <c r="O261" s="48">
        <f>Table3[[#This Row],[C&amp;I Incentive Disbursements]]/'1.) CLM Reference'!$B$5</f>
        <v>0</v>
      </c>
    </row>
    <row r="262" spans="1:15" x14ac:dyDescent="0.35">
      <c r="A262" t="s">
        <v>88</v>
      </c>
      <c r="B262" s="72">
        <v>9003484200</v>
      </c>
      <c r="C262" t="s">
        <v>45</v>
      </c>
      <c r="D262" s="47">
        <f>Table3[[#This Row],[Residential CLM $ Collected]]+Table3[[#This Row],[C&amp;I CLM $ Collected]]</f>
        <v>859.54679999999996</v>
      </c>
      <c r="E262" s="48">
        <f>Table3[[#This Row],[CLM $ Collected ]]/'1.) CLM Reference'!$B$4</f>
        <v>9.2533413174832431E-6</v>
      </c>
      <c r="F262" s="47">
        <f>Table3[[#This Row],[Residential Incentive Disbursements]]+Table3[[#This Row],[C&amp;I Incentive Disbursements]]</f>
        <v>2500</v>
      </c>
      <c r="G262" s="48">
        <f>Table3[[#This Row],[Incentive Disbursements]]/'1.) CLM Reference'!$B$5</f>
        <v>2.0073755704736665E-5</v>
      </c>
      <c r="H262" s="47">
        <v>859.54679999999996</v>
      </c>
      <c r="I262" s="48">
        <f>Table3[[#This Row],[Residential CLM $ Collected]]/'1.) CLM Reference'!$B$4</f>
        <v>9.2533413174832431E-6</v>
      </c>
      <c r="J262" s="68">
        <v>2500</v>
      </c>
      <c r="K262" s="48">
        <f>Table3[[#This Row],[Residential Incentive Disbursements]]/'1.) CLM Reference'!$B$5</f>
        <v>2.0073755704736665E-5</v>
      </c>
      <c r="L262" s="49">
        <v>0</v>
      </c>
      <c r="M262" s="48">
        <f>Table3[[#This Row],[C&amp;I CLM $ Collected]]/'1.) CLM Reference'!$B$4</f>
        <v>0</v>
      </c>
      <c r="N262" s="68">
        <v>0</v>
      </c>
      <c r="O262" s="48">
        <f>Table3[[#This Row],[C&amp;I Incentive Disbursements]]/'1.) CLM Reference'!$B$5</f>
        <v>0</v>
      </c>
    </row>
    <row r="263" spans="1:15" x14ac:dyDescent="0.35">
      <c r="A263" t="s">
        <v>88</v>
      </c>
      <c r="B263" s="72">
        <v>9003524300</v>
      </c>
      <c r="C263" t="s">
        <v>45</v>
      </c>
      <c r="D263" s="47">
        <f>Table3[[#This Row],[Residential CLM $ Collected]]+Table3[[#This Row],[C&amp;I CLM $ Collected]]</f>
        <v>45058.784547000003</v>
      </c>
      <c r="E263" s="48">
        <f>Table3[[#This Row],[CLM $ Collected ]]/'1.) CLM Reference'!$B$4</f>
        <v>4.8507459135945896E-4</v>
      </c>
      <c r="F263" s="47">
        <f>Table3[[#This Row],[Residential Incentive Disbursements]]+Table3[[#This Row],[C&amp;I Incentive Disbursements]]</f>
        <v>27673.27</v>
      </c>
      <c r="G263" s="48">
        <f>Table3[[#This Row],[Incentive Disbursements]]/'1.) CLM Reference'!$B$5</f>
        <v>2.222025846124872E-4</v>
      </c>
      <c r="H263" s="47">
        <v>45058.784547000003</v>
      </c>
      <c r="I263" s="48">
        <f>Table3[[#This Row],[Residential CLM $ Collected]]/'1.) CLM Reference'!$B$4</f>
        <v>4.8507459135945896E-4</v>
      </c>
      <c r="J263" s="68">
        <v>27673.27</v>
      </c>
      <c r="K263" s="48">
        <f>Table3[[#This Row],[Residential Incentive Disbursements]]/'1.) CLM Reference'!$B$5</f>
        <v>2.222025846124872E-4</v>
      </c>
      <c r="L263" s="49">
        <v>0</v>
      </c>
      <c r="M263" s="48">
        <f>Table3[[#This Row],[C&amp;I CLM $ Collected]]/'1.) CLM Reference'!$B$4</f>
        <v>0</v>
      </c>
      <c r="N263" s="68">
        <v>0</v>
      </c>
      <c r="O263" s="48">
        <f>Table3[[#This Row],[C&amp;I Incentive Disbursements]]/'1.) CLM Reference'!$B$5</f>
        <v>0</v>
      </c>
    </row>
    <row r="264" spans="1:15" x14ac:dyDescent="0.35">
      <c r="A264" t="s">
        <v>88</v>
      </c>
      <c r="B264" s="72">
        <v>9013538201</v>
      </c>
      <c r="C264" t="s">
        <v>45</v>
      </c>
      <c r="D264" s="47">
        <f>Table3[[#This Row],[Residential CLM $ Collected]]+Table3[[#This Row],[C&amp;I CLM $ Collected]]</f>
        <v>197.79333</v>
      </c>
      <c r="E264" s="48">
        <f>Table3[[#This Row],[CLM $ Collected ]]/'1.) CLM Reference'!$B$4</f>
        <v>2.1293188373356725E-6</v>
      </c>
      <c r="F264" s="47">
        <f>Table3[[#This Row],[Residential Incentive Disbursements]]+Table3[[#This Row],[C&amp;I Incentive Disbursements]]</f>
        <v>0</v>
      </c>
      <c r="G264" s="48">
        <f>Table3[[#This Row],[Incentive Disbursements]]/'1.) CLM Reference'!$B$5</f>
        <v>0</v>
      </c>
      <c r="H264" s="47">
        <v>197.79333</v>
      </c>
      <c r="I264" s="48">
        <f>Table3[[#This Row],[Residential CLM $ Collected]]/'1.) CLM Reference'!$B$4</f>
        <v>2.1293188373356725E-6</v>
      </c>
      <c r="J264" s="68">
        <v>0</v>
      </c>
      <c r="K264" s="48">
        <f>Table3[[#This Row],[Residential Incentive Disbursements]]/'1.) CLM Reference'!$B$5</f>
        <v>0</v>
      </c>
      <c r="L264" s="49">
        <v>0</v>
      </c>
      <c r="M264" s="48">
        <f>Table3[[#This Row],[C&amp;I CLM $ Collected]]/'1.) CLM Reference'!$B$4</f>
        <v>0</v>
      </c>
      <c r="N264" s="68">
        <v>0</v>
      </c>
      <c r="O264" s="48">
        <f>Table3[[#This Row],[C&amp;I Incentive Disbursements]]/'1.) CLM Reference'!$B$5</f>
        <v>0</v>
      </c>
    </row>
    <row r="265" spans="1:15" x14ac:dyDescent="0.35">
      <c r="A265" t="s">
        <v>89</v>
      </c>
      <c r="B265" s="72">
        <v>9007630100</v>
      </c>
      <c r="C265" t="s">
        <v>45</v>
      </c>
      <c r="D265" s="47">
        <f>Table3[[#This Row],[Residential CLM $ Collected]]+Table3[[#This Row],[C&amp;I CLM $ Collected]]</f>
        <v>202012.17512699999</v>
      </c>
      <c r="E265" s="48">
        <f>Table3[[#This Row],[CLM $ Collected ]]/'1.) CLM Reference'!$B$4</f>
        <v>2.1747362758343463E-3</v>
      </c>
      <c r="F265" s="47">
        <f>Table3[[#This Row],[Residential Incentive Disbursements]]+Table3[[#This Row],[C&amp;I Incentive Disbursements]]</f>
        <v>210298.77</v>
      </c>
      <c r="G265" s="48">
        <f>Table3[[#This Row],[Incentive Disbursements]]/'1.) CLM Reference'!$B$5</f>
        <v>1.6885944535946413E-3</v>
      </c>
      <c r="H265" s="47">
        <v>145396.354467</v>
      </c>
      <c r="I265" s="48">
        <f>Table3[[#This Row],[Residential CLM $ Collected]]/'1.) CLM Reference'!$B$4</f>
        <v>1.5652458879504064E-3</v>
      </c>
      <c r="J265" s="68">
        <v>195969.81</v>
      </c>
      <c r="K265" s="48">
        <f>Table3[[#This Row],[Residential Incentive Disbursements]]/'1.) CLM Reference'!$B$5</f>
        <v>1.5735400365774639E-3</v>
      </c>
      <c r="L265" s="49">
        <v>56615.820659999998</v>
      </c>
      <c r="M265" s="48">
        <f>Table3[[#This Row],[C&amp;I CLM $ Collected]]/'1.) CLM Reference'!$B$4</f>
        <v>6.0949038788393999E-4</v>
      </c>
      <c r="N265" s="68">
        <v>14328.96</v>
      </c>
      <c r="O265" s="48">
        <f>Table3[[#This Row],[C&amp;I Incentive Disbursements]]/'1.) CLM Reference'!$B$5</f>
        <v>1.1505441701717738E-4</v>
      </c>
    </row>
    <row r="266" spans="1:15" x14ac:dyDescent="0.35">
      <c r="A266" t="s">
        <v>89</v>
      </c>
      <c r="B266" s="72">
        <v>9007670100</v>
      </c>
      <c r="C266" t="s">
        <v>45</v>
      </c>
      <c r="D266" s="47">
        <f>Table3[[#This Row],[Residential CLM $ Collected]]+Table3[[#This Row],[C&amp;I CLM $ Collected]]</f>
        <v>328.59456</v>
      </c>
      <c r="E266" s="48">
        <f>Table3[[#This Row],[CLM $ Collected ]]/'1.) CLM Reference'!$B$4</f>
        <v>3.5374427765285455E-6</v>
      </c>
      <c r="F266" s="47">
        <f>Table3[[#This Row],[Residential Incentive Disbursements]]+Table3[[#This Row],[C&amp;I Incentive Disbursements]]</f>
        <v>0</v>
      </c>
      <c r="G266" s="48">
        <f>Table3[[#This Row],[Incentive Disbursements]]/'1.) CLM Reference'!$B$5</f>
        <v>0</v>
      </c>
      <c r="H266" s="47">
        <v>328.59456</v>
      </c>
      <c r="I266" s="48">
        <f>Table3[[#This Row],[Residential CLM $ Collected]]/'1.) CLM Reference'!$B$4</f>
        <v>3.5374427765285455E-6</v>
      </c>
      <c r="J266" s="68">
        <v>0</v>
      </c>
      <c r="K266" s="48">
        <f>Table3[[#This Row],[Residential Incentive Disbursements]]/'1.) CLM Reference'!$B$5</f>
        <v>0</v>
      </c>
      <c r="L266" s="49">
        <v>0</v>
      </c>
      <c r="M266" s="48">
        <f>Table3[[#This Row],[C&amp;I CLM $ Collected]]/'1.) CLM Reference'!$B$4</f>
        <v>0</v>
      </c>
      <c r="N266" s="68">
        <v>0</v>
      </c>
      <c r="O266" s="48">
        <f>Table3[[#This Row],[C&amp;I Incentive Disbursements]]/'1.) CLM Reference'!$B$5</f>
        <v>0</v>
      </c>
    </row>
    <row r="267" spans="1:15" x14ac:dyDescent="0.35">
      <c r="A267" t="s">
        <v>90</v>
      </c>
      <c r="B267" s="72">
        <v>9003406002</v>
      </c>
      <c r="C267" t="s">
        <v>45</v>
      </c>
      <c r="D267" s="47">
        <f>Table3[[#This Row],[Residential CLM $ Collected]]+Table3[[#This Row],[C&amp;I CLM $ Collected]]</f>
        <v>494.93976000000004</v>
      </c>
      <c r="E267" s="48">
        <f>Table3[[#This Row],[CLM $ Collected ]]/'1.) CLM Reference'!$B$4</f>
        <v>5.3282107860482292E-6</v>
      </c>
      <c r="F267" s="47">
        <f>Table3[[#This Row],[Residential Incentive Disbursements]]+Table3[[#This Row],[C&amp;I Incentive Disbursements]]</f>
        <v>0</v>
      </c>
      <c r="G267" s="48">
        <f>Table3[[#This Row],[Incentive Disbursements]]/'1.) CLM Reference'!$B$5</f>
        <v>0</v>
      </c>
      <c r="H267" s="47">
        <v>494.93976000000004</v>
      </c>
      <c r="I267" s="48">
        <f>Table3[[#This Row],[Residential CLM $ Collected]]/'1.) CLM Reference'!$B$4</f>
        <v>5.3282107860482292E-6</v>
      </c>
      <c r="J267" s="68">
        <v>0</v>
      </c>
      <c r="K267" s="48">
        <f>Table3[[#This Row],[Residential Incentive Disbursements]]/'1.) CLM Reference'!$B$5</f>
        <v>0</v>
      </c>
      <c r="L267" s="49">
        <v>0</v>
      </c>
      <c r="M267" s="48">
        <f>Table3[[#This Row],[C&amp;I CLM $ Collected]]/'1.) CLM Reference'!$B$4</f>
        <v>0</v>
      </c>
      <c r="N267" s="68">
        <v>0</v>
      </c>
      <c r="O267" s="48">
        <f>Table3[[#This Row],[C&amp;I Incentive Disbursements]]/'1.) CLM Reference'!$B$5</f>
        <v>0</v>
      </c>
    </row>
    <row r="268" spans="1:15" x14ac:dyDescent="0.35">
      <c r="A268" t="s">
        <v>90</v>
      </c>
      <c r="B268" s="72">
        <v>9003410102</v>
      </c>
      <c r="C268" t="s">
        <v>45</v>
      </c>
      <c r="D268" s="47">
        <f>Table3[[#This Row],[Residential CLM $ Collected]]+Table3[[#This Row],[C&amp;I CLM $ Collected]]</f>
        <v>234.99881999999999</v>
      </c>
      <c r="E268" s="48">
        <f>Table3[[#This Row],[CLM $ Collected ]]/'1.) CLM Reference'!$B$4</f>
        <v>2.5298497890583822E-6</v>
      </c>
      <c r="F268" s="47">
        <f>Table3[[#This Row],[Residential Incentive Disbursements]]+Table3[[#This Row],[C&amp;I Incentive Disbursements]]</f>
        <v>0</v>
      </c>
      <c r="G268" s="48">
        <f>Table3[[#This Row],[Incentive Disbursements]]/'1.) CLM Reference'!$B$5</f>
        <v>0</v>
      </c>
      <c r="H268" s="47">
        <v>234.99881999999999</v>
      </c>
      <c r="I268" s="48">
        <f>Table3[[#This Row],[Residential CLM $ Collected]]/'1.) CLM Reference'!$B$4</f>
        <v>2.5298497890583822E-6</v>
      </c>
      <c r="J268" s="68">
        <v>0</v>
      </c>
      <c r="K268" s="48">
        <f>Table3[[#This Row],[Residential Incentive Disbursements]]/'1.) CLM Reference'!$B$5</f>
        <v>0</v>
      </c>
      <c r="L268" s="49">
        <v>0</v>
      </c>
      <c r="M268" s="48">
        <f>Table3[[#This Row],[C&amp;I CLM $ Collected]]/'1.) CLM Reference'!$B$4</f>
        <v>0</v>
      </c>
      <c r="N268" s="68">
        <v>0</v>
      </c>
      <c r="O268" s="48">
        <f>Table3[[#This Row],[C&amp;I Incentive Disbursements]]/'1.) CLM Reference'!$B$5</f>
        <v>0</v>
      </c>
    </row>
    <row r="269" spans="1:15" x14ac:dyDescent="0.35">
      <c r="A269" t="s">
        <v>90</v>
      </c>
      <c r="B269" s="72">
        <v>9003420600</v>
      </c>
      <c r="C269" t="s">
        <v>45</v>
      </c>
      <c r="D269" s="47">
        <f>Table3[[#This Row],[Residential CLM $ Collected]]+Table3[[#This Row],[C&amp;I CLM $ Collected]]</f>
        <v>708.84114</v>
      </c>
      <c r="E269" s="48">
        <f>Table3[[#This Row],[CLM $ Collected ]]/'1.) CLM Reference'!$B$4</f>
        <v>7.6309387787772848E-6</v>
      </c>
      <c r="F269" s="47">
        <f>Table3[[#This Row],[Residential Incentive Disbursements]]+Table3[[#This Row],[C&amp;I Incentive Disbursements]]</f>
        <v>178.15</v>
      </c>
      <c r="G269" s="48">
        <f>Table3[[#This Row],[Incentive Disbursements]]/'1.) CLM Reference'!$B$5</f>
        <v>1.4304558315195347E-6</v>
      </c>
      <c r="H269" s="47">
        <v>708.84114</v>
      </c>
      <c r="I269" s="48">
        <f>Table3[[#This Row],[Residential CLM $ Collected]]/'1.) CLM Reference'!$B$4</f>
        <v>7.6309387787772848E-6</v>
      </c>
      <c r="J269" s="68">
        <v>178.15</v>
      </c>
      <c r="K269" s="48">
        <f>Table3[[#This Row],[Residential Incentive Disbursements]]/'1.) CLM Reference'!$B$5</f>
        <v>1.4304558315195347E-6</v>
      </c>
      <c r="L269" s="49">
        <v>0</v>
      </c>
      <c r="M269" s="48">
        <f>Table3[[#This Row],[C&amp;I CLM $ Collected]]/'1.) CLM Reference'!$B$4</f>
        <v>0</v>
      </c>
      <c r="N269" s="68">
        <v>0</v>
      </c>
      <c r="O269" s="48">
        <f>Table3[[#This Row],[C&amp;I Incentive Disbursements]]/'1.) CLM Reference'!$B$5</f>
        <v>0</v>
      </c>
    </row>
    <row r="270" spans="1:15" x14ac:dyDescent="0.35">
      <c r="A270" t="s">
        <v>90</v>
      </c>
      <c r="B270" s="72">
        <v>9003460100</v>
      </c>
      <c r="C270" t="s">
        <v>45</v>
      </c>
      <c r="D270" s="47">
        <f>Table3[[#This Row],[Residential CLM $ Collected]]+Table3[[#This Row],[C&amp;I CLM $ Collected]]</f>
        <v>35003.880366000005</v>
      </c>
      <c r="E270" s="48">
        <f>Table3[[#This Row],[CLM $ Collected ]]/'1.) CLM Reference'!$B$4</f>
        <v>3.7682980433752797E-4</v>
      </c>
      <c r="F270" s="47">
        <f>Table3[[#This Row],[Residential Incentive Disbursements]]+Table3[[#This Row],[C&amp;I Incentive Disbursements]]</f>
        <v>77123.25</v>
      </c>
      <c r="G270" s="48">
        <f>Table3[[#This Row],[Incentive Disbursements]]/'1.) CLM Reference'!$B$5</f>
        <v>6.1926131186213276E-4</v>
      </c>
      <c r="H270" s="47">
        <v>35003.880366000005</v>
      </c>
      <c r="I270" s="48">
        <f>Table3[[#This Row],[Residential CLM $ Collected]]/'1.) CLM Reference'!$B$4</f>
        <v>3.7682980433752797E-4</v>
      </c>
      <c r="J270" s="68">
        <v>77123.25</v>
      </c>
      <c r="K270" s="48">
        <f>Table3[[#This Row],[Residential Incentive Disbursements]]/'1.) CLM Reference'!$B$5</f>
        <v>6.1926131186213276E-4</v>
      </c>
      <c r="L270" s="49">
        <v>0</v>
      </c>
      <c r="M270" s="48">
        <f>Table3[[#This Row],[C&amp;I CLM $ Collected]]/'1.) CLM Reference'!$B$4</f>
        <v>0</v>
      </c>
      <c r="N270" s="68">
        <v>0</v>
      </c>
      <c r="O270" s="48">
        <f>Table3[[#This Row],[C&amp;I Incentive Disbursements]]/'1.) CLM Reference'!$B$5</f>
        <v>0</v>
      </c>
    </row>
    <row r="271" spans="1:15" x14ac:dyDescent="0.35">
      <c r="A271" t="s">
        <v>90</v>
      </c>
      <c r="B271" s="72">
        <v>9003460202</v>
      </c>
      <c r="C271" t="s">
        <v>45</v>
      </c>
      <c r="D271" s="47">
        <f>Table3[[#This Row],[Residential CLM $ Collected]]+Table3[[#This Row],[C&amp;I CLM $ Collected]]</f>
        <v>54839.686692000003</v>
      </c>
      <c r="E271" s="48">
        <f>Table3[[#This Row],[CLM $ Collected ]]/'1.) CLM Reference'!$B$4</f>
        <v>5.9036964445091243E-4</v>
      </c>
      <c r="F271" s="47">
        <f>Table3[[#This Row],[Residential Incentive Disbursements]]+Table3[[#This Row],[C&amp;I Incentive Disbursements]]</f>
        <v>34054.135000000002</v>
      </c>
      <c r="G271" s="48">
        <f>Table3[[#This Row],[Incentive Disbursements]]/'1.) CLM Reference'!$B$5</f>
        <v>2.7343775469044904E-4</v>
      </c>
      <c r="H271" s="47">
        <v>54648.853392000005</v>
      </c>
      <c r="I271" s="48">
        <f>Table3[[#This Row],[Residential CLM $ Collected]]/'1.) CLM Reference'!$B$4</f>
        <v>5.8831525292779628E-4</v>
      </c>
      <c r="J271" s="68">
        <v>34054.135000000002</v>
      </c>
      <c r="K271" s="48">
        <f>Table3[[#This Row],[Residential Incentive Disbursements]]/'1.) CLM Reference'!$B$5</f>
        <v>2.7343775469044904E-4</v>
      </c>
      <c r="L271" s="49">
        <v>190.83330000000001</v>
      </c>
      <c r="M271" s="48">
        <f>Table3[[#This Row],[C&amp;I CLM $ Collected]]/'1.) CLM Reference'!$B$4</f>
        <v>2.0543915231162223E-6</v>
      </c>
      <c r="N271" s="68">
        <v>0</v>
      </c>
      <c r="O271" s="48">
        <f>Table3[[#This Row],[C&amp;I Incentive Disbursements]]/'1.) CLM Reference'!$B$5</f>
        <v>0</v>
      </c>
    </row>
    <row r="272" spans="1:15" x14ac:dyDescent="0.35">
      <c r="A272" t="s">
        <v>90</v>
      </c>
      <c r="B272" s="72">
        <v>9003460203</v>
      </c>
      <c r="C272" t="s">
        <v>45</v>
      </c>
      <c r="D272" s="47">
        <f>Table3[[#This Row],[Residential CLM $ Collected]]+Table3[[#This Row],[C&amp;I CLM $ Collected]]</f>
        <v>58916.750550000004</v>
      </c>
      <c r="E272" s="48">
        <f>Table3[[#This Row],[CLM $ Collected ]]/'1.) CLM Reference'!$B$4</f>
        <v>6.3426075480261059E-4</v>
      </c>
      <c r="F272" s="47">
        <f>Table3[[#This Row],[Residential Incentive Disbursements]]+Table3[[#This Row],[C&amp;I Incentive Disbursements]]</f>
        <v>25225.73</v>
      </c>
      <c r="G272" s="48">
        <f>Table3[[#This Row],[Incentive Disbursements]]/'1.) CLM Reference'!$B$5</f>
        <v>2.0255005659745872E-4</v>
      </c>
      <c r="H272" s="47">
        <v>58916.750550000004</v>
      </c>
      <c r="I272" s="48">
        <f>Table3[[#This Row],[Residential CLM $ Collected]]/'1.) CLM Reference'!$B$4</f>
        <v>6.3426075480261059E-4</v>
      </c>
      <c r="J272" s="68">
        <v>25225.73</v>
      </c>
      <c r="K272" s="48">
        <f>Table3[[#This Row],[Residential Incentive Disbursements]]/'1.) CLM Reference'!$B$5</f>
        <v>2.0255005659745872E-4</v>
      </c>
      <c r="L272" s="49">
        <v>0</v>
      </c>
      <c r="M272" s="48">
        <f>Table3[[#This Row],[C&amp;I CLM $ Collected]]/'1.) CLM Reference'!$B$4</f>
        <v>0</v>
      </c>
      <c r="N272" s="68">
        <v>0</v>
      </c>
      <c r="O272" s="48">
        <f>Table3[[#This Row],[C&amp;I Incentive Disbursements]]/'1.) CLM Reference'!$B$5</f>
        <v>0</v>
      </c>
    </row>
    <row r="273" spans="1:15" x14ac:dyDescent="0.35">
      <c r="A273" t="s">
        <v>90</v>
      </c>
      <c r="B273" s="72">
        <v>9003460204</v>
      </c>
      <c r="C273" t="s">
        <v>45</v>
      </c>
      <c r="D273" s="47">
        <f>Table3[[#This Row],[Residential CLM $ Collected]]+Table3[[#This Row],[C&amp;I CLM $ Collected]]</f>
        <v>382182.85358400003</v>
      </c>
      <c r="E273" s="48">
        <f>Table3[[#This Row],[CLM $ Collected ]]/'1.) CLM Reference'!$B$4</f>
        <v>4.114340708269144E-3</v>
      </c>
      <c r="F273" s="47">
        <f>Table3[[#This Row],[Residential Incentive Disbursements]]+Table3[[#This Row],[C&amp;I Incentive Disbursements]]</f>
        <v>342355.97</v>
      </c>
      <c r="G273" s="48">
        <f>Table3[[#This Row],[Incentive Disbursements]]/'1.) CLM Reference'!$B$5</f>
        <v>2.7489480423352614E-3</v>
      </c>
      <c r="H273" s="47">
        <v>200667.43260899998</v>
      </c>
      <c r="I273" s="48">
        <f>Table3[[#This Row],[Residential CLM $ Collected]]/'1.) CLM Reference'!$B$4</f>
        <v>2.1602596219707218E-3</v>
      </c>
      <c r="J273" s="68">
        <v>295456.74</v>
      </c>
      <c r="K273" s="48">
        <f>Table3[[#This Row],[Residential Incentive Disbursements]]/'1.) CLM Reference'!$B$5</f>
        <v>2.3723705680311589E-3</v>
      </c>
      <c r="L273" s="49">
        <v>181515.42097500002</v>
      </c>
      <c r="M273" s="48">
        <f>Table3[[#This Row],[C&amp;I CLM $ Collected]]/'1.) CLM Reference'!$B$4</f>
        <v>1.9540810862984214E-3</v>
      </c>
      <c r="N273" s="68">
        <v>46899.23</v>
      </c>
      <c r="O273" s="48">
        <f>Table3[[#This Row],[C&amp;I Incentive Disbursements]]/'1.) CLM Reference'!$B$5</f>
        <v>3.7657747430410278E-4</v>
      </c>
    </row>
    <row r="274" spans="1:15" x14ac:dyDescent="0.35">
      <c r="A274" t="s">
        <v>90</v>
      </c>
      <c r="B274" s="72">
        <v>9003460301</v>
      </c>
      <c r="C274" t="s">
        <v>45</v>
      </c>
      <c r="D274" s="47">
        <f>Table3[[#This Row],[Residential CLM $ Collected]]+Table3[[#This Row],[C&amp;I CLM $ Collected]]</f>
        <v>50985.381468</v>
      </c>
      <c r="E274" s="48">
        <f>Table3[[#This Row],[CLM $ Collected ]]/'1.) CLM Reference'!$B$4</f>
        <v>5.4887661372887296E-4</v>
      </c>
      <c r="F274" s="47">
        <f>Table3[[#This Row],[Residential Incentive Disbursements]]+Table3[[#This Row],[C&amp;I Incentive Disbursements]]</f>
        <v>114046.76</v>
      </c>
      <c r="G274" s="48">
        <f>Table3[[#This Row],[Incentive Disbursements]]/'1.) CLM Reference'!$B$5</f>
        <v>9.1573871966269319E-4</v>
      </c>
      <c r="H274" s="47">
        <v>50985.381468</v>
      </c>
      <c r="I274" s="48">
        <f>Table3[[#This Row],[Residential CLM $ Collected]]/'1.) CLM Reference'!$B$4</f>
        <v>5.4887661372887296E-4</v>
      </c>
      <c r="J274" s="68">
        <v>114046.76</v>
      </c>
      <c r="K274" s="48">
        <f>Table3[[#This Row],[Residential Incentive Disbursements]]/'1.) CLM Reference'!$B$5</f>
        <v>9.1573871966269319E-4</v>
      </c>
      <c r="L274" s="49">
        <v>0</v>
      </c>
      <c r="M274" s="48">
        <f>Table3[[#This Row],[C&amp;I CLM $ Collected]]/'1.) CLM Reference'!$B$4</f>
        <v>0</v>
      </c>
      <c r="N274" s="68">
        <v>0</v>
      </c>
      <c r="O274" s="48">
        <f>Table3[[#This Row],[C&amp;I Incentive Disbursements]]/'1.) CLM Reference'!$B$5</f>
        <v>0</v>
      </c>
    </row>
    <row r="275" spans="1:15" x14ac:dyDescent="0.35">
      <c r="A275" t="s">
        <v>90</v>
      </c>
      <c r="B275" s="72">
        <v>9003460302</v>
      </c>
      <c r="C275" t="s">
        <v>45</v>
      </c>
      <c r="D275" s="47">
        <f>Table3[[#This Row],[Residential CLM $ Collected]]+Table3[[#This Row],[C&amp;I CLM $ Collected]]</f>
        <v>37557.588789000001</v>
      </c>
      <c r="E275" s="48">
        <f>Table3[[#This Row],[CLM $ Collected ]]/'1.) CLM Reference'!$B$4</f>
        <v>4.0432142627521751E-4</v>
      </c>
      <c r="F275" s="47">
        <f>Table3[[#This Row],[Residential Incentive Disbursements]]+Table3[[#This Row],[C&amp;I Incentive Disbursements]]</f>
        <v>27330.294999999998</v>
      </c>
      <c r="G275" s="48">
        <f>Table3[[#This Row],[Incentive Disbursements]]/'1.) CLM Reference'!$B$5</f>
        <v>2.1944866606735436E-4</v>
      </c>
      <c r="H275" s="47">
        <v>37557.588789000001</v>
      </c>
      <c r="I275" s="48">
        <f>Table3[[#This Row],[Residential CLM $ Collected]]/'1.) CLM Reference'!$B$4</f>
        <v>4.0432142627521751E-4</v>
      </c>
      <c r="J275" s="68">
        <v>27330.294999999998</v>
      </c>
      <c r="K275" s="48">
        <f>Table3[[#This Row],[Residential Incentive Disbursements]]/'1.) CLM Reference'!$B$5</f>
        <v>2.1944866606735436E-4</v>
      </c>
      <c r="L275" s="49">
        <v>0</v>
      </c>
      <c r="M275" s="48">
        <f>Table3[[#This Row],[C&amp;I CLM $ Collected]]/'1.) CLM Reference'!$B$4</f>
        <v>0</v>
      </c>
      <c r="N275" s="68">
        <v>0</v>
      </c>
      <c r="O275" s="48">
        <f>Table3[[#This Row],[C&amp;I Incentive Disbursements]]/'1.) CLM Reference'!$B$5</f>
        <v>0</v>
      </c>
    </row>
    <row r="276" spans="1:15" x14ac:dyDescent="0.35">
      <c r="A276" t="s">
        <v>90</v>
      </c>
      <c r="B276" s="72">
        <v>9003462101</v>
      </c>
      <c r="C276" t="s">
        <v>45</v>
      </c>
      <c r="D276" s="47">
        <f>Table3[[#This Row],[Residential CLM $ Collected]]+Table3[[#This Row],[C&amp;I CLM $ Collected]]</f>
        <v>49.976010000000002</v>
      </c>
      <c r="E276" s="48">
        <f>Table3[[#This Row],[CLM $ Collected ]]/'1.) CLM Reference'!$B$4</f>
        <v>5.3801035407956344E-7</v>
      </c>
      <c r="F276" s="47">
        <f>Table3[[#This Row],[Residential Incentive Disbursements]]+Table3[[#This Row],[C&amp;I Incentive Disbursements]]</f>
        <v>0</v>
      </c>
      <c r="G276" s="48">
        <f>Table3[[#This Row],[Incentive Disbursements]]/'1.) CLM Reference'!$B$5</f>
        <v>0</v>
      </c>
      <c r="H276" s="47">
        <v>49.976010000000002</v>
      </c>
      <c r="I276" s="48">
        <f>Table3[[#This Row],[Residential CLM $ Collected]]/'1.) CLM Reference'!$B$4</f>
        <v>5.3801035407956344E-7</v>
      </c>
      <c r="J276" s="68">
        <v>0</v>
      </c>
      <c r="K276" s="48">
        <f>Table3[[#This Row],[Residential Incentive Disbursements]]/'1.) CLM Reference'!$B$5</f>
        <v>0</v>
      </c>
      <c r="L276" s="49">
        <v>0</v>
      </c>
      <c r="M276" s="48">
        <f>Table3[[#This Row],[C&amp;I CLM $ Collected]]/'1.) CLM Reference'!$B$4</f>
        <v>0</v>
      </c>
      <c r="N276" s="68">
        <v>0</v>
      </c>
      <c r="O276" s="48">
        <f>Table3[[#This Row],[C&amp;I Incentive Disbursements]]/'1.) CLM Reference'!$B$5</f>
        <v>0</v>
      </c>
    </row>
    <row r="277" spans="1:15" x14ac:dyDescent="0.35">
      <c r="A277" t="s">
        <v>90</v>
      </c>
      <c r="B277" s="72">
        <v>9003496200</v>
      </c>
      <c r="C277" t="s">
        <v>45</v>
      </c>
      <c r="D277" s="47">
        <f>Table3[[#This Row],[Residential CLM $ Collected]]+Table3[[#This Row],[C&amp;I CLM $ Collected]]</f>
        <v>104.67093</v>
      </c>
      <c r="E277" s="48">
        <f>Table3[[#This Row],[CLM $ Collected ]]/'1.) CLM Reference'!$B$4</f>
        <v>1.1268215311934107E-6</v>
      </c>
      <c r="F277" s="47">
        <f>Table3[[#This Row],[Residential Incentive Disbursements]]+Table3[[#This Row],[C&amp;I Incentive Disbursements]]</f>
        <v>0</v>
      </c>
      <c r="G277" s="48">
        <f>Table3[[#This Row],[Incentive Disbursements]]/'1.) CLM Reference'!$B$5</f>
        <v>0</v>
      </c>
      <c r="H277" s="47">
        <v>104.67093</v>
      </c>
      <c r="I277" s="48">
        <f>Table3[[#This Row],[Residential CLM $ Collected]]/'1.) CLM Reference'!$B$4</f>
        <v>1.1268215311934107E-6</v>
      </c>
      <c r="J277" s="68">
        <v>0</v>
      </c>
      <c r="K277" s="48">
        <f>Table3[[#This Row],[Residential Incentive Disbursements]]/'1.) CLM Reference'!$B$5</f>
        <v>0</v>
      </c>
      <c r="L277" s="49">
        <v>0</v>
      </c>
      <c r="M277" s="48">
        <f>Table3[[#This Row],[C&amp;I CLM $ Collected]]/'1.) CLM Reference'!$B$4</f>
        <v>0</v>
      </c>
      <c r="N277" s="68">
        <v>0</v>
      </c>
      <c r="O277" s="48">
        <f>Table3[[#This Row],[C&amp;I Incentive Disbursements]]/'1.) CLM Reference'!$B$5</f>
        <v>0</v>
      </c>
    </row>
    <row r="278" spans="1:15" x14ac:dyDescent="0.35">
      <c r="A278" t="s">
        <v>91</v>
      </c>
      <c r="B278" s="72">
        <v>9011712100</v>
      </c>
      <c r="C278" t="s">
        <v>45</v>
      </c>
      <c r="D278" s="47">
        <f>Table3[[#This Row],[Residential CLM $ Collected]]+Table3[[#This Row],[C&amp;I CLM $ Collected]]</f>
        <v>58023.950648999999</v>
      </c>
      <c r="E278" s="48">
        <f>Table3[[#This Row],[CLM $ Collected ]]/'1.) CLM Reference'!$B$4</f>
        <v>6.2464943147249262E-4</v>
      </c>
      <c r="F278" s="47">
        <f>Table3[[#This Row],[Residential Incentive Disbursements]]+Table3[[#This Row],[C&amp;I Incentive Disbursements]]</f>
        <v>72191.39499999999</v>
      </c>
      <c r="G278" s="48">
        <f>Table3[[#This Row],[Incentive Disbursements]]/'1.) CLM Reference'!$B$5</f>
        <v>5.7966097088565905E-4</v>
      </c>
      <c r="H278" s="47">
        <v>33482.483978999997</v>
      </c>
      <c r="I278" s="48">
        <f>Table3[[#This Row],[Residential CLM $ Collected]]/'1.) CLM Reference'!$B$4</f>
        <v>3.6045140580460706E-4</v>
      </c>
      <c r="J278" s="68">
        <v>57481.254999999997</v>
      </c>
      <c r="K278" s="48">
        <f>Table3[[#This Row],[Residential Incentive Disbursements]]/'1.) CLM Reference'!$B$5</f>
        <v>4.6154586818866912E-4</v>
      </c>
      <c r="L278" s="49">
        <v>24541.466670000002</v>
      </c>
      <c r="M278" s="48">
        <f>Table3[[#This Row],[C&amp;I CLM $ Collected]]/'1.) CLM Reference'!$B$4</f>
        <v>2.6419802566788556E-4</v>
      </c>
      <c r="N278" s="68">
        <v>14710.14</v>
      </c>
      <c r="O278" s="48">
        <f>Table3[[#This Row],[C&amp;I Incentive Disbursements]]/'1.) CLM Reference'!$B$5</f>
        <v>1.1811510269698999E-4</v>
      </c>
    </row>
    <row r="279" spans="1:15" x14ac:dyDescent="0.35">
      <c r="A279" t="s">
        <v>91</v>
      </c>
      <c r="B279" s="72">
        <v>9011870100</v>
      </c>
      <c r="C279" t="s">
        <v>45</v>
      </c>
      <c r="D279" s="47">
        <f>Table3[[#This Row],[Residential CLM $ Collected]]+Table3[[#This Row],[C&amp;I CLM $ Collected]]</f>
        <v>72.295439999999999</v>
      </c>
      <c r="E279" s="48">
        <f>Table3[[#This Row],[CLM $ Collected ]]/'1.) CLM Reference'!$B$4</f>
        <v>7.7828732771459417E-7</v>
      </c>
      <c r="F279" s="47">
        <f>Table3[[#This Row],[Residential Incentive Disbursements]]+Table3[[#This Row],[C&amp;I Incentive Disbursements]]</f>
        <v>0</v>
      </c>
      <c r="G279" s="48">
        <f>Table3[[#This Row],[Incentive Disbursements]]/'1.) CLM Reference'!$B$5</f>
        <v>0</v>
      </c>
      <c r="H279" s="47">
        <v>72.295439999999999</v>
      </c>
      <c r="I279" s="48">
        <f>Table3[[#This Row],[Residential CLM $ Collected]]/'1.) CLM Reference'!$B$4</f>
        <v>7.7828732771459417E-7</v>
      </c>
      <c r="J279" s="68">
        <v>0</v>
      </c>
      <c r="K279" s="48">
        <f>Table3[[#This Row],[Residential Incentive Disbursements]]/'1.) CLM Reference'!$B$5</f>
        <v>0</v>
      </c>
      <c r="L279" s="49">
        <v>0</v>
      </c>
      <c r="M279" s="48">
        <f>Table3[[#This Row],[C&amp;I CLM $ Collected]]/'1.) CLM Reference'!$B$4</f>
        <v>0</v>
      </c>
      <c r="N279" s="68">
        <v>0</v>
      </c>
      <c r="O279" s="48">
        <f>Table3[[#This Row],[C&amp;I Incentive Disbursements]]/'1.) CLM Reference'!$B$5</f>
        <v>0</v>
      </c>
    </row>
    <row r="280" spans="1:15" x14ac:dyDescent="0.35">
      <c r="A280" t="s">
        <v>92</v>
      </c>
      <c r="B280" s="72">
        <v>9003510700</v>
      </c>
      <c r="C280" t="s">
        <v>45</v>
      </c>
      <c r="D280" s="47">
        <f>Table3[[#This Row],[Residential CLM $ Collected]]+Table3[[#This Row],[C&amp;I CLM $ Collected]]</f>
        <v>180.53574</v>
      </c>
      <c r="E280" s="48">
        <f>Table3[[#This Row],[CLM $ Collected ]]/'1.) CLM Reference'!$B$4</f>
        <v>1.9435344558602418E-6</v>
      </c>
      <c r="F280" s="47">
        <f>Table3[[#This Row],[Residential Incentive Disbursements]]+Table3[[#This Row],[C&amp;I Incentive Disbursements]]</f>
        <v>0</v>
      </c>
      <c r="G280" s="48">
        <f>Table3[[#This Row],[Incentive Disbursements]]/'1.) CLM Reference'!$B$5</f>
        <v>0</v>
      </c>
      <c r="H280" s="47">
        <v>180.53574</v>
      </c>
      <c r="I280" s="48">
        <f>Table3[[#This Row],[Residential CLM $ Collected]]/'1.) CLM Reference'!$B$4</f>
        <v>1.9435344558602418E-6</v>
      </c>
      <c r="J280" s="68">
        <v>0</v>
      </c>
      <c r="K280" s="48">
        <f>Table3[[#This Row],[Residential Incentive Disbursements]]/'1.) CLM Reference'!$B$5</f>
        <v>0</v>
      </c>
      <c r="L280" s="49">
        <v>0</v>
      </c>
      <c r="M280" s="48">
        <f>Table3[[#This Row],[C&amp;I CLM $ Collected]]/'1.) CLM Reference'!$B$4</f>
        <v>0</v>
      </c>
      <c r="N280" s="68">
        <v>0</v>
      </c>
      <c r="O280" s="48">
        <f>Table3[[#This Row],[C&amp;I Incentive Disbursements]]/'1.) CLM Reference'!$B$5</f>
        <v>0</v>
      </c>
    </row>
    <row r="281" spans="1:15" x14ac:dyDescent="0.35">
      <c r="A281" t="s">
        <v>92</v>
      </c>
      <c r="B281" s="72">
        <v>9003520100</v>
      </c>
      <c r="C281" t="s">
        <v>45</v>
      </c>
      <c r="D281" s="47">
        <f>Table3[[#This Row],[Residential CLM $ Collected]]+Table3[[#This Row],[C&amp;I CLM $ Collected]]</f>
        <v>58424.28858</v>
      </c>
      <c r="E281" s="48">
        <f>Table3[[#This Row],[CLM $ Collected ]]/'1.) CLM Reference'!$B$4</f>
        <v>6.2895921834841152E-4</v>
      </c>
      <c r="F281" s="47">
        <f>Table3[[#This Row],[Residential Incentive Disbursements]]+Table3[[#This Row],[C&amp;I Incentive Disbursements]]</f>
        <v>55031.58</v>
      </c>
      <c r="G281" s="48">
        <f>Table3[[#This Row],[Incentive Disbursements]]/'1.) CLM Reference'!$B$5</f>
        <v>4.4187619718626884E-4</v>
      </c>
      <c r="H281" s="47">
        <v>58424.28858</v>
      </c>
      <c r="I281" s="48">
        <f>Table3[[#This Row],[Residential CLM $ Collected]]/'1.) CLM Reference'!$B$4</f>
        <v>6.2895921834841152E-4</v>
      </c>
      <c r="J281" s="68">
        <v>55031.58</v>
      </c>
      <c r="K281" s="48">
        <f>Table3[[#This Row],[Residential Incentive Disbursements]]/'1.) CLM Reference'!$B$5</f>
        <v>4.4187619718626884E-4</v>
      </c>
      <c r="L281" s="49">
        <v>0</v>
      </c>
      <c r="M281" s="48">
        <f>Table3[[#This Row],[C&amp;I CLM $ Collected]]/'1.) CLM Reference'!$B$4</f>
        <v>0</v>
      </c>
      <c r="N281" s="68">
        <v>0</v>
      </c>
      <c r="O281" s="48">
        <f>Table3[[#This Row],[C&amp;I Incentive Disbursements]]/'1.) CLM Reference'!$B$5</f>
        <v>0</v>
      </c>
    </row>
    <row r="282" spans="1:15" x14ac:dyDescent="0.35">
      <c r="A282" t="s">
        <v>92</v>
      </c>
      <c r="B282" s="72">
        <v>9003520201</v>
      </c>
      <c r="C282" t="s">
        <v>45</v>
      </c>
      <c r="D282" s="47">
        <f>Table3[[#This Row],[Residential CLM $ Collected]]+Table3[[#This Row],[C&amp;I CLM $ Collected]]</f>
        <v>50016.979026000001</v>
      </c>
      <c r="E282" s="48">
        <f>Table3[[#This Row],[CLM $ Collected ]]/'1.) CLM Reference'!$B$4</f>
        <v>5.3845140089751778E-4</v>
      </c>
      <c r="F282" s="47">
        <f>Table3[[#This Row],[Residential Incentive Disbursements]]+Table3[[#This Row],[C&amp;I Incentive Disbursements]]</f>
        <v>32587.47</v>
      </c>
      <c r="G282" s="48">
        <f>Table3[[#This Row],[Incentive Disbursements]]/'1.) CLM Reference'!$B$5</f>
        <v>2.6166116472617395E-4</v>
      </c>
      <c r="H282" s="47">
        <v>50016.979026000001</v>
      </c>
      <c r="I282" s="48">
        <f>Table3[[#This Row],[Residential CLM $ Collected]]/'1.) CLM Reference'!$B$4</f>
        <v>5.3845140089751778E-4</v>
      </c>
      <c r="J282" s="68">
        <v>32587.47</v>
      </c>
      <c r="K282" s="48">
        <f>Table3[[#This Row],[Residential Incentive Disbursements]]/'1.) CLM Reference'!$B$5</f>
        <v>2.6166116472617395E-4</v>
      </c>
      <c r="L282" s="49">
        <v>0</v>
      </c>
      <c r="M282" s="48">
        <f>Table3[[#This Row],[C&amp;I CLM $ Collected]]/'1.) CLM Reference'!$B$4</f>
        <v>0</v>
      </c>
      <c r="N282" s="68">
        <v>0</v>
      </c>
      <c r="O282" s="48">
        <f>Table3[[#This Row],[C&amp;I Incentive Disbursements]]/'1.) CLM Reference'!$B$5</f>
        <v>0</v>
      </c>
    </row>
    <row r="283" spans="1:15" x14ac:dyDescent="0.35">
      <c r="A283" t="s">
        <v>92</v>
      </c>
      <c r="B283" s="72">
        <v>9003520202</v>
      </c>
      <c r="C283" t="s">
        <v>45</v>
      </c>
      <c r="D283" s="47">
        <f>Table3[[#This Row],[Residential CLM $ Collected]]+Table3[[#This Row],[C&amp;I CLM $ Collected]]</f>
        <v>54236.408100000001</v>
      </c>
      <c r="E283" s="48">
        <f>Table3[[#This Row],[CLM $ Collected ]]/'1.) CLM Reference'!$B$4</f>
        <v>5.8387512580305436E-4</v>
      </c>
      <c r="F283" s="47">
        <f>Table3[[#This Row],[Residential Incentive Disbursements]]+Table3[[#This Row],[C&amp;I Incentive Disbursements]]</f>
        <v>56288.78</v>
      </c>
      <c r="G283" s="48">
        <f>Table3[[#This Row],[Incentive Disbursements]]/'1.) CLM Reference'!$B$5</f>
        <v>4.5197088745506679E-4</v>
      </c>
      <c r="H283" s="47">
        <v>54236.408100000001</v>
      </c>
      <c r="I283" s="48">
        <f>Table3[[#This Row],[Residential CLM $ Collected]]/'1.) CLM Reference'!$B$4</f>
        <v>5.8387512580305436E-4</v>
      </c>
      <c r="J283" s="68">
        <v>56288.78</v>
      </c>
      <c r="K283" s="48">
        <f>Table3[[#This Row],[Residential Incentive Disbursements]]/'1.) CLM Reference'!$B$5</f>
        <v>4.5197088745506679E-4</v>
      </c>
      <c r="L283" s="49">
        <v>0</v>
      </c>
      <c r="M283" s="48">
        <f>Table3[[#This Row],[C&amp;I CLM $ Collected]]/'1.) CLM Reference'!$B$4</f>
        <v>0</v>
      </c>
      <c r="N283" s="68">
        <v>0</v>
      </c>
      <c r="O283" s="48">
        <f>Table3[[#This Row],[C&amp;I Incentive Disbursements]]/'1.) CLM Reference'!$B$5</f>
        <v>0</v>
      </c>
    </row>
    <row r="284" spans="1:15" x14ac:dyDescent="0.35">
      <c r="A284" t="s">
        <v>92</v>
      </c>
      <c r="B284" s="72">
        <v>9003520301</v>
      </c>
      <c r="C284" t="s">
        <v>45</v>
      </c>
      <c r="D284" s="47">
        <f>Table3[[#This Row],[Residential CLM $ Collected]]+Table3[[#This Row],[C&amp;I CLM $ Collected]]</f>
        <v>54040.835604000007</v>
      </c>
      <c r="E284" s="48">
        <f>Table3[[#This Row],[CLM $ Collected ]]/'1.) CLM Reference'!$B$4</f>
        <v>5.8176971507056135E-4</v>
      </c>
      <c r="F284" s="47">
        <f>Table3[[#This Row],[Residential Incentive Disbursements]]+Table3[[#This Row],[C&amp;I Incentive Disbursements]]</f>
        <v>53736.13</v>
      </c>
      <c r="G284" s="48">
        <f>Table3[[#This Row],[Incentive Disbursements]]/'1.) CLM Reference'!$B$5</f>
        <v>4.3147437845518835E-4</v>
      </c>
      <c r="H284" s="47">
        <v>54040.835604000007</v>
      </c>
      <c r="I284" s="48">
        <f>Table3[[#This Row],[Residential CLM $ Collected]]/'1.) CLM Reference'!$B$4</f>
        <v>5.8176971507056135E-4</v>
      </c>
      <c r="J284" s="68">
        <v>53736.13</v>
      </c>
      <c r="K284" s="48">
        <f>Table3[[#This Row],[Residential Incentive Disbursements]]/'1.) CLM Reference'!$B$5</f>
        <v>4.3147437845518835E-4</v>
      </c>
      <c r="L284" s="49">
        <v>0</v>
      </c>
      <c r="M284" s="48">
        <f>Table3[[#This Row],[C&amp;I CLM $ Collected]]/'1.) CLM Reference'!$B$4</f>
        <v>0</v>
      </c>
      <c r="N284" s="68">
        <v>0</v>
      </c>
      <c r="O284" s="48">
        <f>Table3[[#This Row],[C&amp;I Incentive Disbursements]]/'1.) CLM Reference'!$B$5</f>
        <v>0</v>
      </c>
    </row>
    <row r="285" spans="1:15" x14ac:dyDescent="0.35">
      <c r="A285" t="s">
        <v>92</v>
      </c>
      <c r="B285" s="72">
        <v>9003520302</v>
      </c>
      <c r="C285" t="s">
        <v>45</v>
      </c>
      <c r="D285" s="47">
        <f>Table3[[#This Row],[Residential CLM $ Collected]]+Table3[[#This Row],[C&amp;I CLM $ Collected]]</f>
        <v>35079.855300000003</v>
      </c>
      <c r="E285" s="48">
        <f>Table3[[#This Row],[CLM $ Collected ]]/'1.) CLM Reference'!$B$4</f>
        <v>3.7764770278805475E-4</v>
      </c>
      <c r="F285" s="47">
        <f>Table3[[#This Row],[Residential Incentive Disbursements]]+Table3[[#This Row],[C&amp;I Incentive Disbursements]]</f>
        <v>16508.41</v>
      </c>
      <c r="G285" s="48">
        <f>Table3[[#This Row],[Incentive Disbursements]]/'1.) CLM Reference'!$B$5</f>
        <v>1.3255431576545272E-4</v>
      </c>
      <c r="H285" s="47">
        <v>35051.314830000003</v>
      </c>
      <c r="I285" s="48">
        <f>Table3[[#This Row],[Residential CLM $ Collected]]/'1.) CLM Reference'!$B$4</f>
        <v>3.7734045400268158E-4</v>
      </c>
      <c r="J285" s="68">
        <v>16508.41</v>
      </c>
      <c r="K285" s="48">
        <f>Table3[[#This Row],[Residential Incentive Disbursements]]/'1.) CLM Reference'!$B$5</f>
        <v>1.3255431576545272E-4</v>
      </c>
      <c r="L285" s="49">
        <v>28.540469999999999</v>
      </c>
      <c r="M285" s="48">
        <f>Table3[[#This Row],[C&amp;I CLM $ Collected]]/'1.) CLM Reference'!$B$4</f>
        <v>3.0724878537316522E-7</v>
      </c>
      <c r="N285" s="68">
        <v>0</v>
      </c>
      <c r="O285" s="48">
        <f>Table3[[#This Row],[C&amp;I Incentive Disbursements]]/'1.) CLM Reference'!$B$5</f>
        <v>0</v>
      </c>
    </row>
    <row r="286" spans="1:15" x14ac:dyDescent="0.35">
      <c r="A286" t="s">
        <v>92</v>
      </c>
      <c r="B286" s="72">
        <v>9003520400</v>
      </c>
      <c r="C286" t="s">
        <v>45</v>
      </c>
      <c r="D286" s="47">
        <f>Table3[[#This Row],[Residential CLM $ Collected]]+Table3[[#This Row],[C&amp;I CLM $ Collected]]</f>
        <v>459660.50297999999</v>
      </c>
      <c r="E286" s="48">
        <f>Table3[[#This Row],[CLM $ Collected ]]/'1.) CLM Reference'!$B$4</f>
        <v>4.9484164495056738E-3</v>
      </c>
      <c r="F286" s="47">
        <f>Table3[[#This Row],[Residential Incentive Disbursements]]+Table3[[#This Row],[C&amp;I Incentive Disbursements]]</f>
        <v>465446.95</v>
      </c>
      <c r="G286" s="48">
        <f>Table3[[#This Row],[Incentive Disbursements]]/'1.) CLM Reference'!$B$5</f>
        <v>3.7373073471259123E-3</v>
      </c>
      <c r="H286" s="47">
        <v>265114.64714700001</v>
      </c>
      <c r="I286" s="48">
        <f>Table3[[#This Row],[Residential CLM $ Collected]]/'1.) CLM Reference'!$B$4</f>
        <v>2.8540578806358491E-3</v>
      </c>
      <c r="J286" s="68">
        <v>358511.56</v>
      </c>
      <c r="K286" s="48">
        <f>Table3[[#This Row],[Residential Incentive Disbursements]]/'1.) CLM Reference'!$B$5</f>
        <v>2.8786693891056161E-3</v>
      </c>
      <c r="L286" s="49">
        <v>194545.85583300001</v>
      </c>
      <c r="M286" s="48">
        <f>Table3[[#This Row],[C&amp;I CLM $ Collected]]/'1.) CLM Reference'!$B$4</f>
        <v>2.0943585688698247E-3</v>
      </c>
      <c r="N286" s="68">
        <v>106935.39</v>
      </c>
      <c r="O286" s="48">
        <f>Table3[[#This Row],[C&amp;I Incentive Disbursements]]/'1.) CLM Reference'!$B$5</f>
        <v>8.58637958020296E-4</v>
      </c>
    </row>
    <row r="287" spans="1:15" x14ac:dyDescent="0.35">
      <c r="A287" t="s">
        <v>92</v>
      </c>
      <c r="B287" s="72">
        <v>9003520501</v>
      </c>
      <c r="C287" t="s">
        <v>45</v>
      </c>
      <c r="D287" s="47">
        <f>Table3[[#This Row],[Residential CLM $ Collected]]+Table3[[#This Row],[C&amp;I CLM $ Collected]]</f>
        <v>58937.261145000004</v>
      </c>
      <c r="E287" s="48">
        <f>Table3[[#This Row],[CLM $ Collected ]]/'1.) CLM Reference'!$B$4</f>
        <v>6.3448155899402837E-4</v>
      </c>
      <c r="F287" s="47">
        <f>Table3[[#This Row],[Residential Incentive Disbursements]]+Table3[[#This Row],[C&amp;I Incentive Disbursements]]</f>
        <v>23370.735000000001</v>
      </c>
      <c r="G287" s="48">
        <f>Table3[[#This Row],[Incentive Disbursements]]/'1.) CLM Reference'!$B$5</f>
        <v>1.8765537001205553E-4</v>
      </c>
      <c r="H287" s="47">
        <v>58937.261145000004</v>
      </c>
      <c r="I287" s="48">
        <f>Table3[[#This Row],[Residential CLM $ Collected]]/'1.) CLM Reference'!$B$4</f>
        <v>6.3448155899402837E-4</v>
      </c>
      <c r="J287" s="68">
        <v>23370.735000000001</v>
      </c>
      <c r="K287" s="48">
        <f>Table3[[#This Row],[Residential Incentive Disbursements]]/'1.) CLM Reference'!$B$5</f>
        <v>1.8765537001205553E-4</v>
      </c>
      <c r="L287" s="49">
        <v>0</v>
      </c>
      <c r="M287" s="48">
        <f>Table3[[#This Row],[C&amp;I CLM $ Collected]]/'1.) CLM Reference'!$B$4</f>
        <v>0</v>
      </c>
      <c r="N287" s="68">
        <v>0</v>
      </c>
      <c r="O287" s="48">
        <f>Table3[[#This Row],[C&amp;I Incentive Disbursements]]/'1.) CLM Reference'!$B$5</f>
        <v>0</v>
      </c>
    </row>
    <row r="288" spans="1:15" x14ac:dyDescent="0.35">
      <c r="A288" t="s">
        <v>92</v>
      </c>
      <c r="B288" s="72">
        <v>9007560100</v>
      </c>
      <c r="C288" t="s">
        <v>45</v>
      </c>
      <c r="D288" s="47">
        <f>Table3[[#This Row],[Residential CLM $ Collected]]+Table3[[#This Row],[C&amp;I CLM $ Collected]]</f>
        <v>333.24585000000002</v>
      </c>
      <c r="E288" s="48">
        <f>Table3[[#This Row],[CLM $ Collected ]]/'1.) CLM Reference'!$B$4</f>
        <v>3.5875156450874149E-6</v>
      </c>
      <c r="F288" s="47">
        <f>Table3[[#This Row],[Residential Incentive Disbursements]]+Table3[[#This Row],[C&amp;I Incentive Disbursements]]</f>
        <v>0</v>
      </c>
      <c r="G288" s="48">
        <f>Table3[[#This Row],[Incentive Disbursements]]/'1.) CLM Reference'!$B$5</f>
        <v>0</v>
      </c>
      <c r="H288" s="47">
        <v>333.24585000000002</v>
      </c>
      <c r="I288" s="48">
        <f>Table3[[#This Row],[Residential CLM $ Collected]]/'1.) CLM Reference'!$B$4</f>
        <v>3.5875156450874149E-6</v>
      </c>
      <c r="J288" s="68">
        <v>0</v>
      </c>
      <c r="K288" s="48">
        <f>Table3[[#This Row],[Residential Incentive Disbursements]]/'1.) CLM Reference'!$B$5</f>
        <v>0</v>
      </c>
      <c r="L288" s="49">
        <v>0</v>
      </c>
      <c r="M288" s="48">
        <f>Table3[[#This Row],[C&amp;I CLM $ Collected]]/'1.) CLM Reference'!$B$4</f>
        <v>0</v>
      </c>
      <c r="N288" s="68">
        <v>0</v>
      </c>
      <c r="O288" s="48">
        <f>Table3[[#This Row],[C&amp;I Incentive Disbursements]]/'1.) CLM Reference'!$B$5</f>
        <v>0</v>
      </c>
    </row>
    <row r="289" spans="1:15" x14ac:dyDescent="0.35">
      <c r="A289" t="s">
        <v>92</v>
      </c>
      <c r="B289" s="72">
        <v>9013529100</v>
      </c>
      <c r="C289" t="s">
        <v>45</v>
      </c>
      <c r="D289" s="47">
        <f>Table3[[#This Row],[Residential CLM $ Collected]]+Table3[[#This Row],[C&amp;I CLM $ Collected]]</f>
        <v>46.773720000000004</v>
      </c>
      <c r="E289" s="48">
        <f>Table3[[#This Row],[CLM $ Collected ]]/'1.) CLM Reference'!$B$4</f>
        <v>5.0353650999386231E-7</v>
      </c>
      <c r="F289" s="47">
        <f>Table3[[#This Row],[Residential Incentive Disbursements]]+Table3[[#This Row],[C&amp;I Incentive Disbursements]]</f>
        <v>0</v>
      </c>
      <c r="G289" s="48">
        <f>Table3[[#This Row],[Incentive Disbursements]]/'1.) CLM Reference'!$B$5</f>
        <v>0</v>
      </c>
      <c r="H289" s="47">
        <v>46.773720000000004</v>
      </c>
      <c r="I289" s="48">
        <f>Table3[[#This Row],[Residential CLM $ Collected]]/'1.) CLM Reference'!$B$4</f>
        <v>5.0353650999386231E-7</v>
      </c>
      <c r="J289" s="68">
        <v>0</v>
      </c>
      <c r="K289" s="48">
        <f>Table3[[#This Row],[Residential Incentive Disbursements]]/'1.) CLM Reference'!$B$5</f>
        <v>0</v>
      </c>
      <c r="L289" s="49">
        <v>0</v>
      </c>
      <c r="M289" s="48">
        <f>Table3[[#This Row],[C&amp;I CLM $ Collected]]/'1.) CLM Reference'!$B$4</f>
        <v>0</v>
      </c>
      <c r="N289" s="68">
        <v>0</v>
      </c>
      <c r="O289" s="48">
        <f>Table3[[#This Row],[C&amp;I Incentive Disbursements]]/'1.) CLM Reference'!$B$5</f>
        <v>0</v>
      </c>
    </row>
    <row r="290" spans="1:15" x14ac:dyDescent="0.35">
      <c r="A290" t="s">
        <v>93</v>
      </c>
      <c r="B290" s="72">
        <v>9005296100</v>
      </c>
      <c r="C290" t="s">
        <v>45</v>
      </c>
      <c r="D290" s="47">
        <f>Table3[[#This Row],[Residential CLM $ Collected]]+Table3[[#This Row],[C&amp;I CLM $ Collected]]</f>
        <v>87434.521965000007</v>
      </c>
      <c r="E290" s="48">
        <f>Table3[[#This Row],[CLM $ Collected ]]/'1.) CLM Reference'!$B$4</f>
        <v>9.4126518145740373E-4</v>
      </c>
      <c r="F290" s="47">
        <f>Table3[[#This Row],[Residential Incentive Disbursements]]+Table3[[#This Row],[C&amp;I Incentive Disbursements]]</f>
        <v>196275.01500000001</v>
      </c>
      <c r="G290" s="48">
        <f>Table3[[#This Row],[Incentive Disbursements]]/'1.) CLM Reference'!$B$5</f>
        <v>1.5759906808214099E-3</v>
      </c>
      <c r="H290" s="47">
        <v>76677.479235000006</v>
      </c>
      <c r="I290" s="48">
        <f>Table3[[#This Row],[Residential CLM $ Collected]]/'1.) CLM Reference'!$B$4</f>
        <v>8.2546161154423354E-4</v>
      </c>
      <c r="J290" s="68">
        <v>173384.595</v>
      </c>
      <c r="K290" s="48">
        <f>Table3[[#This Row],[Residential Incentive Disbursements]]/'1.) CLM Reference'!$B$5</f>
        <v>1.3921920011978825E-3</v>
      </c>
      <c r="L290" s="49">
        <v>10757.042730000001</v>
      </c>
      <c r="M290" s="48">
        <f>Table3[[#This Row],[C&amp;I CLM $ Collected]]/'1.) CLM Reference'!$B$4</f>
        <v>1.1580356991317023E-4</v>
      </c>
      <c r="N290" s="68">
        <v>22890.42</v>
      </c>
      <c r="O290" s="48">
        <f>Table3[[#This Row],[C&amp;I Incentive Disbursements]]/'1.) CLM Reference'!$B$5</f>
        <v>1.8379867962352729E-4</v>
      </c>
    </row>
    <row r="291" spans="1:15" x14ac:dyDescent="0.35">
      <c r="A291" t="s">
        <v>94</v>
      </c>
      <c r="B291" s="72">
        <v>9003330100</v>
      </c>
      <c r="C291" t="s">
        <v>45</v>
      </c>
      <c r="D291" s="47">
        <f>Table3[[#This Row],[Residential CLM $ Collected]]+Table3[[#This Row],[C&amp;I CLM $ Collected]]</f>
        <v>73.208309999999997</v>
      </c>
      <c r="E291" s="48">
        <f>Table3[[#This Row],[CLM $ Collected ]]/'1.) CLM Reference'!$B$4</f>
        <v>7.8811471313268997E-7</v>
      </c>
      <c r="F291" s="47">
        <f>Table3[[#This Row],[Residential Incentive Disbursements]]+Table3[[#This Row],[C&amp;I Incentive Disbursements]]</f>
        <v>0</v>
      </c>
      <c r="G291" s="48">
        <f>Table3[[#This Row],[Incentive Disbursements]]/'1.) CLM Reference'!$B$5</f>
        <v>0</v>
      </c>
      <c r="H291" s="47">
        <v>73.208309999999997</v>
      </c>
      <c r="I291" s="48">
        <f>Table3[[#This Row],[Residential CLM $ Collected]]/'1.) CLM Reference'!$B$4</f>
        <v>7.8811471313268997E-7</v>
      </c>
      <c r="J291" s="68">
        <v>0</v>
      </c>
      <c r="K291" s="48">
        <f>Table3[[#This Row],[Residential Incentive Disbursements]]/'1.) CLM Reference'!$B$5</f>
        <v>0</v>
      </c>
      <c r="L291" s="49">
        <v>0</v>
      </c>
      <c r="M291" s="48">
        <f>Table3[[#This Row],[C&amp;I CLM $ Collected]]/'1.) CLM Reference'!$B$4</f>
        <v>0</v>
      </c>
      <c r="N291" s="68">
        <v>0</v>
      </c>
      <c r="O291" s="48">
        <f>Table3[[#This Row],[C&amp;I Incentive Disbursements]]/'1.) CLM Reference'!$B$5</f>
        <v>0</v>
      </c>
    </row>
    <row r="292" spans="1:15" x14ac:dyDescent="0.35">
      <c r="A292" t="s">
        <v>94</v>
      </c>
      <c r="B292" s="72">
        <v>9003468101</v>
      </c>
      <c r="C292" t="s">
        <v>45</v>
      </c>
      <c r="D292" s="47">
        <f>Table3[[#This Row],[Residential CLM $ Collected]]+Table3[[#This Row],[C&amp;I CLM $ Collected]]</f>
        <v>189757.743525</v>
      </c>
      <c r="E292" s="48">
        <f>Table3[[#This Row],[CLM $ Collected ]]/'1.) CLM Reference'!$B$4</f>
        <v>2.0428127572254015E-3</v>
      </c>
      <c r="F292" s="47">
        <f>Table3[[#This Row],[Residential Incentive Disbursements]]+Table3[[#This Row],[C&amp;I Incentive Disbursements]]</f>
        <v>251200.41999999998</v>
      </c>
      <c r="G292" s="48">
        <f>Table3[[#This Row],[Incentive Disbursements]]/'1.) CLM Reference'!$B$5</f>
        <v>2.0170143456028984E-3</v>
      </c>
      <c r="H292" s="47">
        <v>150276.951615</v>
      </c>
      <c r="I292" s="48">
        <f>Table3[[#This Row],[Residential CLM $ Collected]]/'1.) CLM Reference'!$B$4</f>
        <v>1.6177873333302034E-3</v>
      </c>
      <c r="J292" s="68">
        <v>210031.99</v>
      </c>
      <c r="K292" s="48">
        <f>Table3[[#This Row],[Residential Incentive Disbursements]]/'1.) CLM Reference'!$B$5</f>
        <v>1.6864523429758775E-3</v>
      </c>
      <c r="L292" s="49">
        <v>39480.79191</v>
      </c>
      <c r="M292" s="48">
        <f>Table3[[#This Row],[C&amp;I CLM $ Collected]]/'1.) CLM Reference'!$B$4</f>
        <v>4.2502542389519823E-4</v>
      </c>
      <c r="N292" s="68">
        <v>41168.43</v>
      </c>
      <c r="O292" s="48">
        <f>Table3[[#This Row],[C&amp;I Incentive Disbursements]]/'1.) CLM Reference'!$B$5</f>
        <v>3.3056200262702079E-4</v>
      </c>
    </row>
    <row r="293" spans="1:15" x14ac:dyDescent="0.35">
      <c r="A293" t="s">
        <v>94</v>
      </c>
      <c r="B293" s="72">
        <v>9003468102</v>
      </c>
      <c r="C293" t="s">
        <v>45</v>
      </c>
      <c r="D293" s="47">
        <f>Table3[[#This Row],[Residential CLM $ Collected]]+Table3[[#This Row],[C&amp;I CLM $ Collected]]</f>
        <v>47788.490924999998</v>
      </c>
      <c r="E293" s="48">
        <f>Table3[[#This Row],[CLM $ Collected ]]/'1.) CLM Reference'!$B$4</f>
        <v>5.1446089680803355E-4</v>
      </c>
      <c r="F293" s="47">
        <f>Table3[[#This Row],[Residential Incentive Disbursements]]+Table3[[#This Row],[C&amp;I Incentive Disbursements]]</f>
        <v>48002.415000000001</v>
      </c>
      <c r="G293" s="48">
        <f>Table3[[#This Row],[Incentive Disbursements]]/'1.) CLM Reference'!$B$5</f>
        <v>3.8543550077895471E-4</v>
      </c>
      <c r="H293" s="47">
        <v>47788.490924999998</v>
      </c>
      <c r="I293" s="48">
        <f>Table3[[#This Row],[Residential CLM $ Collected]]/'1.) CLM Reference'!$B$4</f>
        <v>5.1446089680803355E-4</v>
      </c>
      <c r="J293" s="68">
        <v>48002.415000000001</v>
      </c>
      <c r="K293" s="48">
        <f>Table3[[#This Row],[Residential Incentive Disbursements]]/'1.) CLM Reference'!$B$5</f>
        <v>3.8543550077895471E-4</v>
      </c>
      <c r="L293" s="49">
        <v>0</v>
      </c>
      <c r="M293" s="48">
        <f>Table3[[#This Row],[C&amp;I CLM $ Collected]]/'1.) CLM Reference'!$B$4</f>
        <v>0</v>
      </c>
      <c r="N293" s="68">
        <v>0</v>
      </c>
      <c r="O293" s="48">
        <f>Table3[[#This Row],[C&amp;I Incentive Disbursements]]/'1.) CLM Reference'!$B$5</f>
        <v>0</v>
      </c>
    </row>
    <row r="294" spans="1:15" x14ac:dyDescent="0.35">
      <c r="A294" t="s">
        <v>94</v>
      </c>
      <c r="B294" s="72">
        <v>9003470100</v>
      </c>
      <c r="C294" t="s">
        <v>45</v>
      </c>
      <c r="D294" s="47">
        <f>Table3[[#This Row],[Residential CLM $ Collected]]+Table3[[#This Row],[C&amp;I CLM $ Collected]]</f>
        <v>603.21870000000001</v>
      </c>
      <c r="E294" s="48">
        <f>Table3[[#This Row],[CLM $ Collected ]]/'1.) CLM Reference'!$B$4</f>
        <v>6.4938738881798284E-6</v>
      </c>
      <c r="F294" s="47">
        <f>Table3[[#This Row],[Residential Incentive Disbursements]]+Table3[[#This Row],[C&amp;I Incentive Disbursements]]</f>
        <v>0</v>
      </c>
      <c r="G294" s="48">
        <f>Table3[[#This Row],[Incentive Disbursements]]/'1.) CLM Reference'!$B$5</f>
        <v>0</v>
      </c>
      <c r="H294" s="47">
        <v>603.21870000000001</v>
      </c>
      <c r="I294" s="48">
        <f>Table3[[#This Row],[Residential CLM $ Collected]]/'1.) CLM Reference'!$B$4</f>
        <v>6.4938738881798284E-6</v>
      </c>
      <c r="J294" s="68">
        <v>0</v>
      </c>
      <c r="K294" s="48">
        <f>Table3[[#This Row],[Residential Incentive Disbursements]]/'1.) CLM Reference'!$B$5</f>
        <v>0</v>
      </c>
      <c r="L294" s="49">
        <v>0</v>
      </c>
      <c r="M294" s="48">
        <f>Table3[[#This Row],[C&amp;I CLM $ Collected]]/'1.) CLM Reference'!$B$4</f>
        <v>0</v>
      </c>
      <c r="N294" s="68">
        <v>0</v>
      </c>
      <c r="O294" s="48">
        <f>Table3[[#This Row],[C&amp;I Incentive Disbursements]]/'1.) CLM Reference'!$B$5</f>
        <v>0</v>
      </c>
    </row>
    <row r="295" spans="1:15" x14ac:dyDescent="0.35">
      <c r="A295" t="s">
        <v>95</v>
      </c>
      <c r="B295" s="72">
        <v>9001100300</v>
      </c>
      <c r="C295" t="s">
        <v>45</v>
      </c>
      <c r="D295" s="47">
        <f>Table3[[#This Row],[Residential CLM $ Collected]]+Table3[[#This Row],[C&amp;I CLM $ Collected]]</f>
        <v>943893.50151600013</v>
      </c>
      <c r="E295" s="48">
        <f>Table3[[#This Row],[CLM $ Collected ]]/'1.) CLM Reference'!$B$4</f>
        <v>1.0161364962189303E-2</v>
      </c>
      <c r="F295" s="47">
        <f>Table3[[#This Row],[Residential Incentive Disbursements]]+Table3[[#This Row],[C&amp;I Incentive Disbursements]]</f>
        <v>361587.32750000001</v>
      </c>
      <c r="G295" s="48">
        <f>Table3[[#This Row],[Incentive Disbursements]]/'1.) CLM Reference'!$B$5</f>
        <v>2.9033662712654438E-3</v>
      </c>
      <c r="H295" s="47">
        <v>565462.18911000004</v>
      </c>
      <c r="I295" s="48">
        <f>Table3[[#This Row],[Residential CLM $ Collected]]/'1.) CLM Reference'!$B$4</f>
        <v>6.0874109914272109E-3</v>
      </c>
      <c r="J295" s="68">
        <v>295683.94750000001</v>
      </c>
      <c r="K295" s="48">
        <f>Table3[[#This Row],[Residential Incentive Disbursements]]/'1.) CLM Reference'!$B$5</f>
        <v>2.3741949311708727E-3</v>
      </c>
      <c r="L295" s="49">
        <v>378431.31240600004</v>
      </c>
      <c r="M295" s="48">
        <f>Table3[[#This Row],[C&amp;I CLM $ Collected]]/'1.) CLM Reference'!$B$4</f>
        <v>4.0739539707620913E-3</v>
      </c>
      <c r="N295" s="68">
        <v>65903.38</v>
      </c>
      <c r="O295" s="48">
        <f>Table3[[#This Row],[C&amp;I Incentive Disbursements]]/'1.) CLM Reference'!$B$5</f>
        <v>5.2917134009457126E-4</v>
      </c>
    </row>
    <row r="296" spans="1:15" x14ac:dyDescent="0.35">
      <c r="A296" t="s">
        <v>95</v>
      </c>
      <c r="B296" s="72">
        <v>9001101010</v>
      </c>
      <c r="C296" t="s">
        <v>45</v>
      </c>
      <c r="D296" s="47">
        <f>Table3[[#This Row],[Residential CLM $ Collected]]+Table3[[#This Row],[C&amp;I CLM $ Collected]]</f>
        <v>141392.73027599999</v>
      </c>
      <c r="E296" s="48">
        <f>Table3[[#This Row],[CLM $ Collected ]]/'1.) CLM Reference'!$B$4</f>
        <v>1.5221453829560817E-3</v>
      </c>
      <c r="F296" s="47">
        <f>Table3[[#This Row],[Residential Incentive Disbursements]]+Table3[[#This Row],[C&amp;I Incentive Disbursements]]</f>
        <v>28404.66</v>
      </c>
      <c r="G296" s="48">
        <f>Table3[[#This Row],[Incentive Disbursements]]/'1.) CLM Reference'!$B$5</f>
        <v>2.2807528228644213E-4</v>
      </c>
      <c r="H296" s="47">
        <v>141392.73027599999</v>
      </c>
      <c r="I296" s="48">
        <f>Table3[[#This Row],[Residential CLM $ Collected]]/'1.) CLM Reference'!$B$4</f>
        <v>1.5221453829560817E-3</v>
      </c>
      <c r="J296" s="68">
        <v>28404.66</v>
      </c>
      <c r="K296" s="48">
        <f>Table3[[#This Row],[Residential Incentive Disbursements]]/'1.) CLM Reference'!$B$5</f>
        <v>2.2807528228644213E-4</v>
      </c>
      <c r="L296" s="49">
        <v>0</v>
      </c>
      <c r="M296" s="48">
        <f>Table3[[#This Row],[C&amp;I CLM $ Collected]]/'1.) CLM Reference'!$B$4</f>
        <v>0</v>
      </c>
      <c r="N296" s="68">
        <v>0</v>
      </c>
      <c r="O296" s="48">
        <f>Table3[[#This Row],[C&amp;I Incentive Disbursements]]/'1.) CLM Reference'!$B$5</f>
        <v>0</v>
      </c>
    </row>
    <row r="297" spans="1:15" x14ac:dyDescent="0.35">
      <c r="A297" t="s">
        <v>95</v>
      </c>
      <c r="B297" s="72">
        <v>9001101020</v>
      </c>
      <c r="C297" t="s">
        <v>45</v>
      </c>
      <c r="D297" s="47">
        <f>Table3[[#This Row],[Residential CLM $ Collected]]+Table3[[#This Row],[C&amp;I CLM $ Collected]]</f>
        <v>176721.89182200001</v>
      </c>
      <c r="E297" s="48">
        <f>Table3[[#This Row],[CLM $ Collected ]]/'1.) CLM Reference'!$B$4</f>
        <v>1.9024769603008429E-3</v>
      </c>
      <c r="F297" s="47">
        <f>Table3[[#This Row],[Residential Incentive Disbursements]]+Table3[[#This Row],[C&amp;I Incentive Disbursements]]</f>
        <v>23505.93</v>
      </c>
      <c r="G297" s="48">
        <f>Table3[[#This Row],[Incentive Disbursements]]/'1.) CLM Reference'!$B$5</f>
        <v>1.8874091857305628E-4</v>
      </c>
      <c r="H297" s="47">
        <v>176721.89182200001</v>
      </c>
      <c r="I297" s="48">
        <f>Table3[[#This Row],[Residential CLM $ Collected]]/'1.) CLM Reference'!$B$4</f>
        <v>1.9024769603008429E-3</v>
      </c>
      <c r="J297" s="68">
        <v>23505.93</v>
      </c>
      <c r="K297" s="48">
        <f>Table3[[#This Row],[Residential Incentive Disbursements]]/'1.) CLM Reference'!$B$5</f>
        <v>1.8874091857305628E-4</v>
      </c>
      <c r="L297" s="49">
        <v>0</v>
      </c>
      <c r="M297" s="48">
        <f>Table3[[#This Row],[C&amp;I CLM $ Collected]]/'1.) CLM Reference'!$B$4</f>
        <v>0</v>
      </c>
      <c r="N297" s="68">
        <v>0</v>
      </c>
      <c r="O297" s="48">
        <f>Table3[[#This Row],[C&amp;I Incentive Disbursements]]/'1.) CLM Reference'!$B$5</f>
        <v>0</v>
      </c>
    </row>
    <row r="298" spans="1:15" x14ac:dyDescent="0.35">
      <c r="A298" t="s">
        <v>95</v>
      </c>
      <c r="B298" s="72">
        <v>9001102010</v>
      </c>
      <c r="C298" t="s">
        <v>45</v>
      </c>
      <c r="D298" s="47">
        <f>Table3[[#This Row],[Residential CLM $ Collected]]+Table3[[#This Row],[C&amp;I CLM $ Collected]]</f>
        <v>111390.78342000001</v>
      </c>
      <c r="E298" s="48">
        <f>Table3[[#This Row],[CLM $ Collected ]]/'1.) CLM Reference'!$B$4</f>
        <v>1.1991632551096849E-3</v>
      </c>
      <c r="F298" s="47">
        <f>Table3[[#This Row],[Residential Incentive Disbursements]]+Table3[[#This Row],[C&amp;I Incentive Disbursements]]</f>
        <v>7785.25</v>
      </c>
      <c r="G298" s="48">
        <f>Table3[[#This Row],[Incentive Disbursements]]/'1.) CLM Reference'!$B$5</f>
        <v>6.2511682640120441E-5</v>
      </c>
      <c r="H298" s="47">
        <v>111390.78342000001</v>
      </c>
      <c r="I298" s="48">
        <f>Table3[[#This Row],[Residential CLM $ Collected]]/'1.) CLM Reference'!$B$4</f>
        <v>1.1991632551096849E-3</v>
      </c>
      <c r="J298" s="68">
        <v>7785.25</v>
      </c>
      <c r="K298" s="48">
        <f>Table3[[#This Row],[Residential Incentive Disbursements]]/'1.) CLM Reference'!$B$5</f>
        <v>6.2511682640120441E-5</v>
      </c>
      <c r="L298" s="49">
        <v>0</v>
      </c>
      <c r="M298" s="48">
        <f>Table3[[#This Row],[C&amp;I CLM $ Collected]]/'1.) CLM Reference'!$B$4</f>
        <v>0</v>
      </c>
      <c r="N298" s="68">
        <v>0</v>
      </c>
      <c r="O298" s="48">
        <f>Table3[[#This Row],[C&amp;I Incentive Disbursements]]/'1.) CLM Reference'!$B$5</f>
        <v>0</v>
      </c>
    </row>
    <row r="299" spans="1:15" x14ac:dyDescent="0.35">
      <c r="A299" t="s">
        <v>95</v>
      </c>
      <c r="B299" s="72">
        <v>9001102020</v>
      </c>
      <c r="C299" t="s">
        <v>45</v>
      </c>
      <c r="D299" s="47">
        <f>Table3[[#This Row],[Residential CLM $ Collected]]+Table3[[#This Row],[C&amp;I CLM $ Collected]]</f>
        <v>86992.470221999989</v>
      </c>
      <c r="E299" s="48">
        <f>Table3[[#This Row],[CLM $ Collected ]]/'1.) CLM Reference'!$B$4</f>
        <v>9.3650632986495114E-4</v>
      </c>
      <c r="F299" s="47">
        <f>Table3[[#This Row],[Residential Incentive Disbursements]]+Table3[[#This Row],[C&amp;I Incentive Disbursements]]</f>
        <v>17089.52</v>
      </c>
      <c r="G299" s="48">
        <f>Table3[[#This Row],[Incentive Disbursements]]/'1.) CLM Reference'!$B$5</f>
        <v>1.3722033983648452E-4</v>
      </c>
      <c r="H299" s="47">
        <v>86992.470221999989</v>
      </c>
      <c r="I299" s="48">
        <f>Table3[[#This Row],[Residential CLM $ Collected]]/'1.) CLM Reference'!$B$4</f>
        <v>9.3650632986495114E-4</v>
      </c>
      <c r="J299" s="68">
        <v>17089.52</v>
      </c>
      <c r="K299" s="48">
        <f>Table3[[#This Row],[Residential Incentive Disbursements]]/'1.) CLM Reference'!$B$5</f>
        <v>1.3722033983648452E-4</v>
      </c>
      <c r="L299" s="49">
        <v>0</v>
      </c>
      <c r="M299" s="48">
        <f>Table3[[#This Row],[C&amp;I CLM $ Collected]]/'1.) CLM Reference'!$B$4</f>
        <v>0</v>
      </c>
      <c r="N299" s="68">
        <v>0</v>
      </c>
      <c r="O299" s="48">
        <f>Table3[[#This Row],[C&amp;I Incentive Disbursements]]/'1.) CLM Reference'!$B$5</f>
        <v>0</v>
      </c>
    </row>
    <row r="300" spans="1:15" x14ac:dyDescent="0.35">
      <c r="A300" t="s">
        <v>95</v>
      </c>
      <c r="B300" s="72">
        <v>9001103000</v>
      </c>
      <c r="C300" t="s">
        <v>45</v>
      </c>
      <c r="D300" s="47">
        <f>Table3[[#This Row],[Residential CLM $ Collected]]+Table3[[#This Row],[C&amp;I CLM $ Collected]]</f>
        <v>130533.600666</v>
      </c>
      <c r="E300" s="48">
        <f>Table3[[#This Row],[CLM $ Collected ]]/'1.) CLM Reference'!$B$4</f>
        <v>1.4052428097720286E-3</v>
      </c>
      <c r="F300" s="47">
        <f>Table3[[#This Row],[Residential Incentive Disbursements]]+Table3[[#This Row],[C&amp;I Incentive Disbursements]]</f>
        <v>15902.12</v>
      </c>
      <c r="G300" s="48">
        <f>Table3[[#This Row],[Incentive Disbursements]]/'1.) CLM Reference'!$B$5</f>
        <v>1.2768610882696281E-4</v>
      </c>
      <c r="H300" s="47">
        <v>130533.600666</v>
      </c>
      <c r="I300" s="48">
        <f>Table3[[#This Row],[Residential CLM $ Collected]]/'1.) CLM Reference'!$B$4</f>
        <v>1.4052428097720286E-3</v>
      </c>
      <c r="J300" s="68">
        <v>15902.12</v>
      </c>
      <c r="K300" s="48">
        <f>Table3[[#This Row],[Residential Incentive Disbursements]]/'1.) CLM Reference'!$B$5</f>
        <v>1.2768610882696281E-4</v>
      </c>
      <c r="L300" s="49">
        <v>0</v>
      </c>
      <c r="M300" s="48">
        <f>Table3[[#This Row],[C&amp;I CLM $ Collected]]/'1.) CLM Reference'!$B$4</f>
        <v>0</v>
      </c>
      <c r="N300" s="68">
        <v>0</v>
      </c>
      <c r="O300" s="48">
        <f>Table3[[#This Row],[C&amp;I Incentive Disbursements]]/'1.) CLM Reference'!$B$5</f>
        <v>0</v>
      </c>
    </row>
    <row r="301" spans="1:15" x14ac:dyDescent="0.35">
      <c r="A301" t="s">
        <v>95</v>
      </c>
      <c r="B301" s="72">
        <v>9001104000</v>
      </c>
      <c r="C301" t="s">
        <v>45</v>
      </c>
      <c r="D301" s="47">
        <f>Table3[[#This Row],[Residential CLM $ Collected]]+Table3[[#This Row],[C&amp;I CLM $ Collected]]</f>
        <v>60916.7811</v>
      </c>
      <c r="E301" s="48">
        <f>Table3[[#This Row],[CLM $ Collected ]]/'1.) CLM Reference'!$B$4</f>
        <v>6.5579182829918312E-4</v>
      </c>
      <c r="F301" s="47">
        <f>Table3[[#This Row],[Residential Incentive Disbursements]]+Table3[[#This Row],[C&amp;I Incentive Disbursements]]</f>
        <v>8613.17</v>
      </c>
      <c r="G301" s="48">
        <f>Table3[[#This Row],[Incentive Disbursements]]/'1.) CLM Reference'!$B$5</f>
        <v>6.915946816934668E-5</v>
      </c>
      <c r="H301" s="47">
        <v>60916.462319999999</v>
      </c>
      <c r="I301" s="48">
        <f>Table3[[#This Row],[Residential CLM $ Collected]]/'1.) CLM Reference'!$B$4</f>
        <v>6.5578839651379904E-4</v>
      </c>
      <c r="J301" s="68">
        <v>8613.17</v>
      </c>
      <c r="K301" s="48">
        <f>Table3[[#This Row],[Residential Incentive Disbursements]]/'1.) CLM Reference'!$B$5</f>
        <v>6.915946816934668E-5</v>
      </c>
      <c r="L301" s="49">
        <v>0.31878000000000001</v>
      </c>
      <c r="M301" s="48">
        <f>Table3[[#This Row],[C&amp;I CLM $ Collected]]/'1.) CLM Reference'!$B$4</f>
        <v>3.4317853840969547E-9</v>
      </c>
      <c r="N301" s="68">
        <v>0</v>
      </c>
      <c r="O301" s="48">
        <f>Table3[[#This Row],[C&amp;I Incentive Disbursements]]/'1.) CLM Reference'!$B$5</f>
        <v>0</v>
      </c>
    </row>
    <row r="302" spans="1:15" x14ac:dyDescent="0.35">
      <c r="A302" t="s">
        <v>95</v>
      </c>
      <c r="B302" s="72">
        <v>9001105000</v>
      </c>
      <c r="C302" t="s">
        <v>45</v>
      </c>
      <c r="D302" s="47">
        <f>Table3[[#This Row],[Residential CLM $ Collected]]+Table3[[#This Row],[C&amp;I CLM $ Collected]]</f>
        <v>44756.562269999995</v>
      </c>
      <c r="E302" s="48">
        <f>Table3[[#This Row],[CLM $ Collected ]]/'1.) CLM Reference'!$B$4</f>
        <v>4.8182105602801681E-4</v>
      </c>
      <c r="F302" s="47">
        <f>Table3[[#This Row],[Residential Incentive Disbursements]]+Table3[[#This Row],[C&amp;I Incentive Disbursements]]</f>
        <v>58143.71</v>
      </c>
      <c r="G302" s="48">
        <f>Table3[[#This Row],[Incentive Disbursements]]/'1.) CLM Reference'!$B$5</f>
        <v>4.6686505212282169E-4</v>
      </c>
      <c r="H302" s="47">
        <v>44654.533349999998</v>
      </c>
      <c r="I302" s="48">
        <f>Table3[[#This Row],[Residential CLM $ Collected]]/'1.) CLM Reference'!$B$4</f>
        <v>4.8072267671811286E-4</v>
      </c>
      <c r="J302" s="68">
        <v>58038.71</v>
      </c>
      <c r="K302" s="48">
        <f>Table3[[#This Row],[Residential Incentive Disbursements]]/'1.) CLM Reference'!$B$5</f>
        <v>4.6602195438322274E-4</v>
      </c>
      <c r="L302" s="49">
        <v>102.02892</v>
      </c>
      <c r="M302" s="48">
        <f>Table3[[#This Row],[C&amp;I CLM $ Collected]]/'1.) CLM Reference'!$B$4</f>
        <v>1.0983793099040009E-6</v>
      </c>
      <c r="N302" s="68">
        <v>105</v>
      </c>
      <c r="O302" s="48">
        <f>Table3[[#This Row],[C&amp;I Incentive Disbursements]]/'1.) CLM Reference'!$B$5</f>
        <v>8.4309773959893994E-7</v>
      </c>
    </row>
    <row r="303" spans="1:15" x14ac:dyDescent="0.35">
      <c r="A303" t="s">
        <v>95</v>
      </c>
      <c r="B303" s="72">
        <v>9001106000</v>
      </c>
      <c r="C303" t="s">
        <v>45</v>
      </c>
      <c r="D303" s="47">
        <f>Table3[[#This Row],[Residential CLM $ Collected]]+Table3[[#This Row],[C&amp;I CLM $ Collected]]</f>
        <v>23517.346313999999</v>
      </c>
      <c r="E303" s="48">
        <f>Table3[[#This Row],[CLM $ Collected ]]/'1.) CLM Reference'!$B$4</f>
        <v>2.5317298874813845E-4</v>
      </c>
      <c r="F303" s="47">
        <f>Table3[[#This Row],[Residential Incentive Disbursements]]+Table3[[#This Row],[C&amp;I Incentive Disbursements]]</f>
        <v>2758.89</v>
      </c>
      <c r="G303" s="48">
        <f>Table3[[#This Row],[Incentive Disbursements]]/'1.) CLM Reference'!$B$5</f>
        <v>2.2152513550496373E-5</v>
      </c>
      <c r="H303" s="47">
        <v>23517.346313999999</v>
      </c>
      <c r="I303" s="48">
        <f>Table3[[#This Row],[Residential CLM $ Collected]]/'1.) CLM Reference'!$B$4</f>
        <v>2.5317298874813845E-4</v>
      </c>
      <c r="J303" s="68">
        <v>2758.89</v>
      </c>
      <c r="K303" s="48">
        <f>Table3[[#This Row],[Residential Incentive Disbursements]]/'1.) CLM Reference'!$B$5</f>
        <v>2.2152513550496373E-5</v>
      </c>
      <c r="L303" s="49">
        <v>0</v>
      </c>
      <c r="M303" s="48">
        <f>Table3[[#This Row],[C&amp;I CLM $ Collected]]/'1.) CLM Reference'!$B$4</f>
        <v>0</v>
      </c>
      <c r="N303" s="68">
        <v>0</v>
      </c>
      <c r="O303" s="48">
        <f>Table3[[#This Row],[C&amp;I Incentive Disbursements]]/'1.) CLM Reference'!$B$5</f>
        <v>0</v>
      </c>
    </row>
    <row r="304" spans="1:15" x14ac:dyDescent="0.35">
      <c r="A304" t="s">
        <v>95</v>
      </c>
      <c r="B304" s="72">
        <v>9001107000</v>
      </c>
      <c r="C304" t="s">
        <v>45</v>
      </c>
      <c r="D304" s="47">
        <f>Table3[[#This Row],[Residential CLM $ Collected]]+Table3[[#This Row],[C&amp;I CLM $ Collected]]</f>
        <v>39745.541597999996</v>
      </c>
      <c r="E304" s="48">
        <f>Table3[[#This Row],[CLM $ Collected ]]/'1.) CLM Reference'!$B$4</f>
        <v>4.2787555285473961E-4</v>
      </c>
      <c r="F304" s="47">
        <f>Table3[[#This Row],[Residential Incentive Disbursements]]+Table3[[#This Row],[C&amp;I Incentive Disbursements]]</f>
        <v>3129.68</v>
      </c>
      <c r="G304" s="48">
        <f>Table3[[#This Row],[Incentive Disbursements]]/'1.) CLM Reference'!$B$5</f>
        <v>2.5129772701600095E-5</v>
      </c>
      <c r="H304" s="47">
        <v>39745.541597999996</v>
      </c>
      <c r="I304" s="48">
        <f>Table3[[#This Row],[Residential CLM $ Collected]]/'1.) CLM Reference'!$B$4</f>
        <v>4.2787555285473961E-4</v>
      </c>
      <c r="J304" s="68">
        <v>3129.68</v>
      </c>
      <c r="K304" s="48">
        <f>Table3[[#This Row],[Residential Incentive Disbursements]]/'1.) CLM Reference'!$B$5</f>
        <v>2.5129772701600095E-5</v>
      </c>
      <c r="L304" s="49">
        <v>0</v>
      </c>
      <c r="M304" s="48">
        <f>Table3[[#This Row],[C&amp;I CLM $ Collected]]/'1.) CLM Reference'!$B$4</f>
        <v>0</v>
      </c>
      <c r="N304" s="68">
        <v>0</v>
      </c>
      <c r="O304" s="48">
        <f>Table3[[#This Row],[C&amp;I Incentive Disbursements]]/'1.) CLM Reference'!$B$5</f>
        <v>0</v>
      </c>
    </row>
    <row r="305" spans="1:15" x14ac:dyDescent="0.35">
      <c r="A305" t="s">
        <v>95</v>
      </c>
      <c r="B305" s="72">
        <v>9001108000</v>
      </c>
      <c r="C305" t="s">
        <v>45</v>
      </c>
      <c r="D305" s="47">
        <f>Table3[[#This Row],[Residential CLM $ Collected]]+Table3[[#This Row],[C&amp;I CLM $ Collected]]</f>
        <v>40025.012159999998</v>
      </c>
      <c r="E305" s="48">
        <f>Table3[[#This Row],[CLM $ Collected ]]/'1.) CLM Reference'!$B$4</f>
        <v>4.3088415750357884E-4</v>
      </c>
      <c r="F305" s="47">
        <f>Table3[[#This Row],[Residential Incentive Disbursements]]+Table3[[#This Row],[C&amp;I Incentive Disbursements]]</f>
        <v>15845.91</v>
      </c>
      <c r="G305" s="48">
        <f>Table3[[#This Row],[Incentive Disbursements]]/'1.) CLM Reference'!$B$5</f>
        <v>1.2723477050369749E-4</v>
      </c>
      <c r="H305" s="47">
        <v>40025.012159999998</v>
      </c>
      <c r="I305" s="48">
        <f>Table3[[#This Row],[Residential CLM $ Collected]]/'1.) CLM Reference'!$B$4</f>
        <v>4.3088415750357884E-4</v>
      </c>
      <c r="J305" s="68">
        <v>15845.91</v>
      </c>
      <c r="K305" s="48">
        <f>Table3[[#This Row],[Residential Incentive Disbursements]]/'1.) CLM Reference'!$B$5</f>
        <v>1.2723477050369749E-4</v>
      </c>
      <c r="L305" s="49">
        <v>0</v>
      </c>
      <c r="M305" s="48">
        <f>Table3[[#This Row],[C&amp;I CLM $ Collected]]/'1.) CLM Reference'!$B$4</f>
        <v>0</v>
      </c>
      <c r="N305" s="68">
        <v>0</v>
      </c>
      <c r="O305" s="48">
        <f>Table3[[#This Row],[C&amp;I Incentive Disbursements]]/'1.) CLM Reference'!$B$5</f>
        <v>0</v>
      </c>
    </row>
    <row r="306" spans="1:15" x14ac:dyDescent="0.35">
      <c r="A306" t="s">
        <v>95</v>
      </c>
      <c r="B306" s="72">
        <v>9001109000</v>
      </c>
      <c r="C306" t="s">
        <v>45</v>
      </c>
      <c r="D306" s="47">
        <f>Table3[[#This Row],[Residential CLM $ Collected]]+Table3[[#This Row],[C&amp;I CLM $ Collected]]</f>
        <v>59732.721089999999</v>
      </c>
      <c r="E306" s="48">
        <f>Table3[[#This Row],[CLM $ Collected ]]/'1.) CLM Reference'!$B$4</f>
        <v>6.4304498145743741E-4</v>
      </c>
      <c r="F306" s="47">
        <f>Table3[[#This Row],[Residential Incentive Disbursements]]+Table3[[#This Row],[C&amp;I Incentive Disbursements]]</f>
        <v>7675.62</v>
      </c>
      <c r="G306" s="48">
        <f>Table3[[#This Row],[Incentive Disbursements]]/'1.) CLM Reference'!$B$5</f>
        <v>6.1631408304956326E-5</v>
      </c>
      <c r="H306" s="47">
        <v>59732.721089999999</v>
      </c>
      <c r="I306" s="48">
        <f>Table3[[#This Row],[Residential CLM $ Collected]]/'1.) CLM Reference'!$B$4</f>
        <v>6.4304498145743741E-4</v>
      </c>
      <c r="J306" s="68">
        <v>7675.62</v>
      </c>
      <c r="K306" s="48">
        <f>Table3[[#This Row],[Residential Incentive Disbursements]]/'1.) CLM Reference'!$B$5</f>
        <v>6.1631408304956326E-5</v>
      </c>
      <c r="L306" s="49">
        <v>0</v>
      </c>
      <c r="M306" s="48">
        <f>Table3[[#This Row],[C&amp;I CLM $ Collected]]/'1.) CLM Reference'!$B$4</f>
        <v>0</v>
      </c>
      <c r="N306" s="68">
        <v>0</v>
      </c>
      <c r="O306" s="48">
        <f>Table3[[#This Row],[C&amp;I Incentive Disbursements]]/'1.) CLM Reference'!$B$5</f>
        <v>0</v>
      </c>
    </row>
    <row r="307" spans="1:15" x14ac:dyDescent="0.35">
      <c r="A307" t="s">
        <v>95</v>
      </c>
      <c r="B307" s="72">
        <v>9001110000</v>
      </c>
      <c r="C307" t="s">
        <v>45</v>
      </c>
      <c r="D307" s="47">
        <f>Table3[[#This Row],[Residential CLM $ Collected]]+Table3[[#This Row],[C&amp;I CLM $ Collected]]</f>
        <v>87643.639230000001</v>
      </c>
      <c r="E307" s="48">
        <f>Table3[[#This Row],[CLM $ Collected ]]/'1.) CLM Reference'!$B$4</f>
        <v>9.4351640667099715E-4</v>
      </c>
      <c r="F307" s="47">
        <f>Table3[[#This Row],[Residential Incentive Disbursements]]+Table3[[#This Row],[C&amp;I Incentive Disbursements]]</f>
        <v>8048.34</v>
      </c>
      <c r="G307" s="48">
        <f>Table3[[#This Row],[Incentive Disbursements]]/'1.) CLM Reference'!$B$5</f>
        <v>6.4624164395464117E-5</v>
      </c>
      <c r="H307" s="47">
        <v>87643.639230000001</v>
      </c>
      <c r="I307" s="48">
        <f>Table3[[#This Row],[Residential CLM $ Collected]]/'1.) CLM Reference'!$B$4</f>
        <v>9.4351640667099715E-4</v>
      </c>
      <c r="J307" s="68">
        <v>8048.34</v>
      </c>
      <c r="K307" s="48">
        <f>Table3[[#This Row],[Residential Incentive Disbursements]]/'1.) CLM Reference'!$B$5</f>
        <v>6.4624164395464117E-5</v>
      </c>
      <c r="L307" s="49">
        <v>0</v>
      </c>
      <c r="M307" s="48">
        <f>Table3[[#This Row],[C&amp;I CLM $ Collected]]/'1.) CLM Reference'!$B$4</f>
        <v>0</v>
      </c>
      <c r="N307" s="68">
        <v>0</v>
      </c>
      <c r="O307" s="48">
        <f>Table3[[#This Row],[C&amp;I Incentive Disbursements]]/'1.) CLM Reference'!$B$5</f>
        <v>0</v>
      </c>
    </row>
    <row r="308" spans="1:15" x14ac:dyDescent="0.35">
      <c r="A308" t="s">
        <v>95</v>
      </c>
      <c r="B308" s="72">
        <v>9001111000</v>
      </c>
      <c r="C308" t="s">
        <v>45</v>
      </c>
      <c r="D308" s="47">
        <f>Table3[[#This Row],[Residential CLM $ Collected]]+Table3[[#This Row],[C&amp;I CLM $ Collected]]</f>
        <v>92110.181729999997</v>
      </c>
      <c r="E308" s="48">
        <f>Table3[[#This Row],[CLM $ Collected ]]/'1.) CLM Reference'!$B$4</f>
        <v>9.9160039960953733E-4</v>
      </c>
      <c r="F308" s="47">
        <f>Table3[[#This Row],[Residential Incentive Disbursements]]+Table3[[#This Row],[C&amp;I Incentive Disbursements]]</f>
        <v>7329.38</v>
      </c>
      <c r="G308" s="48">
        <f>Table3[[#This Row],[Incentive Disbursements]]/'1.) CLM Reference'!$B$5</f>
        <v>5.8851273434873128E-5</v>
      </c>
      <c r="H308" s="47">
        <v>92110.181729999997</v>
      </c>
      <c r="I308" s="48">
        <f>Table3[[#This Row],[Residential CLM $ Collected]]/'1.) CLM Reference'!$B$4</f>
        <v>9.9160039960953733E-4</v>
      </c>
      <c r="J308" s="68">
        <v>7329.38</v>
      </c>
      <c r="K308" s="48">
        <f>Table3[[#This Row],[Residential Incentive Disbursements]]/'1.) CLM Reference'!$B$5</f>
        <v>5.8851273434873128E-5</v>
      </c>
      <c r="L308" s="49">
        <v>0</v>
      </c>
      <c r="M308" s="48">
        <f>Table3[[#This Row],[C&amp;I CLM $ Collected]]/'1.) CLM Reference'!$B$4</f>
        <v>0</v>
      </c>
      <c r="N308" s="68">
        <v>0</v>
      </c>
      <c r="O308" s="48">
        <f>Table3[[#This Row],[C&amp;I Incentive Disbursements]]/'1.) CLM Reference'!$B$5</f>
        <v>0</v>
      </c>
    </row>
    <row r="309" spans="1:15" x14ac:dyDescent="0.35">
      <c r="A309" t="s">
        <v>95</v>
      </c>
      <c r="B309" s="72">
        <v>9001112000</v>
      </c>
      <c r="C309" t="s">
        <v>45</v>
      </c>
      <c r="D309" s="47">
        <f>Table3[[#This Row],[Residential CLM $ Collected]]+Table3[[#This Row],[C&amp;I CLM $ Collected]]</f>
        <v>64131.090072000006</v>
      </c>
      <c r="E309" s="48">
        <f>Table3[[#This Row],[CLM $ Collected ]]/'1.) CLM Reference'!$B$4</f>
        <v>6.9039506109321459E-4</v>
      </c>
      <c r="F309" s="47">
        <f>Table3[[#This Row],[Residential Incentive Disbursements]]+Table3[[#This Row],[C&amp;I Incentive Disbursements]]</f>
        <v>1433.6</v>
      </c>
      <c r="G309" s="48">
        <f>Table3[[#This Row],[Incentive Disbursements]]/'1.) CLM Reference'!$B$5</f>
        <v>1.1511094471324191E-5</v>
      </c>
      <c r="H309" s="47">
        <v>64131.090072000006</v>
      </c>
      <c r="I309" s="48">
        <f>Table3[[#This Row],[Residential CLM $ Collected]]/'1.) CLM Reference'!$B$4</f>
        <v>6.9039506109321459E-4</v>
      </c>
      <c r="J309" s="68">
        <v>1433.6</v>
      </c>
      <c r="K309" s="48">
        <f>Table3[[#This Row],[Residential Incentive Disbursements]]/'1.) CLM Reference'!$B$5</f>
        <v>1.1511094471324191E-5</v>
      </c>
      <c r="L309" s="49">
        <v>0</v>
      </c>
      <c r="M309" s="48">
        <f>Table3[[#This Row],[C&amp;I CLM $ Collected]]/'1.) CLM Reference'!$B$4</f>
        <v>0</v>
      </c>
      <c r="N309" s="68">
        <v>0</v>
      </c>
      <c r="O309" s="48">
        <f>Table3[[#This Row],[C&amp;I Incentive Disbursements]]/'1.) CLM Reference'!$B$5</f>
        <v>0</v>
      </c>
    </row>
    <row r="310" spans="1:15" x14ac:dyDescent="0.35">
      <c r="A310" t="s">
        <v>95</v>
      </c>
      <c r="B310" s="72">
        <v>9001113000</v>
      </c>
      <c r="C310" t="s">
        <v>45</v>
      </c>
      <c r="D310" s="47">
        <f>Table3[[#This Row],[Residential CLM $ Collected]]+Table3[[#This Row],[C&amp;I CLM $ Collected]]</f>
        <v>35309.309280000001</v>
      </c>
      <c r="E310" s="48">
        <f>Table3[[#This Row],[CLM $ Collected ]]/'1.) CLM Reference'!$B$4</f>
        <v>3.8011786031012915E-4</v>
      </c>
      <c r="F310" s="47">
        <f>Table3[[#This Row],[Residential Incentive Disbursements]]+Table3[[#This Row],[C&amp;I Incentive Disbursements]]</f>
        <v>1255.0899999999999</v>
      </c>
      <c r="G310" s="48">
        <f>Table3[[#This Row],[Incentive Disbursements]]/'1.) CLM Reference'!$B$5</f>
        <v>1.0077748018983175E-5</v>
      </c>
      <c r="H310" s="47">
        <v>35309.309280000001</v>
      </c>
      <c r="I310" s="48">
        <f>Table3[[#This Row],[Residential CLM $ Collected]]/'1.) CLM Reference'!$B$4</f>
        <v>3.8011786031012915E-4</v>
      </c>
      <c r="J310" s="68">
        <v>1255.0899999999999</v>
      </c>
      <c r="K310" s="48">
        <f>Table3[[#This Row],[Residential Incentive Disbursements]]/'1.) CLM Reference'!$B$5</f>
        <v>1.0077748018983175E-5</v>
      </c>
      <c r="L310" s="49">
        <v>0</v>
      </c>
      <c r="M310" s="48">
        <f>Table3[[#This Row],[C&amp;I CLM $ Collected]]/'1.) CLM Reference'!$B$4</f>
        <v>0</v>
      </c>
      <c r="N310" s="68">
        <v>0</v>
      </c>
      <c r="O310" s="48">
        <f>Table3[[#This Row],[C&amp;I Incentive Disbursements]]/'1.) CLM Reference'!$B$5</f>
        <v>0</v>
      </c>
    </row>
    <row r="311" spans="1:15" x14ac:dyDescent="0.35">
      <c r="A311" t="s">
        <v>95</v>
      </c>
      <c r="B311" s="72">
        <v>9001201000</v>
      </c>
      <c r="C311" t="s">
        <v>45</v>
      </c>
      <c r="D311" s="47">
        <f>Table3[[#This Row],[Residential CLM $ Collected]]+Table3[[#This Row],[C&amp;I CLM $ Collected]]</f>
        <v>630.23289</v>
      </c>
      <c r="E311" s="48">
        <f>Table3[[#This Row],[CLM $ Collected ]]/'1.) CLM Reference'!$B$4</f>
        <v>6.7846917011079229E-6</v>
      </c>
      <c r="F311" s="47">
        <f>Table3[[#This Row],[Residential Incentive Disbursements]]+Table3[[#This Row],[C&amp;I Incentive Disbursements]]</f>
        <v>566.79999999999995</v>
      </c>
      <c r="G311" s="48">
        <f>Table3[[#This Row],[Incentive Disbursements]]/'1.) CLM Reference'!$B$5</f>
        <v>4.5511218933778962E-6</v>
      </c>
      <c r="H311" s="47">
        <v>630.23289</v>
      </c>
      <c r="I311" s="48">
        <f>Table3[[#This Row],[Residential CLM $ Collected]]/'1.) CLM Reference'!$B$4</f>
        <v>6.7846917011079229E-6</v>
      </c>
      <c r="J311" s="68">
        <v>566.79999999999995</v>
      </c>
      <c r="K311" s="48">
        <f>Table3[[#This Row],[Residential Incentive Disbursements]]/'1.) CLM Reference'!$B$5</f>
        <v>4.5511218933778962E-6</v>
      </c>
      <c r="L311" s="49">
        <v>0</v>
      </c>
      <c r="M311" s="48">
        <f>Table3[[#This Row],[C&amp;I CLM $ Collected]]/'1.) CLM Reference'!$B$4</f>
        <v>0</v>
      </c>
      <c r="N311" s="68">
        <v>0</v>
      </c>
      <c r="O311" s="48">
        <f>Table3[[#This Row],[C&amp;I Incentive Disbursements]]/'1.) CLM Reference'!$B$5</f>
        <v>0</v>
      </c>
    </row>
    <row r="312" spans="1:15" x14ac:dyDescent="0.35">
      <c r="A312" t="s">
        <v>95</v>
      </c>
      <c r="B312" s="72">
        <v>9001202000</v>
      </c>
      <c r="C312" t="s">
        <v>45</v>
      </c>
      <c r="D312" s="47">
        <f>Table3[[#This Row],[Residential CLM $ Collected]]+Table3[[#This Row],[C&amp;I CLM $ Collected]]</f>
        <v>8908.5147899999993</v>
      </c>
      <c r="E312" s="48">
        <f>Table3[[#This Row],[CLM $ Collected ]]/'1.) CLM Reference'!$B$4</f>
        <v>9.5903478418763867E-5</v>
      </c>
      <c r="F312" s="47">
        <f>Table3[[#This Row],[Residential Incentive Disbursements]]+Table3[[#This Row],[C&amp;I Incentive Disbursements]]</f>
        <v>77</v>
      </c>
      <c r="G312" s="48">
        <f>Table3[[#This Row],[Incentive Disbursements]]/'1.) CLM Reference'!$B$5</f>
        <v>6.1827167570588923E-7</v>
      </c>
      <c r="H312" s="47">
        <v>8908.5147899999993</v>
      </c>
      <c r="I312" s="48">
        <f>Table3[[#This Row],[Residential CLM $ Collected]]/'1.) CLM Reference'!$B$4</f>
        <v>9.5903478418763867E-5</v>
      </c>
      <c r="J312" s="68">
        <v>77</v>
      </c>
      <c r="K312" s="48">
        <f>Table3[[#This Row],[Residential Incentive Disbursements]]/'1.) CLM Reference'!$B$5</f>
        <v>6.1827167570588923E-7</v>
      </c>
      <c r="L312" s="49">
        <v>0</v>
      </c>
      <c r="M312" s="48">
        <f>Table3[[#This Row],[C&amp;I CLM $ Collected]]/'1.) CLM Reference'!$B$4</f>
        <v>0</v>
      </c>
      <c r="N312" s="68">
        <v>0</v>
      </c>
      <c r="O312" s="48">
        <f>Table3[[#This Row],[C&amp;I Incentive Disbursements]]/'1.) CLM Reference'!$B$5</f>
        <v>0</v>
      </c>
    </row>
    <row r="313" spans="1:15" x14ac:dyDescent="0.35">
      <c r="A313" t="s">
        <v>95</v>
      </c>
      <c r="B313" s="72">
        <v>9001204000</v>
      </c>
      <c r="C313" t="s">
        <v>45</v>
      </c>
      <c r="D313" s="47">
        <f>Table3[[#This Row],[Residential CLM $ Collected]]+Table3[[#This Row],[C&amp;I CLM $ Collected]]</f>
        <v>729.70673999999997</v>
      </c>
      <c r="E313" s="48">
        <f>Table3[[#This Row],[CLM $ Collected ]]/'1.) CLM Reference'!$B$4</f>
        <v>7.855564731190905E-6</v>
      </c>
      <c r="F313" s="47">
        <f>Table3[[#This Row],[Residential Incentive Disbursements]]+Table3[[#This Row],[C&amp;I Incentive Disbursements]]</f>
        <v>1928.16</v>
      </c>
      <c r="G313" s="48">
        <f>Table3[[#This Row],[Incentive Disbursements]]/'1.) CLM Reference'!$B$5</f>
        <v>1.5482165119858018E-5</v>
      </c>
      <c r="H313" s="47">
        <v>729.70673999999997</v>
      </c>
      <c r="I313" s="48">
        <f>Table3[[#This Row],[Residential CLM $ Collected]]/'1.) CLM Reference'!$B$4</f>
        <v>7.855564731190905E-6</v>
      </c>
      <c r="J313" s="68">
        <v>1928.16</v>
      </c>
      <c r="K313" s="48">
        <f>Table3[[#This Row],[Residential Incentive Disbursements]]/'1.) CLM Reference'!$B$5</f>
        <v>1.5482165119858018E-5</v>
      </c>
      <c r="L313" s="49">
        <v>0</v>
      </c>
      <c r="M313" s="48">
        <f>Table3[[#This Row],[C&amp;I CLM $ Collected]]/'1.) CLM Reference'!$B$4</f>
        <v>0</v>
      </c>
      <c r="N313" s="68">
        <v>0</v>
      </c>
      <c r="O313" s="48">
        <f>Table3[[#This Row],[C&amp;I Incentive Disbursements]]/'1.) CLM Reference'!$B$5</f>
        <v>0</v>
      </c>
    </row>
    <row r="314" spans="1:15" x14ac:dyDescent="0.35">
      <c r="A314" t="s">
        <v>95</v>
      </c>
      <c r="B314" s="72">
        <v>9001205000</v>
      </c>
      <c r="C314" t="s">
        <v>45</v>
      </c>
      <c r="D314" s="47">
        <f>Table3[[#This Row],[Residential CLM $ Collected]]+Table3[[#This Row],[C&amp;I CLM $ Collected]]</f>
        <v>662.44416000000001</v>
      </c>
      <c r="E314" s="48">
        <f>Table3[[#This Row],[CLM $ Collected ]]/'1.) CLM Reference'!$B$4</f>
        <v>7.131458015146447E-6</v>
      </c>
      <c r="F314" s="47">
        <f>Table3[[#This Row],[Residential Incentive Disbursements]]+Table3[[#This Row],[C&amp;I Incentive Disbursements]]</f>
        <v>346.8</v>
      </c>
      <c r="G314" s="48">
        <f>Table3[[#This Row],[Incentive Disbursements]]/'1.) CLM Reference'!$B$5</f>
        <v>2.7846313913610703E-6</v>
      </c>
      <c r="H314" s="47">
        <v>662.44416000000001</v>
      </c>
      <c r="I314" s="48">
        <f>Table3[[#This Row],[Residential CLM $ Collected]]/'1.) CLM Reference'!$B$4</f>
        <v>7.131458015146447E-6</v>
      </c>
      <c r="J314" s="68">
        <v>346.8</v>
      </c>
      <c r="K314" s="48">
        <f>Table3[[#This Row],[Residential Incentive Disbursements]]/'1.) CLM Reference'!$B$5</f>
        <v>2.7846313913610703E-6</v>
      </c>
      <c r="L314" s="49">
        <v>0</v>
      </c>
      <c r="M314" s="48">
        <f>Table3[[#This Row],[C&amp;I CLM $ Collected]]/'1.) CLM Reference'!$B$4</f>
        <v>0</v>
      </c>
      <c r="N314" s="68">
        <v>0</v>
      </c>
      <c r="O314" s="48">
        <f>Table3[[#This Row],[C&amp;I Incentive Disbursements]]/'1.) CLM Reference'!$B$5</f>
        <v>0</v>
      </c>
    </row>
    <row r="315" spans="1:15" x14ac:dyDescent="0.35">
      <c r="A315" t="s">
        <v>95</v>
      </c>
      <c r="B315" s="72">
        <v>9001205200</v>
      </c>
      <c r="C315" t="s">
        <v>45</v>
      </c>
      <c r="D315" s="47">
        <f>Table3[[#This Row],[Residential CLM $ Collected]]+Table3[[#This Row],[C&amp;I CLM $ Collected]]</f>
        <v>97.232730000000004</v>
      </c>
      <c r="E315" s="48">
        <f>Table3[[#This Row],[CLM $ Collected ]]/'1.) CLM Reference'!$B$4</f>
        <v>1.046746538897815E-6</v>
      </c>
      <c r="F315" s="47">
        <f>Table3[[#This Row],[Residential Incentive Disbursements]]+Table3[[#This Row],[C&amp;I Incentive Disbursements]]</f>
        <v>0</v>
      </c>
      <c r="G315" s="48">
        <f>Table3[[#This Row],[Incentive Disbursements]]/'1.) CLM Reference'!$B$5</f>
        <v>0</v>
      </c>
      <c r="H315" s="47">
        <v>97.232730000000004</v>
      </c>
      <c r="I315" s="48">
        <f>Table3[[#This Row],[Residential CLM $ Collected]]/'1.) CLM Reference'!$B$4</f>
        <v>1.046746538897815E-6</v>
      </c>
      <c r="J315" s="68">
        <v>0</v>
      </c>
      <c r="K315" s="48">
        <f>Table3[[#This Row],[Residential Incentive Disbursements]]/'1.) CLM Reference'!$B$5</f>
        <v>0</v>
      </c>
      <c r="L315" s="49">
        <v>0</v>
      </c>
      <c r="M315" s="48">
        <f>Table3[[#This Row],[C&amp;I CLM $ Collected]]/'1.) CLM Reference'!$B$4</f>
        <v>0</v>
      </c>
      <c r="N315" s="68">
        <v>0</v>
      </c>
      <c r="O315" s="48">
        <f>Table3[[#This Row],[C&amp;I Incentive Disbursements]]/'1.) CLM Reference'!$B$5</f>
        <v>0</v>
      </c>
    </row>
    <row r="316" spans="1:15" x14ac:dyDescent="0.35">
      <c r="A316" t="s">
        <v>95</v>
      </c>
      <c r="B316" s="72">
        <v>9001207000</v>
      </c>
      <c r="C316" t="s">
        <v>45</v>
      </c>
      <c r="D316" s="47">
        <f>Table3[[#This Row],[Residential CLM $ Collected]]+Table3[[#This Row],[C&amp;I CLM $ Collected]]</f>
        <v>35.360430000000001</v>
      </c>
      <c r="E316" s="48">
        <f>Table3[[#This Row],[CLM $ Collected ]]/'1.) CLM Reference'!$B$4</f>
        <v>3.8066819389354251E-7</v>
      </c>
      <c r="F316" s="47">
        <f>Table3[[#This Row],[Residential Incentive Disbursements]]+Table3[[#This Row],[C&amp;I Incentive Disbursements]]</f>
        <v>0</v>
      </c>
      <c r="G316" s="48">
        <f>Table3[[#This Row],[Incentive Disbursements]]/'1.) CLM Reference'!$B$5</f>
        <v>0</v>
      </c>
      <c r="H316" s="47">
        <v>35.360430000000001</v>
      </c>
      <c r="I316" s="48">
        <f>Table3[[#This Row],[Residential CLM $ Collected]]/'1.) CLM Reference'!$B$4</f>
        <v>3.8066819389354251E-7</v>
      </c>
      <c r="J316" s="68">
        <v>0</v>
      </c>
      <c r="K316" s="48">
        <f>Table3[[#This Row],[Residential Incentive Disbursements]]/'1.) CLM Reference'!$B$5</f>
        <v>0</v>
      </c>
      <c r="L316" s="49">
        <v>0</v>
      </c>
      <c r="M316" s="48">
        <f>Table3[[#This Row],[C&amp;I CLM $ Collected]]/'1.) CLM Reference'!$B$4</f>
        <v>0</v>
      </c>
      <c r="N316" s="68">
        <v>0</v>
      </c>
      <c r="O316" s="48">
        <f>Table3[[#This Row],[C&amp;I Incentive Disbursements]]/'1.) CLM Reference'!$B$5</f>
        <v>0</v>
      </c>
    </row>
    <row r="317" spans="1:15" x14ac:dyDescent="0.35">
      <c r="A317" t="s">
        <v>95</v>
      </c>
      <c r="B317" s="72">
        <v>9001208000</v>
      </c>
      <c r="C317" t="s">
        <v>45</v>
      </c>
      <c r="D317" s="47">
        <f>Table3[[#This Row],[Residential CLM $ Collected]]+Table3[[#This Row],[C&amp;I CLM $ Collected]]</f>
        <v>77.970690000000005</v>
      </c>
      <c r="E317" s="48">
        <f>Table3[[#This Row],[CLM $ Collected ]]/'1.) CLM Reference'!$B$4</f>
        <v>8.3938350690116878E-7</v>
      </c>
      <c r="F317" s="47">
        <f>Table3[[#This Row],[Residential Incentive Disbursements]]+Table3[[#This Row],[C&amp;I Incentive Disbursements]]</f>
        <v>0</v>
      </c>
      <c r="G317" s="48">
        <f>Table3[[#This Row],[Incentive Disbursements]]/'1.) CLM Reference'!$B$5</f>
        <v>0</v>
      </c>
      <c r="H317" s="47">
        <v>77.970690000000005</v>
      </c>
      <c r="I317" s="48">
        <f>Table3[[#This Row],[Residential CLM $ Collected]]/'1.) CLM Reference'!$B$4</f>
        <v>8.3938350690116878E-7</v>
      </c>
      <c r="J317" s="68">
        <v>0</v>
      </c>
      <c r="K317" s="48">
        <f>Table3[[#This Row],[Residential Incentive Disbursements]]/'1.) CLM Reference'!$B$5</f>
        <v>0</v>
      </c>
      <c r="L317" s="49">
        <v>0</v>
      </c>
      <c r="M317" s="48">
        <f>Table3[[#This Row],[C&amp;I CLM $ Collected]]/'1.) CLM Reference'!$B$4</f>
        <v>0</v>
      </c>
      <c r="N317" s="68">
        <v>0</v>
      </c>
      <c r="O317" s="48">
        <f>Table3[[#This Row],[C&amp;I Incentive Disbursements]]/'1.) CLM Reference'!$B$5</f>
        <v>0</v>
      </c>
    </row>
    <row r="318" spans="1:15" x14ac:dyDescent="0.35">
      <c r="A318" t="s">
        <v>95</v>
      </c>
      <c r="B318" s="72">
        <v>9001209000</v>
      </c>
      <c r="C318" t="s">
        <v>45</v>
      </c>
      <c r="D318" s="47">
        <f>Table3[[#This Row],[Residential CLM $ Collected]]+Table3[[#This Row],[C&amp;I CLM $ Collected]]</f>
        <v>137.21547000000001</v>
      </c>
      <c r="E318" s="48">
        <f>Table3[[#This Row],[CLM $ Collected ]]/'1.) CLM Reference'!$B$4</f>
        <v>1.4771756208607634E-6</v>
      </c>
      <c r="F318" s="47">
        <f>Table3[[#This Row],[Residential Incentive Disbursements]]+Table3[[#This Row],[C&amp;I Incentive Disbursements]]</f>
        <v>367.26</v>
      </c>
      <c r="G318" s="48">
        <f>Table3[[#This Row],[Incentive Disbursements]]/'1.) CLM Reference'!$B$5</f>
        <v>2.948915008048635E-6</v>
      </c>
      <c r="H318" s="47">
        <v>137.21547000000001</v>
      </c>
      <c r="I318" s="48">
        <f>Table3[[#This Row],[Residential CLM $ Collected]]/'1.) CLM Reference'!$B$4</f>
        <v>1.4771756208607634E-6</v>
      </c>
      <c r="J318" s="68">
        <v>367.26</v>
      </c>
      <c r="K318" s="48">
        <f>Table3[[#This Row],[Residential Incentive Disbursements]]/'1.) CLM Reference'!$B$5</f>
        <v>2.948915008048635E-6</v>
      </c>
      <c r="L318" s="49">
        <v>0</v>
      </c>
      <c r="M318" s="48">
        <f>Table3[[#This Row],[C&amp;I CLM $ Collected]]/'1.) CLM Reference'!$B$4</f>
        <v>0</v>
      </c>
      <c r="N318" s="68">
        <v>0</v>
      </c>
      <c r="O318" s="48">
        <f>Table3[[#This Row],[C&amp;I Incentive Disbursements]]/'1.) CLM Reference'!$B$5</f>
        <v>0</v>
      </c>
    </row>
    <row r="319" spans="1:15" x14ac:dyDescent="0.35">
      <c r="A319" t="s">
        <v>95</v>
      </c>
      <c r="B319" s="72">
        <v>9001210400</v>
      </c>
      <c r="C319" t="s">
        <v>45</v>
      </c>
      <c r="D319" s="47">
        <f>Table3[[#This Row],[Residential CLM $ Collected]]+Table3[[#This Row],[C&amp;I CLM $ Collected]]</f>
        <v>9.8725199999999997</v>
      </c>
      <c r="E319" s="48">
        <f>Table3[[#This Row],[CLM $ Collected ]]/'1.) CLM Reference'!$B$4</f>
        <v>1.0628135341051781E-7</v>
      </c>
      <c r="F319" s="47">
        <f>Table3[[#This Row],[Residential Incentive Disbursements]]+Table3[[#This Row],[C&amp;I Incentive Disbursements]]</f>
        <v>0</v>
      </c>
      <c r="G319" s="48">
        <f>Table3[[#This Row],[Incentive Disbursements]]/'1.) CLM Reference'!$B$5</f>
        <v>0</v>
      </c>
      <c r="H319" s="47">
        <v>9.8725199999999997</v>
      </c>
      <c r="I319" s="48">
        <f>Table3[[#This Row],[Residential CLM $ Collected]]/'1.) CLM Reference'!$B$4</f>
        <v>1.0628135341051781E-7</v>
      </c>
      <c r="J319" s="68">
        <v>0</v>
      </c>
      <c r="K319" s="48">
        <f>Table3[[#This Row],[Residential Incentive Disbursements]]/'1.) CLM Reference'!$B$5</f>
        <v>0</v>
      </c>
      <c r="L319" s="49">
        <v>0</v>
      </c>
      <c r="M319" s="48">
        <f>Table3[[#This Row],[C&amp;I CLM $ Collected]]/'1.) CLM Reference'!$B$4</f>
        <v>0</v>
      </c>
      <c r="N319" s="68">
        <v>0</v>
      </c>
      <c r="O319" s="48">
        <f>Table3[[#This Row],[C&amp;I Incentive Disbursements]]/'1.) CLM Reference'!$B$5</f>
        <v>0</v>
      </c>
    </row>
    <row r="320" spans="1:15" x14ac:dyDescent="0.35">
      <c r="A320" t="s">
        <v>95</v>
      </c>
      <c r="B320" s="72">
        <v>9001210800</v>
      </c>
      <c r="C320" t="s">
        <v>45</v>
      </c>
      <c r="D320" s="47">
        <f>Table3[[#This Row],[Residential CLM $ Collected]]+Table3[[#This Row],[C&amp;I CLM $ Collected]]</f>
        <v>32.240250000000003</v>
      </c>
      <c r="E320" s="48">
        <f>Table3[[#This Row],[CLM $ Collected ]]/'1.) CLM Reference'!$B$4</f>
        <v>3.4707829452798747E-7</v>
      </c>
      <c r="F320" s="47">
        <f>Table3[[#This Row],[Residential Incentive Disbursements]]+Table3[[#This Row],[C&amp;I Incentive Disbursements]]</f>
        <v>0</v>
      </c>
      <c r="G320" s="48">
        <f>Table3[[#This Row],[Incentive Disbursements]]/'1.) CLM Reference'!$B$5</f>
        <v>0</v>
      </c>
      <c r="H320" s="47">
        <v>32.240250000000003</v>
      </c>
      <c r="I320" s="48">
        <f>Table3[[#This Row],[Residential CLM $ Collected]]/'1.) CLM Reference'!$B$4</f>
        <v>3.4707829452798747E-7</v>
      </c>
      <c r="J320" s="68">
        <v>0</v>
      </c>
      <c r="K320" s="48">
        <f>Table3[[#This Row],[Residential Incentive Disbursements]]/'1.) CLM Reference'!$B$5</f>
        <v>0</v>
      </c>
      <c r="L320" s="49">
        <v>0</v>
      </c>
      <c r="M320" s="48">
        <f>Table3[[#This Row],[C&amp;I CLM $ Collected]]/'1.) CLM Reference'!$B$4</f>
        <v>0</v>
      </c>
      <c r="N320" s="68">
        <v>0</v>
      </c>
      <c r="O320" s="48">
        <f>Table3[[#This Row],[C&amp;I Incentive Disbursements]]/'1.) CLM Reference'!$B$5</f>
        <v>0</v>
      </c>
    </row>
    <row r="321" spans="1:15" x14ac:dyDescent="0.35">
      <c r="A321" t="s">
        <v>95</v>
      </c>
      <c r="B321" s="72">
        <v>9001211000</v>
      </c>
      <c r="C321" t="s">
        <v>45</v>
      </c>
      <c r="D321" s="47">
        <f>Table3[[#This Row],[Residential CLM $ Collected]]+Table3[[#This Row],[C&amp;I CLM $ Collected]]</f>
        <v>122.29077000000001</v>
      </c>
      <c r="E321" s="48">
        <f>Table3[[#This Row],[CLM $ Collected ]]/'1.) CLM Reference'!$B$4</f>
        <v>1.3165056687871334E-6</v>
      </c>
      <c r="F321" s="47">
        <f>Table3[[#This Row],[Residential Incentive Disbursements]]+Table3[[#This Row],[C&amp;I Incentive Disbursements]]</f>
        <v>0</v>
      </c>
      <c r="G321" s="48">
        <f>Table3[[#This Row],[Incentive Disbursements]]/'1.) CLM Reference'!$B$5</f>
        <v>0</v>
      </c>
      <c r="H321" s="47">
        <v>122.29077000000001</v>
      </c>
      <c r="I321" s="48">
        <f>Table3[[#This Row],[Residential CLM $ Collected]]/'1.) CLM Reference'!$B$4</f>
        <v>1.3165056687871334E-6</v>
      </c>
      <c r="J321" s="68">
        <v>0</v>
      </c>
      <c r="K321" s="48">
        <f>Table3[[#This Row],[Residential Incentive Disbursements]]/'1.) CLM Reference'!$B$5</f>
        <v>0</v>
      </c>
      <c r="L321" s="49">
        <v>0</v>
      </c>
      <c r="M321" s="48">
        <f>Table3[[#This Row],[C&amp;I CLM $ Collected]]/'1.) CLM Reference'!$B$4</f>
        <v>0</v>
      </c>
      <c r="N321" s="68">
        <v>0</v>
      </c>
      <c r="O321" s="48">
        <f>Table3[[#This Row],[C&amp;I Incentive Disbursements]]/'1.) CLM Reference'!$B$5</f>
        <v>0</v>
      </c>
    </row>
    <row r="322" spans="1:15" x14ac:dyDescent="0.35">
      <c r="A322" t="s">
        <v>95</v>
      </c>
      <c r="B322" s="72">
        <v>9001212000</v>
      </c>
      <c r="C322" t="s">
        <v>45</v>
      </c>
      <c r="D322" s="47">
        <f>Table3[[#This Row],[Residential CLM $ Collected]]+Table3[[#This Row],[C&amp;I CLM $ Collected]]</f>
        <v>88.814040000000006</v>
      </c>
      <c r="E322" s="48">
        <f>Table3[[#This Row],[CLM $ Collected ]]/'1.) CLM Reference'!$B$4</f>
        <v>9.5611620670870925E-7</v>
      </c>
      <c r="F322" s="47">
        <f>Table3[[#This Row],[Residential Incentive Disbursements]]+Table3[[#This Row],[C&amp;I Incentive Disbursements]]</f>
        <v>259.32</v>
      </c>
      <c r="G322" s="48">
        <f>Table3[[#This Row],[Incentive Disbursements]]/'1.) CLM Reference'!$B$5</f>
        <v>2.0822105317409246E-6</v>
      </c>
      <c r="H322" s="47">
        <v>88.814040000000006</v>
      </c>
      <c r="I322" s="48">
        <f>Table3[[#This Row],[Residential CLM $ Collected]]/'1.) CLM Reference'!$B$4</f>
        <v>9.5611620670870925E-7</v>
      </c>
      <c r="J322" s="68">
        <v>259.32</v>
      </c>
      <c r="K322" s="48">
        <f>Table3[[#This Row],[Residential Incentive Disbursements]]/'1.) CLM Reference'!$B$5</f>
        <v>2.0822105317409246E-6</v>
      </c>
      <c r="L322" s="49">
        <v>0</v>
      </c>
      <c r="M322" s="48">
        <f>Table3[[#This Row],[C&amp;I CLM $ Collected]]/'1.) CLM Reference'!$B$4</f>
        <v>0</v>
      </c>
      <c r="N322" s="68">
        <v>0</v>
      </c>
      <c r="O322" s="48">
        <f>Table3[[#This Row],[C&amp;I Incentive Disbursements]]/'1.) CLM Reference'!$B$5</f>
        <v>0</v>
      </c>
    </row>
    <row r="323" spans="1:15" x14ac:dyDescent="0.35">
      <c r="A323" t="s">
        <v>95</v>
      </c>
      <c r="B323" s="72">
        <v>9001213000</v>
      </c>
      <c r="C323" t="s">
        <v>45</v>
      </c>
      <c r="D323" s="47">
        <f>Table3[[#This Row],[Residential CLM $ Collected]]+Table3[[#This Row],[C&amp;I CLM $ Collected]]</f>
        <v>73.560900000000004</v>
      </c>
      <c r="E323" s="48">
        <f>Table3[[#This Row],[CLM $ Collected ]]/'1.) CLM Reference'!$B$4</f>
        <v>7.9191047575449426E-7</v>
      </c>
      <c r="F323" s="47">
        <f>Table3[[#This Row],[Residential Incentive Disbursements]]+Table3[[#This Row],[C&amp;I Incentive Disbursements]]</f>
        <v>0</v>
      </c>
      <c r="G323" s="48">
        <f>Table3[[#This Row],[Incentive Disbursements]]/'1.) CLM Reference'!$B$5</f>
        <v>0</v>
      </c>
      <c r="H323" s="47">
        <v>73.560900000000004</v>
      </c>
      <c r="I323" s="48">
        <f>Table3[[#This Row],[Residential CLM $ Collected]]/'1.) CLM Reference'!$B$4</f>
        <v>7.9191047575449426E-7</v>
      </c>
      <c r="J323" s="68">
        <v>0</v>
      </c>
      <c r="K323" s="48">
        <f>Table3[[#This Row],[Residential Incentive Disbursements]]/'1.) CLM Reference'!$B$5</f>
        <v>0</v>
      </c>
      <c r="L323" s="49">
        <v>0</v>
      </c>
      <c r="M323" s="48">
        <f>Table3[[#This Row],[C&amp;I CLM $ Collected]]/'1.) CLM Reference'!$B$4</f>
        <v>0</v>
      </c>
      <c r="N323" s="68">
        <v>0</v>
      </c>
      <c r="O323" s="48">
        <f>Table3[[#This Row],[C&amp;I Incentive Disbursements]]/'1.) CLM Reference'!$B$5</f>
        <v>0</v>
      </c>
    </row>
    <row r="324" spans="1:15" x14ac:dyDescent="0.35">
      <c r="A324" t="s">
        <v>95</v>
      </c>
      <c r="B324" s="72">
        <v>9001214000</v>
      </c>
      <c r="C324" t="s">
        <v>45</v>
      </c>
      <c r="D324" s="47">
        <f>Table3[[#This Row],[Residential CLM $ Collected]]+Table3[[#This Row],[C&amp;I CLM $ Collected]]</f>
        <v>678.34451999999999</v>
      </c>
      <c r="E324" s="48">
        <f>Table3[[#This Row],[CLM $ Collected ]]/'1.) CLM Reference'!$B$4</f>
        <v>7.3026313103653436E-6</v>
      </c>
      <c r="F324" s="47">
        <f>Table3[[#This Row],[Residential Incentive Disbursements]]+Table3[[#This Row],[C&amp;I Incentive Disbursements]]</f>
        <v>105</v>
      </c>
      <c r="G324" s="48">
        <f>Table3[[#This Row],[Incentive Disbursements]]/'1.) CLM Reference'!$B$5</f>
        <v>8.4309773959893994E-7</v>
      </c>
      <c r="H324" s="47">
        <v>678.34451999999999</v>
      </c>
      <c r="I324" s="48">
        <f>Table3[[#This Row],[Residential CLM $ Collected]]/'1.) CLM Reference'!$B$4</f>
        <v>7.3026313103653436E-6</v>
      </c>
      <c r="J324" s="68">
        <v>105</v>
      </c>
      <c r="K324" s="48">
        <f>Table3[[#This Row],[Residential Incentive Disbursements]]/'1.) CLM Reference'!$B$5</f>
        <v>8.4309773959893994E-7</v>
      </c>
      <c r="L324" s="49">
        <v>0</v>
      </c>
      <c r="M324" s="48">
        <f>Table3[[#This Row],[C&amp;I CLM $ Collected]]/'1.) CLM Reference'!$B$4</f>
        <v>0</v>
      </c>
      <c r="N324" s="68">
        <v>0</v>
      </c>
      <c r="O324" s="48">
        <f>Table3[[#This Row],[C&amp;I Incentive Disbursements]]/'1.) CLM Reference'!$B$5</f>
        <v>0</v>
      </c>
    </row>
    <row r="325" spans="1:15" x14ac:dyDescent="0.35">
      <c r="A325" t="s">
        <v>95</v>
      </c>
      <c r="B325" s="72">
        <v>9001215000</v>
      </c>
      <c r="C325" t="s">
        <v>45</v>
      </c>
      <c r="D325" s="47">
        <f>Table3[[#This Row],[Residential CLM $ Collected]]+Table3[[#This Row],[C&amp;I CLM $ Collected]]</f>
        <v>42.552300000000002</v>
      </c>
      <c r="E325" s="48">
        <f>Table3[[#This Row],[CLM $ Collected ]]/'1.) CLM Reference'!$B$4</f>
        <v>4.5809135202869957E-7</v>
      </c>
      <c r="F325" s="47">
        <f>Table3[[#This Row],[Residential Incentive Disbursements]]+Table3[[#This Row],[C&amp;I Incentive Disbursements]]</f>
        <v>0</v>
      </c>
      <c r="G325" s="48">
        <f>Table3[[#This Row],[Incentive Disbursements]]/'1.) CLM Reference'!$B$5</f>
        <v>0</v>
      </c>
      <c r="H325" s="47">
        <v>42.552300000000002</v>
      </c>
      <c r="I325" s="48">
        <f>Table3[[#This Row],[Residential CLM $ Collected]]/'1.) CLM Reference'!$B$4</f>
        <v>4.5809135202869957E-7</v>
      </c>
      <c r="J325" s="68">
        <v>0</v>
      </c>
      <c r="K325" s="48">
        <f>Table3[[#This Row],[Residential Incentive Disbursements]]/'1.) CLM Reference'!$B$5</f>
        <v>0</v>
      </c>
      <c r="L325" s="49">
        <v>0</v>
      </c>
      <c r="M325" s="48">
        <f>Table3[[#This Row],[C&amp;I CLM $ Collected]]/'1.) CLM Reference'!$B$4</f>
        <v>0</v>
      </c>
      <c r="N325" s="68">
        <v>0</v>
      </c>
      <c r="O325" s="48">
        <f>Table3[[#This Row],[C&amp;I Incentive Disbursements]]/'1.) CLM Reference'!$B$5</f>
        <v>0</v>
      </c>
    </row>
    <row r="326" spans="1:15" x14ac:dyDescent="0.35">
      <c r="A326" t="s">
        <v>95</v>
      </c>
      <c r="B326" s="72">
        <v>9001216000</v>
      </c>
      <c r="C326" t="s">
        <v>45</v>
      </c>
      <c r="D326" s="47">
        <f>Table3[[#This Row],[Residential CLM $ Collected]]+Table3[[#This Row],[C&amp;I CLM $ Collected]]</f>
        <v>83.984040000000007</v>
      </c>
      <c r="E326" s="48">
        <f>Table3[[#This Row],[CLM $ Collected ]]/'1.) CLM Reference'!$B$4</f>
        <v>9.0411945846481591E-7</v>
      </c>
      <c r="F326" s="47">
        <f>Table3[[#This Row],[Residential Incentive Disbursements]]+Table3[[#This Row],[C&amp;I Incentive Disbursements]]</f>
        <v>0</v>
      </c>
      <c r="G326" s="48">
        <f>Table3[[#This Row],[Incentive Disbursements]]/'1.) CLM Reference'!$B$5</f>
        <v>0</v>
      </c>
      <c r="H326" s="47">
        <v>83.984040000000007</v>
      </c>
      <c r="I326" s="48">
        <f>Table3[[#This Row],[Residential CLM $ Collected]]/'1.) CLM Reference'!$B$4</f>
        <v>9.0411945846481591E-7</v>
      </c>
      <c r="J326" s="68">
        <v>0</v>
      </c>
      <c r="K326" s="48">
        <f>Table3[[#This Row],[Residential Incentive Disbursements]]/'1.) CLM Reference'!$B$5</f>
        <v>0</v>
      </c>
      <c r="L326" s="49">
        <v>0</v>
      </c>
      <c r="M326" s="48">
        <f>Table3[[#This Row],[C&amp;I CLM $ Collected]]/'1.) CLM Reference'!$B$4</f>
        <v>0</v>
      </c>
      <c r="N326" s="68">
        <v>0</v>
      </c>
      <c r="O326" s="48">
        <f>Table3[[#This Row],[C&amp;I Incentive Disbursements]]/'1.) CLM Reference'!$B$5</f>
        <v>0</v>
      </c>
    </row>
    <row r="327" spans="1:15" x14ac:dyDescent="0.35">
      <c r="A327" t="s">
        <v>95</v>
      </c>
      <c r="B327" s="72">
        <v>9001217000</v>
      </c>
      <c r="C327" t="s">
        <v>45</v>
      </c>
      <c r="D327" s="47">
        <f>Table3[[#This Row],[Residential CLM $ Collected]]+Table3[[#This Row],[C&amp;I CLM $ Collected]]</f>
        <v>207.49197000000001</v>
      </c>
      <c r="E327" s="48">
        <f>Table3[[#This Row],[CLM $ Collected ]]/'1.) CLM Reference'!$B$4</f>
        <v>2.2337283078094101E-6</v>
      </c>
      <c r="F327" s="47">
        <f>Table3[[#This Row],[Residential Incentive Disbursements]]+Table3[[#This Row],[C&amp;I Incentive Disbursements]]</f>
        <v>0</v>
      </c>
      <c r="G327" s="48">
        <f>Table3[[#This Row],[Incentive Disbursements]]/'1.) CLM Reference'!$B$5</f>
        <v>0</v>
      </c>
      <c r="H327" s="47">
        <v>207.49197000000001</v>
      </c>
      <c r="I327" s="48">
        <f>Table3[[#This Row],[Residential CLM $ Collected]]/'1.) CLM Reference'!$B$4</f>
        <v>2.2337283078094101E-6</v>
      </c>
      <c r="J327" s="68">
        <v>0</v>
      </c>
      <c r="K327" s="48">
        <f>Table3[[#This Row],[Residential Incentive Disbursements]]/'1.) CLM Reference'!$B$5</f>
        <v>0</v>
      </c>
      <c r="L327" s="49">
        <v>0</v>
      </c>
      <c r="M327" s="48">
        <f>Table3[[#This Row],[C&amp;I CLM $ Collected]]/'1.) CLM Reference'!$B$4</f>
        <v>0</v>
      </c>
      <c r="N327" s="68">
        <v>0</v>
      </c>
      <c r="O327" s="48">
        <f>Table3[[#This Row],[C&amp;I Incentive Disbursements]]/'1.) CLM Reference'!$B$5</f>
        <v>0</v>
      </c>
    </row>
    <row r="328" spans="1:15" x14ac:dyDescent="0.35">
      <c r="A328" t="s">
        <v>95</v>
      </c>
      <c r="B328" s="72">
        <v>9001218010</v>
      </c>
      <c r="C328" t="s">
        <v>45</v>
      </c>
      <c r="D328" s="47">
        <f>Table3[[#This Row],[Residential CLM $ Collected]]+Table3[[#This Row],[C&amp;I CLM $ Collected]]</f>
        <v>76.695570000000004</v>
      </c>
      <c r="E328" s="48">
        <f>Table3[[#This Row],[CLM $ Collected ]]/'1.) CLM Reference'!$B$4</f>
        <v>8.2565636536478098E-7</v>
      </c>
      <c r="F328" s="47">
        <f>Table3[[#This Row],[Residential Incentive Disbursements]]+Table3[[#This Row],[C&amp;I Incentive Disbursements]]</f>
        <v>0</v>
      </c>
      <c r="G328" s="48">
        <f>Table3[[#This Row],[Incentive Disbursements]]/'1.) CLM Reference'!$B$5</f>
        <v>0</v>
      </c>
      <c r="H328" s="47">
        <v>76.695570000000004</v>
      </c>
      <c r="I328" s="48">
        <f>Table3[[#This Row],[Residential CLM $ Collected]]/'1.) CLM Reference'!$B$4</f>
        <v>8.2565636536478098E-7</v>
      </c>
      <c r="J328" s="68">
        <v>0</v>
      </c>
      <c r="K328" s="48">
        <f>Table3[[#This Row],[Residential Incentive Disbursements]]/'1.) CLM Reference'!$B$5</f>
        <v>0</v>
      </c>
      <c r="L328" s="49">
        <v>0</v>
      </c>
      <c r="M328" s="48">
        <f>Table3[[#This Row],[C&amp;I CLM $ Collected]]/'1.) CLM Reference'!$B$4</f>
        <v>0</v>
      </c>
      <c r="N328" s="68">
        <v>0</v>
      </c>
      <c r="O328" s="48">
        <f>Table3[[#This Row],[C&amp;I Incentive Disbursements]]/'1.) CLM Reference'!$B$5</f>
        <v>0</v>
      </c>
    </row>
    <row r="329" spans="1:15" x14ac:dyDescent="0.35">
      <c r="A329" t="s">
        <v>95</v>
      </c>
      <c r="B329" s="72">
        <v>9001218020</v>
      </c>
      <c r="C329" t="s">
        <v>45</v>
      </c>
      <c r="D329" s="47">
        <f>Table3[[#This Row],[Residential CLM $ Collected]]+Table3[[#This Row],[C&amp;I CLM $ Collected]]</f>
        <v>24.251429999999999</v>
      </c>
      <c r="E329" s="48">
        <f>Table3[[#This Row],[CLM $ Collected ]]/'1.) CLM Reference'!$B$4</f>
        <v>2.6107567293258802E-7</v>
      </c>
      <c r="F329" s="47">
        <f>Table3[[#This Row],[Residential Incentive Disbursements]]+Table3[[#This Row],[C&amp;I Incentive Disbursements]]</f>
        <v>0</v>
      </c>
      <c r="G329" s="48">
        <f>Table3[[#This Row],[Incentive Disbursements]]/'1.) CLM Reference'!$B$5</f>
        <v>0</v>
      </c>
      <c r="H329" s="47">
        <v>24.251429999999999</v>
      </c>
      <c r="I329" s="48">
        <f>Table3[[#This Row],[Residential CLM $ Collected]]/'1.) CLM Reference'!$B$4</f>
        <v>2.6107567293258802E-7</v>
      </c>
      <c r="J329" s="68">
        <v>0</v>
      </c>
      <c r="K329" s="48">
        <f>Table3[[#This Row],[Residential Incentive Disbursements]]/'1.) CLM Reference'!$B$5</f>
        <v>0</v>
      </c>
      <c r="L329" s="49">
        <v>0</v>
      </c>
      <c r="M329" s="48">
        <f>Table3[[#This Row],[C&amp;I CLM $ Collected]]/'1.) CLM Reference'!$B$4</f>
        <v>0</v>
      </c>
      <c r="N329" s="68">
        <v>0</v>
      </c>
      <c r="O329" s="48">
        <f>Table3[[#This Row],[C&amp;I Incentive Disbursements]]/'1.) CLM Reference'!$B$5</f>
        <v>0</v>
      </c>
    </row>
    <row r="330" spans="1:15" x14ac:dyDescent="0.35">
      <c r="A330" t="s">
        <v>95</v>
      </c>
      <c r="B330" s="72">
        <v>9001219000</v>
      </c>
      <c r="C330" t="s">
        <v>45</v>
      </c>
      <c r="D330" s="47">
        <f>Table3[[#This Row],[Residential CLM $ Collected]]+Table3[[#This Row],[C&amp;I CLM $ Collected]]</f>
        <v>95.580870000000004</v>
      </c>
      <c r="E330" s="48">
        <f>Table3[[#This Row],[CLM $ Collected ]]/'1.) CLM Reference'!$B$4</f>
        <v>1.0289636509984035E-6</v>
      </c>
      <c r="F330" s="47">
        <f>Table3[[#This Row],[Residential Incentive Disbursements]]+Table3[[#This Row],[C&amp;I Incentive Disbursements]]</f>
        <v>0</v>
      </c>
      <c r="G330" s="48">
        <f>Table3[[#This Row],[Incentive Disbursements]]/'1.) CLM Reference'!$B$5</f>
        <v>0</v>
      </c>
      <c r="H330" s="47">
        <v>95.580870000000004</v>
      </c>
      <c r="I330" s="48">
        <f>Table3[[#This Row],[Residential CLM $ Collected]]/'1.) CLM Reference'!$B$4</f>
        <v>1.0289636509984035E-6</v>
      </c>
      <c r="J330" s="68">
        <v>0</v>
      </c>
      <c r="K330" s="48">
        <f>Table3[[#This Row],[Residential Incentive Disbursements]]/'1.) CLM Reference'!$B$5</f>
        <v>0</v>
      </c>
      <c r="L330" s="49">
        <v>0</v>
      </c>
      <c r="M330" s="48">
        <f>Table3[[#This Row],[C&amp;I CLM $ Collected]]/'1.) CLM Reference'!$B$4</f>
        <v>0</v>
      </c>
      <c r="N330" s="68">
        <v>0</v>
      </c>
      <c r="O330" s="48">
        <f>Table3[[#This Row],[C&amp;I Incentive Disbursements]]/'1.) CLM Reference'!$B$5</f>
        <v>0</v>
      </c>
    </row>
    <row r="331" spans="1:15" x14ac:dyDescent="0.35">
      <c r="A331" t="s">
        <v>95</v>
      </c>
      <c r="B331" s="72">
        <v>9001220100</v>
      </c>
      <c r="C331" t="s">
        <v>45</v>
      </c>
      <c r="D331" s="47">
        <f>Table3[[#This Row],[Residential CLM $ Collected]]+Table3[[#This Row],[C&amp;I CLM $ Collected]]</f>
        <v>30.79608</v>
      </c>
      <c r="E331" s="48">
        <f>Table3[[#This Row],[CLM $ Collected ]]/'1.) CLM Reference'!$B$4</f>
        <v>3.3153126680306335E-7</v>
      </c>
      <c r="F331" s="47">
        <f>Table3[[#This Row],[Residential Incentive Disbursements]]+Table3[[#This Row],[C&amp;I Incentive Disbursements]]</f>
        <v>0</v>
      </c>
      <c r="G331" s="48">
        <f>Table3[[#This Row],[Incentive Disbursements]]/'1.) CLM Reference'!$B$5</f>
        <v>0</v>
      </c>
      <c r="H331" s="47">
        <v>30.79608</v>
      </c>
      <c r="I331" s="48">
        <f>Table3[[#This Row],[Residential CLM $ Collected]]/'1.) CLM Reference'!$B$4</f>
        <v>3.3153126680306335E-7</v>
      </c>
      <c r="J331" s="68">
        <v>0</v>
      </c>
      <c r="K331" s="48">
        <f>Table3[[#This Row],[Residential Incentive Disbursements]]/'1.) CLM Reference'!$B$5</f>
        <v>0</v>
      </c>
      <c r="L331" s="49">
        <v>0</v>
      </c>
      <c r="M331" s="48">
        <f>Table3[[#This Row],[C&amp;I CLM $ Collected]]/'1.) CLM Reference'!$B$4</f>
        <v>0</v>
      </c>
      <c r="N331" s="68">
        <v>0</v>
      </c>
      <c r="O331" s="48">
        <f>Table3[[#This Row],[C&amp;I Incentive Disbursements]]/'1.) CLM Reference'!$B$5</f>
        <v>0</v>
      </c>
    </row>
    <row r="332" spans="1:15" x14ac:dyDescent="0.35">
      <c r="A332" t="s">
        <v>95</v>
      </c>
      <c r="B332" s="72">
        <v>9001221000</v>
      </c>
      <c r="C332" t="s">
        <v>45</v>
      </c>
      <c r="D332" s="47">
        <f>Table3[[#This Row],[Residential CLM $ Collected]]+Table3[[#This Row],[C&amp;I CLM $ Collected]]</f>
        <v>14.55279</v>
      </c>
      <c r="E332" s="48">
        <f>Table3[[#This Row],[CLM $ Collected ]]/'1.) CLM Reference'!$B$4</f>
        <v>1.5666620245885037E-7</v>
      </c>
      <c r="F332" s="47">
        <f>Table3[[#This Row],[Residential Incentive Disbursements]]+Table3[[#This Row],[C&amp;I Incentive Disbursements]]</f>
        <v>0</v>
      </c>
      <c r="G332" s="48">
        <f>Table3[[#This Row],[Incentive Disbursements]]/'1.) CLM Reference'!$B$5</f>
        <v>0</v>
      </c>
      <c r="H332" s="47">
        <v>14.55279</v>
      </c>
      <c r="I332" s="48">
        <f>Table3[[#This Row],[Residential CLM $ Collected]]/'1.) CLM Reference'!$B$4</f>
        <v>1.5666620245885037E-7</v>
      </c>
      <c r="J332" s="68">
        <v>0</v>
      </c>
      <c r="K332" s="48">
        <f>Table3[[#This Row],[Residential Incentive Disbursements]]/'1.) CLM Reference'!$B$5</f>
        <v>0</v>
      </c>
      <c r="L332" s="49">
        <v>0</v>
      </c>
      <c r="M332" s="48">
        <f>Table3[[#This Row],[C&amp;I CLM $ Collected]]/'1.) CLM Reference'!$B$4</f>
        <v>0</v>
      </c>
      <c r="N332" s="68">
        <v>0</v>
      </c>
      <c r="O332" s="48">
        <f>Table3[[#This Row],[C&amp;I Incentive Disbursements]]/'1.) CLM Reference'!$B$5</f>
        <v>0</v>
      </c>
    </row>
    <row r="333" spans="1:15" x14ac:dyDescent="0.35">
      <c r="A333" t="s">
        <v>95</v>
      </c>
      <c r="B333" s="72">
        <v>9001222000</v>
      </c>
      <c r="C333" t="s">
        <v>45</v>
      </c>
      <c r="D333" s="47">
        <f>Table3[[#This Row],[Residential CLM $ Collected]]+Table3[[#This Row],[C&amp;I CLM $ Collected]]</f>
        <v>364.30758000000003</v>
      </c>
      <c r="E333" s="48">
        <f>Table3[[#This Row],[CLM $ Collected ]]/'1.) CLM Reference'!$B$4</f>
        <v>3.9219067330438927E-6</v>
      </c>
      <c r="F333" s="47">
        <f>Table3[[#This Row],[Residential Incentive Disbursements]]+Table3[[#This Row],[C&amp;I Incentive Disbursements]]</f>
        <v>1090.97</v>
      </c>
      <c r="G333" s="48">
        <f>Table3[[#This Row],[Incentive Disbursements]]/'1.) CLM Reference'!$B$5</f>
        <v>8.7599461044786237E-6</v>
      </c>
      <c r="H333" s="47">
        <v>364.30758000000003</v>
      </c>
      <c r="I333" s="48">
        <f>Table3[[#This Row],[Residential CLM $ Collected]]/'1.) CLM Reference'!$B$4</f>
        <v>3.9219067330438927E-6</v>
      </c>
      <c r="J333" s="66">
        <v>1090.97</v>
      </c>
      <c r="K333" s="48">
        <f>Table3[[#This Row],[Residential Incentive Disbursements]]/'1.) CLM Reference'!$B$5</f>
        <v>8.7599461044786237E-6</v>
      </c>
      <c r="L333" s="49">
        <v>0</v>
      </c>
      <c r="M333" s="48">
        <f>Table3[[#This Row],[C&amp;I CLM $ Collected]]/'1.) CLM Reference'!$B$4</f>
        <v>0</v>
      </c>
      <c r="N333" s="68">
        <v>0</v>
      </c>
      <c r="O333" s="48">
        <f>Table3[[#This Row],[C&amp;I Incentive Disbursements]]/'1.) CLM Reference'!$B$5</f>
        <v>0</v>
      </c>
    </row>
    <row r="334" spans="1:15" x14ac:dyDescent="0.35">
      <c r="A334" t="s">
        <v>95</v>
      </c>
      <c r="B334" s="72">
        <v>9001223000</v>
      </c>
      <c r="C334" t="s">
        <v>45</v>
      </c>
      <c r="D334" s="47">
        <f>Table3[[#This Row],[Residential CLM $ Collected]]+Table3[[#This Row],[C&amp;I CLM $ Collected]]</f>
        <v>204.41526000000002</v>
      </c>
      <c r="E334" s="48">
        <f>Table3[[#This Row],[CLM $ Collected ]]/'1.) CLM Reference'!$B$4</f>
        <v>2.2006063791780502E-6</v>
      </c>
      <c r="F334" s="47">
        <f>Table3[[#This Row],[Residential Incentive Disbursements]]+Table3[[#This Row],[C&amp;I Incentive Disbursements]]</f>
        <v>0</v>
      </c>
      <c r="G334" s="48">
        <f>Table3[[#This Row],[Incentive Disbursements]]/'1.) CLM Reference'!$B$5</f>
        <v>0</v>
      </c>
      <c r="H334" s="47">
        <v>204.41526000000002</v>
      </c>
      <c r="I334" s="48">
        <f>Table3[[#This Row],[Residential CLM $ Collected]]/'1.) CLM Reference'!$B$4</f>
        <v>2.2006063791780502E-6</v>
      </c>
      <c r="J334" s="68">
        <v>0</v>
      </c>
      <c r="K334" s="48">
        <f>Table3[[#This Row],[Residential Incentive Disbursements]]/'1.) CLM Reference'!$B$5</f>
        <v>0</v>
      </c>
      <c r="L334" s="49">
        <v>0</v>
      </c>
      <c r="M334" s="48">
        <f>Table3[[#This Row],[C&amp;I CLM $ Collected]]/'1.) CLM Reference'!$B$4</f>
        <v>0</v>
      </c>
      <c r="N334" s="68">
        <v>0</v>
      </c>
      <c r="O334" s="48">
        <f>Table3[[#This Row],[C&amp;I Incentive Disbursements]]/'1.) CLM Reference'!$B$5</f>
        <v>0</v>
      </c>
    </row>
    <row r="335" spans="1:15" x14ac:dyDescent="0.35">
      <c r="A335" t="s">
        <v>95</v>
      </c>
      <c r="B335" s="72">
        <v>9001224000</v>
      </c>
      <c r="C335" t="s">
        <v>45</v>
      </c>
      <c r="D335" s="47">
        <f>Table3[[#This Row],[Residential CLM $ Collected]]+Table3[[#This Row],[C&amp;I CLM $ Collected]]</f>
        <v>163.79496</v>
      </c>
      <c r="E335" s="48">
        <f>Table3[[#This Row],[CLM $ Collected ]]/'1.) CLM Reference'!$B$4</f>
        <v>1.7633137264469079E-6</v>
      </c>
      <c r="F335" s="47">
        <f>Table3[[#This Row],[Residential Incentive Disbursements]]+Table3[[#This Row],[C&amp;I Incentive Disbursements]]</f>
        <v>0</v>
      </c>
      <c r="G335" s="48">
        <f>Table3[[#This Row],[Incentive Disbursements]]/'1.) CLM Reference'!$B$5</f>
        <v>0</v>
      </c>
      <c r="H335" s="47">
        <v>163.79496</v>
      </c>
      <c r="I335" s="48">
        <f>Table3[[#This Row],[Residential CLM $ Collected]]/'1.) CLM Reference'!$B$4</f>
        <v>1.7633137264469079E-6</v>
      </c>
      <c r="J335" s="68">
        <v>0</v>
      </c>
      <c r="K335" s="48">
        <f>Table3[[#This Row],[Residential Incentive Disbursements]]/'1.) CLM Reference'!$B$5</f>
        <v>0</v>
      </c>
      <c r="L335" s="49">
        <v>0</v>
      </c>
      <c r="M335" s="48">
        <f>Table3[[#This Row],[C&amp;I CLM $ Collected]]/'1.) CLM Reference'!$B$4</f>
        <v>0</v>
      </c>
      <c r="N335" s="68">
        <v>0</v>
      </c>
      <c r="O335" s="48">
        <f>Table3[[#This Row],[C&amp;I Incentive Disbursements]]/'1.) CLM Reference'!$B$5</f>
        <v>0</v>
      </c>
    </row>
    <row r="336" spans="1:15" x14ac:dyDescent="0.35">
      <c r="A336" t="s">
        <v>95</v>
      </c>
      <c r="B336" s="72">
        <v>9001245500</v>
      </c>
      <c r="C336" t="s">
        <v>45</v>
      </c>
      <c r="D336" s="47">
        <f>Table3[[#This Row],[Residential CLM $ Collected]]+Table3[[#This Row],[C&amp;I CLM $ Collected]]</f>
        <v>234.93120000000002</v>
      </c>
      <c r="E336" s="48">
        <f>Table3[[#This Row],[CLM $ Collected ]]/'1.) CLM Reference'!$B$4</f>
        <v>2.5291218345829677E-6</v>
      </c>
      <c r="F336" s="47">
        <f>Table3[[#This Row],[Residential Incentive Disbursements]]+Table3[[#This Row],[C&amp;I Incentive Disbursements]]</f>
        <v>0</v>
      </c>
      <c r="G336" s="48">
        <f>Table3[[#This Row],[Incentive Disbursements]]/'1.) CLM Reference'!$B$5</f>
        <v>0</v>
      </c>
      <c r="H336" s="47">
        <v>234.93120000000002</v>
      </c>
      <c r="I336" s="48">
        <f>Table3[[#This Row],[Residential CLM $ Collected]]/'1.) CLM Reference'!$B$4</f>
        <v>2.5291218345829677E-6</v>
      </c>
      <c r="J336" s="68">
        <v>0</v>
      </c>
      <c r="K336" s="48">
        <f>Table3[[#This Row],[Residential Incentive Disbursements]]/'1.) CLM Reference'!$B$5</f>
        <v>0</v>
      </c>
      <c r="L336" s="49">
        <v>0</v>
      </c>
      <c r="M336" s="48">
        <f>Table3[[#This Row],[C&amp;I CLM $ Collected]]/'1.) CLM Reference'!$B$4</f>
        <v>0</v>
      </c>
      <c r="N336" s="68">
        <v>0</v>
      </c>
      <c r="O336" s="48">
        <f>Table3[[#This Row],[C&amp;I Incentive Disbursements]]/'1.) CLM Reference'!$B$5</f>
        <v>0</v>
      </c>
    </row>
    <row r="337" spans="1:15" x14ac:dyDescent="0.35">
      <c r="A337" t="s">
        <v>95</v>
      </c>
      <c r="B337" s="72">
        <v>9001301000</v>
      </c>
      <c r="C337" t="s">
        <v>45</v>
      </c>
      <c r="D337" s="47">
        <f>Table3[[#This Row],[Residential CLM $ Collected]]+Table3[[#This Row],[C&amp;I CLM $ Collected]]</f>
        <v>191.90073000000001</v>
      </c>
      <c r="E337" s="48">
        <f>Table3[[#This Row],[CLM $ Collected ]]/'1.) CLM Reference'!$B$4</f>
        <v>2.0658828044781229E-6</v>
      </c>
      <c r="F337" s="47">
        <f>Table3[[#This Row],[Residential Incentive Disbursements]]+Table3[[#This Row],[C&amp;I Incentive Disbursements]]</f>
        <v>0</v>
      </c>
      <c r="G337" s="48">
        <f>Table3[[#This Row],[Incentive Disbursements]]/'1.) CLM Reference'!$B$5</f>
        <v>0</v>
      </c>
      <c r="H337" s="47">
        <v>191.90073000000001</v>
      </c>
      <c r="I337" s="48">
        <f>Table3[[#This Row],[Residential CLM $ Collected]]/'1.) CLM Reference'!$B$4</f>
        <v>2.0658828044781229E-6</v>
      </c>
      <c r="J337" s="68">
        <v>0</v>
      </c>
      <c r="K337" s="48">
        <f>Table3[[#This Row],[Residential Incentive Disbursements]]/'1.) CLM Reference'!$B$5</f>
        <v>0</v>
      </c>
      <c r="L337" s="49">
        <v>0</v>
      </c>
      <c r="M337" s="48">
        <f>Table3[[#This Row],[C&amp;I CLM $ Collected]]/'1.) CLM Reference'!$B$4</f>
        <v>0</v>
      </c>
      <c r="N337" s="68">
        <v>0</v>
      </c>
      <c r="O337" s="48">
        <f>Table3[[#This Row],[C&amp;I Incentive Disbursements]]/'1.) CLM Reference'!$B$5</f>
        <v>0</v>
      </c>
    </row>
    <row r="338" spans="1:15" x14ac:dyDescent="0.35">
      <c r="A338" t="s">
        <v>95</v>
      </c>
      <c r="B338" s="72">
        <v>9001305000</v>
      </c>
      <c r="C338" t="s">
        <v>45</v>
      </c>
      <c r="D338" s="47">
        <f>Table3[[#This Row],[Residential CLM $ Collected]]+Table3[[#This Row],[C&amp;I CLM $ Collected]]</f>
        <v>104.35215000000001</v>
      </c>
      <c r="E338" s="48">
        <f>Table3[[#This Row],[CLM $ Collected ]]/'1.) CLM Reference'!$B$4</f>
        <v>1.1233897458093138E-6</v>
      </c>
      <c r="F338" s="47">
        <f>Table3[[#This Row],[Residential Incentive Disbursements]]+Table3[[#This Row],[C&amp;I Incentive Disbursements]]</f>
        <v>0</v>
      </c>
      <c r="G338" s="48">
        <f>Table3[[#This Row],[Incentive Disbursements]]/'1.) CLM Reference'!$B$5</f>
        <v>0</v>
      </c>
      <c r="H338" s="47">
        <v>104.35215000000001</v>
      </c>
      <c r="I338" s="48">
        <f>Table3[[#This Row],[Residential CLM $ Collected]]/'1.) CLM Reference'!$B$4</f>
        <v>1.1233897458093138E-6</v>
      </c>
      <c r="J338" s="68">
        <v>0</v>
      </c>
      <c r="K338" s="48">
        <f>Table3[[#This Row],[Residential Incentive Disbursements]]/'1.) CLM Reference'!$B$5</f>
        <v>0</v>
      </c>
      <c r="L338" s="49">
        <v>0</v>
      </c>
      <c r="M338" s="48">
        <f>Table3[[#This Row],[C&amp;I CLM $ Collected]]/'1.) CLM Reference'!$B$4</f>
        <v>0</v>
      </c>
      <c r="N338" s="68">
        <v>0</v>
      </c>
      <c r="O338" s="48">
        <f>Table3[[#This Row],[C&amp;I Incentive Disbursements]]/'1.) CLM Reference'!$B$5</f>
        <v>0</v>
      </c>
    </row>
    <row r="339" spans="1:15" x14ac:dyDescent="0.35">
      <c r="A339" t="s">
        <v>95</v>
      </c>
      <c r="B339" s="72">
        <v>9001351000</v>
      </c>
      <c r="C339" t="s">
        <v>45</v>
      </c>
      <c r="D339" s="47">
        <f>Table3[[#This Row],[Residential CLM $ Collected]]+Table3[[#This Row],[C&amp;I CLM $ Collected]]</f>
        <v>139.96857</v>
      </c>
      <c r="E339" s="48">
        <f>Table3[[#This Row],[CLM $ Collected ]]/'1.) CLM Reference'!$B$4</f>
        <v>1.5068137673597825E-6</v>
      </c>
      <c r="F339" s="47">
        <f>Table3[[#This Row],[Residential Incentive Disbursements]]+Table3[[#This Row],[C&amp;I Incentive Disbursements]]</f>
        <v>0</v>
      </c>
      <c r="G339" s="48">
        <f>Table3[[#This Row],[Incentive Disbursements]]/'1.) CLM Reference'!$B$5</f>
        <v>0</v>
      </c>
      <c r="H339" s="47">
        <v>139.96857</v>
      </c>
      <c r="I339" s="48">
        <f>Table3[[#This Row],[Residential CLM $ Collected]]/'1.) CLM Reference'!$B$4</f>
        <v>1.5068137673597825E-6</v>
      </c>
      <c r="J339" s="68">
        <v>0</v>
      </c>
      <c r="K339" s="48">
        <f>Table3[[#This Row],[Residential Incentive Disbursements]]/'1.) CLM Reference'!$B$5</f>
        <v>0</v>
      </c>
      <c r="L339" s="49">
        <v>0</v>
      </c>
      <c r="M339" s="48">
        <f>Table3[[#This Row],[C&amp;I CLM $ Collected]]/'1.) CLM Reference'!$B$4</f>
        <v>0</v>
      </c>
      <c r="N339" s="68">
        <v>0</v>
      </c>
      <c r="O339" s="48">
        <f>Table3[[#This Row],[C&amp;I Incentive Disbursements]]/'1.) CLM Reference'!$B$5</f>
        <v>0</v>
      </c>
    </row>
    <row r="340" spans="1:15" x14ac:dyDescent="0.35">
      <c r="A340" t="s">
        <v>95</v>
      </c>
      <c r="B340" s="72">
        <v>9001352000</v>
      </c>
      <c r="C340" t="s">
        <v>45</v>
      </c>
      <c r="D340" s="47">
        <f>Table3[[#This Row],[Residential CLM $ Collected]]+Table3[[#This Row],[C&amp;I CLM $ Collected]]</f>
        <v>28.719180000000001</v>
      </c>
      <c r="E340" s="48">
        <f>Table3[[#This Row],[CLM $ Collected ]]/'1.) CLM Reference'!$B$4</f>
        <v>3.091726650581893E-7</v>
      </c>
      <c r="F340" s="47">
        <f>Table3[[#This Row],[Residential Incentive Disbursements]]+Table3[[#This Row],[C&amp;I Incentive Disbursements]]</f>
        <v>0</v>
      </c>
      <c r="G340" s="48">
        <f>Table3[[#This Row],[Incentive Disbursements]]/'1.) CLM Reference'!$B$5</f>
        <v>0</v>
      </c>
      <c r="H340" s="47">
        <v>28.719180000000001</v>
      </c>
      <c r="I340" s="48">
        <f>Table3[[#This Row],[Residential CLM $ Collected]]/'1.) CLM Reference'!$B$4</f>
        <v>3.091726650581893E-7</v>
      </c>
      <c r="J340" s="68">
        <v>0</v>
      </c>
      <c r="K340" s="48">
        <f>Table3[[#This Row],[Residential Incentive Disbursements]]/'1.) CLM Reference'!$B$5</f>
        <v>0</v>
      </c>
      <c r="L340" s="49">
        <v>0</v>
      </c>
      <c r="M340" s="48">
        <f>Table3[[#This Row],[C&amp;I CLM $ Collected]]/'1.) CLM Reference'!$B$4</f>
        <v>0</v>
      </c>
      <c r="N340" s="68">
        <v>0</v>
      </c>
      <c r="O340" s="48">
        <f>Table3[[#This Row],[C&amp;I Incentive Disbursements]]/'1.) CLM Reference'!$B$5</f>
        <v>0</v>
      </c>
    </row>
    <row r="341" spans="1:15" x14ac:dyDescent="0.35">
      <c r="A341" t="s">
        <v>95</v>
      </c>
      <c r="B341" s="72">
        <v>9001425000</v>
      </c>
      <c r="C341" t="s">
        <v>45</v>
      </c>
      <c r="D341" s="47">
        <f>Table3[[#This Row],[Residential CLM $ Collected]]+Table3[[#This Row],[C&amp;I CLM $ Collected]]</f>
        <v>52.902990000000003</v>
      </c>
      <c r="E341" s="48">
        <f>Table3[[#This Row],[CLM $ Collected ]]/'1.) CLM Reference'!$B$4</f>
        <v>5.6952038351536284E-7</v>
      </c>
      <c r="F341" s="47">
        <f>Table3[[#This Row],[Residential Incentive Disbursements]]+Table3[[#This Row],[C&amp;I Incentive Disbursements]]</f>
        <v>0</v>
      </c>
      <c r="G341" s="48">
        <f>Table3[[#This Row],[Incentive Disbursements]]/'1.) CLM Reference'!$B$5</f>
        <v>0</v>
      </c>
      <c r="H341" s="47">
        <v>52.902990000000003</v>
      </c>
      <c r="I341" s="48">
        <f>Table3[[#This Row],[Residential CLM $ Collected]]/'1.) CLM Reference'!$B$4</f>
        <v>5.6952038351536284E-7</v>
      </c>
      <c r="J341" s="68">
        <v>0</v>
      </c>
      <c r="K341" s="48">
        <f>Table3[[#This Row],[Residential Incentive Disbursements]]/'1.) CLM Reference'!$B$5</f>
        <v>0</v>
      </c>
      <c r="L341" s="49">
        <v>0</v>
      </c>
      <c r="M341" s="48">
        <f>Table3[[#This Row],[C&amp;I CLM $ Collected]]/'1.) CLM Reference'!$B$4</f>
        <v>0</v>
      </c>
      <c r="N341" s="68">
        <v>0</v>
      </c>
      <c r="O341" s="48">
        <f>Table3[[#This Row],[C&amp;I Incentive Disbursements]]/'1.) CLM Reference'!$B$5</f>
        <v>0</v>
      </c>
    </row>
    <row r="342" spans="1:15" x14ac:dyDescent="0.35">
      <c r="A342" t="s">
        <v>95</v>
      </c>
      <c r="B342" s="72">
        <v>9001429000</v>
      </c>
      <c r="C342" t="s">
        <v>45</v>
      </c>
      <c r="D342" s="47">
        <f>Table3[[#This Row],[Residential CLM $ Collected]]+Table3[[#This Row],[C&amp;I CLM $ Collected]]</f>
        <v>45.469619999999999</v>
      </c>
      <c r="E342" s="48">
        <f>Table3[[#This Row],[CLM $ Collected ]]/'1.) CLM Reference'!$B$4</f>
        <v>4.8949738796801104E-7</v>
      </c>
      <c r="F342" s="47">
        <f>Table3[[#This Row],[Residential Incentive Disbursements]]+Table3[[#This Row],[C&amp;I Incentive Disbursements]]</f>
        <v>0</v>
      </c>
      <c r="G342" s="48">
        <f>Table3[[#This Row],[Incentive Disbursements]]/'1.) CLM Reference'!$B$5</f>
        <v>0</v>
      </c>
      <c r="H342" s="47">
        <v>45.469619999999999</v>
      </c>
      <c r="I342" s="48">
        <f>Table3[[#This Row],[Residential CLM $ Collected]]/'1.) CLM Reference'!$B$4</f>
        <v>4.8949738796801104E-7</v>
      </c>
      <c r="J342" s="68">
        <v>0</v>
      </c>
      <c r="K342" s="48">
        <f>Table3[[#This Row],[Residential Incentive Disbursements]]/'1.) CLM Reference'!$B$5</f>
        <v>0</v>
      </c>
      <c r="L342" s="49">
        <v>0</v>
      </c>
      <c r="M342" s="48">
        <f>Table3[[#This Row],[C&amp;I CLM $ Collected]]/'1.) CLM Reference'!$B$4</f>
        <v>0</v>
      </c>
      <c r="N342" s="68">
        <v>0</v>
      </c>
      <c r="O342" s="48">
        <f>Table3[[#This Row],[C&amp;I Incentive Disbursements]]/'1.) CLM Reference'!$B$5</f>
        <v>0</v>
      </c>
    </row>
    <row r="343" spans="1:15" x14ac:dyDescent="0.35">
      <c r="A343" t="s">
        <v>95</v>
      </c>
      <c r="B343" s="72">
        <v>9001431000</v>
      </c>
      <c r="C343" t="s">
        <v>45</v>
      </c>
      <c r="D343" s="47">
        <f>Table3[[#This Row],[Residential CLM $ Collected]]+Table3[[#This Row],[C&amp;I CLM $ Collected]]</f>
        <v>20.30049</v>
      </c>
      <c r="E343" s="48">
        <f>Table3[[#This Row],[CLM $ Collected ]]/'1.) CLM Reference'!$B$4</f>
        <v>2.1854233286908332E-7</v>
      </c>
      <c r="F343" s="47">
        <f>Table3[[#This Row],[Residential Incentive Disbursements]]+Table3[[#This Row],[C&amp;I Incentive Disbursements]]</f>
        <v>0</v>
      </c>
      <c r="G343" s="48">
        <f>Table3[[#This Row],[Incentive Disbursements]]/'1.) CLM Reference'!$B$5</f>
        <v>0</v>
      </c>
      <c r="H343" s="47">
        <v>20.30049</v>
      </c>
      <c r="I343" s="48">
        <f>Table3[[#This Row],[Residential CLM $ Collected]]/'1.) CLM Reference'!$B$4</f>
        <v>2.1854233286908332E-7</v>
      </c>
      <c r="J343" s="68">
        <v>0</v>
      </c>
      <c r="K343" s="48">
        <f>Table3[[#This Row],[Residential Incentive Disbursements]]/'1.) CLM Reference'!$B$5</f>
        <v>0</v>
      </c>
      <c r="L343" s="49">
        <v>0</v>
      </c>
      <c r="M343" s="48">
        <f>Table3[[#This Row],[C&amp;I CLM $ Collected]]/'1.) CLM Reference'!$B$4</f>
        <v>0</v>
      </c>
      <c r="N343" s="68">
        <v>0</v>
      </c>
      <c r="O343" s="48">
        <f>Table3[[#This Row],[C&amp;I Incentive Disbursements]]/'1.) CLM Reference'!$B$5</f>
        <v>0</v>
      </c>
    </row>
    <row r="344" spans="1:15" x14ac:dyDescent="0.35">
      <c r="A344" t="s">
        <v>95</v>
      </c>
      <c r="B344" s="72">
        <v>9001433000</v>
      </c>
      <c r="C344" t="s">
        <v>45</v>
      </c>
      <c r="D344" s="47">
        <f>Table3[[#This Row],[Residential CLM $ Collected]]+Table3[[#This Row],[C&amp;I CLM $ Collected]]</f>
        <v>34.747019999999999</v>
      </c>
      <c r="E344" s="48">
        <f>Table3[[#This Row],[CLM $ Collected ]]/'1.) CLM Reference'!$B$4</f>
        <v>3.7406460686656805E-7</v>
      </c>
      <c r="F344" s="47">
        <f>Table3[[#This Row],[Residential Incentive Disbursements]]+Table3[[#This Row],[C&amp;I Incentive Disbursements]]</f>
        <v>0</v>
      </c>
      <c r="G344" s="48">
        <f>Table3[[#This Row],[Incentive Disbursements]]/'1.) CLM Reference'!$B$5</f>
        <v>0</v>
      </c>
      <c r="H344" s="47">
        <v>34.747019999999999</v>
      </c>
      <c r="I344" s="48">
        <f>Table3[[#This Row],[Residential CLM $ Collected]]/'1.) CLM Reference'!$B$4</f>
        <v>3.7406460686656805E-7</v>
      </c>
      <c r="J344" s="68">
        <v>0</v>
      </c>
      <c r="K344" s="48">
        <f>Table3[[#This Row],[Residential Incentive Disbursements]]/'1.) CLM Reference'!$B$5</f>
        <v>0</v>
      </c>
      <c r="L344" s="49">
        <v>0</v>
      </c>
      <c r="M344" s="48">
        <f>Table3[[#This Row],[C&amp;I CLM $ Collected]]/'1.) CLM Reference'!$B$4</f>
        <v>0</v>
      </c>
      <c r="N344" s="68">
        <v>0</v>
      </c>
      <c r="O344" s="48">
        <f>Table3[[#This Row],[C&amp;I Incentive Disbursements]]/'1.) CLM Reference'!$B$5</f>
        <v>0</v>
      </c>
    </row>
    <row r="345" spans="1:15" x14ac:dyDescent="0.35">
      <c r="A345" t="s">
        <v>95</v>
      </c>
      <c r="B345" s="72">
        <v>9001434000</v>
      </c>
      <c r="C345" t="s">
        <v>45</v>
      </c>
      <c r="D345" s="47">
        <f>Table3[[#This Row],[Residential CLM $ Collected]]+Table3[[#This Row],[C&amp;I CLM $ Collected]]</f>
        <v>26.709900000000001</v>
      </c>
      <c r="E345" s="48">
        <f>Table3[[#This Row],[CLM $ Collected ]]/'1.) CLM Reference'!$B$4</f>
        <v>2.8754201778872966E-7</v>
      </c>
      <c r="F345" s="47">
        <f>Table3[[#This Row],[Residential Incentive Disbursements]]+Table3[[#This Row],[C&amp;I Incentive Disbursements]]</f>
        <v>0</v>
      </c>
      <c r="G345" s="48">
        <f>Table3[[#This Row],[Incentive Disbursements]]/'1.) CLM Reference'!$B$5</f>
        <v>0</v>
      </c>
      <c r="H345" s="47">
        <v>26.709900000000001</v>
      </c>
      <c r="I345" s="48">
        <f>Table3[[#This Row],[Residential CLM $ Collected]]/'1.) CLM Reference'!$B$4</f>
        <v>2.8754201778872966E-7</v>
      </c>
      <c r="J345" s="68">
        <v>0</v>
      </c>
      <c r="K345" s="48">
        <f>Table3[[#This Row],[Residential Incentive Disbursements]]/'1.) CLM Reference'!$B$5</f>
        <v>0</v>
      </c>
      <c r="L345" s="49">
        <v>0</v>
      </c>
      <c r="M345" s="48">
        <f>Table3[[#This Row],[C&amp;I CLM $ Collected]]/'1.) CLM Reference'!$B$4</f>
        <v>0</v>
      </c>
      <c r="N345" s="68">
        <v>0</v>
      </c>
      <c r="O345" s="48">
        <f>Table3[[#This Row],[C&amp;I Incentive Disbursements]]/'1.) CLM Reference'!$B$5</f>
        <v>0</v>
      </c>
    </row>
    <row r="346" spans="1:15" x14ac:dyDescent="0.35">
      <c r="A346" t="s">
        <v>95</v>
      </c>
      <c r="B346" s="72">
        <v>9001436000</v>
      </c>
      <c r="C346" t="s">
        <v>45</v>
      </c>
      <c r="D346" s="47">
        <f>Table3[[#This Row],[Residential CLM $ Collected]]+Table3[[#This Row],[C&amp;I CLM $ Collected]]</f>
        <v>54.487230000000004</v>
      </c>
      <c r="E346" s="48">
        <f>Table3[[#This Row],[CLM $ Collected ]]/'1.) CLM Reference'!$B$4</f>
        <v>5.8657531693935981E-7</v>
      </c>
      <c r="F346" s="47">
        <f>Table3[[#This Row],[Residential Incentive Disbursements]]+Table3[[#This Row],[C&amp;I Incentive Disbursements]]</f>
        <v>0</v>
      </c>
      <c r="G346" s="48">
        <f>Table3[[#This Row],[Incentive Disbursements]]/'1.) CLM Reference'!$B$5</f>
        <v>0</v>
      </c>
      <c r="H346" s="47">
        <v>54.487230000000004</v>
      </c>
      <c r="I346" s="48">
        <f>Table3[[#This Row],[Residential CLM $ Collected]]/'1.) CLM Reference'!$B$4</f>
        <v>5.8657531693935981E-7</v>
      </c>
      <c r="J346" s="68">
        <v>0</v>
      </c>
      <c r="K346" s="48">
        <f>Table3[[#This Row],[Residential Incentive Disbursements]]/'1.) CLM Reference'!$B$5</f>
        <v>0</v>
      </c>
      <c r="L346" s="49">
        <v>0</v>
      </c>
      <c r="M346" s="48">
        <f>Table3[[#This Row],[C&amp;I CLM $ Collected]]/'1.) CLM Reference'!$B$4</f>
        <v>0</v>
      </c>
      <c r="N346" s="68">
        <v>0</v>
      </c>
      <c r="O346" s="48">
        <f>Table3[[#This Row],[C&amp;I Incentive Disbursements]]/'1.) CLM Reference'!$B$5</f>
        <v>0</v>
      </c>
    </row>
    <row r="347" spans="1:15" x14ac:dyDescent="0.35">
      <c r="A347" t="s">
        <v>95</v>
      </c>
      <c r="B347" s="72">
        <v>9001443000</v>
      </c>
      <c r="C347" t="s">
        <v>45</v>
      </c>
      <c r="D347" s="47">
        <f>Table3[[#This Row],[Residential CLM $ Collected]]+Table3[[#This Row],[C&amp;I CLM $ Collected]]</f>
        <v>66.311070000000001</v>
      </c>
      <c r="E347" s="48">
        <f>Table3[[#This Row],[CLM $ Collected ]]/'1.) CLM Reference'!$B$4</f>
        <v>7.138633566404105E-7</v>
      </c>
      <c r="F347" s="47">
        <f>Table3[[#This Row],[Residential Incentive Disbursements]]+Table3[[#This Row],[C&amp;I Incentive Disbursements]]</f>
        <v>0</v>
      </c>
      <c r="G347" s="48">
        <f>Table3[[#This Row],[Incentive Disbursements]]/'1.) CLM Reference'!$B$5</f>
        <v>0</v>
      </c>
      <c r="H347" s="47">
        <v>66.311070000000001</v>
      </c>
      <c r="I347" s="48">
        <f>Table3[[#This Row],[Residential CLM $ Collected]]/'1.) CLM Reference'!$B$4</f>
        <v>7.138633566404105E-7</v>
      </c>
      <c r="J347" s="68">
        <v>0</v>
      </c>
      <c r="K347" s="48">
        <f>Table3[[#This Row],[Residential Incentive Disbursements]]/'1.) CLM Reference'!$B$5</f>
        <v>0</v>
      </c>
      <c r="L347" s="49">
        <v>0</v>
      </c>
      <c r="M347" s="48">
        <f>Table3[[#This Row],[C&amp;I CLM $ Collected]]/'1.) CLM Reference'!$B$4</f>
        <v>0</v>
      </c>
      <c r="N347" s="68">
        <v>0</v>
      </c>
      <c r="O347" s="48">
        <f>Table3[[#This Row],[C&amp;I Incentive Disbursements]]/'1.) CLM Reference'!$B$5</f>
        <v>0</v>
      </c>
    </row>
    <row r="348" spans="1:15" x14ac:dyDescent="0.35">
      <c r="A348" t="s">
        <v>95</v>
      </c>
      <c r="B348" s="72">
        <v>9001446000</v>
      </c>
      <c r="C348" t="s">
        <v>45</v>
      </c>
      <c r="D348" s="47">
        <f>Table3[[#This Row],[Residential CLM $ Collected]]+Table3[[#This Row],[C&amp;I CLM $ Collected]]</f>
        <v>89.248739999999998</v>
      </c>
      <c r="E348" s="48">
        <f>Table3[[#This Row],[CLM $ Collected ]]/'1.) CLM Reference'!$B$4</f>
        <v>9.6079591405065953E-7</v>
      </c>
      <c r="F348" s="47">
        <f>Table3[[#This Row],[Residential Incentive Disbursements]]+Table3[[#This Row],[C&amp;I Incentive Disbursements]]</f>
        <v>0</v>
      </c>
      <c r="G348" s="48">
        <f>Table3[[#This Row],[Incentive Disbursements]]/'1.) CLM Reference'!$B$5</f>
        <v>0</v>
      </c>
      <c r="H348" s="47">
        <v>89.248739999999998</v>
      </c>
      <c r="I348" s="48">
        <f>Table3[[#This Row],[Residential CLM $ Collected]]/'1.) CLM Reference'!$B$4</f>
        <v>9.6079591405065953E-7</v>
      </c>
      <c r="J348" s="68">
        <v>0</v>
      </c>
      <c r="K348" s="48">
        <f>Table3[[#This Row],[Residential Incentive Disbursements]]/'1.) CLM Reference'!$B$5</f>
        <v>0</v>
      </c>
      <c r="L348" s="49">
        <v>0</v>
      </c>
      <c r="M348" s="48">
        <f>Table3[[#This Row],[C&amp;I CLM $ Collected]]/'1.) CLM Reference'!$B$4</f>
        <v>0</v>
      </c>
      <c r="N348" s="68">
        <v>0</v>
      </c>
      <c r="O348" s="48">
        <f>Table3[[#This Row],[C&amp;I Incentive Disbursements]]/'1.) CLM Reference'!$B$5</f>
        <v>0</v>
      </c>
    </row>
    <row r="349" spans="1:15" x14ac:dyDescent="0.35">
      <c r="A349" t="s">
        <v>95</v>
      </c>
      <c r="B349" s="72">
        <v>9001451010</v>
      </c>
      <c r="C349" t="s">
        <v>45</v>
      </c>
      <c r="D349" s="47">
        <f>Table3[[#This Row],[Residential CLM $ Collected]]+Table3[[#This Row],[C&amp;I CLM $ Collected]]</f>
        <v>137.54391000000001</v>
      </c>
      <c r="E349" s="48">
        <f>Table3[[#This Row],[CLM $ Collected ]]/'1.) CLM Reference'!$B$4</f>
        <v>1.4807113997413482E-6</v>
      </c>
      <c r="F349" s="47">
        <f>Table3[[#This Row],[Residential Incentive Disbursements]]+Table3[[#This Row],[C&amp;I Incentive Disbursements]]</f>
        <v>0</v>
      </c>
      <c r="G349" s="48">
        <f>Table3[[#This Row],[Incentive Disbursements]]/'1.) CLM Reference'!$B$5</f>
        <v>0</v>
      </c>
      <c r="H349" s="47">
        <v>137.54391000000001</v>
      </c>
      <c r="I349" s="48">
        <f>Table3[[#This Row],[Residential CLM $ Collected]]/'1.) CLM Reference'!$B$4</f>
        <v>1.4807113997413482E-6</v>
      </c>
      <c r="J349" s="68">
        <v>0</v>
      </c>
      <c r="K349" s="48">
        <f>Table3[[#This Row],[Residential Incentive Disbursements]]/'1.) CLM Reference'!$B$5</f>
        <v>0</v>
      </c>
      <c r="L349" s="49">
        <v>0</v>
      </c>
      <c r="M349" s="48">
        <f>Table3[[#This Row],[C&amp;I CLM $ Collected]]/'1.) CLM Reference'!$B$4</f>
        <v>0</v>
      </c>
      <c r="N349" s="68">
        <v>0</v>
      </c>
      <c r="O349" s="48">
        <f>Table3[[#This Row],[C&amp;I Incentive Disbursements]]/'1.) CLM Reference'!$B$5</f>
        <v>0</v>
      </c>
    </row>
    <row r="350" spans="1:15" x14ac:dyDescent="0.35">
      <c r="A350" t="s">
        <v>95</v>
      </c>
      <c r="B350" s="72">
        <v>9001451020</v>
      </c>
      <c r="C350" t="s">
        <v>45</v>
      </c>
      <c r="D350" s="47">
        <f>Table3[[#This Row],[Residential CLM $ Collected]]+Table3[[#This Row],[C&amp;I CLM $ Collected]]</f>
        <v>13.292160000000001</v>
      </c>
      <c r="E350" s="48">
        <f>Table3[[#This Row],[CLM $ Collected ]]/'1.) CLM Reference'!$B$4</f>
        <v>1.4309505116719424E-7</v>
      </c>
      <c r="F350" s="47">
        <f>Table3[[#This Row],[Residential Incentive Disbursements]]+Table3[[#This Row],[C&amp;I Incentive Disbursements]]</f>
        <v>0</v>
      </c>
      <c r="G350" s="48">
        <f>Table3[[#This Row],[Incentive Disbursements]]/'1.) CLM Reference'!$B$5</f>
        <v>0</v>
      </c>
      <c r="H350" s="47">
        <v>13.292160000000001</v>
      </c>
      <c r="I350" s="48">
        <f>Table3[[#This Row],[Residential CLM $ Collected]]/'1.) CLM Reference'!$B$4</f>
        <v>1.4309505116719424E-7</v>
      </c>
      <c r="J350" s="68">
        <v>0</v>
      </c>
      <c r="K350" s="48">
        <f>Table3[[#This Row],[Residential Incentive Disbursements]]/'1.) CLM Reference'!$B$5</f>
        <v>0</v>
      </c>
      <c r="L350" s="49">
        <v>0</v>
      </c>
      <c r="M350" s="48">
        <f>Table3[[#This Row],[C&amp;I CLM $ Collected]]/'1.) CLM Reference'!$B$4</f>
        <v>0</v>
      </c>
      <c r="N350" s="68">
        <v>0</v>
      </c>
      <c r="O350" s="48">
        <f>Table3[[#This Row],[C&amp;I Incentive Disbursements]]/'1.) CLM Reference'!$B$5</f>
        <v>0</v>
      </c>
    </row>
    <row r="351" spans="1:15" x14ac:dyDescent="0.35">
      <c r="A351" t="s">
        <v>95</v>
      </c>
      <c r="B351" s="72">
        <v>9001452000</v>
      </c>
      <c r="C351" t="s">
        <v>45</v>
      </c>
      <c r="D351" s="47">
        <f>Table3[[#This Row],[Residential CLM $ Collected]]+Table3[[#This Row],[C&amp;I CLM $ Collected]]</f>
        <v>107.68485</v>
      </c>
      <c r="E351" s="48">
        <f>Table3[[#This Row],[CLM $ Collected ]]/'1.) CLM Reference'!$B$4</f>
        <v>1.1592675020975999E-6</v>
      </c>
      <c r="F351" s="47">
        <f>Table3[[#This Row],[Residential Incentive Disbursements]]+Table3[[#This Row],[C&amp;I Incentive Disbursements]]</f>
        <v>0</v>
      </c>
      <c r="G351" s="48">
        <f>Table3[[#This Row],[Incentive Disbursements]]/'1.) CLM Reference'!$B$5</f>
        <v>0</v>
      </c>
      <c r="H351" s="47">
        <v>107.68485</v>
      </c>
      <c r="I351" s="48">
        <f>Table3[[#This Row],[Residential CLM $ Collected]]/'1.) CLM Reference'!$B$4</f>
        <v>1.1592675020975999E-6</v>
      </c>
      <c r="J351" s="68">
        <v>0</v>
      </c>
      <c r="K351" s="48">
        <f>Table3[[#This Row],[Residential Incentive Disbursements]]/'1.) CLM Reference'!$B$5</f>
        <v>0</v>
      </c>
      <c r="L351" s="49">
        <v>0</v>
      </c>
      <c r="M351" s="48">
        <f>Table3[[#This Row],[C&amp;I CLM $ Collected]]/'1.) CLM Reference'!$B$4</f>
        <v>0</v>
      </c>
      <c r="N351" s="68">
        <v>0</v>
      </c>
      <c r="O351" s="48">
        <f>Table3[[#This Row],[C&amp;I Incentive Disbursements]]/'1.) CLM Reference'!$B$5</f>
        <v>0</v>
      </c>
    </row>
    <row r="352" spans="1:15" x14ac:dyDescent="0.35">
      <c r="A352" t="s">
        <v>95</v>
      </c>
      <c r="B352" s="72">
        <v>9001454000</v>
      </c>
      <c r="C352" t="s">
        <v>45</v>
      </c>
      <c r="D352" s="47">
        <f>Table3[[#This Row],[Residential CLM $ Collected]]+Table3[[#This Row],[C&amp;I CLM $ Collected]]</f>
        <v>65.03595</v>
      </c>
      <c r="E352" s="48">
        <f>Table3[[#This Row],[CLM $ Collected ]]/'1.) CLM Reference'!$B$4</f>
        <v>7.0013621510402258E-7</v>
      </c>
      <c r="F352" s="47">
        <f>Table3[[#This Row],[Residential Incentive Disbursements]]+Table3[[#This Row],[C&amp;I Incentive Disbursements]]</f>
        <v>0</v>
      </c>
      <c r="G352" s="48">
        <f>Table3[[#This Row],[Incentive Disbursements]]/'1.) CLM Reference'!$B$5</f>
        <v>0</v>
      </c>
      <c r="H352" s="47">
        <v>65.03595</v>
      </c>
      <c r="I352" s="48">
        <f>Table3[[#This Row],[Residential CLM $ Collected]]/'1.) CLM Reference'!$B$4</f>
        <v>7.0013621510402258E-7</v>
      </c>
      <c r="J352" s="68">
        <v>0</v>
      </c>
      <c r="K352" s="48">
        <f>Table3[[#This Row],[Residential Incentive Disbursements]]/'1.) CLM Reference'!$B$5</f>
        <v>0</v>
      </c>
      <c r="L352" s="49">
        <v>0</v>
      </c>
      <c r="M352" s="48">
        <f>Table3[[#This Row],[C&amp;I CLM $ Collected]]/'1.) CLM Reference'!$B$4</f>
        <v>0</v>
      </c>
      <c r="N352" s="68">
        <v>0</v>
      </c>
      <c r="O352" s="48">
        <f>Table3[[#This Row],[C&amp;I Incentive Disbursements]]/'1.) CLM Reference'!$B$5</f>
        <v>0</v>
      </c>
    </row>
    <row r="353" spans="1:15" x14ac:dyDescent="0.35">
      <c r="A353" t="s">
        <v>95</v>
      </c>
      <c r="B353" s="72">
        <v>9001501000</v>
      </c>
      <c r="C353" t="s">
        <v>45</v>
      </c>
      <c r="D353" s="47">
        <f>Table3[[#This Row],[Residential CLM $ Collected]]+Table3[[#This Row],[C&amp;I CLM $ Collected]]</f>
        <v>201.32889</v>
      </c>
      <c r="E353" s="48">
        <f>Table3[[#This Row],[CLM $ Collected ]]/'1.) CLM Reference'!$B$4</f>
        <v>2.1673804570502023E-6</v>
      </c>
      <c r="F353" s="47">
        <f>Table3[[#This Row],[Residential Incentive Disbursements]]+Table3[[#This Row],[C&amp;I Incentive Disbursements]]</f>
        <v>0</v>
      </c>
      <c r="G353" s="48">
        <f>Table3[[#This Row],[Incentive Disbursements]]/'1.) CLM Reference'!$B$5</f>
        <v>0</v>
      </c>
      <c r="H353" s="47">
        <v>201.32889</v>
      </c>
      <c r="I353" s="48">
        <f>Table3[[#This Row],[Residential CLM $ Collected]]/'1.) CLM Reference'!$B$4</f>
        <v>2.1673804570502023E-6</v>
      </c>
      <c r="J353" s="68">
        <v>0</v>
      </c>
      <c r="K353" s="48">
        <f>Table3[[#This Row],[Residential Incentive Disbursements]]/'1.) CLM Reference'!$B$5</f>
        <v>0</v>
      </c>
      <c r="L353" s="49">
        <v>0</v>
      </c>
      <c r="M353" s="48">
        <f>Table3[[#This Row],[C&amp;I CLM $ Collected]]/'1.) CLM Reference'!$B$4</f>
        <v>0</v>
      </c>
      <c r="N353" s="68">
        <v>0</v>
      </c>
      <c r="O353" s="48">
        <f>Table3[[#This Row],[C&amp;I Incentive Disbursements]]/'1.) CLM Reference'!$B$5</f>
        <v>0</v>
      </c>
    </row>
    <row r="354" spans="1:15" x14ac:dyDescent="0.35">
      <c r="A354" t="s">
        <v>95</v>
      </c>
      <c r="B354" s="72">
        <v>9001504000</v>
      </c>
      <c r="C354" t="s">
        <v>45</v>
      </c>
      <c r="D354" s="47">
        <f>Table3[[#This Row],[Residential CLM $ Collected]]+Table3[[#This Row],[C&amp;I CLM $ Collected]]</f>
        <v>81.607680000000002</v>
      </c>
      <c r="E354" s="48">
        <f>Table3[[#This Row],[CLM $ Collected ]]/'1.) CLM Reference'!$B$4</f>
        <v>8.7853705832882041E-7</v>
      </c>
      <c r="F354" s="47">
        <f>Table3[[#This Row],[Residential Incentive Disbursements]]+Table3[[#This Row],[C&amp;I Incentive Disbursements]]</f>
        <v>0</v>
      </c>
      <c r="G354" s="48">
        <f>Table3[[#This Row],[Incentive Disbursements]]/'1.) CLM Reference'!$B$5</f>
        <v>0</v>
      </c>
      <c r="H354" s="47">
        <v>81.607680000000002</v>
      </c>
      <c r="I354" s="48">
        <f>Table3[[#This Row],[Residential CLM $ Collected]]/'1.) CLM Reference'!$B$4</f>
        <v>8.7853705832882041E-7</v>
      </c>
      <c r="J354" s="68">
        <v>0</v>
      </c>
      <c r="K354" s="48">
        <f>Table3[[#This Row],[Residential Incentive Disbursements]]/'1.) CLM Reference'!$B$5</f>
        <v>0</v>
      </c>
      <c r="L354" s="49">
        <v>0</v>
      </c>
      <c r="M354" s="48">
        <f>Table3[[#This Row],[C&amp;I CLM $ Collected]]/'1.) CLM Reference'!$B$4</f>
        <v>0</v>
      </c>
      <c r="N354" s="68">
        <v>0</v>
      </c>
      <c r="O354" s="48">
        <f>Table3[[#This Row],[C&amp;I Incentive Disbursements]]/'1.) CLM Reference'!$B$5</f>
        <v>0</v>
      </c>
    </row>
    <row r="355" spans="1:15" x14ac:dyDescent="0.35">
      <c r="A355" t="s">
        <v>95</v>
      </c>
      <c r="B355" s="72">
        <v>9001505000</v>
      </c>
      <c r="C355" t="s">
        <v>45</v>
      </c>
      <c r="D355" s="47">
        <f>Table3[[#This Row],[Residential CLM $ Collected]]+Table3[[#This Row],[C&amp;I CLM $ Collected]]</f>
        <v>65.992289999999997</v>
      </c>
      <c r="E355" s="48">
        <f>Table3[[#This Row],[CLM $ Collected ]]/'1.) CLM Reference'!$B$4</f>
        <v>7.1043157125631341E-7</v>
      </c>
      <c r="F355" s="47">
        <f>Table3[[#This Row],[Residential Incentive Disbursements]]+Table3[[#This Row],[C&amp;I Incentive Disbursements]]</f>
        <v>0</v>
      </c>
      <c r="G355" s="48">
        <f>Table3[[#This Row],[Incentive Disbursements]]/'1.) CLM Reference'!$B$5</f>
        <v>0</v>
      </c>
      <c r="H355" s="47">
        <v>65.992289999999997</v>
      </c>
      <c r="I355" s="48">
        <f>Table3[[#This Row],[Residential CLM $ Collected]]/'1.) CLM Reference'!$B$4</f>
        <v>7.1043157125631341E-7</v>
      </c>
      <c r="J355" s="68">
        <v>0</v>
      </c>
      <c r="K355" s="48">
        <f>Table3[[#This Row],[Residential Incentive Disbursements]]/'1.) CLM Reference'!$B$5</f>
        <v>0</v>
      </c>
      <c r="L355" s="49">
        <v>0</v>
      </c>
      <c r="M355" s="48">
        <f>Table3[[#This Row],[C&amp;I CLM $ Collected]]/'1.) CLM Reference'!$B$4</f>
        <v>0</v>
      </c>
      <c r="N355" s="68">
        <v>0</v>
      </c>
      <c r="O355" s="48">
        <f>Table3[[#This Row],[C&amp;I Incentive Disbursements]]/'1.) CLM Reference'!$B$5</f>
        <v>0</v>
      </c>
    </row>
    <row r="356" spans="1:15" x14ac:dyDescent="0.35">
      <c r="A356" t="s">
        <v>95</v>
      </c>
      <c r="B356" s="72">
        <v>9001506000</v>
      </c>
      <c r="C356" t="s">
        <v>45</v>
      </c>
      <c r="D356" s="47">
        <f>Table3[[#This Row],[Residential CLM $ Collected]]+Table3[[#This Row],[C&amp;I CLM $ Collected]]</f>
        <v>911.93298000000004</v>
      </c>
      <c r="E356" s="48">
        <f>Table3[[#This Row],[CLM $ Collected ]]/'1.) CLM Reference'!$B$4</f>
        <v>9.8172980489365098E-6</v>
      </c>
      <c r="F356" s="47">
        <f>Table3[[#This Row],[Residential Incentive Disbursements]]+Table3[[#This Row],[C&amp;I Incentive Disbursements]]</f>
        <v>250</v>
      </c>
      <c r="G356" s="48">
        <f>Table3[[#This Row],[Incentive Disbursements]]/'1.) CLM Reference'!$B$5</f>
        <v>2.0073755704736665E-6</v>
      </c>
      <c r="H356" s="47">
        <v>911.93298000000004</v>
      </c>
      <c r="I356" s="48">
        <f>Table3[[#This Row],[Residential CLM $ Collected]]/'1.) CLM Reference'!$B$4</f>
        <v>9.8172980489365098E-6</v>
      </c>
      <c r="J356" s="68">
        <v>250</v>
      </c>
      <c r="K356" s="48">
        <f>Table3[[#This Row],[Residential Incentive Disbursements]]/'1.) CLM Reference'!$B$5</f>
        <v>2.0073755704736665E-6</v>
      </c>
      <c r="L356" s="49">
        <v>0</v>
      </c>
      <c r="M356" s="48">
        <f>Table3[[#This Row],[C&amp;I CLM $ Collected]]/'1.) CLM Reference'!$B$4</f>
        <v>0</v>
      </c>
      <c r="N356" s="68">
        <v>0</v>
      </c>
      <c r="O356" s="48">
        <f>Table3[[#This Row],[C&amp;I Incentive Disbursements]]/'1.) CLM Reference'!$B$5</f>
        <v>0</v>
      </c>
    </row>
    <row r="357" spans="1:15" x14ac:dyDescent="0.35">
      <c r="A357" t="s">
        <v>95</v>
      </c>
      <c r="B357" s="72">
        <v>9003462101</v>
      </c>
      <c r="C357" t="s">
        <v>45</v>
      </c>
      <c r="D357" s="47">
        <f>Table3[[#This Row],[Residential CLM $ Collected]]+Table3[[#This Row],[C&amp;I CLM $ Collected]]</f>
        <v>7.8439199999999998</v>
      </c>
      <c r="E357" s="48">
        <f>Table3[[#This Row],[CLM $ Collected ]]/'1.) CLM Reference'!$B$4</f>
        <v>8.4442719148082638E-8</v>
      </c>
      <c r="F357" s="47">
        <f>Table3[[#This Row],[Residential Incentive Disbursements]]+Table3[[#This Row],[C&amp;I Incentive Disbursements]]</f>
        <v>0</v>
      </c>
      <c r="G357" s="48">
        <f>Table3[[#This Row],[Incentive Disbursements]]/'1.) CLM Reference'!$B$5</f>
        <v>0</v>
      </c>
      <c r="H357" s="47">
        <v>7.8439199999999998</v>
      </c>
      <c r="I357" s="48">
        <f>Table3[[#This Row],[Residential CLM $ Collected]]/'1.) CLM Reference'!$B$4</f>
        <v>8.4442719148082638E-8</v>
      </c>
      <c r="J357" s="68">
        <v>0</v>
      </c>
      <c r="K357" s="48">
        <f>Table3[[#This Row],[Residential Incentive Disbursements]]/'1.) CLM Reference'!$B$5</f>
        <v>0</v>
      </c>
      <c r="L357" s="49">
        <v>0</v>
      </c>
      <c r="M357" s="48">
        <f>Table3[[#This Row],[C&amp;I CLM $ Collected]]/'1.) CLM Reference'!$B$4</f>
        <v>0</v>
      </c>
      <c r="N357" s="68">
        <v>0</v>
      </c>
      <c r="O357" s="48">
        <f>Table3[[#This Row],[C&amp;I Incentive Disbursements]]/'1.) CLM Reference'!$B$5</f>
        <v>0</v>
      </c>
    </row>
    <row r="358" spans="1:15" x14ac:dyDescent="0.35">
      <c r="A358" t="s">
        <v>95</v>
      </c>
      <c r="B358" s="72">
        <v>9003477101</v>
      </c>
      <c r="C358" t="s">
        <v>45</v>
      </c>
      <c r="D358" s="47">
        <f>Table3[[#This Row],[Residential CLM $ Collected]]+Table3[[#This Row],[C&amp;I CLM $ Collected]]</f>
        <v>54.801180000000002</v>
      </c>
      <c r="E358" s="48">
        <f>Table3[[#This Row],[CLM $ Collected ]]/'1.) CLM Reference'!$B$4</f>
        <v>5.8995510557521282E-7</v>
      </c>
      <c r="F358" s="47">
        <f>Table3[[#This Row],[Residential Incentive Disbursements]]+Table3[[#This Row],[C&amp;I Incentive Disbursements]]</f>
        <v>0</v>
      </c>
      <c r="G358" s="48">
        <f>Table3[[#This Row],[Incentive Disbursements]]/'1.) CLM Reference'!$B$5</f>
        <v>0</v>
      </c>
      <c r="H358" s="47">
        <v>54.801180000000002</v>
      </c>
      <c r="I358" s="48">
        <f>Table3[[#This Row],[Residential CLM $ Collected]]/'1.) CLM Reference'!$B$4</f>
        <v>5.8995510557521282E-7</v>
      </c>
      <c r="J358" s="68">
        <v>0</v>
      </c>
      <c r="K358" s="48">
        <f>Table3[[#This Row],[Residential Incentive Disbursements]]/'1.) CLM Reference'!$B$5</f>
        <v>0</v>
      </c>
      <c r="L358" s="49">
        <v>0</v>
      </c>
      <c r="M358" s="48">
        <f>Table3[[#This Row],[C&amp;I CLM $ Collected]]/'1.) CLM Reference'!$B$4</f>
        <v>0</v>
      </c>
      <c r="N358" s="68">
        <v>0</v>
      </c>
      <c r="O358" s="48">
        <f>Table3[[#This Row],[C&amp;I Incentive Disbursements]]/'1.) CLM Reference'!$B$5</f>
        <v>0</v>
      </c>
    </row>
    <row r="359" spans="1:15" x14ac:dyDescent="0.35">
      <c r="A359" t="s">
        <v>95</v>
      </c>
      <c r="B359" s="72">
        <v>9003487500</v>
      </c>
      <c r="C359" t="s">
        <v>45</v>
      </c>
      <c r="D359" s="47">
        <f>Table3[[#This Row],[Residential CLM $ Collected]]+Table3[[#This Row],[C&amp;I CLM $ Collected]]</f>
        <v>17.069220000000001</v>
      </c>
      <c r="E359" s="48">
        <f>Table3[[#This Row],[CLM $ Collected ]]/'1.) CLM Reference'!$B$4</f>
        <v>1.8375650829391875E-7</v>
      </c>
      <c r="F359" s="47">
        <f>Table3[[#This Row],[Residential Incentive Disbursements]]+Table3[[#This Row],[C&amp;I Incentive Disbursements]]</f>
        <v>0</v>
      </c>
      <c r="G359" s="48">
        <f>Table3[[#This Row],[Incentive Disbursements]]/'1.) CLM Reference'!$B$5</f>
        <v>0</v>
      </c>
      <c r="H359" s="47">
        <v>17.069220000000001</v>
      </c>
      <c r="I359" s="48">
        <f>Table3[[#This Row],[Residential CLM $ Collected]]/'1.) CLM Reference'!$B$4</f>
        <v>1.8375650829391875E-7</v>
      </c>
      <c r="J359" s="68">
        <v>0</v>
      </c>
      <c r="K359" s="48">
        <f>Table3[[#This Row],[Residential Incentive Disbursements]]/'1.) CLM Reference'!$B$5</f>
        <v>0</v>
      </c>
      <c r="L359" s="49">
        <v>0</v>
      </c>
      <c r="M359" s="48">
        <f>Table3[[#This Row],[C&amp;I CLM $ Collected]]/'1.) CLM Reference'!$B$4</f>
        <v>0</v>
      </c>
      <c r="N359" s="68">
        <v>0</v>
      </c>
      <c r="O359" s="48">
        <f>Table3[[#This Row],[C&amp;I Incentive Disbursements]]/'1.) CLM Reference'!$B$5</f>
        <v>0</v>
      </c>
    </row>
    <row r="360" spans="1:15" x14ac:dyDescent="0.35">
      <c r="A360" t="s">
        <v>95</v>
      </c>
      <c r="B360" s="72">
        <v>9005266100</v>
      </c>
      <c r="C360" t="s">
        <v>45</v>
      </c>
      <c r="D360" s="47">
        <f>Table3[[#This Row],[Residential CLM $ Collected]]+Table3[[#This Row],[C&amp;I CLM $ Collected]]</f>
        <v>843.70439999999996</v>
      </c>
      <c r="E360" s="48">
        <f>Table3[[#This Row],[CLM $ Collected ]]/'1.) CLM Reference'!$B$4</f>
        <v>9.0827919832432729E-6</v>
      </c>
      <c r="F360" s="47">
        <f>Table3[[#This Row],[Residential Incentive Disbursements]]+Table3[[#This Row],[C&amp;I Incentive Disbursements]]</f>
        <v>0</v>
      </c>
      <c r="G360" s="48">
        <f>Table3[[#This Row],[Incentive Disbursements]]/'1.) CLM Reference'!$B$5</f>
        <v>0</v>
      </c>
      <c r="H360" s="47">
        <v>843.70439999999996</v>
      </c>
      <c r="I360" s="48">
        <f>Table3[[#This Row],[Residential CLM $ Collected]]/'1.) CLM Reference'!$B$4</f>
        <v>9.0827919832432729E-6</v>
      </c>
      <c r="J360" s="68">
        <v>0</v>
      </c>
      <c r="K360" s="48">
        <f>Table3[[#This Row],[Residential Incentive Disbursements]]/'1.) CLM Reference'!$B$5</f>
        <v>0</v>
      </c>
      <c r="L360" s="49">
        <v>0</v>
      </c>
      <c r="M360" s="48">
        <f>Table3[[#This Row],[C&amp;I CLM $ Collected]]/'1.) CLM Reference'!$B$4</f>
        <v>0</v>
      </c>
      <c r="N360" s="68">
        <v>0</v>
      </c>
      <c r="O360" s="48">
        <f>Table3[[#This Row],[C&amp;I Incentive Disbursements]]/'1.) CLM Reference'!$B$5</f>
        <v>0</v>
      </c>
    </row>
    <row r="361" spans="1:15" x14ac:dyDescent="0.35">
      <c r="A361" t="s">
        <v>95</v>
      </c>
      <c r="B361" s="72">
        <v>9005349100</v>
      </c>
      <c r="C361" t="s">
        <v>45</v>
      </c>
      <c r="D361" s="47">
        <f>Table3[[#This Row],[Residential CLM $ Collected]]+Table3[[#This Row],[C&amp;I CLM $ Collected]]</f>
        <v>66.938969999999998</v>
      </c>
      <c r="E361" s="48">
        <f>Table3[[#This Row],[CLM $ Collected ]]/'1.) CLM Reference'!$B$4</f>
        <v>7.2062293391211653E-7</v>
      </c>
      <c r="F361" s="47">
        <f>Table3[[#This Row],[Residential Incentive Disbursements]]+Table3[[#This Row],[C&amp;I Incentive Disbursements]]</f>
        <v>0</v>
      </c>
      <c r="G361" s="48">
        <f>Table3[[#This Row],[Incentive Disbursements]]/'1.) CLM Reference'!$B$5</f>
        <v>0</v>
      </c>
      <c r="H361" s="47">
        <v>66.938969999999998</v>
      </c>
      <c r="I361" s="48">
        <f>Table3[[#This Row],[Residential CLM $ Collected]]/'1.) CLM Reference'!$B$4</f>
        <v>7.2062293391211653E-7</v>
      </c>
      <c r="J361" s="68">
        <v>0</v>
      </c>
      <c r="K361" s="48">
        <f>Table3[[#This Row],[Residential Incentive Disbursements]]/'1.) CLM Reference'!$B$5</f>
        <v>0</v>
      </c>
      <c r="L361" s="49">
        <v>0</v>
      </c>
      <c r="M361" s="48">
        <f>Table3[[#This Row],[C&amp;I CLM $ Collected]]/'1.) CLM Reference'!$B$4</f>
        <v>0</v>
      </c>
      <c r="N361" s="68">
        <v>0</v>
      </c>
      <c r="O361" s="48">
        <f>Table3[[#This Row],[C&amp;I Incentive Disbursements]]/'1.) CLM Reference'!$B$5</f>
        <v>0</v>
      </c>
    </row>
    <row r="362" spans="1:15" x14ac:dyDescent="0.35">
      <c r="A362" t="s">
        <v>95</v>
      </c>
      <c r="B362" s="72">
        <v>9007541300</v>
      </c>
      <c r="C362" t="s">
        <v>45</v>
      </c>
      <c r="D362" s="47">
        <f>Table3[[#This Row],[Residential CLM $ Collected]]+Table3[[#This Row],[C&amp;I CLM $ Collected]]</f>
        <v>23.246790000000001</v>
      </c>
      <c r="E362" s="48">
        <f>Table3[[#This Row],[CLM $ Collected ]]/'1.) CLM Reference'!$B$4</f>
        <v>2.502603492978582E-7</v>
      </c>
      <c r="F362" s="47">
        <f>Table3[[#This Row],[Residential Incentive Disbursements]]+Table3[[#This Row],[C&amp;I Incentive Disbursements]]</f>
        <v>0</v>
      </c>
      <c r="G362" s="48">
        <f>Table3[[#This Row],[Incentive Disbursements]]/'1.) CLM Reference'!$B$5</f>
        <v>0</v>
      </c>
      <c r="H362" s="47">
        <v>23.246790000000001</v>
      </c>
      <c r="I362" s="48">
        <f>Table3[[#This Row],[Residential CLM $ Collected]]/'1.) CLM Reference'!$B$4</f>
        <v>2.502603492978582E-7</v>
      </c>
      <c r="J362" s="68">
        <v>0</v>
      </c>
      <c r="K362" s="48">
        <f>Table3[[#This Row],[Residential Incentive Disbursements]]/'1.) CLM Reference'!$B$5</f>
        <v>0</v>
      </c>
      <c r="L362" s="49">
        <v>0</v>
      </c>
      <c r="M362" s="48">
        <f>Table3[[#This Row],[C&amp;I CLM $ Collected]]/'1.) CLM Reference'!$B$4</f>
        <v>0</v>
      </c>
      <c r="N362" s="68">
        <v>0</v>
      </c>
      <c r="O362" s="48">
        <f>Table3[[#This Row],[C&amp;I Incentive Disbursements]]/'1.) CLM Reference'!$B$5</f>
        <v>0</v>
      </c>
    </row>
    <row r="363" spans="1:15" x14ac:dyDescent="0.35">
      <c r="A363" t="s">
        <v>95</v>
      </c>
      <c r="B363" s="72">
        <v>9009194100</v>
      </c>
      <c r="C363" t="s">
        <v>45</v>
      </c>
      <c r="D363" s="47">
        <f>Table3[[#This Row],[Residential CLM $ Collected]]+Table3[[#This Row],[C&amp;I CLM $ Collected]]</f>
        <v>49.150080000000003</v>
      </c>
      <c r="E363" s="48">
        <f>Table3[[#This Row],[CLM $ Collected ]]/'1.) CLM Reference'!$B$4</f>
        <v>5.291189101298577E-7</v>
      </c>
      <c r="F363" s="47">
        <f>Table3[[#This Row],[Residential Incentive Disbursements]]+Table3[[#This Row],[C&amp;I Incentive Disbursements]]</f>
        <v>0</v>
      </c>
      <c r="G363" s="48">
        <f>Table3[[#This Row],[Incentive Disbursements]]/'1.) CLM Reference'!$B$5</f>
        <v>0</v>
      </c>
      <c r="H363" s="47">
        <v>49.150080000000003</v>
      </c>
      <c r="I363" s="48">
        <f>Table3[[#This Row],[Residential CLM $ Collected]]/'1.) CLM Reference'!$B$4</f>
        <v>5.291189101298577E-7</v>
      </c>
      <c r="J363" s="68">
        <v>0</v>
      </c>
      <c r="K363" s="48">
        <f>Table3[[#This Row],[Residential Incentive Disbursements]]/'1.) CLM Reference'!$B$5</f>
        <v>0</v>
      </c>
      <c r="L363" s="49">
        <v>0</v>
      </c>
      <c r="M363" s="48">
        <f>Table3[[#This Row],[C&amp;I CLM $ Collected]]/'1.) CLM Reference'!$B$4</f>
        <v>0</v>
      </c>
      <c r="N363" s="68">
        <v>0</v>
      </c>
      <c r="O363" s="48">
        <f>Table3[[#This Row],[C&amp;I Incentive Disbursements]]/'1.) CLM Reference'!$B$5</f>
        <v>0</v>
      </c>
    </row>
    <row r="364" spans="1:15" x14ac:dyDescent="0.35">
      <c r="A364" t="s">
        <v>95</v>
      </c>
      <c r="B364" s="72">
        <v>9011870704</v>
      </c>
      <c r="C364" t="s">
        <v>45</v>
      </c>
      <c r="D364" s="47">
        <f>Table3[[#This Row],[Residential CLM $ Collected]]+Table3[[#This Row],[C&amp;I CLM $ Collected]]</f>
        <v>338.88729000000001</v>
      </c>
      <c r="E364" s="48">
        <f>Table3[[#This Row],[CLM $ Collected ]]/'1.) CLM Reference'!$B$4</f>
        <v>3.6482478470362823E-6</v>
      </c>
      <c r="F364" s="47">
        <f>Table3[[#This Row],[Residential Incentive Disbursements]]+Table3[[#This Row],[C&amp;I Incentive Disbursements]]</f>
        <v>0</v>
      </c>
      <c r="G364" s="48">
        <f>Table3[[#This Row],[Incentive Disbursements]]/'1.) CLM Reference'!$B$5</f>
        <v>0</v>
      </c>
      <c r="H364" s="47">
        <v>338.88729000000001</v>
      </c>
      <c r="I364" s="48">
        <f>Table3[[#This Row],[Residential CLM $ Collected]]/'1.) CLM Reference'!$B$4</f>
        <v>3.6482478470362823E-6</v>
      </c>
      <c r="J364" s="68">
        <v>0</v>
      </c>
      <c r="K364" s="48">
        <f>Table3[[#This Row],[Residential Incentive Disbursements]]/'1.) CLM Reference'!$B$5</f>
        <v>0</v>
      </c>
      <c r="L364" s="49">
        <v>0</v>
      </c>
      <c r="M364" s="48">
        <f>Table3[[#This Row],[C&amp;I CLM $ Collected]]/'1.) CLM Reference'!$B$4</f>
        <v>0</v>
      </c>
      <c r="N364" s="68">
        <v>0</v>
      </c>
      <c r="O364" s="48">
        <f>Table3[[#This Row],[C&amp;I Incentive Disbursements]]/'1.) CLM Reference'!$B$5</f>
        <v>0</v>
      </c>
    </row>
    <row r="365" spans="1:15" x14ac:dyDescent="0.35">
      <c r="A365" t="s">
        <v>96</v>
      </c>
      <c r="B365" s="72">
        <v>9011709100</v>
      </c>
      <c r="C365" t="s">
        <v>45</v>
      </c>
      <c r="D365" s="47">
        <f>Table3[[#This Row],[Residential CLM $ Collected]]+Table3[[#This Row],[C&amp;I CLM $ Collected]]</f>
        <v>123289.580673</v>
      </c>
      <c r="E365" s="48">
        <f>Table3[[#This Row],[CLM $ Collected ]]/'1.) CLM Reference'!$B$4</f>
        <v>1.3272582375464075E-3</v>
      </c>
      <c r="F365" s="47">
        <f>Table3[[#This Row],[Residential Incentive Disbursements]]+Table3[[#This Row],[C&amp;I Incentive Disbursements]]</f>
        <v>485526.73500000004</v>
      </c>
      <c r="G365" s="48">
        <f>Table3[[#This Row],[Incentive Disbursements]]/'1.) CLM Reference'!$B$5</f>
        <v>3.8985380266033671E-3</v>
      </c>
      <c r="H365" s="47">
        <v>116272.42143300001</v>
      </c>
      <c r="I365" s="48">
        <f>Table3[[#This Row],[Residential CLM $ Collected]]/'1.) CLM Reference'!$B$4</f>
        <v>1.2517159057887286E-3</v>
      </c>
      <c r="J365" s="68">
        <v>470072.58500000002</v>
      </c>
      <c r="K365" s="48">
        <f>Table3[[#This Row],[Residential Incentive Disbursements]]/'1.) CLM Reference'!$B$5</f>
        <v>3.7744488939136242E-3</v>
      </c>
      <c r="L365" s="49">
        <v>7017.15924</v>
      </c>
      <c r="M365" s="48">
        <f>Table3[[#This Row],[C&amp;I CLM $ Collected]]/'1.) CLM Reference'!$B$4</f>
        <v>7.5542331757678949E-5</v>
      </c>
      <c r="N365" s="68">
        <v>15454.15</v>
      </c>
      <c r="O365" s="48">
        <f>Table3[[#This Row],[C&amp;I Incentive Disbursements]]/'1.) CLM Reference'!$B$5</f>
        <v>1.2408913268974244E-4</v>
      </c>
    </row>
    <row r="366" spans="1:15" x14ac:dyDescent="0.35">
      <c r="A366" t="s">
        <v>96</v>
      </c>
      <c r="B366" s="72">
        <v>9011709200</v>
      </c>
      <c r="C366" t="s">
        <v>55</v>
      </c>
      <c r="D366" s="47">
        <f>Table3[[#This Row],[Residential CLM $ Collected]]+Table3[[#This Row],[C&amp;I CLM $ Collected]]</f>
        <v>14157.543372</v>
      </c>
      <c r="E366" s="48">
        <f>Table3[[#This Row],[CLM $ Collected ]]/'1.) CLM Reference'!$B$4</f>
        <v>1.524112253552554E-4</v>
      </c>
      <c r="F366" s="47">
        <f>Table3[[#This Row],[Residential Incentive Disbursements]]+Table3[[#This Row],[C&amp;I Incentive Disbursements]]</f>
        <v>7324.16</v>
      </c>
      <c r="G366" s="48">
        <f>Table3[[#This Row],[Incentive Disbursements]]/'1.) CLM Reference'!$B$5</f>
        <v>5.8809359432961631E-5</v>
      </c>
      <c r="H366" s="47">
        <v>14157.543372</v>
      </c>
      <c r="I366" s="48">
        <f>Table3[[#This Row],[Residential CLM $ Collected]]/'1.) CLM Reference'!$B$4</f>
        <v>1.524112253552554E-4</v>
      </c>
      <c r="J366" s="68">
        <v>7324.16</v>
      </c>
      <c r="K366" s="48">
        <f>Table3[[#This Row],[Residential Incentive Disbursements]]/'1.) CLM Reference'!$B$5</f>
        <v>5.8809359432961631E-5</v>
      </c>
      <c r="L366" s="49">
        <v>0</v>
      </c>
      <c r="M366" s="48">
        <f>Table3[[#This Row],[C&amp;I CLM $ Collected]]/'1.) CLM Reference'!$B$4</f>
        <v>0</v>
      </c>
      <c r="N366" s="68">
        <v>0</v>
      </c>
      <c r="O366" s="48">
        <f>Table3[[#This Row],[C&amp;I Incentive Disbursements]]/'1.) CLM Reference'!$B$5</f>
        <v>0</v>
      </c>
    </row>
    <row r="367" spans="1:15" x14ac:dyDescent="0.35">
      <c r="A367" t="s">
        <v>96</v>
      </c>
      <c r="B367" s="72">
        <v>9011710100</v>
      </c>
      <c r="C367" t="s">
        <v>45</v>
      </c>
      <c r="D367" s="47">
        <f>Table3[[#This Row],[Residential CLM $ Collected]]+Table3[[#This Row],[C&amp;I CLM $ Collected]]</f>
        <v>12.78501</v>
      </c>
      <c r="E367" s="48">
        <f>Table3[[#This Row],[CLM $ Collected ]]/'1.) CLM Reference'!$B$4</f>
        <v>1.3763539260158542E-7</v>
      </c>
      <c r="F367" s="47">
        <f>Table3[[#This Row],[Residential Incentive Disbursements]]+Table3[[#This Row],[C&amp;I Incentive Disbursements]]</f>
        <v>0</v>
      </c>
      <c r="G367" s="48">
        <f>Table3[[#This Row],[Incentive Disbursements]]/'1.) CLM Reference'!$B$5</f>
        <v>0</v>
      </c>
      <c r="H367" s="47">
        <v>12.78501</v>
      </c>
      <c r="I367" s="48">
        <f>Table3[[#This Row],[Residential CLM $ Collected]]/'1.) CLM Reference'!$B$4</f>
        <v>1.3763539260158542E-7</v>
      </c>
      <c r="J367" s="68">
        <v>0</v>
      </c>
      <c r="K367" s="48">
        <f>Table3[[#This Row],[Residential Incentive Disbursements]]/'1.) CLM Reference'!$B$5</f>
        <v>0</v>
      </c>
      <c r="L367" s="49">
        <v>0</v>
      </c>
      <c r="M367" s="48">
        <f>Table3[[#This Row],[C&amp;I CLM $ Collected]]/'1.) CLM Reference'!$B$4</f>
        <v>0</v>
      </c>
      <c r="N367" s="68">
        <v>0</v>
      </c>
      <c r="O367" s="48">
        <f>Table3[[#This Row],[C&amp;I Incentive Disbursements]]/'1.) CLM Reference'!$B$5</f>
        <v>0</v>
      </c>
    </row>
    <row r="368" spans="1:15" x14ac:dyDescent="0.35">
      <c r="A368" t="s">
        <v>97</v>
      </c>
      <c r="B368" s="72">
        <v>9011702100</v>
      </c>
      <c r="C368" t="s">
        <v>45</v>
      </c>
      <c r="D368" s="47">
        <f>Table3[[#This Row],[Residential CLM $ Collected]]+Table3[[#This Row],[C&amp;I CLM $ Collected]]</f>
        <v>40522.33311</v>
      </c>
      <c r="E368" s="48">
        <f>Table3[[#This Row],[CLM $ Collected ]]/'1.) CLM Reference'!$B$4</f>
        <v>4.3623800268651137E-4</v>
      </c>
      <c r="F368" s="47">
        <f>Table3[[#This Row],[Residential Incentive Disbursements]]+Table3[[#This Row],[C&amp;I Incentive Disbursements]]</f>
        <v>52089.834999999999</v>
      </c>
      <c r="G368" s="48">
        <f>Table3[[#This Row],[Incentive Disbursements]]/'1.) CLM Reference'!$B$5</f>
        <v>4.1825544899601661E-4</v>
      </c>
      <c r="H368" s="47">
        <v>40522.33311</v>
      </c>
      <c r="I368" s="48">
        <f>Table3[[#This Row],[Residential CLM $ Collected]]/'1.) CLM Reference'!$B$4</f>
        <v>4.3623800268651137E-4</v>
      </c>
      <c r="J368" s="68">
        <v>52089.834999999999</v>
      </c>
      <c r="K368" s="48">
        <f>Table3[[#This Row],[Residential Incentive Disbursements]]/'1.) CLM Reference'!$B$5</f>
        <v>4.1825544899601661E-4</v>
      </c>
      <c r="L368" s="49">
        <v>0</v>
      </c>
      <c r="M368" s="48">
        <f>Table3[[#This Row],[C&amp;I CLM $ Collected]]/'1.) CLM Reference'!$B$4</f>
        <v>0</v>
      </c>
      <c r="N368" s="68">
        <v>0</v>
      </c>
      <c r="O368" s="48">
        <f>Table3[[#This Row],[C&amp;I Incentive Disbursements]]/'1.) CLM Reference'!$B$5</f>
        <v>0</v>
      </c>
    </row>
    <row r="369" spans="1:15" x14ac:dyDescent="0.35">
      <c r="A369" t="s">
        <v>97</v>
      </c>
      <c r="B369" s="72">
        <v>9011702400</v>
      </c>
      <c r="C369" t="s">
        <v>45</v>
      </c>
      <c r="D369" s="47">
        <f>Table3[[#This Row],[Residential CLM $ Collected]]+Table3[[#This Row],[C&amp;I CLM $ Collected]]</f>
        <v>98.039339999999996</v>
      </c>
      <c r="E369" s="48">
        <f>Table3[[#This Row],[CLM $ Collected ]]/'1.) CLM Reference'!$B$4</f>
        <v>1.0554299958545452E-6</v>
      </c>
      <c r="F369" s="47">
        <f>Table3[[#This Row],[Residential Incentive Disbursements]]+Table3[[#This Row],[C&amp;I Incentive Disbursements]]</f>
        <v>0</v>
      </c>
      <c r="G369" s="48">
        <f>Table3[[#This Row],[Incentive Disbursements]]/'1.) CLM Reference'!$B$5</f>
        <v>0</v>
      </c>
      <c r="H369" s="47">
        <v>98.039339999999996</v>
      </c>
      <c r="I369" s="48">
        <f>Table3[[#This Row],[Residential CLM $ Collected]]/'1.) CLM Reference'!$B$4</f>
        <v>1.0554299958545452E-6</v>
      </c>
      <c r="J369" s="68">
        <v>0</v>
      </c>
      <c r="K369" s="48">
        <f>Table3[[#This Row],[Residential Incentive Disbursements]]/'1.) CLM Reference'!$B$5</f>
        <v>0</v>
      </c>
      <c r="L369" s="49">
        <v>0</v>
      </c>
      <c r="M369" s="48">
        <f>Table3[[#This Row],[C&amp;I CLM $ Collected]]/'1.) CLM Reference'!$B$4</f>
        <v>0</v>
      </c>
      <c r="N369" s="68">
        <v>0</v>
      </c>
      <c r="O369" s="48">
        <f>Table3[[#This Row],[C&amp;I Incentive Disbursements]]/'1.) CLM Reference'!$B$5</f>
        <v>0</v>
      </c>
    </row>
    <row r="370" spans="1:15" x14ac:dyDescent="0.35">
      <c r="A370" t="s">
        <v>97</v>
      </c>
      <c r="B370" s="72">
        <v>9011702600</v>
      </c>
      <c r="C370" t="s">
        <v>45</v>
      </c>
      <c r="D370" s="47">
        <f>Table3[[#This Row],[Residential CLM $ Collected]]+Table3[[#This Row],[C&amp;I CLM $ Collected]]</f>
        <v>24.04374</v>
      </c>
      <c r="E370" s="48">
        <f>Table3[[#This Row],[CLM $ Collected ]]/'1.) CLM Reference'!$B$4</f>
        <v>2.5883981275810059E-7</v>
      </c>
      <c r="F370" s="47">
        <f>Table3[[#This Row],[Residential Incentive Disbursements]]+Table3[[#This Row],[C&amp;I Incentive Disbursements]]</f>
        <v>0</v>
      </c>
      <c r="G370" s="48">
        <f>Table3[[#This Row],[Incentive Disbursements]]/'1.) CLM Reference'!$B$5</f>
        <v>0</v>
      </c>
      <c r="H370" s="47">
        <v>24.04374</v>
      </c>
      <c r="I370" s="48">
        <f>Table3[[#This Row],[Residential CLM $ Collected]]/'1.) CLM Reference'!$B$4</f>
        <v>2.5883981275810059E-7</v>
      </c>
      <c r="J370" s="68">
        <v>0</v>
      </c>
      <c r="K370" s="48">
        <f>Table3[[#This Row],[Residential Incentive Disbursements]]/'1.) CLM Reference'!$B$5</f>
        <v>0</v>
      </c>
      <c r="L370" s="49">
        <v>0</v>
      </c>
      <c r="M370" s="48">
        <f>Table3[[#This Row],[C&amp;I CLM $ Collected]]/'1.) CLM Reference'!$B$4</f>
        <v>0</v>
      </c>
      <c r="N370" s="68">
        <v>0</v>
      </c>
      <c r="O370" s="48">
        <f>Table3[[#This Row],[C&amp;I Incentive Disbursements]]/'1.) CLM Reference'!$B$5</f>
        <v>0</v>
      </c>
    </row>
    <row r="371" spans="1:15" x14ac:dyDescent="0.35">
      <c r="A371" t="s">
        <v>97</v>
      </c>
      <c r="B371" s="72">
        <v>9011702700</v>
      </c>
      <c r="C371" t="s">
        <v>45</v>
      </c>
      <c r="D371" s="47">
        <f>Table3[[#This Row],[Residential CLM $ Collected]]+Table3[[#This Row],[C&amp;I CLM $ Collected]]</f>
        <v>1837.5686700000001</v>
      </c>
      <c r="E371" s="48">
        <f>Table3[[#This Row],[CLM $ Collected ]]/'1.) CLM Reference'!$B$4</f>
        <v>1.9782110872640944E-5</v>
      </c>
      <c r="F371" s="47">
        <f>Table3[[#This Row],[Residential Incentive Disbursements]]+Table3[[#This Row],[C&amp;I Incentive Disbursements]]</f>
        <v>660.59</v>
      </c>
      <c r="G371" s="48">
        <f>Table3[[#This Row],[Incentive Disbursements]]/'1.) CLM Reference'!$B$5</f>
        <v>5.3042089123967978E-6</v>
      </c>
      <c r="H371" s="47">
        <v>1837.5686700000001</v>
      </c>
      <c r="I371" s="48">
        <f>Table3[[#This Row],[Residential CLM $ Collected]]/'1.) CLM Reference'!$B$4</f>
        <v>1.9782110872640944E-5</v>
      </c>
      <c r="J371" s="68">
        <v>660.59</v>
      </c>
      <c r="K371" s="48">
        <f>Table3[[#This Row],[Residential Incentive Disbursements]]/'1.) CLM Reference'!$B$5</f>
        <v>5.3042089123967978E-6</v>
      </c>
      <c r="L371" s="49">
        <v>0</v>
      </c>
      <c r="M371" s="48">
        <f>Table3[[#This Row],[C&amp;I CLM $ Collected]]/'1.) CLM Reference'!$B$4</f>
        <v>0</v>
      </c>
      <c r="N371" s="68">
        <v>0</v>
      </c>
      <c r="O371" s="48">
        <f>Table3[[#This Row],[C&amp;I Incentive Disbursements]]/'1.) CLM Reference'!$B$5</f>
        <v>0</v>
      </c>
    </row>
    <row r="372" spans="1:15" x14ac:dyDescent="0.35">
      <c r="A372" t="s">
        <v>97</v>
      </c>
      <c r="B372" s="72">
        <v>9011702800</v>
      </c>
      <c r="C372" t="s">
        <v>45</v>
      </c>
      <c r="D372" s="47">
        <f>Table3[[#This Row],[Residential CLM $ Collected]]+Table3[[#This Row],[C&amp;I CLM $ Collected]]</f>
        <v>16693.25763</v>
      </c>
      <c r="E372" s="48">
        <f>Table3[[#This Row],[CLM $ Collected ]]/'1.) CLM Reference'!$B$4</f>
        <v>1.7970913340736234E-4</v>
      </c>
      <c r="F372" s="47">
        <f>Table3[[#This Row],[Residential Incentive Disbursements]]+Table3[[#This Row],[C&amp;I Incentive Disbursements]]</f>
        <v>9846.07</v>
      </c>
      <c r="G372" s="48">
        <f>Table3[[#This Row],[Incentive Disbursements]]/'1.) CLM Reference'!$B$5</f>
        <v>7.9059041532694604E-5</v>
      </c>
      <c r="H372" s="47">
        <v>16693.25763</v>
      </c>
      <c r="I372" s="48">
        <f>Table3[[#This Row],[Residential CLM $ Collected]]/'1.) CLM Reference'!$B$4</f>
        <v>1.7970913340736234E-4</v>
      </c>
      <c r="J372" s="68">
        <v>9846.07</v>
      </c>
      <c r="K372" s="48">
        <f>Table3[[#This Row],[Residential Incentive Disbursements]]/'1.) CLM Reference'!$B$5</f>
        <v>7.9059041532694604E-5</v>
      </c>
      <c r="L372" s="49">
        <v>0</v>
      </c>
      <c r="M372" s="48">
        <f>Table3[[#This Row],[C&amp;I CLM $ Collected]]/'1.) CLM Reference'!$B$4</f>
        <v>0</v>
      </c>
      <c r="N372" s="68">
        <v>0</v>
      </c>
      <c r="O372" s="48">
        <f>Table3[[#This Row],[C&amp;I Incentive Disbursements]]/'1.) CLM Reference'!$B$5</f>
        <v>0</v>
      </c>
    </row>
    <row r="373" spans="1:15" x14ac:dyDescent="0.35">
      <c r="A373" t="s">
        <v>97</v>
      </c>
      <c r="B373" s="72">
        <v>9011702900</v>
      </c>
      <c r="C373" t="s">
        <v>45</v>
      </c>
      <c r="D373" s="47">
        <f>Table3[[#This Row],[Residential CLM $ Collected]]+Table3[[#This Row],[C&amp;I CLM $ Collected]]</f>
        <v>21708.85038</v>
      </c>
      <c r="E373" s="48">
        <f>Table3[[#This Row],[CLM $ Collected ]]/'1.) CLM Reference'!$B$4</f>
        <v>2.3370385670252718E-4</v>
      </c>
      <c r="F373" s="47">
        <f>Table3[[#This Row],[Residential Incentive Disbursements]]+Table3[[#This Row],[C&amp;I Incentive Disbursements]]</f>
        <v>14280.24</v>
      </c>
      <c r="G373" s="48">
        <f>Table3[[#This Row],[Incentive Disbursements]]/'1.) CLM Reference'!$B$5</f>
        <v>1.1466321966600348E-4</v>
      </c>
      <c r="H373" s="47">
        <v>21708.85038</v>
      </c>
      <c r="I373" s="48">
        <f>Table3[[#This Row],[Residential CLM $ Collected]]/'1.) CLM Reference'!$B$4</f>
        <v>2.3370385670252718E-4</v>
      </c>
      <c r="J373" s="68">
        <v>14280.24</v>
      </c>
      <c r="K373" s="48">
        <f>Table3[[#This Row],[Residential Incentive Disbursements]]/'1.) CLM Reference'!$B$5</f>
        <v>1.1466321966600348E-4</v>
      </c>
      <c r="L373" s="49">
        <v>0</v>
      </c>
      <c r="M373" s="48">
        <f>Table3[[#This Row],[C&amp;I CLM $ Collected]]/'1.) CLM Reference'!$B$4</f>
        <v>0</v>
      </c>
      <c r="N373" s="68">
        <v>0</v>
      </c>
      <c r="O373" s="48">
        <f>Table3[[#This Row],[C&amp;I Incentive Disbursements]]/'1.) CLM Reference'!$B$5</f>
        <v>0</v>
      </c>
    </row>
    <row r="374" spans="1:15" x14ac:dyDescent="0.35">
      <c r="A374" t="s">
        <v>97</v>
      </c>
      <c r="B374" s="72">
        <v>9011703000</v>
      </c>
      <c r="C374" t="s">
        <v>45</v>
      </c>
      <c r="D374" s="47">
        <f>Table3[[#This Row],[Residential CLM $ Collected]]+Table3[[#This Row],[C&amp;I CLM $ Collected]]</f>
        <v>315143.287725</v>
      </c>
      <c r="E374" s="48">
        <f>Table3[[#This Row],[CLM $ Collected ]]/'1.) CLM Reference'!$B$4</f>
        <v>3.3926348224823269E-3</v>
      </c>
      <c r="F374" s="47">
        <f>Table3[[#This Row],[Residential Incentive Disbursements]]+Table3[[#This Row],[C&amp;I Incentive Disbursements]]</f>
        <v>386463.77499999997</v>
      </c>
      <c r="G374" s="48">
        <f>Table3[[#This Row],[Incentive Disbursements]]/'1.) CLM Reference'!$B$5</f>
        <v>3.1031117632321263E-3</v>
      </c>
      <c r="H374" s="47">
        <v>186304.926255</v>
      </c>
      <c r="I374" s="48">
        <f>Table3[[#This Row],[Residential CLM $ Collected]]/'1.) CLM Reference'!$B$4</f>
        <v>2.0056418938050376E-3</v>
      </c>
      <c r="J374" s="68">
        <v>372895.05499999999</v>
      </c>
      <c r="K374" s="48">
        <f>Table3[[#This Row],[Residential Incentive Disbursements]]/'1.) CLM Reference'!$B$5</f>
        <v>2.9941616950297368E-3</v>
      </c>
      <c r="L374" s="49">
        <v>128838.36147</v>
      </c>
      <c r="M374" s="48">
        <f>Table3[[#This Row],[C&amp;I CLM $ Collected]]/'1.) CLM Reference'!$B$4</f>
        <v>1.3869929286772892E-3</v>
      </c>
      <c r="N374" s="68">
        <v>13568.72</v>
      </c>
      <c r="O374" s="48">
        <f>Table3[[#This Row],[C&amp;I Incentive Disbursements]]/'1.) CLM Reference'!$B$5</f>
        <v>1.0895006820238979E-4</v>
      </c>
    </row>
    <row r="375" spans="1:15" x14ac:dyDescent="0.35">
      <c r="A375" t="s">
        <v>98</v>
      </c>
      <c r="B375" s="72">
        <v>9009186100</v>
      </c>
      <c r="C375" t="s">
        <v>45</v>
      </c>
      <c r="D375" s="47">
        <f>Table3[[#This Row],[Residential CLM $ Collected]]+Table3[[#This Row],[C&amp;I CLM $ Collected]]</f>
        <v>334.00416000000001</v>
      </c>
      <c r="E375" s="48">
        <f>Table3[[#This Row],[CLM $ Collected ]]/'1.) CLM Reference'!$B$4</f>
        <v>3.5956791345617061E-6</v>
      </c>
      <c r="F375" s="47">
        <f>Table3[[#This Row],[Residential Incentive Disbursements]]+Table3[[#This Row],[C&amp;I Incentive Disbursements]]</f>
        <v>0</v>
      </c>
      <c r="G375" s="48">
        <f>Table3[[#This Row],[Incentive Disbursements]]/'1.) CLM Reference'!$B$5</f>
        <v>0</v>
      </c>
      <c r="H375" s="47">
        <v>334.00416000000001</v>
      </c>
      <c r="I375" s="48">
        <f>Table3[[#This Row],[Residential CLM $ Collected]]/'1.) CLM Reference'!$B$4</f>
        <v>3.5956791345617061E-6</v>
      </c>
      <c r="J375" s="68">
        <v>0</v>
      </c>
      <c r="K375" s="48">
        <f>Table3[[#This Row],[Residential Incentive Disbursements]]/'1.) CLM Reference'!$B$5</f>
        <v>0</v>
      </c>
      <c r="L375" s="49">
        <v>0</v>
      </c>
      <c r="M375" s="48">
        <f>Table3[[#This Row],[C&amp;I CLM $ Collected]]/'1.) CLM Reference'!$B$4</f>
        <v>0</v>
      </c>
      <c r="N375" s="68">
        <v>0</v>
      </c>
      <c r="O375" s="48">
        <f>Table3[[#This Row],[C&amp;I Incentive Disbursements]]/'1.) CLM Reference'!$B$5</f>
        <v>0</v>
      </c>
    </row>
    <row r="376" spans="1:15" x14ac:dyDescent="0.35">
      <c r="A376" t="s">
        <v>98</v>
      </c>
      <c r="B376" s="72">
        <v>9009190100</v>
      </c>
      <c r="C376" t="s">
        <v>45</v>
      </c>
      <c r="D376" s="47">
        <f>Table3[[#This Row],[Residential CLM $ Collected]]+Table3[[#This Row],[C&amp;I CLM $ Collected]]</f>
        <v>43597.031414999998</v>
      </c>
      <c r="E376" s="48">
        <f>Table3[[#This Row],[CLM $ Collected ]]/'1.) CLM Reference'!$B$4</f>
        <v>4.6933827467222775E-4</v>
      </c>
      <c r="F376" s="47">
        <f>Table3[[#This Row],[Residential Incentive Disbursements]]+Table3[[#This Row],[C&amp;I Incentive Disbursements]]</f>
        <v>43882.18</v>
      </c>
      <c r="G376" s="48">
        <f>Table3[[#This Row],[Incentive Disbursements]]/'1.) CLM Reference'!$B$5</f>
        <v>3.5235206444451245E-4</v>
      </c>
      <c r="H376" s="47">
        <v>43597.031414999998</v>
      </c>
      <c r="I376" s="48">
        <f>Table3[[#This Row],[Residential CLM $ Collected]]/'1.) CLM Reference'!$B$4</f>
        <v>4.6933827467222775E-4</v>
      </c>
      <c r="J376" s="68">
        <v>43882.18</v>
      </c>
      <c r="K376" s="48">
        <f>Table3[[#This Row],[Residential Incentive Disbursements]]/'1.) CLM Reference'!$B$5</f>
        <v>3.5235206444451245E-4</v>
      </c>
      <c r="L376" s="49">
        <v>0</v>
      </c>
      <c r="M376" s="48">
        <f>Table3[[#This Row],[C&amp;I CLM $ Collected]]/'1.) CLM Reference'!$B$4</f>
        <v>0</v>
      </c>
      <c r="N376" s="68">
        <v>0</v>
      </c>
      <c r="O376" s="48">
        <f>Table3[[#This Row],[C&amp;I Incentive Disbursements]]/'1.) CLM Reference'!$B$5</f>
        <v>0</v>
      </c>
    </row>
    <row r="377" spans="1:15" x14ac:dyDescent="0.35">
      <c r="A377" t="s">
        <v>98</v>
      </c>
      <c r="B377" s="72">
        <v>9009190200</v>
      </c>
      <c r="C377" t="s">
        <v>45</v>
      </c>
      <c r="D377" s="47">
        <f>Table3[[#This Row],[Residential CLM $ Collected]]+Table3[[#This Row],[C&amp;I CLM $ Collected]]</f>
        <v>59707.358760000003</v>
      </c>
      <c r="E377" s="48">
        <f>Table3[[#This Row],[CLM $ Collected ]]/'1.) CLM Reference'!$B$4</f>
        <v>6.4277194653240876E-4</v>
      </c>
      <c r="F377" s="47">
        <f>Table3[[#This Row],[Residential Incentive Disbursements]]+Table3[[#This Row],[C&amp;I Incentive Disbursements]]</f>
        <v>57093.065000000002</v>
      </c>
      <c r="G377" s="48">
        <f>Table3[[#This Row],[Incentive Disbursements]]/'1.) CLM Reference'!$B$5</f>
        <v>4.5842889569786048E-4</v>
      </c>
      <c r="H377" s="47">
        <v>59707.358760000003</v>
      </c>
      <c r="I377" s="48">
        <f>Table3[[#This Row],[Residential CLM $ Collected]]/'1.) CLM Reference'!$B$4</f>
        <v>6.4277194653240876E-4</v>
      </c>
      <c r="J377" s="68">
        <v>57093.065000000002</v>
      </c>
      <c r="K377" s="48">
        <f>Table3[[#This Row],[Residential Incentive Disbursements]]/'1.) CLM Reference'!$B$5</f>
        <v>4.5842889569786048E-4</v>
      </c>
      <c r="L377" s="49">
        <v>0</v>
      </c>
      <c r="M377" s="48">
        <f>Table3[[#This Row],[C&amp;I CLM $ Collected]]/'1.) CLM Reference'!$B$4</f>
        <v>0</v>
      </c>
      <c r="N377" s="68">
        <v>0</v>
      </c>
      <c r="O377" s="48">
        <f>Table3[[#This Row],[C&amp;I Incentive Disbursements]]/'1.) CLM Reference'!$B$5</f>
        <v>0</v>
      </c>
    </row>
    <row r="378" spans="1:15" x14ac:dyDescent="0.35">
      <c r="A378" t="s">
        <v>98</v>
      </c>
      <c r="B378" s="72">
        <v>9009190301</v>
      </c>
      <c r="C378" t="s">
        <v>45</v>
      </c>
      <c r="D378" s="47">
        <f>Table3[[#This Row],[Residential CLM $ Collected]]+Table3[[#This Row],[C&amp;I CLM $ Collected]]</f>
        <v>342919.239726</v>
      </c>
      <c r="E378" s="48">
        <f>Table3[[#This Row],[CLM $ Collected ]]/'1.) CLM Reference'!$B$4</f>
        <v>3.6916532869606831E-3</v>
      </c>
      <c r="F378" s="47">
        <f>Table3[[#This Row],[Residential Incentive Disbursements]]+Table3[[#This Row],[C&amp;I Incentive Disbursements]]</f>
        <v>615696.05849999993</v>
      </c>
      <c r="G378" s="48">
        <f>Table3[[#This Row],[Incentive Disbursements]]/'1.) CLM Reference'!$B$5</f>
        <v>4.9437329066793012E-3</v>
      </c>
      <c r="H378" s="47">
        <v>228286.32363600002</v>
      </c>
      <c r="I378" s="48">
        <f>Table3[[#This Row],[Residential CLM $ Collected]]/'1.) CLM Reference'!$B$4</f>
        <v>2.4575872665890332E-3</v>
      </c>
      <c r="J378" s="68">
        <v>567574.16249999998</v>
      </c>
      <c r="K378" s="48">
        <f>Table3[[#This Row],[Residential Incentive Disbursements]]/'1.) CLM Reference'!$B$5</f>
        <v>4.5573380329382036E-3</v>
      </c>
      <c r="L378" s="49">
        <v>114632.91609</v>
      </c>
      <c r="M378" s="48">
        <f>Table3[[#This Row],[C&amp;I CLM $ Collected]]/'1.) CLM Reference'!$B$4</f>
        <v>1.2340660203716501E-3</v>
      </c>
      <c r="N378" s="68">
        <v>48121.896000000001</v>
      </c>
      <c r="O378" s="48">
        <f>Table3[[#This Row],[C&amp;I Incentive Disbursements]]/'1.) CLM Reference'!$B$5</f>
        <v>3.8639487374109778E-4</v>
      </c>
    </row>
    <row r="379" spans="1:15" x14ac:dyDescent="0.35">
      <c r="A379" t="s">
        <v>98</v>
      </c>
      <c r="B379" s="72">
        <v>9009190302</v>
      </c>
      <c r="C379" t="s">
        <v>45</v>
      </c>
      <c r="D379" s="47">
        <f>Table3[[#This Row],[Residential CLM $ Collected]]+Table3[[#This Row],[C&amp;I CLM $ Collected]]</f>
        <v>66950.438835000008</v>
      </c>
      <c r="E379" s="48">
        <f>Table3[[#This Row],[CLM $ Collected ]]/'1.) CLM Reference'!$B$4</f>
        <v>7.2074640019082175E-4</v>
      </c>
      <c r="F379" s="47">
        <f>Table3[[#This Row],[Residential Incentive Disbursements]]+Table3[[#This Row],[C&amp;I Incentive Disbursements]]</f>
        <v>57196.65</v>
      </c>
      <c r="G379" s="48">
        <f>Table3[[#This Row],[Incentive Disbursements]]/'1.) CLM Reference'!$B$5</f>
        <v>4.5926063169173052E-4</v>
      </c>
      <c r="H379" s="47">
        <v>66950.438835000008</v>
      </c>
      <c r="I379" s="48">
        <f>Table3[[#This Row],[Residential CLM $ Collected]]/'1.) CLM Reference'!$B$4</f>
        <v>7.2074640019082175E-4</v>
      </c>
      <c r="J379" s="68">
        <v>57196.65</v>
      </c>
      <c r="K379" s="48">
        <f>Table3[[#This Row],[Residential Incentive Disbursements]]/'1.) CLM Reference'!$B$5</f>
        <v>4.5926063169173052E-4</v>
      </c>
      <c r="L379" s="49">
        <v>0</v>
      </c>
      <c r="M379" s="48">
        <f>Table3[[#This Row],[C&amp;I CLM $ Collected]]/'1.) CLM Reference'!$B$4</f>
        <v>0</v>
      </c>
      <c r="N379" s="68">
        <v>0</v>
      </c>
      <c r="O379" s="48">
        <f>Table3[[#This Row],[C&amp;I Incentive Disbursements]]/'1.) CLM Reference'!$B$5</f>
        <v>0</v>
      </c>
    </row>
    <row r="380" spans="1:15" x14ac:dyDescent="0.35">
      <c r="A380" t="s">
        <v>98</v>
      </c>
      <c r="B380" s="72">
        <v>9009190303</v>
      </c>
      <c r="C380" t="s">
        <v>45</v>
      </c>
      <c r="D380" s="47">
        <f>Table3[[#This Row],[Residential CLM $ Collected]]+Table3[[#This Row],[C&amp;I CLM $ Collected]]</f>
        <v>46943.999235000003</v>
      </c>
      <c r="E380" s="48">
        <f>Table3[[#This Row],[CLM $ Collected ]]/'1.) CLM Reference'!$B$4</f>
        <v>5.0536962935482659E-4</v>
      </c>
      <c r="F380" s="47">
        <f>Table3[[#This Row],[Residential Incentive Disbursements]]+Table3[[#This Row],[C&amp;I Incentive Disbursements]]</f>
        <v>51159.535000000003</v>
      </c>
      <c r="G380" s="48">
        <f>Table3[[#This Row],[Incentive Disbursements]]/'1.) CLM Reference'!$B$5</f>
        <v>4.1078560302317002E-4</v>
      </c>
      <c r="H380" s="47">
        <v>46943.999235000003</v>
      </c>
      <c r="I380" s="48">
        <f>Table3[[#This Row],[Residential CLM $ Collected]]/'1.) CLM Reference'!$B$4</f>
        <v>5.0536962935482659E-4</v>
      </c>
      <c r="J380" s="68">
        <v>51159.535000000003</v>
      </c>
      <c r="K380" s="48">
        <f>Table3[[#This Row],[Residential Incentive Disbursements]]/'1.) CLM Reference'!$B$5</f>
        <v>4.1078560302317002E-4</v>
      </c>
      <c r="L380" s="49">
        <v>0</v>
      </c>
      <c r="M380" s="48">
        <f>Table3[[#This Row],[C&amp;I CLM $ Collected]]/'1.) CLM Reference'!$B$4</f>
        <v>0</v>
      </c>
      <c r="N380" s="68">
        <v>0</v>
      </c>
      <c r="O380" s="48">
        <f>Table3[[#This Row],[C&amp;I Incentive Disbursements]]/'1.) CLM Reference'!$B$5</f>
        <v>0</v>
      </c>
    </row>
    <row r="381" spans="1:15" x14ac:dyDescent="0.35">
      <c r="A381" t="s">
        <v>98</v>
      </c>
      <c r="B381" s="72">
        <v>9009194201</v>
      </c>
      <c r="C381" t="s">
        <v>45</v>
      </c>
      <c r="D381" s="47">
        <f>Table3[[#This Row],[Residential CLM $ Collected]]+Table3[[#This Row],[C&amp;I CLM $ Collected]]</f>
        <v>873.31713000000002</v>
      </c>
      <c r="E381" s="48">
        <f>Table3[[#This Row],[CLM $ Collected ]]/'1.) CLM Reference'!$B$4</f>
        <v>9.4015840467265822E-6</v>
      </c>
      <c r="F381" s="47">
        <f>Table3[[#This Row],[Residential Incentive Disbursements]]+Table3[[#This Row],[C&amp;I Incentive Disbursements]]</f>
        <v>266.14</v>
      </c>
      <c r="G381" s="48">
        <f>Table3[[#This Row],[Incentive Disbursements]]/'1.) CLM Reference'!$B$5</f>
        <v>2.1369717373034461E-6</v>
      </c>
      <c r="H381" s="47">
        <v>873.31713000000002</v>
      </c>
      <c r="I381" s="48">
        <f>Table3[[#This Row],[Residential CLM $ Collected]]/'1.) CLM Reference'!$B$4</f>
        <v>9.4015840467265822E-6</v>
      </c>
      <c r="J381" s="68">
        <v>266.14</v>
      </c>
      <c r="K381" s="48">
        <f>Table3[[#This Row],[Residential Incentive Disbursements]]/'1.) CLM Reference'!$B$5</f>
        <v>2.1369717373034461E-6</v>
      </c>
      <c r="L381" s="49">
        <v>0</v>
      </c>
      <c r="M381" s="48">
        <f>Table3[[#This Row],[C&amp;I CLM $ Collected]]/'1.) CLM Reference'!$B$4</f>
        <v>0</v>
      </c>
      <c r="N381" s="68">
        <v>0</v>
      </c>
      <c r="O381" s="48">
        <f>Table3[[#This Row],[C&amp;I Incentive Disbursements]]/'1.) CLM Reference'!$B$5</f>
        <v>0</v>
      </c>
    </row>
    <row r="382" spans="1:15" x14ac:dyDescent="0.35">
      <c r="A382" t="s">
        <v>99</v>
      </c>
      <c r="B382" s="72">
        <v>9007590100</v>
      </c>
      <c r="C382" t="s">
        <v>45</v>
      </c>
      <c r="D382" s="47">
        <f>Table3[[#This Row],[Residential CLM $ Collected]]+Table3[[#This Row],[C&amp;I CLM $ Collected]]</f>
        <v>172625.88180599999</v>
      </c>
      <c r="E382" s="48">
        <f>Table3[[#This Row],[CLM $ Collected ]]/'1.) CLM Reference'!$B$4</f>
        <v>1.8583818875044832E-3</v>
      </c>
      <c r="F382" s="47">
        <f>Table3[[#This Row],[Residential Incentive Disbursements]]+Table3[[#This Row],[C&amp;I Incentive Disbursements]]</f>
        <v>223609.76499999998</v>
      </c>
      <c r="G382" s="48">
        <f>Table3[[#This Row],[Incentive Disbursements]]/'1.) CLM Reference'!$B$5</f>
        <v>1.7954751183214298E-3</v>
      </c>
      <c r="H382" s="47">
        <v>147879.598986</v>
      </c>
      <c r="I382" s="48">
        <f>Table3[[#This Row],[Residential CLM $ Collected]]/'1.) CLM Reference'!$B$4</f>
        <v>1.5919789397273155E-3</v>
      </c>
      <c r="J382" s="68">
        <v>200859.745</v>
      </c>
      <c r="K382" s="48">
        <f>Table3[[#This Row],[Residential Incentive Disbursements]]/'1.) CLM Reference'!$B$5</f>
        <v>1.6128037808182806E-3</v>
      </c>
      <c r="L382" s="49">
        <v>24746.28282</v>
      </c>
      <c r="M382" s="48">
        <f>Table3[[#This Row],[C&amp;I CLM $ Collected]]/'1.) CLM Reference'!$B$4</f>
        <v>2.6640294777716784E-4</v>
      </c>
      <c r="N382" s="68">
        <v>22750.02</v>
      </c>
      <c r="O382" s="48">
        <f>Table3[[#This Row],[C&amp;I Incentive Disbursements]]/'1.) CLM Reference'!$B$5</f>
        <v>1.8267133750314929E-4</v>
      </c>
    </row>
    <row r="383" spans="1:15" x14ac:dyDescent="0.35">
      <c r="A383" t="s">
        <v>100</v>
      </c>
      <c r="B383" s="72">
        <v>9015820000</v>
      </c>
      <c r="C383" t="s">
        <v>45</v>
      </c>
      <c r="D383" s="47">
        <f>Table3[[#This Row],[Residential CLM $ Collected]]+Table3[[#This Row],[C&amp;I CLM $ Collected]]</f>
        <v>7114.623810000001</v>
      </c>
      <c r="E383" s="48">
        <f>Table3[[#This Row],[CLM $ Collected ]]/'1.) CLM Reference'!$B$4</f>
        <v>7.6591574140492472E-5</v>
      </c>
      <c r="F383" s="47">
        <f>Table3[[#This Row],[Residential Incentive Disbursements]]+Table3[[#This Row],[C&amp;I Incentive Disbursements]]</f>
        <v>33583.324999999997</v>
      </c>
      <c r="G383" s="48">
        <f>Table3[[#This Row],[Incentive Disbursements]]/'1.) CLM Reference'!$B$5</f>
        <v>2.6965738472111014E-4</v>
      </c>
      <c r="H383" s="47">
        <v>33531.09648</v>
      </c>
      <c r="I383" s="48">
        <f>Table3[[#This Row],[Residential CLM $ Collected]]/'1.) CLM Reference'!$B$4</f>
        <v>3.609747374766574E-4</v>
      </c>
      <c r="J383" s="68">
        <v>28052.445</v>
      </c>
      <c r="K383" s="48">
        <f>Table3[[#This Row],[Residential Incentive Disbursements]]/'1.) CLM Reference'!$B$5</f>
        <v>2.2524717114022461E-4</v>
      </c>
      <c r="L383" s="49">
        <v>-26416.472669999999</v>
      </c>
      <c r="M383" s="48">
        <f>Table3[[#This Row],[C&amp;I CLM $ Collected]]/'1.) CLM Reference'!$B$4</f>
        <v>-2.8438316333616488E-4</v>
      </c>
      <c r="N383" s="68">
        <v>5530.88</v>
      </c>
      <c r="O383" s="48">
        <f>Table3[[#This Row],[C&amp;I Incentive Disbursements]]/'1.) CLM Reference'!$B$5</f>
        <v>4.4410213580885572E-5</v>
      </c>
    </row>
    <row r="384" spans="1:15" x14ac:dyDescent="0.35">
      <c r="A384" t="s">
        <v>100</v>
      </c>
      <c r="B384" s="72">
        <v>9015825000</v>
      </c>
      <c r="C384" t="s">
        <v>45</v>
      </c>
      <c r="D384" s="47">
        <f>Table3[[#This Row],[Residential CLM $ Collected]]+Table3[[#This Row],[C&amp;I CLM $ Collected]]</f>
        <v>81.407717999999988</v>
      </c>
      <c r="E384" s="48">
        <f>Table3[[#This Row],[CLM $ Collected ]]/'1.) CLM Reference'!$B$4</f>
        <v>8.7638439295152305E-7</v>
      </c>
      <c r="F384" s="47">
        <f>Table3[[#This Row],[Residential Incentive Disbursements]]+Table3[[#This Row],[C&amp;I Incentive Disbursements]]</f>
        <v>0</v>
      </c>
      <c r="G384" s="48">
        <f>Table3[[#This Row],[Incentive Disbursements]]/'1.) CLM Reference'!$B$5</f>
        <v>0</v>
      </c>
      <c r="H384" s="47">
        <v>81.407717999999988</v>
      </c>
      <c r="I384" s="48">
        <f>Table3[[#This Row],[Residential CLM $ Collected]]/'1.) CLM Reference'!$B$4</f>
        <v>8.7638439295152305E-7</v>
      </c>
      <c r="J384" s="68">
        <v>0</v>
      </c>
      <c r="K384" s="48">
        <f>Table3[[#This Row],[Residential Incentive Disbursements]]/'1.) CLM Reference'!$B$5</f>
        <v>0</v>
      </c>
      <c r="L384" s="49">
        <v>0</v>
      </c>
      <c r="M384" s="48">
        <f>Table3[[#This Row],[C&amp;I CLM $ Collected]]/'1.) CLM Reference'!$B$4</f>
        <v>0</v>
      </c>
      <c r="N384" s="68">
        <v>0</v>
      </c>
      <c r="O384" s="48">
        <f>Table3[[#This Row],[C&amp;I Incentive Disbursements]]/'1.) CLM Reference'!$B$5</f>
        <v>0</v>
      </c>
    </row>
    <row r="385" spans="1:15" x14ac:dyDescent="0.35">
      <c r="A385" t="s">
        <v>101</v>
      </c>
      <c r="B385" s="72">
        <v>9003471100</v>
      </c>
      <c r="C385" t="s">
        <v>55</v>
      </c>
      <c r="D385" s="47">
        <f>Table3[[#This Row],[Residential CLM $ Collected]]+Table3[[#This Row],[C&amp;I CLM $ Collected]]</f>
        <v>195.52323000000001</v>
      </c>
      <c r="E385" s="48">
        <f>Table3[[#This Row],[CLM $ Collected ]]/'1.) CLM Reference'!$B$4</f>
        <v>2.1048803656610429E-6</v>
      </c>
      <c r="F385" s="47">
        <f>Table3[[#This Row],[Residential Incentive Disbursements]]+Table3[[#This Row],[C&amp;I Incentive Disbursements]]</f>
        <v>0</v>
      </c>
      <c r="G385" s="48">
        <f>Table3[[#This Row],[Incentive Disbursements]]/'1.) CLM Reference'!$B$5</f>
        <v>0</v>
      </c>
      <c r="H385" s="47">
        <v>195.52323000000001</v>
      </c>
      <c r="I385" s="48">
        <f>Table3[[#This Row],[Residential CLM $ Collected]]/'1.) CLM Reference'!$B$4</f>
        <v>2.1048803656610429E-6</v>
      </c>
      <c r="J385" s="68">
        <v>0</v>
      </c>
      <c r="K385" s="48">
        <f>Table3[[#This Row],[Residential Incentive Disbursements]]/'1.) CLM Reference'!$B$5</f>
        <v>0</v>
      </c>
      <c r="L385" s="49">
        <v>0</v>
      </c>
      <c r="M385" s="48">
        <f>Table3[[#This Row],[C&amp;I CLM $ Collected]]/'1.) CLM Reference'!$B$4</f>
        <v>0</v>
      </c>
      <c r="N385" s="68">
        <v>0</v>
      </c>
      <c r="O385" s="48">
        <f>Table3[[#This Row],[C&amp;I Incentive Disbursements]]/'1.) CLM Reference'!$B$5</f>
        <v>0</v>
      </c>
    </row>
    <row r="386" spans="1:15" x14ac:dyDescent="0.35">
      <c r="A386" t="s">
        <v>101</v>
      </c>
      <c r="B386" s="72">
        <v>9003496700</v>
      </c>
      <c r="C386" t="s">
        <v>45</v>
      </c>
      <c r="D386" s="47">
        <f>Table3[[#This Row],[Residential CLM $ Collected]]+Table3[[#This Row],[C&amp;I CLM $ Collected]]</f>
        <v>197.19441</v>
      </c>
      <c r="E386" s="48">
        <f>Table3[[#This Row],[CLM $ Collected ]]/'1.) CLM Reference'!$B$4</f>
        <v>2.1228712405534296E-6</v>
      </c>
      <c r="F386" s="47">
        <f>Table3[[#This Row],[Residential Incentive Disbursements]]+Table3[[#This Row],[C&amp;I Incentive Disbursements]]</f>
        <v>0</v>
      </c>
      <c r="G386" s="48">
        <f>Table3[[#This Row],[Incentive Disbursements]]/'1.) CLM Reference'!$B$5</f>
        <v>0</v>
      </c>
      <c r="H386" s="47">
        <v>197.19441</v>
      </c>
      <c r="I386" s="48">
        <f>Table3[[#This Row],[Residential CLM $ Collected]]/'1.) CLM Reference'!$B$4</f>
        <v>2.1228712405534296E-6</v>
      </c>
      <c r="J386" s="68">
        <v>0</v>
      </c>
      <c r="K386" s="48">
        <f>Table3[[#This Row],[Residential Incentive Disbursements]]/'1.) CLM Reference'!$B$5</f>
        <v>0</v>
      </c>
      <c r="L386" s="49">
        <v>0</v>
      </c>
      <c r="M386" s="48">
        <f>Table3[[#This Row],[C&amp;I CLM $ Collected]]/'1.) CLM Reference'!$B$4</f>
        <v>0</v>
      </c>
      <c r="N386" s="68">
        <v>0</v>
      </c>
      <c r="O386" s="48">
        <f>Table3[[#This Row],[C&amp;I Incentive Disbursements]]/'1.) CLM Reference'!$B$5</f>
        <v>0</v>
      </c>
    </row>
    <row r="387" spans="1:15" x14ac:dyDescent="0.35">
      <c r="A387" t="s">
        <v>101</v>
      </c>
      <c r="B387" s="72">
        <v>9003496800</v>
      </c>
      <c r="C387" t="s">
        <v>45</v>
      </c>
      <c r="D387" s="47">
        <f>Table3[[#This Row],[Residential CLM $ Collected]]+Table3[[#This Row],[C&amp;I CLM $ Collected]]</f>
        <v>275.13612000000001</v>
      </c>
      <c r="E387" s="48">
        <f>Table3[[#This Row],[CLM $ Collected ]]/'1.) CLM Reference'!$B$4</f>
        <v>2.9619427669651351E-6</v>
      </c>
      <c r="F387" s="47">
        <f>Table3[[#This Row],[Residential Incentive Disbursements]]+Table3[[#This Row],[C&amp;I Incentive Disbursements]]</f>
        <v>0</v>
      </c>
      <c r="G387" s="48">
        <f>Table3[[#This Row],[Incentive Disbursements]]/'1.) CLM Reference'!$B$5</f>
        <v>0</v>
      </c>
      <c r="H387" s="47">
        <v>275.13612000000001</v>
      </c>
      <c r="I387" s="48">
        <f>Table3[[#This Row],[Residential CLM $ Collected]]/'1.) CLM Reference'!$B$4</f>
        <v>2.9619427669651351E-6</v>
      </c>
      <c r="J387" s="68">
        <v>0</v>
      </c>
      <c r="K387" s="48">
        <f>Table3[[#This Row],[Residential Incentive Disbursements]]/'1.) CLM Reference'!$B$5</f>
        <v>0</v>
      </c>
      <c r="L387" s="49">
        <v>0</v>
      </c>
      <c r="M387" s="48">
        <f>Table3[[#This Row],[C&amp;I CLM $ Collected]]/'1.) CLM Reference'!$B$4</f>
        <v>0</v>
      </c>
      <c r="N387" s="68">
        <v>0</v>
      </c>
      <c r="O387" s="48">
        <f>Table3[[#This Row],[C&amp;I Incentive Disbursements]]/'1.) CLM Reference'!$B$5</f>
        <v>0</v>
      </c>
    </row>
    <row r="388" spans="1:15" x14ac:dyDescent="0.35">
      <c r="A388" t="s">
        <v>101</v>
      </c>
      <c r="B388" s="72">
        <v>9003496900</v>
      </c>
      <c r="C388" t="s">
        <v>45</v>
      </c>
      <c r="D388" s="47">
        <f>Table3[[#This Row],[Residential CLM $ Collected]]+Table3[[#This Row],[C&amp;I CLM $ Collected]]</f>
        <v>373.76472000000001</v>
      </c>
      <c r="E388" s="48">
        <f>Table3[[#This Row],[CLM $ Collected ]]/'1.) CLM Reference'!$B$4</f>
        <v>4.0237163661054357E-6</v>
      </c>
      <c r="F388" s="47">
        <f>Table3[[#This Row],[Residential Incentive Disbursements]]+Table3[[#This Row],[C&amp;I Incentive Disbursements]]</f>
        <v>360.71</v>
      </c>
      <c r="G388" s="48">
        <f>Table3[[#This Row],[Incentive Disbursements]]/'1.) CLM Reference'!$B$5</f>
        <v>2.8963217681022245E-6</v>
      </c>
      <c r="H388" s="47">
        <v>373.76472000000001</v>
      </c>
      <c r="I388" s="48">
        <f>Table3[[#This Row],[Residential CLM $ Collected]]/'1.) CLM Reference'!$B$4</f>
        <v>4.0237163661054357E-6</v>
      </c>
      <c r="J388" s="68">
        <v>360.71</v>
      </c>
      <c r="K388" s="48">
        <f>Table3[[#This Row],[Residential Incentive Disbursements]]/'1.) CLM Reference'!$B$5</f>
        <v>2.8963217681022245E-6</v>
      </c>
      <c r="L388" s="49">
        <v>0</v>
      </c>
      <c r="M388" s="48">
        <f>Table3[[#This Row],[C&amp;I CLM $ Collected]]/'1.) CLM Reference'!$B$4</f>
        <v>0</v>
      </c>
      <c r="N388" s="68">
        <v>0</v>
      </c>
      <c r="O388" s="48">
        <f>Table3[[#This Row],[C&amp;I Incentive Disbursements]]/'1.) CLM Reference'!$B$5</f>
        <v>0</v>
      </c>
    </row>
    <row r="389" spans="1:15" x14ac:dyDescent="0.35">
      <c r="A389" t="s">
        <v>101</v>
      </c>
      <c r="B389" s="72">
        <v>9003497100</v>
      </c>
      <c r="C389" t="s">
        <v>45</v>
      </c>
      <c r="D389" s="47">
        <f>Table3[[#This Row],[Residential CLM $ Collected]]+Table3[[#This Row],[C&amp;I CLM $ Collected]]</f>
        <v>124.72026</v>
      </c>
      <c r="E389" s="48">
        <f>Table3[[#This Row],[CLM $ Collected ]]/'1.) CLM Reference'!$B$4</f>
        <v>1.3426600331538115E-6</v>
      </c>
      <c r="F389" s="47">
        <f>Table3[[#This Row],[Residential Incentive Disbursements]]+Table3[[#This Row],[C&amp;I Incentive Disbursements]]</f>
        <v>0</v>
      </c>
      <c r="G389" s="48">
        <f>Table3[[#This Row],[Incentive Disbursements]]/'1.) CLM Reference'!$B$5</f>
        <v>0</v>
      </c>
      <c r="H389" s="47">
        <v>124.72026</v>
      </c>
      <c r="I389" s="48">
        <f>Table3[[#This Row],[Residential CLM $ Collected]]/'1.) CLM Reference'!$B$4</f>
        <v>1.3426600331538115E-6</v>
      </c>
      <c r="J389" s="68">
        <v>0</v>
      </c>
      <c r="K389" s="48">
        <f>Table3[[#This Row],[Residential Incentive Disbursements]]/'1.) CLM Reference'!$B$5</f>
        <v>0</v>
      </c>
      <c r="L389" s="49">
        <v>0</v>
      </c>
      <c r="M389" s="48">
        <f>Table3[[#This Row],[C&amp;I CLM $ Collected]]/'1.) CLM Reference'!$B$4</f>
        <v>0</v>
      </c>
      <c r="N389" s="68">
        <v>0</v>
      </c>
      <c r="O389" s="48">
        <f>Table3[[#This Row],[C&amp;I Incentive Disbursements]]/'1.) CLM Reference'!$B$5</f>
        <v>0</v>
      </c>
    </row>
    <row r="390" spans="1:15" x14ac:dyDescent="0.35">
      <c r="A390" t="s">
        <v>101</v>
      </c>
      <c r="B390" s="72">
        <v>9003500100</v>
      </c>
      <c r="C390" t="s">
        <v>55</v>
      </c>
      <c r="D390" s="47">
        <f>Table3[[#This Row],[Residential CLM $ Collected]]+Table3[[#This Row],[C&amp;I CLM $ Collected]]</f>
        <v>16188.48882</v>
      </c>
      <c r="E390" s="48">
        <f>Table3[[#This Row],[CLM $ Collected ]]/'1.) CLM Reference'!$B$4</f>
        <v>1.742751092386378E-4</v>
      </c>
      <c r="F390" s="47">
        <f>Table3[[#This Row],[Residential Incentive Disbursements]]+Table3[[#This Row],[C&amp;I Incentive Disbursements]]</f>
        <v>3414.78</v>
      </c>
      <c r="G390" s="48">
        <f>Table3[[#This Row],[Incentive Disbursements]]/'1.) CLM Reference'!$B$5</f>
        <v>2.7418983802168268E-5</v>
      </c>
      <c r="H390" s="47">
        <v>16188.48882</v>
      </c>
      <c r="I390" s="48">
        <f>Table3[[#This Row],[Residential CLM $ Collected]]/'1.) CLM Reference'!$B$4</f>
        <v>1.742751092386378E-4</v>
      </c>
      <c r="J390" s="68">
        <v>3414.78</v>
      </c>
      <c r="K390" s="48">
        <f>Table3[[#This Row],[Residential Incentive Disbursements]]/'1.) CLM Reference'!$B$5</f>
        <v>2.7418983802168268E-5</v>
      </c>
      <c r="L390" s="49">
        <v>0</v>
      </c>
      <c r="M390" s="48">
        <f>Table3[[#This Row],[C&amp;I CLM $ Collected]]/'1.) CLM Reference'!$B$4</f>
        <v>0</v>
      </c>
      <c r="N390" s="68">
        <v>0</v>
      </c>
      <c r="O390" s="48">
        <f>Table3[[#This Row],[C&amp;I Incentive Disbursements]]/'1.) CLM Reference'!$B$5</f>
        <v>0</v>
      </c>
    </row>
    <row r="391" spans="1:15" x14ac:dyDescent="0.35">
      <c r="A391" t="s">
        <v>101</v>
      </c>
      <c r="B391" s="72">
        <v>9003500200</v>
      </c>
      <c r="C391" t="s">
        <v>45</v>
      </c>
      <c r="D391" s="47">
        <f>Table3[[#This Row],[Residential CLM $ Collected]]+Table3[[#This Row],[C&amp;I CLM $ Collected]]</f>
        <v>9887.69103</v>
      </c>
      <c r="E391" s="48">
        <f>Table3[[#This Row],[CLM $ Collected ]]/'1.) CLM Reference'!$B$4</f>
        <v>1.0644467519675187E-4</v>
      </c>
      <c r="F391" s="47">
        <f>Table3[[#This Row],[Residential Incentive Disbursements]]+Table3[[#This Row],[C&amp;I Incentive Disbursements]]</f>
        <v>1933.42</v>
      </c>
      <c r="G391" s="48">
        <f>Table3[[#This Row],[Incentive Disbursements]]/'1.) CLM Reference'!$B$5</f>
        <v>1.5524400301860784E-5</v>
      </c>
      <c r="H391" s="47">
        <v>9887.69103</v>
      </c>
      <c r="I391" s="48">
        <f>Table3[[#This Row],[Residential CLM $ Collected]]/'1.) CLM Reference'!$B$4</f>
        <v>1.0644467519675187E-4</v>
      </c>
      <c r="J391" s="68">
        <v>1933.42</v>
      </c>
      <c r="K391" s="48">
        <f>Table3[[#This Row],[Residential Incentive Disbursements]]/'1.) CLM Reference'!$B$5</f>
        <v>1.5524400301860784E-5</v>
      </c>
      <c r="L391" s="49">
        <v>0</v>
      </c>
      <c r="M391" s="48">
        <f>Table3[[#This Row],[C&amp;I CLM $ Collected]]/'1.) CLM Reference'!$B$4</f>
        <v>0</v>
      </c>
      <c r="N391" s="68">
        <v>0</v>
      </c>
      <c r="O391" s="48">
        <f>Table3[[#This Row],[C&amp;I Incentive Disbursements]]/'1.) CLM Reference'!$B$5</f>
        <v>0</v>
      </c>
    </row>
    <row r="392" spans="1:15" x14ac:dyDescent="0.35">
      <c r="A392" t="s">
        <v>101</v>
      </c>
      <c r="B392" s="72">
        <v>9003500300</v>
      </c>
      <c r="C392" t="s">
        <v>55</v>
      </c>
      <c r="D392" s="47">
        <f>Table3[[#This Row],[Residential CLM $ Collected]]+Table3[[#This Row],[C&amp;I CLM $ Collected]]</f>
        <v>11578.26348</v>
      </c>
      <c r="E392" s="48">
        <f>Table3[[#This Row],[CLM $ Collected ]]/'1.) CLM Reference'!$B$4</f>
        <v>1.2464431703333818E-4</v>
      </c>
      <c r="F392" s="47">
        <f>Table3[[#This Row],[Residential Incentive Disbursements]]+Table3[[#This Row],[C&amp;I Incentive Disbursements]]</f>
        <v>250.27</v>
      </c>
      <c r="G392" s="48">
        <f>Table3[[#This Row],[Incentive Disbursements]]/'1.) CLM Reference'!$B$5</f>
        <v>2.0095435360897782E-6</v>
      </c>
      <c r="H392" s="47">
        <v>11578.26348</v>
      </c>
      <c r="I392" s="48">
        <f>Table3[[#This Row],[Residential CLM $ Collected]]/'1.) CLM Reference'!$B$4</f>
        <v>1.2464431703333818E-4</v>
      </c>
      <c r="J392" s="68">
        <v>250.27</v>
      </c>
      <c r="K392" s="48">
        <f>Table3[[#This Row],[Residential Incentive Disbursements]]/'1.) CLM Reference'!$B$5</f>
        <v>2.0095435360897782E-6</v>
      </c>
      <c r="L392" s="49">
        <v>0</v>
      </c>
      <c r="M392" s="48">
        <f>Table3[[#This Row],[C&amp;I CLM $ Collected]]/'1.) CLM Reference'!$B$4</f>
        <v>0</v>
      </c>
      <c r="N392" s="68">
        <v>0</v>
      </c>
      <c r="O392" s="48">
        <f>Table3[[#This Row],[C&amp;I Incentive Disbursements]]/'1.) CLM Reference'!$B$5</f>
        <v>0</v>
      </c>
    </row>
    <row r="393" spans="1:15" x14ac:dyDescent="0.35">
      <c r="A393" t="s">
        <v>101</v>
      </c>
      <c r="B393" s="72">
        <v>9003500400</v>
      </c>
      <c r="C393" t="s">
        <v>45</v>
      </c>
      <c r="D393" s="47">
        <f>Table3[[#This Row],[Residential CLM $ Collected]]+Table3[[#This Row],[C&amp;I CLM $ Collected]]</f>
        <v>11627.871443999999</v>
      </c>
      <c r="E393" s="48">
        <f>Table3[[#This Row],[CLM $ Collected ]]/'1.) CLM Reference'!$B$4</f>
        <v>1.2517836523520153E-4</v>
      </c>
      <c r="F393" s="47">
        <f>Table3[[#This Row],[Residential Incentive Disbursements]]+Table3[[#This Row],[C&amp;I Incentive Disbursements]]</f>
        <v>530.79999999999995</v>
      </c>
      <c r="G393" s="48">
        <f>Table3[[#This Row],[Incentive Disbursements]]/'1.) CLM Reference'!$B$5</f>
        <v>4.2620598112296885E-6</v>
      </c>
      <c r="H393" s="47">
        <v>11627.871443999999</v>
      </c>
      <c r="I393" s="48">
        <f>Table3[[#This Row],[Residential CLM $ Collected]]/'1.) CLM Reference'!$B$4</f>
        <v>1.2517836523520153E-4</v>
      </c>
      <c r="J393" s="68">
        <v>530.79999999999995</v>
      </c>
      <c r="K393" s="48">
        <f>Table3[[#This Row],[Residential Incentive Disbursements]]/'1.) CLM Reference'!$B$5</f>
        <v>4.2620598112296885E-6</v>
      </c>
      <c r="L393" s="49">
        <v>0</v>
      </c>
      <c r="M393" s="48">
        <f>Table3[[#This Row],[C&amp;I CLM $ Collected]]/'1.) CLM Reference'!$B$4</f>
        <v>0</v>
      </c>
      <c r="N393" s="68">
        <v>0</v>
      </c>
      <c r="O393" s="48">
        <f>Table3[[#This Row],[C&amp;I Incentive Disbursements]]/'1.) CLM Reference'!$B$5</f>
        <v>0</v>
      </c>
    </row>
    <row r="394" spans="1:15" x14ac:dyDescent="0.35">
      <c r="A394" t="s">
        <v>101</v>
      </c>
      <c r="B394" s="72">
        <v>9003500500</v>
      </c>
      <c r="C394" t="s">
        <v>45</v>
      </c>
      <c r="D394" s="47">
        <f>Table3[[#This Row],[Residential CLM $ Collected]]+Table3[[#This Row],[C&amp;I CLM $ Collected]]</f>
        <v>6738.7821899999999</v>
      </c>
      <c r="E394" s="48">
        <f>Table3[[#This Row],[CLM $ Collected ]]/'1.) CLM Reference'!$B$4</f>
        <v>7.2545499172642149E-5</v>
      </c>
      <c r="F394" s="47">
        <f>Table3[[#This Row],[Residential Incentive Disbursements]]+Table3[[#This Row],[C&amp;I Incentive Disbursements]]</f>
        <v>231</v>
      </c>
      <c r="G394" s="48">
        <f>Table3[[#This Row],[Incentive Disbursements]]/'1.) CLM Reference'!$B$5</f>
        <v>1.8548150271176677E-6</v>
      </c>
      <c r="H394" s="47">
        <v>6738.7821899999999</v>
      </c>
      <c r="I394" s="48">
        <f>Table3[[#This Row],[Residential CLM $ Collected]]/'1.) CLM Reference'!$B$4</f>
        <v>7.2545499172642149E-5</v>
      </c>
      <c r="J394" s="68">
        <v>231</v>
      </c>
      <c r="K394" s="48">
        <f>Table3[[#This Row],[Residential Incentive Disbursements]]/'1.) CLM Reference'!$B$5</f>
        <v>1.8548150271176677E-6</v>
      </c>
      <c r="L394" s="49">
        <v>0</v>
      </c>
      <c r="M394" s="48">
        <f>Table3[[#This Row],[C&amp;I CLM $ Collected]]/'1.) CLM Reference'!$B$4</f>
        <v>0</v>
      </c>
      <c r="N394" s="68">
        <v>0</v>
      </c>
      <c r="O394" s="48">
        <f>Table3[[#This Row],[C&amp;I Incentive Disbursements]]/'1.) CLM Reference'!$B$5</f>
        <v>0</v>
      </c>
    </row>
    <row r="395" spans="1:15" x14ac:dyDescent="0.35">
      <c r="A395" t="s">
        <v>101</v>
      </c>
      <c r="B395" s="72">
        <v>9003500900</v>
      </c>
      <c r="C395" t="s">
        <v>45</v>
      </c>
      <c r="D395" s="47">
        <f>Table3[[#This Row],[Residential CLM $ Collected]]+Table3[[#This Row],[C&amp;I CLM $ Collected]]</f>
        <v>12473.7165</v>
      </c>
      <c r="E395" s="48">
        <f>Table3[[#This Row],[CLM $ Collected ]]/'1.) CLM Reference'!$B$4</f>
        <v>1.3428420217726652E-4</v>
      </c>
      <c r="F395" s="47">
        <f>Table3[[#This Row],[Residential Incentive Disbursements]]+Table3[[#This Row],[C&amp;I Incentive Disbursements]]</f>
        <v>877.86</v>
      </c>
      <c r="G395" s="48">
        <f>Table3[[#This Row],[Incentive Disbursements]]/'1.) CLM Reference'!$B$5</f>
        <v>7.048778873184051E-6</v>
      </c>
      <c r="H395" s="47">
        <v>12473.7165</v>
      </c>
      <c r="I395" s="48">
        <f>Table3[[#This Row],[Residential CLM $ Collected]]/'1.) CLM Reference'!$B$4</f>
        <v>1.3428420217726652E-4</v>
      </c>
      <c r="J395" s="68">
        <v>877.86</v>
      </c>
      <c r="K395" s="48">
        <f>Table3[[#This Row],[Residential Incentive Disbursements]]/'1.) CLM Reference'!$B$5</f>
        <v>7.048778873184051E-6</v>
      </c>
      <c r="L395" s="49">
        <v>0</v>
      </c>
      <c r="M395" s="48">
        <f>Table3[[#This Row],[C&amp;I CLM $ Collected]]/'1.) CLM Reference'!$B$4</f>
        <v>0</v>
      </c>
      <c r="N395" s="68">
        <v>0</v>
      </c>
      <c r="O395" s="48">
        <f>Table3[[#This Row],[C&amp;I Incentive Disbursements]]/'1.) CLM Reference'!$B$5</f>
        <v>0</v>
      </c>
    </row>
    <row r="396" spans="1:15" x14ac:dyDescent="0.35">
      <c r="A396" t="s">
        <v>101</v>
      </c>
      <c r="B396" s="72">
        <v>9003501200</v>
      </c>
      <c r="C396" t="s">
        <v>45</v>
      </c>
      <c r="D396" s="47">
        <f>Table3[[#This Row],[Residential CLM $ Collected]]+Table3[[#This Row],[C&amp;I CLM $ Collected]]</f>
        <v>14103.97674</v>
      </c>
      <c r="E396" s="48">
        <f>Table3[[#This Row],[CLM $ Collected ]]/'1.) CLM Reference'!$B$4</f>
        <v>1.518345606185313E-4</v>
      </c>
      <c r="F396" s="47">
        <f>Table3[[#This Row],[Residential Incentive Disbursements]]+Table3[[#This Row],[C&amp;I Incentive Disbursements]]</f>
        <v>1903.16</v>
      </c>
      <c r="G396" s="48">
        <f>Table3[[#This Row],[Incentive Disbursements]]/'1.) CLM Reference'!$B$5</f>
        <v>1.5281427562810652E-5</v>
      </c>
      <c r="H396" s="47">
        <v>14103.97674</v>
      </c>
      <c r="I396" s="48">
        <f>Table3[[#This Row],[Residential CLM $ Collected]]/'1.) CLM Reference'!$B$4</f>
        <v>1.518345606185313E-4</v>
      </c>
      <c r="J396" s="68">
        <v>1903.16</v>
      </c>
      <c r="K396" s="48">
        <f>Table3[[#This Row],[Residential Incentive Disbursements]]/'1.) CLM Reference'!$B$5</f>
        <v>1.5281427562810652E-5</v>
      </c>
      <c r="L396" s="49">
        <v>0</v>
      </c>
      <c r="M396" s="48">
        <f>Table3[[#This Row],[C&amp;I CLM $ Collected]]/'1.) CLM Reference'!$B$4</f>
        <v>0</v>
      </c>
      <c r="N396" s="68">
        <v>0</v>
      </c>
      <c r="O396" s="48">
        <f>Table3[[#This Row],[C&amp;I Incentive Disbursements]]/'1.) CLM Reference'!$B$5</f>
        <v>0</v>
      </c>
    </row>
    <row r="397" spans="1:15" x14ac:dyDescent="0.35">
      <c r="A397" t="s">
        <v>101</v>
      </c>
      <c r="B397" s="72">
        <v>9003501300</v>
      </c>
      <c r="C397" t="s">
        <v>55</v>
      </c>
      <c r="D397" s="47">
        <f>Table3[[#This Row],[Residential CLM $ Collected]]+Table3[[#This Row],[C&amp;I CLM $ Collected]]</f>
        <v>8357.9435730000005</v>
      </c>
      <c r="E397" s="48">
        <f>Table3[[#This Row],[CLM $ Collected ]]/'1.) CLM Reference'!$B$4</f>
        <v>8.9976374286117325E-5</v>
      </c>
      <c r="F397" s="47">
        <f>Table3[[#This Row],[Residential Incentive Disbursements]]+Table3[[#This Row],[C&amp;I Incentive Disbursements]]</f>
        <v>15374.87</v>
      </c>
      <c r="G397" s="48">
        <f>Table3[[#This Row],[Incentive Disbursements]]/'1.) CLM Reference'!$B$5</f>
        <v>1.2345255374883384E-4</v>
      </c>
      <c r="H397" s="47">
        <v>8357.9435730000005</v>
      </c>
      <c r="I397" s="48">
        <f>Table3[[#This Row],[Residential CLM $ Collected]]/'1.) CLM Reference'!$B$4</f>
        <v>8.9976374286117325E-5</v>
      </c>
      <c r="J397" s="68">
        <v>15374.87</v>
      </c>
      <c r="K397" s="48">
        <f>Table3[[#This Row],[Residential Incentive Disbursements]]/'1.) CLM Reference'!$B$5</f>
        <v>1.2345255374883384E-4</v>
      </c>
      <c r="L397" s="49">
        <v>0</v>
      </c>
      <c r="M397" s="48">
        <f>Table3[[#This Row],[C&amp;I CLM $ Collected]]/'1.) CLM Reference'!$B$4</f>
        <v>0</v>
      </c>
      <c r="N397" s="68">
        <v>0</v>
      </c>
      <c r="O397" s="48">
        <f>Table3[[#This Row],[C&amp;I Incentive Disbursements]]/'1.) CLM Reference'!$B$5</f>
        <v>0</v>
      </c>
    </row>
    <row r="398" spans="1:15" x14ac:dyDescent="0.35">
      <c r="A398" t="s">
        <v>101</v>
      </c>
      <c r="B398" s="72">
        <v>9003501400</v>
      </c>
      <c r="C398" t="s">
        <v>55</v>
      </c>
      <c r="D398" s="47">
        <f>Table3[[#This Row],[Residential CLM $ Collected]]+Table3[[#This Row],[C&amp;I CLM $ Collected]]</f>
        <v>17261.758290000002</v>
      </c>
      <c r="E398" s="48">
        <f>Table3[[#This Row],[CLM $ Collected ]]/'1.) CLM Reference'!$B$4</f>
        <v>1.8582925466916508E-4</v>
      </c>
      <c r="F398" s="47">
        <f>Table3[[#This Row],[Residential Incentive Disbursements]]+Table3[[#This Row],[C&amp;I Incentive Disbursements]]</f>
        <v>6238.03</v>
      </c>
      <c r="G398" s="48">
        <f>Table3[[#This Row],[Incentive Disbursements]]/'1.) CLM Reference'!$B$5</f>
        <v>5.0088276119527381E-5</v>
      </c>
      <c r="H398" s="47">
        <v>17261.758290000002</v>
      </c>
      <c r="I398" s="48">
        <f>Table3[[#This Row],[Residential CLM $ Collected]]/'1.) CLM Reference'!$B$4</f>
        <v>1.8582925466916508E-4</v>
      </c>
      <c r="J398" s="68">
        <v>6238.03</v>
      </c>
      <c r="K398" s="48">
        <f>Table3[[#This Row],[Residential Incentive Disbursements]]/'1.) CLM Reference'!$B$5</f>
        <v>5.0088276119527381E-5</v>
      </c>
      <c r="L398" s="49">
        <v>0</v>
      </c>
      <c r="M398" s="48">
        <f>Table3[[#This Row],[C&amp;I CLM $ Collected]]/'1.) CLM Reference'!$B$4</f>
        <v>0</v>
      </c>
      <c r="N398" s="68">
        <v>0</v>
      </c>
      <c r="O398" s="48">
        <f>Table3[[#This Row],[C&amp;I Incentive Disbursements]]/'1.) CLM Reference'!$B$5</f>
        <v>0</v>
      </c>
    </row>
    <row r="399" spans="1:15" x14ac:dyDescent="0.35">
      <c r="A399" t="s">
        <v>101</v>
      </c>
      <c r="B399" s="72">
        <v>9003501500</v>
      </c>
      <c r="C399" t="s">
        <v>45</v>
      </c>
      <c r="D399" s="47">
        <f>Table3[[#This Row],[Residential CLM $ Collected]]+Table3[[#This Row],[C&amp;I CLM $ Collected]]</f>
        <v>21476.091231000002</v>
      </c>
      <c r="E399" s="48">
        <f>Table3[[#This Row],[CLM $ Collected ]]/'1.) CLM Reference'!$B$4</f>
        <v>2.3119811780562951E-4</v>
      </c>
      <c r="F399" s="47">
        <f>Table3[[#This Row],[Residential Incentive Disbursements]]+Table3[[#This Row],[C&amp;I Incentive Disbursements]]</f>
        <v>2502.5</v>
      </c>
      <c r="G399" s="48">
        <f>Table3[[#This Row],[Incentive Disbursements]]/'1.) CLM Reference'!$B$5</f>
        <v>2.0093829460441401E-5</v>
      </c>
      <c r="H399" s="47">
        <v>21476.091231000002</v>
      </c>
      <c r="I399" s="48">
        <f>Table3[[#This Row],[Residential CLM $ Collected]]/'1.) CLM Reference'!$B$4</f>
        <v>2.3119811780562951E-4</v>
      </c>
      <c r="J399" s="68">
        <v>2502.5</v>
      </c>
      <c r="K399" s="48">
        <f>Table3[[#This Row],[Residential Incentive Disbursements]]/'1.) CLM Reference'!$B$5</f>
        <v>2.0093829460441401E-5</v>
      </c>
      <c r="L399" s="49">
        <v>0</v>
      </c>
      <c r="M399" s="48">
        <f>Table3[[#This Row],[C&amp;I CLM $ Collected]]/'1.) CLM Reference'!$B$4</f>
        <v>0</v>
      </c>
      <c r="N399" s="68">
        <v>0</v>
      </c>
      <c r="O399" s="48">
        <f>Table3[[#This Row],[C&amp;I Incentive Disbursements]]/'1.) CLM Reference'!$B$5</f>
        <v>0</v>
      </c>
    </row>
    <row r="400" spans="1:15" x14ac:dyDescent="0.35">
      <c r="A400" t="s">
        <v>101</v>
      </c>
      <c r="B400" s="72">
        <v>9003501700</v>
      </c>
      <c r="C400" t="s">
        <v>45</v>
      </c>
      <c r="D400" s="47">
        <f>Table3[[#This Row],[Residential CLM $ Collected]]+Table3[[#This Row],[C&amp;I CLM $ Collected]]</f>
        <v>7227.5298900000007</v>
      </c>
      <c r="E400" s="48">
        <f>Table3[[#This Row],[CLM $ Collected ]]/'1.) CLM Reference'!$B$4</f>
        <v>7.7807050127441717E-5</v>
      </c>
      <c r="F400" s="47">
        <f>Table3[[#This Row],[Residential Incentive Disbursements]]+Table3[[#This Row],[C&amp;I Incentive Disbursements]]</f>
        <v>125.51</v>
      </c>
      <c r="G400" s="48">
        <f>Table3[[#This Row],[Incentive Disbursements]]/'1.) CLM Reference'!$B$5</f>
        <v>1.0077828314005996E-6</v>
      </c>
      <c r="H400" s="47">
        <v>7155.1620000000003</v>
      </c>
      <c r="I400" s="48">
        <f>Table3[[#This Row],[Residential CLM $ Collected]]/'1.) CLM Reference'!$B$4</f>
        <v>7.7027982848503463E-5</v>
      </c>
      <c r="J400" s="68">
        <v>125.51</v>
      </c>
      <c r="K400" s="48">
        <f>Table3[[#This Row],[Residential Incentive Disbursements]]/'1.) CLM Reference'!$B$5</f>
        <v>1.0077828314005996E-6</v>
      </c>
      <c r="L400" s="49">
        <v>72.367890000000003</v>
      </c>
      <c r="M400" s="48">
        <f>Table3[[#This Row],[C&amp;I CLM $ Collected]]/'1.) CLM Reference'!$B$4</f>
        <v>7.7906727893825265E-7</v>
      </c>
      <c r="N400" s="68">
        <v>0</v>
      </c>
      <c r="O400" s="48">
        <f>Table3[[#This Row],[C&amp;I Incentive Disbursements]]/'1.) CLM Reference'!$B$5</f>
        <v>0</v>
      </c>
    </row>
    <row r="401" spans="1:15" x14ac:dyDescent="0.35">
      <c r="A401" t="s">
        <v>101</v>
      </c>
      <c r="B401" s="72">
        <v>9003501800</v>
      </c>
      <c r="C401" t="s">
        <v>55</v>
      </c>
      <c r="D401" s="47">
        <f>Table3[[#This Row],[Residential CLM $ Collected]]+Table3[[#This Row],[C&amp;I CLM $ Collected]]</f>
        <v>12443.344493999999</v>
      </c>
      <c r="E401" s="48">
        <f>Table3[[#This Row],[CLM $ Collected ]]/'1.) CLM Reference'!$B$4</f>
        <v>1.3395723622495925E-4</v>
      </c>
      <c r="F401" s="47">
        <f>Table3[[#This Row],[Residential Incentive Disbursements]]+Table3[[#This Row],[C&amp;I Incentive Disbursements]]</f>
        <v>24086.51</v>
      </c>
      <c r="G401" s="48">
        <f>Table3[[#This Row],[Incentive Disbursements]]/'1.) CLM Reference'!$B$5</f>
        <v>1.9340268700787866E-4</v>
      </c>
      <c r="H401" s="47">
        <v>12443.344493999999</v>
      </c>
      <c r="I401" s="48">
        <f>Table3[[#This Row],[Residential CLM $ Collected]]/'1.) CLM Reference'!$B$4</f>
        <v>1.3395723622495925E-4</v>
      </c>
      <c r="J401" s="68">
        <v>24086.51</v>
      </c>
      <c r="K401" s="48">
        <f>Table3[[#This Row],[Residential Incentive Disbursements]]/'1.) CLM Reference'!$B$5</f>
        <v>1.9340268700787866E-4</v>
      </c>
      <c r="L401" s="49">
        <v>0</v>
      </c>
      <c r="M401" s="48">
        <f>Table3[[#This Row],[C&amp;I CLM $ Collected]]/'1.) CLM Reference'!$B$4</f>
        <v>0</v>
      </c>
      <c r="N401" s="68">
        <v>0</v>
      </c>
      <c r="O401" s="48">
        <f>Table3[[#This Row],[C&amp;I Incentive Disbursements]]/'1.) CLM Reference'!$B$5</f>
        <v>0</v>
      </c>
    </row>
    <row r="402" spans="1:15" x14ac:dyDescent="0.35">
      <c r="A402" t="s">
        <v>101</v>
      </c>
      <c r="B402" s="72">
        <v>9003502100</v>
      </c>
      <c r="C402" t="s">
        <v>45</v>
      </c>
      <c r="D402" s="47">
        <f>Table3[[#This Row],[Residential CLM $ Collected]]+Table3[[#This Row],[C&amp;I CLM $ Collected]]</f>
        <v>10140.710580000001</v>
      </c>
      <c r="E402" s="48">
        <f>Table3[[#This Row],[CLM $ Collected ]]/'1.) CLM Reference'!$B$4</f>
        <v>1.0916852485350823E-4</v>
      </c>
      <c r="F402" s="47">
        <f>Table3[[#This Row],[Residential Incentive Disbursements]]+Table3[[#This Row],[C&amp;I Incentive Disbursements]]</f>
        <v>196.43</v>
      </c>
      <c r="G402" s="48">
        <f>Table3[[#This Row],[Incentive Disbursements]]/'1.) CLM Reference'!$B$5</f>
        <v>1.5772351332325692E-6</v>
      </c>
      <c r="H402" s="47">
        <v>10140.710580000001</v>
      </c>
      <c r="I402" s="48">
        <f>Table3[[#This Row],[Residential CLM $ Collected]]/'1.) CLM Reference'!$B$4</f>
        <v>1.0916852485350823E-4</v>
      </c>
      <c r="J402" s="68">
        <v>196.43</v>
      </c>
      <c r="K402" s="48">
        <f>Table3[[#This Row],[Residential Incentive Disbursements]]/'1.) CLM Reference'!$B$5</f>
        <v>1.5772351332325692E-6</v>
      </c>
      <c r="L402" s="49">
        <v>0</v>
      </c>
      <c r="M402" s="48">
        <f>Table3[[#This Row],[C&amp;I CLM $ Collected]]/'1.) CLM Reference'!$B$4</f>
        <v>0</v>
      </c>
      <c r="N402" s="68">
        <v>0</v>
      </c>
      <c r="O402" s="48">
        <f>Table3[[#This Row],[C&amp;I Incentive Disbursements]]/'1.) CLM Reference'!$B$5</f>
        <v>0</v>
      </c>
    </row>
    <row r="403" spans="1:15" x14ac:dyDescent="0.35">
      <c r="A403" t="s">
        <v>101</v>
      </c>
      <c r="B403" s="72">
        <v>9003502300</v>
      </c>
      <c r="C403" t="s">
        <v>55</v>
      </c>
      <c r="D403" s="47">
        <f>Table3[[#This Row],[Residential CLM $ Collected]]+Table3[[#This Row],[C&amp;I CLM $ Collected]]</f>
        <v>34358.045610000001</v>
      </c>
      <c r="E403" s="48">
        <f>Table3[[#This Row],[CLM $ Collected ]]/'1.) CLM Reference'!$B$4</f>
        <v>3.6987715274024261E-4</v>
      </c>
      <c r="F403" s="47">
        <f>Table3[[#This Row],[Residential Incentive Disbursements]]+Table3[[#This Row],[C&amp;I Incentive Disbursements]]</f>
        <v>13878.08</v>
      </c>
      <c r="G403" s="48">
        <f>Table3[[#This Row],[Incentive Disbursements]]/'1.) CLM Reference'!$B$5</f>
        <v>1.1143407502831672E-4</v>
      </c>
      <c r="H403" s="47">
        <v>34358.045610000001</v>
      </c>
      <c r="I403" s="48">
        <f>Table3[[#This Row],[Residential CLM $ Collected]]/'1.) CLM Reference'!$B$4</f>
        <v>3.6987715274024261E-4</v>
      </c>
      <c r="J403" s="68">
        <v>13878.08</v>
      </c>
      <c r="K403" s="48">
        <f>Table3[[#This Row],[Residential Incentive Disbursements]]/'1.) CLM Reference'!$B$5</f>
        <v>1.1143407502831672E-4</v>
      </c>
      <c r="L403" s="49">
        <v>0</v>
      </c>
      <c r="M403" s="48">
        <f>Table3[[#This Row],[C&amp;I CLM $ Collected]]/'1.) CLM Reference'!$B$4</f>
        <v>0</v>
      </c>
      <c r="N403" s="68">
        <v>0</v>
      </c>
      <c r="O403" s="48">
        <f>Table3[[#This Row],[C&amp;I Incentive Disbursements]]/'1.) CLM Reference'!$B$5</f>
        <v>0</v>
      </c>
    </row>
    <row r="404" spans="1:15" x14ac:dyDescent="0.35">
      <c r="A404" t="s">
        <v>101</v>
      </c>
      <c r="B404" s="72">
        <v>9003502400</v>
      </c>
      <c r="C404" t="s">
        <v>55</v>
      </c>
      <c r="D404" s="47">
        <f>Table3[[#This Row],[Residential CLM $ Collected]]+Table3[[#This Row],[C&amp;I CLM $ Collected]]</f>
        <v>1151827.1117430001</v>
      </c>
      <c r="E404" s="48">
        <f>Table3[[#This Row],[CLM $ Collected ]]/'1.) CLM Reference'!$B$4</f>
        <v>1.2399847691468215E-2</v>
      </c>
      <c r="F404" s="47">
        <f>Table3[[#This Row],[Residential Incentive Disbursements]]+Table3[[#This Row],[C&amp;I Incentive Disbursements]]</f>
        <v>10011255.924999999</v>
      </c>
      <c r="G404" s="48">
        <f>Table3[[#This Row],[Incentive Disbursements]]/'1.) CLM Reference'!$B$5</f>
        <v>8.0385402294418984E-2</v>
      </c>
      <c r="H404" s="47">
        <v>464143.06272600003</v>
      </c>
      <c r="I404" s="48">
        <f>Table3[[#This Row],[Residential CLM $ Collected]]/'1.) CLM Reference'!$B$4</f>
        <v>4.9966728740607402E-3</v>
      </c>
      <c r="J404" s="68">
        <v>8792083.9149999991</v>
      </c>
      <c r="K404" s="48">
        <f>Table3[[#This Row],[Residential Incentive Disbursements]]/'1.) CLM Reference'!$B$5</f>
        <v>7.0596057858101885E-2</v>
      </c>
      <c r="L404" s="49">
        <v>687684.04901700001</v>
      </c>
      <c r="M404" s="48">
        <f>Table3[[#This Row],[C&amp;I CLM $ Collected]]/'1.) CLM Reference'!$B$4</f>
        <v>7.4031748174074735E-3</v>
      </c>
      <c r="N404" s="68">
        <v>1219172.01</v>
      </c>
      <c r="O404" s="48">
        <f>Table3[[#This Row],[C&amp;I Incentive Disbursements]]/'1.) CLM Reference'!$B$5</f>
        <v>9.7893444363171059E-3</v>
      </c>
    </row>
    <row r="405" spans="1:15" x14ac:dyDescent="0.35">
      <c r="A405" t="s">
        <v>101</v>
      </c>
      <c r="B405" s="72">
        <v>9003502500</v>
      </c>
      <c r="C405" t="s">
        <v>45</v>
      </c>
      <c r="D405" s="47">
        <f>Table3[[#This Row],[Residential CLM $ Collected]]+Table3[[#This Row],[C&amp;I CLM $ Collected]]</f>
        <v>10825.247160000001</v>
      </c>
      <c r="E405" s="48">
        <f>Table3[[#This Row],[CLM $ Collected ]]/'1.) CLM Reference'!$B$4</f>
        <v>1.1653781599512225E-4</v>
      </c>
      <c r="F405" s="47">
        <f>Table3[[#This Row],[Residential Incentive Disbursements]]+Table3[[#This Row],[C&amp;I Incentive Disbursements]]</f>
        <v>1648.5</v>
      </c>
      <c r="G405" s="48">
        <f>Table3[[#This Row],[Incentive Disbursements]]/'1.) CLM Reference'!$B$5</f>
        <v>1.3236634511703357E-5</v>
      </c>
      <c r="H405" s="47">
        <v>10825.247160000001</v>
      </c>
      <c r="I405" s="48">
        <f>Table3[[#This Row],[Residential CLM $ Collected]]/'1.) CLM Reference'!$B$4</f>
        <v>1.1653781599512225E-4</v>
      </c>
      <c r="J405" s="68">
        <v>1648.5</v>
      </c>
      <c r="K405" s="48">
        <f>Table3[[#This Row],[Residential Incentive Disbursements]]/'1.) CLM Reference'!$B$5</f>
        <v>1.3236634511703357E-5</v>
      </c>
      <c r="L405" s="49">
        <v>0</v>
      </c>
      <c r="M405" s="48">
        <f>Table3[[#This Row],[C&amp;I CLM $ Collected]]/'1.) CLM Reference'!$B$4</f>
        <v>0</v>
      </c>
      <c r="N405" s="68">
        <v>0</v>
      </c>
      <c r="O405" s="48">
        <f>Table3[[#This Row],[C&amp;I Incentive Disbursements]]/'1.) CLM Reference'!$B$5</f>
        <v>0</v>
      </c>
    </row>
    <row r="406" spans="1:15" x14ac:dyDescent="0.35">
      <c r="A406" t="s">
        <v>101</v>
      </c>
      <c r="B406" s="72">
        <v>9003502600</v>
      </c>
      <c r="C406" t="s">
        <v>45</v>
      </c>
      <c r="D406" s="47">
        <f>Table3[[#This Row],[Residential CLM $ Collected]]+Table3[[#This Row],[C&amp;I CLM $ Collected]]</f>
        <v>20532.144045000001</v>
      </c>
      <c r="E406" s="48">
        <f>Table3[[#This Row],[CLM $ Collected ]]/'1.) CLM Reference'!$B$4</f>
        <v>2.2103617490998282E-4</v>
      </c>
      <c r="F406" s="47">
        <f>Table3[[#This Row],[Residential Incentive Disbursements]]+Table3[[#This Row],[C&amp;I Incentive Disbursements]]</f>
        <v>27258.65</v>
      </c>
      <c r="G406" s="48">
        <f>Table3[[#This Row],[Incentive Disbursements]]/'1.) CLM Reference'!$B$5</f>
        <v>2.1887339237636804E-4</v>
      </c>
      <c r="H406" s="47">
        <v>20532.144045000001</v>
      </c>
      <c r="I406" s="48">
        <f>Table3[[#This Row],[Residential CLM $ Collected]]/'1.) CLM Reference'!$B$4</f>
        <v>2.2103617490998282E-4</v>
      </c>
      <c r="J406" s="68">
        <v>27258.65</v>
      </c>
      <c r="K406" s="48">
        <f>Table3[[#This Row],[Residential Incentive Disbursements]]/'1.) CLM Reference'!$B$5</f>
        <v>2.1887339237636804E-4</v>
      </c>
      <c r="L406" s="49">
        <v>0</v>
      </c>
      <c r="M406" s="48">
        <f>Table3[[#This Row],[C&amp;I CLM $ Collected]]/'1.) CLM Reference'!$B$4</f>
        <v>0</v>
      </c>
      <c r="N406" s="68">
        <v>0</v>
      </c>
      <c r="O406" s="48">
        <f>Table3[[#This Row],[C&amp;I Incentive Disbursements]]/'1.) CLM Reference'!$B$5</f>
        <v>0</v>
      </c>
    </row>
    <row r="407" spans="1:15" x14ac:dyDescent="0.35">
      <c r="A407" t="s">
        <v>101</v>
      </c>
      <c r="B407" s="72">
        <v>9003502700</v>
      </c>
      <c r="C407" t="s">
        <v>55</v>
      </c>
      <c r="D407" s="47">
        <f>Table3[[#This Row],[Residential CLM $ Collected]]+Table3[[#This Row],[C&amp;I CLM $ Collected]]</f>
        <v>17683.46559</v>
      </c>
      <c r="E407" s="48">
        <f>Table3[[#This Row],[CLM $ Collected ]]/'1.) CLM Reference'!$B$4</f>
        <v>1.9036909075833939E-4</v>
      </c>
      <c r="F407" s="47">
        <f>Table3[[#This Row],[Residential Incentive Disbursements]]+Table3[[#This Row],[C&amp;I Incentive Disbursements]]</f>
        <v>2277.9899999999998</v>
      </c>
      <c r="G407" s="48">
        <f>Table3[[#This Row],[Incentive Disbursements]]/'1.) CLM Reference'!$B$5</f>
        <v>1.8291125903133227E-5</v>
      </c>
      <c r="H407" s="47">
        <v>17683.46559</v>
      </c>
      <c r="I407" s="48">
        <f>Table3[[#This Row],[Residential CLM $ Collected]]/'1.) CLM Reference'!$B$4</f>
        <v>1.9036909075833939E-4</v>
      </c>
      <c r="J407" s="68">
        <v>2277.9899999999998</v>
      </c>
      <c r="K407" s="48">
        <f>Table3[[#This Row],[Residential Incentive Disbursements]]/'1.) CLM Reference'!$B$5</f>
        <v>1.8291125903133227E-5</v>
      </c>
      <c r="L407" s="49">
        <v>0</v>
      </c>
      <c r="M407" s="48">
        <f>Table3[[#This Row],[C&amp;I CLM $ Collected]]/'1.) CLM Reference'!$B$4</f>
        <v>0</v>
      </c>
      <c r="N407" s="68">
        <v>0</v>
      </c>
      <c r="O407" s="48">
        <f>Table3[[#This Row],[C&amp;I Incentive Disbursements]]/'1.) CLM Reference'!$B$5</f>
        <v>0</v>
      </c>
    </row>
    <row r="408" spans="1:15" x14ac:dyDescent="0.35">
      <c r="A408" t="s">
        <v>101</v>
      </c>
      <c r="B408" s="72">
        <v>9003502800</v>
      </c>
      <c r="C408" t="s">
        <v>55</v>
      </c>
      <c r="D408" s="47">
        <f>Table3[[#This Row],[Residential CLM $ Collected]]+Table3[[#This Row],[C&amp;I CLM $ Collected]]</f>
        <v>21047.21283</v>
      </c>
      <c r="E408" s="48">
        <f>Table3[[#This Row],[CLM $ Collected ]]/'1.) CLM Reference'!$B$4</f>
        <v>2.2658108214433748E-4</v>
      </c>
      <c r="F408" s="47">
        <f>Table3[[#This Row],[Residential Incentive Disbursements]]+Table3[[#This Row],[C&amp;I Incentive Disbursements]]</f>
        <v>1798.66</v>
      </c>
      <c r="G408" s="48">
        <f>Table3[[#This Row],[Incentive Disbursements]]/'1.) CLM Reference'!$B$5</f>
        <v>1.444234457435266E-5</v>
      </c>
      <c r="H408" s="47">
        <v>21047.21283</v>
      </c>
      <c r="I408" s="48">
        <f>Table3[[#This Row],[Residential CLM $ Collected]]/'1.) CLM Reference'!$B$4</f>
        <v>2.2658108214433748E-4</v>
      </c>
      <c r="J408" s="68">
        <v>1798.66</v>
      </c>
      <c r="K408" s="48">
        <f>Table3[[#This Row],[Residential Incentive Disbursements]]/'1.) CLM Reference'!$B$5</f>
        <v>1.444234457435266E-5</v>
      </c>
      <c r="L408" s="49">
        <v>0</v>
      </c>
      <c r="M408" s="48">
        <f>Table3[[#This Row],[C&amp;I CLM $ Collected]]/'1.) CLM Reference'!$B$4</f>
        <v>0</v>
      </c>
      <c r="N408" s="68">
        <v>0</v>
      </c>
      <c r="O408" s="48">
        <f>Table3[[#This Row],[C&amp;I Incentive Disbursements]]/'1.) CLM Reference'!$B$5</f>
        <v>0</v>
      </c>
    </row>
    <row r="409" spans="1:15" x14ac:dyDescent="0.35">
      <c r="A409" t="s">
        <v>101</v>
      </c>
      <c r="B409" s="72">
        <v>9003502900</v>
      </c>
      <c r="C409" t="s">
        <v>45</v>
      </c>
      <c r="D409" s="47">
        <f>Table3[[#This Row],[Residential CLM $ Collected]]+Table3[[#This Row],[C&amp;I CLM $ Collected]]</f>
        <v>12884.452455000001</v>
      </c>
      <c r="E409" s="48">
        <f>Table3[[#This Row],[CLM $ Collected ]]/'1.) CLM Reference'!$B$4</f>
        <v>1.3870592765280484E-4</v>
      </c>
      <c r="F409" s="47">
        <f>Table3[[#This Row],[Residential Incentive Disbursements]]+Table3[[#This Row],[C&amp;I Incentive Disbursements]]</f>
        <v>296.17</v>
      </c>
      <c r="G409" s="48">
        <f>Table3[[#This Row],[Incentive Disbursements]]/'1.) CLM Reference'!$B$5</f>
        <v>2.3780976908287434E-6</v>
      </c>
      <c r="H409" s="47">
        <v>12884.452455000001</v>
      </c>
      <c r="I409" s="48">
        <f>Table3[[#This Row],[Residential CLM $ Collected]]/'1.) CLM Reference'!$B$4</f>
        <v>1.3870592765280484E-4</v>
      </c>
      <c r="J409" s="68">
        <v>296.17</v>
      </c>
      <c r="K409" s="48">
        <f>Table3[[#This Row],[Residential Incentive Disbursements]]/'1.) CLM Reference'!$B$5</f>
        <v>2.3780976908287434E-6</v>
      </c>
      <c r="L409" s="49">
        <v>0</v>
      </c>
      <c r="M409" s="48">
        <f>Table3[[#This Row],[C&amp;I CLM $ Collected]]/'1.) CLM Reference'!$B$4</f>
        <v>0</v>
      </c>
      <c r="N409" s="68">
        <v>0</v>
      </c>
      <c r="O409" s="48">
        <f>Table3[[#This Row],[C&amp;I Incentive Disbursements]]/'1.) CLM Reference'!$B$5</f>
        <v>0</v>
      </c>
    </row>
    <row r="410" spans="1:15" x14ac:dyDescent="0.35">
      <c r="A410" t="s">
        <v>101</v>
      </c>
      <c r="B410" s="72">
        <v>9003503000</v>
      </c>
      <c r="C410" t="s">
        <v>55</v>
      </c>
      <c r="D410" s="47">
        <f>Table3[[#This Row],[Residential CLM $ Collected]]+Table3[[#This Row],[C&amp;I CLM $ Collected]]</f>
        <v>17909.385459000001</v>
      </c>
      <c r="E410" s="48">
        <f>Table3[[#This Row],[CLM $ Collected ]]/'1.) CLM Reference'!$B$4</f>
        <v>1.9280120225972374E-4</v>
      </c>
      <c r="F410" s="47">
        <f>Table3[[#This Row],[Residential Incentive Disbursements]]+Table3[[#This Row],[C&amp;I Incentive Disbursements]]</f>
        <v>159.18</v>
      </c>
      <c r="G410" s="48">
        <f>Table3[[#This Row],[Incentive Disbursements]]/'1.) CLM Reference'!$B$5</f>
        <v>1.2781361732319929E-6</v>
      </c>
      <c r="H410" s="47">
        <v>17909.385459000001</v>
      </c>
      <c r="I410" s="48">
        <f>Table3[[#This Row],[Residential CLM $ Collected]]/'1.) CLM Reference'!$B$4</f>
        <v>1.9280120225972374E-4</v>
      </c>
      <c r="J410" s="68">
        <v>159.18</v>
      </c>
      <c r="K410" s="48">
        <f>Table3[[#This Row],[Residential Incentive Disbursements]]/'1.) CLM Reference'!$B$5</f>
        <v>1.2781361732319929E-6</v>
      </c>
      <c r="L410" s="49">
        <v>0</v>
      </c>
      <c r="M410" s="48">
        <f>Table3[[#This Row],[C&amp;I CLM $ Collected]]/'1.) CLM Reference'!$B$4</f>
        <v>0</v>
      </c>
      <c r="N410" s="68">
        <v>0</v>
      </c>
      <c r="O410" s="48">
        <f>Table3[[#This Row],[C&amp;I Incentive Disbursements]]/'1.) CLM Reference'!$B$5</f>
        <v>0</v>
      </c>
    </row>
    <row r="411" spans="1:15" x14ac:dyDescent="0.35">
      <c r="A411" t="s">
        <v>101</v>
      </c>
      <c r="B411" s="72">
        <v>9003503100</v>
      </c>
      <c r="C411" t="s">
        <v>55</v>
      </c>
      <c r="D411" s="47">
        <f>Table3[[#This Row],[Residential CLM $ Collected]]+Table3[[#This Row],[C&amp;I CLM $ Collected]]</f>
        <v>21732.341568</v>
      </c>
      <c r="E411" s="48">
        <f>Table3[[#This Row],[CLM $ Collected ]]/'1.) CLM Reference'!$B$4</f>
        <v>2.3395674808728619E-4</v>
      </c>
      <c r="F411" s="47">
        <f>Table3[[#This Row],[Residential Incentive Disbursements]]+Table3[[#This Row],[C&amp;I Incentive Disbursements]]</f>
        <v>1722.11</v>
      </c>
      <c r="G411" s="48">
        <f>Table3[[#This Row],[Incentive Disbursements]]/'1.) CLM Reference'!$B$5</f>
        <v>1.3827686174673621E-5</v>
      </c>
      <c r="H411" s="47">
        <v>21732.341568</v>
      </c>
      <c r="I411" s="48">
        <f>Table3[[#This Row],[Residential CLM $ Collected]]/'1.) CLM Reference'!$B$4</f>
        <v>2.3395674808728619E-4</v>
      </c>
      <c r="J411" s="68">
        <v>1722.11</v>
      </c>
      <c r="K411" s="48">
        <f>Table3[[#This Row],[Residential Incentive Disbursements]]/'1.) CLM Reference'!$B$5</f>
        <v>1.3827686174673621E-5</v>
      </c>
      <c r="L411" s="49">
        <v>0</v>
      </c>
      <c r="M411" s="48">
        <f>Table3[[#This Row],[C&amp;I CLM $ Collected]]/'1.) CLM Reference'!$B$4</f>
        <v>0</v>
      </c>
      <c r="N411" s="68">
        <v>0</v>
      </c>
      <c r="O411" s="48">
        <f>Table3[[#This Row],[C&amp;I Incentive Disbursements]]/'1.) CLM Reference'!$B$5</f>
        <v>0</v>
      </c>
    </row>
    <row r="412" spans="1:15" x14ac:dyDescent="0.35">
      <c r="A412" t="s">
        <v>101</v>
      </c>
      <c r="B412" s="72">
        <v>9003503300</v>
      </c>
      <c r="C412" t="s">
        <v>45</v>
      </c>
      <c r="D412" s="47">
        <f>Table3[[#This Row],[Residential CLM $ Collected]]+Table3[[#This Row],[C&amp;I CLM $ Collected]]</f>
        <v>15364.174455</v>
      </c>
      <c r="E412" s="48">
        <f>Table3[[#This Row],[CLM $ Collected ]]/'1.) CLM Reference'!$B$4</f>
        <v>1.6540105820121964E-4</v>
      </c>
      <c r="F412" s="47">
        <f>Table3[[#This Row],[Residential Incentive Disbursements]]+Table3[[#This Row],[C&amp;I Incentive Disbursements]]</f>
        <v>358.51</v>
      </c>
      <c r="G412" s="48">
        <f>Table3[[#This Row],[Incentive Disbursements]]/'1.) CLM Reference'!$B$5</f>
        <v>2.8786568630820567E-6</v>
      </c>
      <c r="H412" s="47">
        <v>15364.174455</v>
      </c>
      <c r="I412" s="48">
        <f>Table3[[#This Row],[Residential CLM $ Collected]]/'1.) CLM Reference'!$B$4</f>
        <v>1.6540105820121964E-4</v>
      </c>
      <c r="J412" s="68">
        <v>358.51</v>
      </c>
      <c r="K412" s="48">
        <f>Table3[[#This Row],[Residential Incentive Disbursements]]/'1.) CLM Reference'!$B$5</f>
        <v>2.8786568630820567E-6</v>
      </c>
      <c r="L412" s="49">
        <v>0</v>
      </c>
      <c r="M412" s="48">
        <f>Table3[[#This Row],[C&amp;I CLM $ Collected]]/'1.) CLM Reference'!$B$4</f>
        <v>0</v>
      </c>
      <c r="N412" s="68">
        <v>0</v>
      </c>
      <c r="O412" s="48">
        <f>Table3[[#This Row],[C&amp;I Incentive Disbursements]]/'1.) CLM Reference'!$B$5</f>
        <v>0</v>
      </c>
    </row>
    <row r="413" spans="1:15" x14ac:dyDescent="0.35">
      <c r="A413" t="s">
        <v>101</v>
      </c>
      <c r="B413" s="72">
        <v>9003503500</v>
      </c>
      <c r="C413" t="s">
        <v>45</v>
      </c>
      <c r="D413" s="47">
        <f>Table3[[#This Row],[Residential CLM $ Collected]]+Table3[[#This Row],[C&amp;I CLM $ Collected]]</f>
        <v>9440.2446600000003</v>
      </c>
      <c r="E413" s="48">
        <f>Table3[[#This Row],[CLM $ Collected ]]/'1.) CLM Reference'!$B$4</f>
        <v>1.0162774843618585E-4</v>
      </c>
      <c r="F413" s="47">
        <f>Table3[[#This Row],[Residential Incentive Disbursements]]+Table3[[#This Row],[C&amp;I Incentive Disbursements]]</f>
        <v>6189.88</v>
      </c>
      <c r="G413" s="48">
        <f>Table3[[#This Row],[Incentive Disbursements]]/'1.) CLM Reference'!$B$5</f>
        <v>4.9701655584654154E-5</v>
      </c>
      <c r="H413" s="47">
        <v>9440.2446600000003</v>
      </c>
      <c r="I413" s="48">
        <f>Table3[[#This Row],[Residential CLM $ Collected]]/'1.) CLM Reference'!$B$4</f>
        <v>1.0162774843618585E-4</v>
      </c>
      <c r="J413" s="68">
        <v>6189.88</v>
      </c>
      <c r="K413" s="48">
        <f>Table3[[#This Row],[Residential Incentive Disbursements]]/'1.) CLM Reference'!$B$5</f>
        <v>4.9701655584654154E-5</v>
      </c>
      <c r="L413" s="49">
        <v>0</v>
      </c>
      <c r="M413" s="48">
        <f>Table3[[#This Row],[C&amp;I CLM $ Collected]]/'1.) CLM Reference'!$B$4</f>
        <v>0</v>
      </c>
      <c r="N413" s="68">
        <v>0</v>
      </c>
      <c r="O413" s="48">
        <f>Table3[[#This Row],[C&amp;I Incentive Disbursements]]/'1.) CLM Reference'!$B$5</f>
        <v>0</v>
      </c>
    </row>
    <row r="414" spans="1:15" x14ac:dyDescent="0.35">
      <c r="A414" t="s">
        <v>101</v>
      </c>
      <c r="B414" s="72">
        <v>9003503700</v>
      </c>
      <c r="C414" t="s">
        <v>45</v>
      </c>
      <c r="D414" s="47">
        <f>Table3[[#This Row],[Residential CLM $ Collected]]+Table3[[#This Row],[C&amp;I CLM $ Collected]]</f>
        <v>21963.401040000001</v>
      </c>
      <c r="E414" s="48">
        <f>Table3[[#This Row],[CLM $ Collected ]]/'1.) CLM Reference'!$B$4</f>
        <v>2.3644418932847685E-4</v>
      </c>
      <c r="F414" s="47">
        <f>Table3[[#This Row],[Residential Incentive Disbursements]]+Table3[[#This Row],[C&amp;I Incentive Disbursements]]</f>
        <v>3479.46</v>
      </c>
      <c r="G414" s="48">
        <f>Table3[[#This Row],[Incentive Disbursements]]/'1.) CLM Reference'!$B$5</f>
        <v>2.7938332009761215E-5</v>
      </c>
      <c r="H414" s="47">
        <v>21963.401040000001</v>
      </c>
      <c r="I414" s="48">
        <f>Table3[[#This Row],[Residential CLM $ Collected]]/'1.) CLM Reference'!$B$4</f>
        <v>2.3644418932847685E-4</v>
      </c>
      <c r="J414" s="68">
        <v>3479.46</v>
      </c>
      <c r="K414" s="48">
        <f>Table3[[#This Row],[Residential Incentive Disbursements]]/'1.) CLM Reference'!$B$5</f>
        <v>2.7938332009761215E-5</v>
      </c>
      <c r="L414" s="49">
        <v>0</v>
      </c>
      <c r="M414" s="48">
        <f>Table3[[#This Row],[C&amp;I CLM $ Collected]]/'1.) CLM Reference'!$B$4</f>
        <v>0</v>
      </c>
      <c r="N414" s="68">
        <v>0</v>
      </c>
      <c r="O414" s="48">
        <f>Table3[[#This Row],[C&amp;I Incentive Disbursements]]/'1.) CLM Reference'!$B$5</f>
        <v>0</v>
      </c>
    </row>
    <row r="415" spans="1:15" x14ac:dyDescent="0.35">
      <c r="A415" t="s">
        <v>101</v>
      </c>
      <c r="B415" s="72">
        <v>9003503800</v>
      </c>
      <c r="C415" t="s">
        <v>45</v>
      </c>
      <c r="D415" s="47">
        <f>Table3[[#This Row],[Residential CLM $ Collected]]+Table3[[#This Row],[C&amp;I CLM $ Collected]]</f>
        <v>3741.4397159999999</v>
      </c>
      <c r="E415" s="48">
        <f>Table3[[#This Row],[CLM $ Collected ]]/'1.) CLM Reference'!$B$4</f>
        <v>4.0277991507775454E-5</v>
      </c>
      <c r="F415" s="47">
        <f>Table3[[#This Row],[Residential Incentive Disbursements]]+Table3[[#This Row],[C&amp;I Incentive Disbursements]]</f>
        <v>1283.46</v>
      </c>
      <c r="G415" s="48">
        <f>Table3[[#This Row],[Incentive Disbursements]]/'1.) CLM Reference'!$B$5</f>
        <v>1.0305544998720528E-5</v>
      </c>
      <c r="H415" s="47">
        <v>3741.4397159999999</v>
      </c>
      <c r="I415" s="48">
        <f>Table3[[#This Row],[Residential CLM $ Collected]]/'1.) CLM Reference'!$B$4</f>
        <v>4.0277991507775454E-5</v>
      </c>
      <c r="J415" s="68">
        <v>1283.46</v>
      </c>
      <c r="K415" s="48">
        <f>Table3[[#This Row],[Residential Incentive Disbursements]]/'1.) CLM Reference'!$B$5</f>
        <v>1.0305544998720528E-5</v>
      </c>
      <c r="L415" s="49">
        <v>0</v>
      </c>
      <c r="M415" s="48">
        <f>Table3[[#This Row],[C&amp;I CLM $ Collected]]/'1.) CLM Reference'!$B$4</f>
        <v>0</v>
      </c>
      <c r="N415" s="68">
        <v>0</v>
      </c>
      <c r="O415" s="48">
        <f>Table3[[#This Row],[C&amp;I Incentive Disbursements]]/'1.) CLM Reference'!$B$5</f>
        <v>0</v>
      </c>
    </row>
    <row r="416" spans="1:15" x14ac:dyDescent="0.35">
      <c r="A416" t="s">
        <v>101</v>
      </c>
      <c r="B416" s="72">
        <v>9003503900</v>
      </c>
      <c r="C416" t="s">
        <v>45</v>
      </c>
      <c r="D416" s="47">
        <f>Table3[[#This Row],[Residential CLM $ Collected]]+Table3[[#This Row],[C&amp;I CLM $ Collected]]</f>
        <v>35189.394870000004</v>
      </c>
      <c r="E416" s="48">
        <f>Table3[[#This Row],[CLM $ Collected ]]/'1.) CLM Reference'!$B$4</f>
        <v>3.7882693704147802E-4</v>
      </c>
      <c r="F416" s="47">
        <f>Table3[[#This Row],[Residential Incentive Disbursements]]+Table3[[#This Row],[C&amp;I Incentive Disbursements]]</f>
        <v>43001.09</v>
      </c>
      <c r="G416" s="48">
        <f>Table3[[#This Row],[Incentive Disbursements]]/'1.) CLM Reference'!$B$5</f>
        <v>3.4527735027895787E-4</v>
      </c>
      <c r="H416" s="47">
        <v>35189.394870000004</v>
      </c>
      <c r="I416" s="48">
        <f>Table3[[#This Row],[Residential CLM $ Collected]]/'1.) CLM Reference'!$B$4</f>
        <v>3.7882693704147802E-4</v>
      </c>
      <c r="J416" s="68">
        <v>43001.09</v>
      </c>
      <c r="K416" s="48">
        <f>Table3[[#This Row],[Residential Incentive Disbursements]]/'1.) CLM Reference'!$B$5</f>
        <v>3.4527735027895787E-4</v>
      </c>
      <c r="L416" s="49">
        <v>0</v>
      </c>
      <c r="M416" s="48">
        <f>Table3[[#This Row],[C&amp;I CLM $ Collected]]/'1.) CLM Reference'!$B$4</f>
        <v>0</v>
      </c>
      <c r="N416" s="68">
        <v>0</v>
      </c>
      <c r="O416" s="48">
        <f>Table3[[#This Row],[C&amp;I Incentive Disbursements]]/'1.) CLM Reference'!$B$5</f>
        <v>0</v>
      </c>
    </row>
    <row r="417" spans="1:15" x14ac:dyDescent="0.35">
      <c r="A417" t="s">
        <v>101</v>
      </c>
      <c r="B417" s="72">
        <v>9003504000</v>
      </c>
      <c r="C417" t="s">
        <v>45</v>
      </c>
      <c r="D417" s="47">
        <f>Table3[[#This Row],[Residential CLM $ Collected]]+Table3[[#This Row],[C&amp;I CLM $ Collected]]</f>
        <v>21857.042024999999</v>
      </c>
      <c r="E417" s="48">
        <f>Table3[[#This Row],[CLM $ Collected ]]/'1.) CLM Reference'!$B$4</f>
        <v>2.3529919493377218E-4</v>
      </c>
      <c r="F417" s="47">
        <f>Table3[[#This Row],[Residential Incentive Disbursements]]+Table3[[#This Row],[C&amp;I Incentive Disbursements]]</f>
        <v>15681.03</v>
      </c>
      <c r="G417" s="48">
        <f>Table3[[#This Row],[Incentive Disbursements]]/'1.) CLM Reference'!$B$5</f>
        <v>1.2591086616745871E-4</v>
      </c>
      <c r="H417" s="47">
        <v>21857.042024999999</v>
      </c>
      <c r="I417" s="48">
        <f>Table3[[#This Row],[Residential CLM $ Collected]]/'1.) CLM Reference'!$B$4</f>
        <v>2.3529919493377218E-4</v>
      </c>
      <c r="J417" s="68">
        <v>15681.03</v>
      </c>
      <c r="K417" s="48">
        <f>Table3[[#This Row],[Residential Incentive Disbursements]]/'1.) CLM Reference'!$B$5</f>
        <v>1.2591086616745871E-4</v>
      </c>
      <c r="L417" s="49">
        <v>0</v>
      </c>
      <c r="M417" s="48">
        <f>Table3[[#This Row],[C&amp;I CLM $ Collected]]/'1.) CLM Reference'!$B$4</f>
        <v>0</v>
      </c>
      <c r="N417" s="68">
        <v>0</v>
      </c>
      <c r="O417" s="48">
        <f>Table3[[#This Row],[C&amp;I Incentive Disbursements]]/'1.) CLM Reference'!$B$5</f>
        <v>0</v>
      </c>
    </row>
    <row r="418" spans="1:15" x14ac:dyDescent="0.35">
      <c r="A418" t="s">
        <v>101</v>
      </c>
      <c r="B418" s="72">
        <v>9003504100</v>
      </c>
      <c r="C418" t="s">
        <v>45</v>
      </c>
      <c r="D418" s="47">
        <f>Table3[[#This Row],[Residential CLM $ Collected]]+Table3[[#This Row],[C&amp;I CLM $ Collected]]</f>
        <v>8361.1019099999994</v>
      </c>
      <c r="E418" s="48">
        <f>Table3[[#This Row],[CLM $ Collected ]]/'1.) CLM Reference'!$B$4</f>
        <v>9.0010374959793995E-5</v>
      </c>
      <c r="F418" s="47">
        <f>Table3[[#This Row],[Residential Incentive Disbursements]]+Table3[[#This Row],[C&amp;I Incentive Disbursements]]</f>
        <v>946.23</v>
      </c>
      <c r="G418" s="48">
        <f>Table3[[#This Row],[Incentive Disbursements]]/'1.) CLM Reference'!$B$5</f>
        <v>7.5977559441971899E-6</v>
      </c>
      <c r="H418" s="47">
        <v>8361.1019099999994</v>
      </c>
      <c r="I418" s="48">
        <f>Table3[[#This Row],[Residential CLM $ Collected]]/'1.) CLM Reference'!$B$4</f>
        <v>9.0010374959793995E-5</v>
      </c>
      <c r="J418" s="68">
        <v>946.23</v>
      </c>
      <c r="K418" s="48">
        <f>Table3[[#This Row],[Residential Incentive Disbursements]]/'1.) CLM Reference'!$B$5</f>
        <v>7.5977559441971899E-6</v>
      </c>
      <c r="L418" s="49">
        <v>0</v>
      </c>
      <c r="M418" s="48">
        <f>Table3[[#This Row],[C&amp;I CLM $ Collected]]/'1.) CLM Reference'!$B$4</f>
        <v>0</v>
      </c>
      <c r="N418" s="68">
        <v>0</v>
      </c>
      <c r="O418" s="48">
        <f>Table3[[#This Row],[C&amp;I Incentive Disbursements]]/'1.) CLM Reference'!$B$5</f>
        <v>0</v>
      </c>
    </row>
    <row r="419" spans="1:15" x14ac:dyDescent="0.35">
      <c r="A419" t="s">
        <v>101</v>
      </c>
      <c r="B419" s="72">
        <v>9003504200</v>
      </c>
      <c r="C419" t="s">
        <v>55</v>
      </c>
      <c r="D419" s="47">
        <f>Table3[[#This Row],[Residential CLM $ Collected]]+Table3[[#This Row],[C&amp;I CLM $ Collected]]</f>
        <v>27394.658277000002</v>
      </c>
      <c r="E419" s="48">
        <f>Table3[[#This Row],[CLM $ Collected ]]/'1.) CLM Reference'!$B$4</f>
        <v>2.9491369558108812E-4</v>
      </c>
      <c r="F419" s="47">
        <f>Table3[[#This Row],[Residential Incentive Disbursements]]+Table3[[#This Row],[C&amp;I Incentive Disbursements]]</f>
        <v>4524.21</v>
      </c>
      <c r="G419" s="48">
        <f>Table3[[#This Row],[Incentive Disbursements]]/'1.) CLM Reference'!$B$5</f>
        <v>3.6327154518770662E-5</v>
      </c>
      <c r="H419" s="47">
        <v>27394.658277000002</v>
      </c>
      <c r="I419" s="48">
        <f>Table3[[#This Row],[Residential CLM $ Collected]]/'1.) CLM Reference'!$B$4</f>
        <v>2.9491369558108812E-4</v>
      </c>
      <c r="J419" s="68">
        <v>4524.21</v>
      </c>
      <c r="K419" s="48">
        <f>Table3[[#This Row],[Residential Incentive Disbursements]]/'1.) CLM Reference'!$B$5</f>
        <v>3.6327154518770662E-5</v>
      </c>
      <c r="L419" s="49">
        <v>0</v>
      </c>
      <c r="M419" s="48">
        <f>Table3[[#This Row],[C&amp;I CLM $ Collected]]/'1.) CLM Reference'!$B$4</f>
        <v>0</v>
      </c>
      <c r="N419" s="68">
        <v>0</v>
      </c>
      <c r="O419" s="48">
        <f>Table3[[#This Row],[C&amp;I Incentive Disbursements]]/'1.) CLM Reference'!$B$5</f>
        <v>0</v>
      </c>
    </row>
    <row r="420" spans="1:15" x14ac:dyDescent="0.35">
      <c r="A420" t="s">
        <v>101</v>
      </c>
      <c r="B420" s="72">
        <v>9003504300</v>
      </c>
      <c r="C420" t="s">
        <v>45</v>
      </c>
      <c r="D420" s="47">
        <f>Table3[[#This Row],[Residential CLM $ Collected]]+Table3[[#This Row],[C&amp;I CLM $ Collected]]</f>
        <v>13604.171721000001</v>
      </c>
      <c r="E420" s="48">
        <f>Table3[[#This Row],[CLM $ Collected ]]/'1.) CLM Reference'!$B$4</f>
        <v>1.4645397350797701E-4</v>
      </c>
      <c r="F420" s="47">
        <f>Table3[[#This Row],[Residential Incentive Disbursements]]+Table3[[#This Row],[C&amp;I Incentive Disbursements]]</f>
        <v>3193.16</v>
      </c>
      <c r="G420" s="48">
        <f>Table3[[#This Row],[Incentive Disbursements]]/'1.) CLM Reference'!$B$5</f>
        <v>2.5639485506454768E-5</v>
      </c>
      <c r="H420" s="47">
        <v>13604.171721000001</v>
      </c>
      <c r="I420" s="48">
        <f>Table3[[#This Row],[Residential CLM $ Collected]]/'1.) CLM Reference'!$B$4</f>
        <v>1.4645397350797701E-4</v>
      </c>
      <c r="J420" s="68">
        <v>3193.16</v>
      </c>
      <c r="K420" s="48">
        <f>Table3[[#This Row],[Residential Incentive Disbursements]]/'1.) CLM Reference'!$B$5</f>
        <v>2.5639485506454768E-5</v>
      </c>
      <c r="L420" s="49">
        <v>0</v>
      </c>
      <c r="M420" s="48">
        <f>Table3[[#This Row],[C&amp;I CLM $ Collected]]/'1.) CLM Reference'!$B$4</f>
        <v>0</v>
      </c>
      <c r="N420" s="68">
        <v>0</v>
      </c>
      <c r="O420" s="48">
        <f>Table3[[#This Row],[C&amp;I Incentive Disbursements]]/'1.) CLM Reference'!$B$5</f>
        <v>0</v>
      </c>
    </row>
    <row r="421" spans="1:15" x14ac:dyDescent="0.35">
      <c r="A421" t="s">
        <v>101</v>
      </c>
      <c r="B421" s="72">
        <v>9003504500</v>
      </c>
      <c r="C421" t="s">
        <v>45</v>
      </c>
      <c r="D421" s="47">
        <f>Table3[[#This Row],[Residential CLM $ Collected]]+Table3[[#This Row],[C&amp;I CLM $ Collected]]</f>
        <v>21900.567569999999</v>
      </c>
      <c r="E421" s="48">
        <f>Table3[[#This Row],[CLM $ Collected ]]/'1.) CLM Reference'!$B$4</f>
        <v>2.3576776363057203E-4</v>
      </c>
      <c r="F421" s="47">
        <f>Table3[[#This Row],[Residential Incentive Disbursements]]+Table3[[#This Row],[C&amp;I Incentive Disbursements]]</f>
        <v>9635.0300000000007</v>
      </c>
      <c r="G421" s="48">
        <f>Table3[[#This Row],[Incentive Disbursements]]/'1.) CLM Reference'!$B$5</f>
        <v>7.736449537112357E-5</v>
      </c>
      <c r="H421" s="47">
        <v>21900.567569999999</v>
      </c>
      <c r="I421" s="48">
        <f>Table3[[#This Row],[Residential CLM $ Collected]]/'1.) CLM Reference'!$B$4</f>
        <v>2.3576776363057203E-4</v>
      </c>
      <c r="J421" s="68">
        <v>9635.0300000000007</v>
      </c>
      <c r="K421" s="48">
        <f>Table3[[#This Row],[Residential Incentive Disbursements]]/'1.) CLM Reference'!$B$5</f>
        <v>7.736449537112357E-5</v>
      </c>
      <c r="L421" s="49">
        <v>0</v>
      </c>
      <c r="M421" s="48">
        <f>Table3[[#This Row],[C&amp;I CLM $ Collected]]/'1.) CLM Reference'!$B$4</f>
        <v>0</v>
      </c>
      <c r="N421" s="68">
        <v>0</v>
      </c>
      <c r="O421" s="48">
        <f>Table3[[#This Row],[C&amp;I Incentive Disbursements]]/'1.) CLM Reference'!$B$5</f>
        <v>0</v>
      </c>
    </row>
    <row r="422" spans="1:15" x14ac:dyDescent="0.35">
      <c r="A422" t="s">
        <v>101</v>
      </c>
      <c r="B422" s="72">
        <v>9003504800</v>
      </c>
      <c r="C422" t="s">
        <v>55</v>
      </c>
      <c r="D422" s="47">
        <f>Table3[[#This Row],[Residential CLM $ Collected]]+Table3[[#This Row],[C&amp;I CLM $ Collected]]</f>
        <v>34558.962983999998</v>
      </c>
      <c r="E422" s="48">
        <f>Table3[[#This Row],[CLM $ Collected ]]/'1.) CLM Reference'!$B$4</f>
        <v>3.7204010307434238E-4</v>
      </c>
      <c r="F422" s="47">
        <f>Table3[[#This Row],[Residential Incentive Disbursements]]+Table3[[#This Row],[C&amp;I Incentive Disbursements]]</f>
        <v>73478.880000000005</v>
      </c>
      <c r="G422" s="48">
        <f>Table3[[#This Row],[Incentive Disbursements]]/'1.) CLM Reference'!$B$5</f>
        <v>5.8999883463106435E-4</v>
      </c>
      <c r="H422" s="47">
        <v>34558.962983999998</v>
      </c>
      <c r="I422" s="48">
        <f>Table3[[#This Row],[Residential CLM $ Collected]]/'1.) CLM Reference'!$B$4</f>
        <v>3.7204010307434238E-4</v>
      </c>
      <c r="J422" s="68">
        <v>73478.880000000005</v>
      </c>
      <c r="K422" s="48">
        <f>Table3[[#This Row],[Residential Incentive Disbursements]]/'1.) CLM Reference'!$B$5</f>
        <v>5.8999883463106435E-4</v>
      </c>
      <c r="L422" s="49">
        <v>0</v>
      </c>
      <c r="M422" s="48">
        <f>Table3[[#This Row],[C&amp;I CLM $ Collected]]/'1.) CLM Reference'!$B$4</f>
        <v>0</v>
      </c>
      <c r="N422" s="68">
        <v>0</v>
      </c>
      <c r="O422" s="48">
        <f>Table3[[#This Row],[C&amp;I Incentive Disbursements]]/'1.) CLM Reference'!$B$5</f>
        <v>0</v>
      </c>
    </row>
    <row r="423" spans="1:15" x14ac:dyDescent="0.35">
      <c r="A423" t="s">
        <v>101</v>
      </c>
      <c r="B423" s="72">
        <v>9003504900</v>
      </c>
      <c r="C423" t="s">
        <v>45</v>
      </c>
      <c r="D423" s="47">
        <f>Table3[[#This Row],[Residential CLM $ Collected]]+Table3[[#This Row],[C&amp;I CLM $ Collected]]</f>
        <v>25292.758679999999</v>
      </c>
      <c r="E423" s="48">
        <f>Table3[[#This Row],[CLM $ Collected ]]/'1.) CLM Reference'!$B$4</f>
        <v>2.7228596386697841E-4</v>
      </c>
      <c r="F423" s="47">
        <f>Table3[[#This Row],[Residential Incentive Disbursements]]+Table3[[#This Row],[C&amp;I Incentive Disbursements]]</f>
        <v>13193.14</v>
      </c>
      <c r="G423" s="48">
        <f>Table3[[#This Row],[Incentive Disbursements]]/'1.) CLM Reference'!$B$5</f>
        <v>1.0593434773535579E-4</v>
      </c>
      <c r="H423" s="47">
        <v>25292.758679999999</v>
      </c>
      <c r="I423" s="48">
        <f>Table3[[#This Row],[Residential CLM $ Collected]]/'1.) CLM Reference'!$B$4</f>
        <v>2.7228596386697841E-4</v>
      </c>
      <c r="J423" s="68">
        <v>13193.14</v>
      </c>
      <c r="K423" s="48">
        <f>Table3[[#This Row],[Residential Incentive Disbursements]]/'1.) CLM Reference'!$B$5</f>
        <v>1.0593434773535579E-4</v>
      </c>
      <c r="L423" s="49">
        <v>0</v>
      </c>
      <c r="M423" s="48">
        <f>Table3[[#This Row],[C&amp;I CLM $ Collected]]/'1.) CLM Reference'!$B$4</f>
        <v>0</v>
      </c>
      <c r="N423" s="68">
        <v>0</v>
      </c>
      <c r="O423" s="48">
        <f>Table3[[#This Row],[C&amp;I Incentive Disbursements]]/'1.) CLM Reference'!$B$5</f>
        <v>0</v>
      </c>
    </row>
    <row r="424" spans="1:15" x14ac:dyDescent="0.35">
      <c r="A424" t="s">
        <v>101</v>
      </c>
      <c r="B424" s="72">
        <v>9003524400</v>
      </c>
      <c r="C424" t="s">
        <v>45</v>
      </c>
      <c r="D424" s="47">
        <f>Table3[[#This Row],[Residential CLM $ Collected]]+Table3[[#This Row],[C&amp;I CLM $ Collected]]</f>
        <v>22322.318340000002</v>
      </c>
      <c r="E424" s="48">
        <f>Table3[[#This Row],[CLM $ Collected ]]/'1.) CLM Reference'!$B$4</f>
        <v>2.4030806769048058E-4</v>
      </c>
      <c r="F424" s="47">
        <f>Table3[[#This Row],[Residential Incentive Disbursements]]+Table3[[#This Row],[C&amp;I Incentive Disbursements]]</f>
        <v>2969.41</v>
      </c>
      <c r="G424" s="48">
        <f>Table3[[#This Row],[Incentive Disbursements]]/'1.) CLM Reference'!$B$5</f>
        <v>2.3842884370880838E-5</v>
      </c>
      <c r="H424" s="47">
        <v>22322.318340000002</v>
      </c>
      <c r="I424" s="48">
        <f>Table3[[#This Row],[Residential CLM $ Collected]]/'1.) CLM Reference'!$B$4</f>
        <v>2.4030806769048058E-4</v>
      </c>
      <c r="J424" s="68">
        <v>2969.41</v>
      </c>
      <c r="K424" s="48">
        <f>Table3[[#This Row],[Residential Incentive Disbursements]]/'1.) CLM Reference'!$B$5</f>
        <v>2.3842884370880838E-5</v>
      </c>
      <c r="L424" s="49">
        <v>0</v>
      </c>
      <c r="M424" s="48">
        <f>Table3[[#This Row],[C&amp;I CLM $ Collected]]/'1.) CLM Reference'!$B$4</f>
        <v>0</v>
      </c>
      <c r="N424" s="68">
        <v>0</v>
      </c>
      <c r="O424" s="48">
        <f>Table3[[#This Row],[C&amp;I Incentive Disbursements]]/'1.) CLM Reference'!$B$5</f>
        <v>0</v>
      </c>
    </row>
    <row r="425" spans="1:15" x14ac:dyDescent="0.35">
      <c r="A425" t="s">
        <v>101</v>
      </c>
      <c r="B425" s="72">
        <v>9003524501</v>
      </c>
      <c r="C425" t="s">
        <v>45</v>
      </c>
      <c r="D425" s="47">
        <f>Table3[[#This Row],[Residential CLM $ Collected]]+Table3[[#This Row],[C&amp;I CLM $ Collected]]</f>
        <v>14079.380448</v>
      </c>
      <c r="E425" s="48">
        <f>Table3[[#This Row],[CLM $ Collected ]]/'1.) CLM Reference'!$B$4</f>
        <v>1.5156977237777412E-4</v>
      </c>
      <c r="F425" s="47">
        <f>Table3[[#This Row],[Residential Incentive Disbursements]]+Table3[[#This Row],[C&amp;I Incentive Disbursements]]</f>
        <v>3308.66</v>
      </c>
      <c r="G425" s="48">
        <f>Table3[[#This Row],[Incentive Disbursements]]/'1.) CLM Reference'!$B$5</f>
        <v>2.6566893020013602E-5</v>
      </c>
      <c r="H425" s="47">
        <v>14079.380448</v>
      </c>
      <c r="I425" s="48">
        <f>Table3[[#This Row],[Residential CLM $ Collected]]/'1.) CLM Reference'!$B$4</f>
        <v>1.5156977237777412E-4</v>
      </c>
      <c r="J425" s="68">
        <v>3308.66</v>
      </c>
      <c r="K425" s="48">
        <f>Table3[[#This Row],[Residential Incentive Disbursements]]/'1.) CLM Reference'!$B$5</f>
        <v>2.6566893020013602E-5</v>
      </c>
      <c r="L425" s="49">
        <v>0</v>
      </c>
      <c r="M425" s="48">
        <f>Table3[[#This Row],[C&amp;I CLM $ Collected]]/'1.) CLM Reference'!$B$4</f>
        <v>0</v>
      </c>
      <c r="N425" s="68">
        <v>0</v>
      </c>
      <c r="O425" s="48">
        <f>Table3[[#This Row],[C&amp;I Incentive Disbursements]]/'1.) CLM Reference'!$B$5</f>
        <v>0</v>
      </c>
    </row>
    <row r="426" spans="1:15" x14ac:dyDescent="0.35">
      <c r="A426" t="s">
        <v>101</v>
      </c>
      <c r="B426" s="72">
        <v>9003524502</v>
      </c>
      <c r="C426" t="s">
        <v>45</v>
      </c>
      <c r="D426" s="47">
        <f>Table3[[#This Row],[Residential CLM $ Collected]]+Table3[[#This Row],[C&amp;I CLM $ Collected]]</f>
        <v>22277.409</v>
      </c>
      <c r="E426" s="48">
        <f>Table3[[#This Row],[CLM $ Collected ]]/'1.) CLM Reference'!$B$4</f>
        <v>2.3982460192530883E-4</v>
      </c>
      <c r="F426" s="47">
        <f>Table3[[#This Row],[Residential Incentive Disbursements]]+Table3[[#This Row],[C&amp;I Incentive Disbursements]]</f>
        <v>7336.67</v>
      </c>
      <c r="G426" s="48">
        <f>Table3[[#This Row],[Incentive Disbursements]]/'1.) CLM Reference'!$B$5</f>
        <v>5.8909808506508137E-5</v>
      </c>
      <c r="H426" s="47">
        <v>22277.409</v>
      </c>
      <c r="I426" s="48">
        <f>Table3[[#This Row],[Residential CLM $ Collected]]/'1.) CLM Reference'!$B$4</f>
        <v>2.3982460192530883E-4</v>
      </c>
      <c r="J426" s="68">
        <v>7336.67</v>
      </c>
      <c r="K426" s="48">
        <f>Table3[[#This Row],[Residential Incentive Disbursements]]/'1.) CLM Reference'!$B$5</f>
        <v>5.8909808506508137E-5</v>
      </c>
      <c r="L426" s="49">
        <v>0</v>
      </c>
      <c r="M426" s="48">
        <f>Table3[[#This Row],[C&amp;I CLM $ Collected]]/'1.) CLM Reference'!$B$4</f>
        <v>0</v>
      </c>
      <c r="N426" s="68">
        <v>0</v>
      </c>
      <c r="O426" s="48">
        <f>Table3[[#This Row],[C&amp;I Incentive Disbursements]]/'1.) CLM Reference'!$B$5</f>
        <v>0</v>
      </c>
    </row>
    <row r="427" spans="1:15" x14ac:dyDescent="0.35">
      <c r="A427" t="s">
        <v>101</v>
      </c>
      <c r="B427" s="72">
        <v>9003524600</v>
      </c>
      <c r="C427" t="s">
        <v>45</v>
      </c>
      <c r="D427" s="47">
        <f>Table3[[#This Row],[Residential CLM $ Collected]]+Table3[[#This Row],[C&amp;I CLM $ Collected]]</f>
        <v>16429.778232000001</v>
      </c>
      <c r="E427" s="48">
        <f>Table3[[#This Row],[CLM $ Collected ]]/'1.) CLM Reference'!$B$4</f>
        <v>1.7687267959260903E-4</v>
      </c>
      <c r="F427" s="47">
        <f>Table3[[#This Row],[Residential Incentive Disbursements]]+Table3[[#This Row],[C&amp;I Incentive Disbursements]]</f>
        <v>3823.23</v>
      </c>
      <c r="G427" s="48">
        <f>Table3[[#This Row],[Incentive Disbursements]]/'1.) CLM Reference'!$B$5</f>
        <v>3.069863400920814E-5</v>
      </c>
      <c r="H427" s="47">
        <v>16429.778232000001</v>
      </c>
      <c r="I427" s="48">
        <f>Table3[[#This Row],[Residential CLM $ Collected]]/'1.) CLM Reference'!$B$4</f>
        <v>1.7687267959260903E-4</v>
      </c>
      <c r="J427" s="68">
        <v>3823.23</v>
      </c>
      <c r="K427" s="48">
        <f>Table3[[#This Row],[Residential Incentive Disbursements]]/'1.) CLM Reference'!$B$5</f>
        <v>3.069863400920814E-5</v>
      </c>
      <c r="L427" s="49">
        <v>0</v>
      </c>
      <c r="M427" s="48">
        <f>Table3[[#This Row],[C&amp;I CLM $ Collected]]/'1.) CLM Reference'!$B$4</f>
        <v>0</v>
      </c>
      <c r="N427" s="68">
        <v>0</v>
      </c>
      <c r="O427" s="48">
        <f>Table3[[#This Row],[C&amp;I Incentive Disbursements]]/'1.) CLM Reference'!$B$5</f>
        <v>0</v>
      </c>
    </row>
    <row r="428" spans="1:15" x14ac:dyDescent="0.35">
      <c r="A428" t="s">
        <v>101</v>
      </c>
      <c r="B428" s="72">
        <v>9003524700</v>
      </c>
      <c r="C428" t="s">
        <v>45</v>
      </c>
      <c r="D428" s="47">
        <f>Table3[[#This Row],[Residential CLM $ Collected]]+Table3[[#This Row],[C&amp;I CLM $ Collected]]</f>
        <v>21924.867300000002</v>
      </c>
      <c r="E428" s="48">
        <f>Table3[[#This Row],[CLM $ Collected ]]/'1.) CLM Reference'!$B$4</f>
        <v>2.3602935927098708E-4</v>
      </c>
      <c r="F428" s="47">
        <f>Table3[[#This Row],[Residential Incentive Disbursements]]+Table3[[#This Row],[C&amp;I Incentive Disbursements]]</f>
        <v>29626.66</v>
      </c>
      <c r="G428" s="48">
        <f>Table3[[#This Row],[Incentive Disbursements]]/'1.) CLM Reference'!$B$5</f>
        <v>2.3788733407491741E-4</v>
      </c>
      <c r="H428" s="47">
        <v>21924.867300000002</v>
      </c>
      <c r="I428" s="48">
        <f>Table3[[#This Row],[Residential CLM $ Collected]]/'1.) CLM Reference'!$B$4</f>
        <v>2.3602935927098708E-4</v>
      </c>
      <c r="J428" s="68">
        <v>29626.66</v>
      </c>
      <c r="K428" s="48">
        <f>Table3[[#This Row],[Residential Incentive Disbursements]]/'1.) CLM Reference'!$B$5</f>
        <v>2.3788733407491741E-4</v>
      </c>
      <c r="L428" s="49">
        <v>0</v>
      </c>
      <c r="M428" s="48">
        <f>Table3[[#This Row],[C&amp;I CLM $ Collected]]/'1.) CLM Reference'!$B$4</f>
        <v>0</v>
      </c>
      <c r="N428" s="68">
        <v>0</v>
      </c>
      <c r="O428" s="48">
        <f>Table3[[#This Row],[C&amp;I Incentive Disbursements]]/'1.) CLM Reference'!$B$5</f>
        <v>0</v>
      </c>
    </row>
    <row r="429" spans="1:15" x14ac:dyDescent="0.35">
      <c r="A429" t="s">
        <v>102</v>
      </c>
      <c r="B429" s="72">
        <v>9003330100</v>
      </c>
      <c r="C429" t="s">
        <v>45</v>
      </c>
      <c r="D429" s="47">
        <f>Table3[[#This Row],[Residential CLM $ Collected]]+Table3[[#This Row],[C&amp;I CLM $ Collected]]</f>
        <v>36044.890748999998</v>
      </c>
      <c r="E429" s="48">
        <f>Table3[[#This Row],[CLM $ Collected ]]/'1.) CLM Reference'!$B$4</f>
        <v>3.8803666868620908E-4</v>
      </c>
      <c r="F429" s="47">
        <f>Table3[[#This Row],[Residential Incentive Disbursements]]+Table3[[#This Row],[C&amp;I Incentive Disbursements]]</f>
        <v>52911.740000000005</v>
      </c>
      <c r="G429" s="48">
        <f>Table3[[#This Row],[Incentive Disbursements]]/'1.) CLM Reference'!$B$5</f>
        <v>4.2485493706901728E-4</v>
      </c>
      <c r="H429" s="47">
        <v>32880.825368999998</v>
      </c>
      <c r="I429" s="48">
        <f>Table3[[#This Row],[Residential CLM $ Collected]]/'1.) CLM Reference'!$B$4</f>
        <v>3.5397432686610998E-4</v>
      </c>
      <c r="J429" s="68">
        <v>49310.12</v>
      </c>
      <c r="K429" s="48">
        <f>Table3[[#This Row],[Residential Incentive Disbursements]]/'1.) CLM Reference'!$B$5</f>
        <v>3.9593572106049981E-4</v>
      </c>
      <c r="L429" s="49">
        <v>3164.06538</v>
      </c>
      <c r="M429" s="48">
        <f>Table3[[#This Row],[C&amp;I CLM $ Collected]]/'1.) CLM Reference'!$B$4</f>
        <v>3.4062341820099054E-5</v>
      </c>
      <c r="N429" s="68">
        <v>3601.62</v>
      </c>
      <c r="O429" s="48">
        <f>Table3[[#This Row],[C&amp;I Incentive Disbursements]]/'1.) CLM Reference'!$B$5</f>
        <v>2.8919216008517465E-5</v>
      </c>
    </row>
    <row r="430" spans="1:15" x14ac:dyDescent="0.35">
      <c r="A430" t="s">
        <v>103</v>
      </c>
      <c r="B430" s="72">
        <v>9003410102</v>
      </c>
      <c r="C430" t="s">
        <v>45</v>
      </c>
      <c r="D430" s="47">
        <f>Table3[[#This Row],[Residential CLM $ Collected]]+Table3[[#This Row],[C&amp;I CLM $ Collected]]</f>
        <v>488.52069</v>
      </c>
      <c r="E430" s="48">
        <f>Table3[[#This Row],[CLM $ Collected ]]/'1.) CLM Reference'!$B$4</f>
        <v>5.2591071076320948E-6</v>
      </c>
      <c r="F430" s="47">
        <f>Table3[[#This Row],[Residential Incentive Disbursements]]+Table3[[#This Row],[C&amp;I Incentive Disbursements]]</f>
        <v>3679.95</v>
      </c>
      <c r="G430" s="48">
        <f>Table3[[#This Row],[Incentive Disbursements]]/'1.) CLM Reference'!$B$5</f>
        <v>2.9548166922258272E-5</v>
      </c>
      <c r="H430" s="47">
        <v>488.52069</v>
      </c>
      <c r="I430" s="48">
        <f>Table3[[#This Row],[Residential CLM $ Collected]]/'1.) CLM Reference'!$B$4</f>
        <v>5.2591071076320948E-6</v>
      </c>
      <c r="J430" s="68">
        <v>3679.95</v>
      </c>
      <c r="K430" s="48">
        <f>Table3[[#This Row],[Residential Incentive Disbursements]]/'1.) CLM Reference'!$B$5</f>
        <v>2.9548166922258272E-5</v>
      </c>
      <c r="L430" s="49">
        <v>0</v>
      </c>
      <c r="M430" s="48">
        <f>Table3[[#This Row],[C&amp;I CLM $ Collected]]/'1.) CLM Reference'!$B$4</f>
        <v>0</v>
      </c>
      <c r="N430" s="68">
        <v>0</v>
      </c>
      <c r="O430" s="48">
        <f>Table3[[#This Row],[C&amp;I Incentive Disbursements]]/'1.) CLM Reference'!$B$5</f>
        <v>0</v>
      </c>
    </row>
    <row r="431" spans="1:15" x14ac:dyDescent="0.35">
      <c r="A431" t="s">
        <v>103</v>
      </c>
      <c r="B431" s="72">
        <v>9005298300</v>
      </c>
      <c r="C431" t="s">
        <v>45</v>
      </c>
      <c r="D431" s="47">
        <f>Table3[[#This Row],[Residential CLM $ Collected]]+Table3[[#This Row],[C&amp;I CLM $ Collected]]</f>
        <v>33210.493155000004</v>
      </c>
      <c r="E431" s="48">
        <f>Table3[[#This Row],[CLM $ Collected ]]/'1.) CLM Reference'!$B$4</f>
        <v>3.5752332332009839E-4</v>
      </c>
      <c r="F431" s="47">
        <f>Table3[[#This Row],[Residential Incentive Disbursements]]+Table3[[#This Row],[C&amp;I Incentive Disbursements]]</f>
        <v>23152.02</v>
      </c>
      <c r="G431" s="48">
        <f>Table3[[#This Row],[Incentive Disbursements]]/'1.) CLM Reference'!$B$5</f>
        <v>1.8589919742047095E-4</v>
      </c>
      <c r="H431" s="47">
        <v>33210.493155000004</v>
      </c>
      <c r="I431" s="48">
        <f>Table3[[#This Row],[Residential CLM $ Collected]]/'1.) CLM Reference'!$B$4</f>
        <v>3.5752332332009839E-4</v>
      </c>
      <c r="J431" s="68">
        <v>23152.02</v>
      </c>
      <c r="K431" s="48">
        <f>Table3[[#This Row],[Residential Incentive Disbursements]]/'1.) CLM Reference'!$B$5</f>
        <v>1.8589919742047095E-4</v>
      </c>
      <c r="L431" s="49">
        <v>0</v>
      </c>
      <c r="M431" s="48">
        <f>Table3[[#This Row],[C&amp;I CLM $ Collected]]/'1.) CLM Reference'!$B$4</f>
        <v>0</v>
      </c>
      <c r="N431" s="68">
        <v>0</v>
      </c>
      <c r="O431" s="48">
        <f>Table3[[#This Row],[C&amp;I Incentive Disbursements]]/'1.) CLM Reference'!$B$5</f>
        <v>0</v>
      </c>
    </row>
    <row r="432" spans="1:15" x14ac:dyDescent="0.35">
      <c r="A432" t="s">
        <v>103</v>
      </c>
      <c r="B432" s="72">
        <v>9005298400</v>
      </c>
      <c r="C432" t="s">
        <v>45</v>
      </c>
      <c r="D432" s="47">
        <f>Table3[[#This Row],[Residential CLM $ Collected]]+Table3[[#This Row],[C&amp;I CLM $ Collected]]</f>
        <v>83585.076687000008</v>
      </c>
      <c r="E432" s="48">
        <f>Table3[[#This Row],[CLM $ Collected ]]/'1.) CLM Reference'!$B$4</f>
        <v>8.9982446986344733E-4</v>
      </c>
      <c r="F432" s="47">
        <f>Table3[[#This Row],[Residential Incentive Disbursements]]+Table3[[#This Row],[C&amp;I Incentive Disbursements]]</f>
        <v>122807.28</v>
      </c>
      <c r="G432" s="48">
        <f>Table3[[#This Row],[Incentive Disbursements]]/'1.) CLM Reference'!$B$5</f>
        <v>9.8608133499327702E-4</v>
      </c>
      <c r="H432" s="47">
        <v>70181.879817000008</v>
      </c>
      <c r="I432" s="48">
        <f>Table3[[#This Row],[Residential CLM $ Collected]]/'1.) CLM Reference'!$B$4</f>
        <v>7.5553406545087419E-4</v>
      </c>
      <c r="J432" s="68">
        <v>88286.43</v>
      </c>
      <c r="K432" s="48">
        <f>Table3[[#This Row],[Residential Incentive Disbursements]]/'1.) CLM Reference'!$B$5</f>
        <v>7.0889609114533356E-4</v>
      </c>
      <c r="L432" s="49">
        <v>13403.19687</v>
      </c>
      <c r="M432" s="48">
        <f>Table3[[#This Row],[C&amp;I CLM $ Collected]]/'1.) CLM Reference'!$B$4</f>
        <v>1.4429040441257308E-4</v>
      </c>
      <c r="N432" s="68">
        <v>34520.85</v>
      </c>
      <c r="O432" s="48">
        <f>Table3[[#This Row],[C&amp;I Incentive Disbursements]]/'1.) CLM Reference'!$B$5</f>
        <v>2.7718524384794346E-4</v>
      </c>
    </row>
    <row r="433" spans="1:15" x14ac:dyDescent="0.35">
      <c r="A433" t="s">
        <v>103</v>
      </c>
      <c r="B433" s="72">
        <v>9005310400</v>
      </c>
      <c r="C433" t="s">
        <v>45</v>
      </c>
      <c r="D433" s="47">
        <f>Table3[[#This Row],[Residential CLM $ Collected]]+Table3[[#This Row],[C&amp;I CLM $ Collected]]</f>
        <v>368.86709999999999</v>
      </c>
      <c r="E433" s="48">
        <f>Table3[[#This Row],[CLM $ Collected ]]/'1.) CLM Reference'!$B$4</f>
        <v>3.9709916633861273E-6</v>
      </c>
      <c r="F433" s="47">
        <f>Table3[[#This Row],[Residential Incentive Disbursements]]+Table3[[#This Row],[C&amp;I Incentive Disbursements]]</f>
        <v>0</v>
      </c>
      <c r="G433" s="48">
        <f>Table3[[#This Row],[Incentive Disbursements]]/'1.) CLM Reference'!$B$5</f>
        <v>0</v>
      </c>
      <c r="H433" s="47">
        <v>368.86709999999999</v>
      </c>
      <c r="I433" s="48">
        <f>Table3[[#This Row],[Residential CLM $ Collected]]/'1.) CLM Reference'!$B$4</f>
        <v>3.9709916633861273E-6</v>
      </c>
      <c r="J433" s="68">
        <v>0</v>
      </c>
      <c r="K433" s="48">
        <f>Table3[[#This Row],[Residential Incentive Disbursements]]/'1.) CLM Reference'!$B$5</f>
        <v>0</v>
      </c>
      <c r="L433" s="49">
        <v>0</v>
      </c>
      <c r="M433" s="48">
        <f>Table3[[#This Row],[C&amp;I CLM $ Collected]]/'1.) CLM Reference'!$B$4</f>
        <v>0</v>
      </c>
      <c r="N433" s="68">
        <v>0</v>
      </c>
      <c r="O433" s="48">
        <f>Table3[[#This Row],[C&amp;I Incentive Disbursements]]/'1.) CLM Reference'!$B$5</f>
        <v>0</v>
      </c>
    </row>
    <row r="434" spans="1:15" x14ac:dyDescent="0.35">
      <c r="A434" t="s">
        <v>103</v>
      </c>
      <c r="B434" s="72">
        <v>9005349200</v>
      </c>
      <c r="C434" t="s">
        <v>45</v>
      </c>
      <c r="D434" s="47">
        <f>Table3[[#This Row],[Residential CLM $ Collected]]+Table3[[#This Row],[C&amp;I CLM $ Collected]]</f>
        <v>29.762460000000001</v>
      </c>
      <c r="E434" s="48">
        <f>Table3[[#This Row],[CLM $ Collected ]]/'1.) CLM Reference'!$B$4</f>
        <v>3.2040396267887024E-7</v>
      </c>
      <c r="F434" s="47">
        <f>Table3[[#This Row],[Residential Incentive Disbursements]]+Table3[[#This Row],[C&amp;I Incentive Disbursements]]</f>
        <v>0</v>
      </c>
      <c r="G434" s="48">
        <f>Table3[[#This Row],[Incentive Disbursements]]/'1.) CLM Reference'!$B$5</f>
        <v>0</v>
      </c>
      <c r="H434" s="47">
        <v>29.762460000000001</v>
      </c>
      <c r="I434" s="48">
        <f>Table3[[#This Row],[Residential CLM $ Collected]]/'1.) CLM Reference'!$B$4</f>
        <v>3.2040396267887024E-7</v>
      </c>
      <c r="J434" s="68">
        <v>0</v>
      </c>
      <c r="K434" s="48">
        <f>Table3[[#This Row],[Residential Incentive Disbursements]]/'1.) CLM Reference'!$B$5</f>
        <v>0</v>
      </c>
      <c r="L434" s="49">
        <v>0</v>
      </c>
      <c r="M434" s="48">
        <f>Table3[[#This Row],[C&amp;I CLM $ Collected]]/'1.) CLM Reference'!$B$4</f>
        <v>0</v>
      </c>
      <c r="N434" s="68">
        <v>0</v>
      </c>
      <c r="O434" s="48">
        <f>Table3[[#This Row],[C&amp;I Incentive Disbursements]]/'1.) CLM Reference'!$B$5</f>
        <v>0</v>
      </c>
    </row>
    <row r="435" spans="1:15" x14ac:dyDescent="0.35">
      <c r="A435" t="s">
        <v>103</v>
      </c>
      <c r="B435" s="72">
        <v>9005425300</v>
      </c>
      <c r="C435" t="s">
        <v>45</v>
      </c>
      <c r="D435" s="47">
        <f>Table3[[#This Row],[Residential CLM $ Collected]]+Table3[[#This Row],[C&amp;I CLM $ Collected]]</f>
        <v>89.504729999999995</v>
      </c>
      <c r="E435" s="48">
        <f>Table3[[#This Row],[CLM $ Collected ]]/'1.) CLM Reference'!$B$4</f>
        <v>9.6355174170758585E-7</v>
      </c>
      <c r="F435" s="47">
        <f>Table3[[#This Row],[Residential Incentive Disbursements]]+Table3[[#This Row],[C&amp;I Incentive Disbursements]]</f>
        <v>0</v>
      </c>
      <c r="G435" s="48">
        <f>Table3[[#This Row],[Incentive Disbursements]]/'1.) CLM Reference'!$B$5</f>
        <v>0</v>
      </c>
      <c r="H435" s="47">
        <v>89.504729999999995</v>
      </c>
      <c r="I435" s="48">
        <f>Table3[[#This Row],[Residential CLM $ Collected]]/'1.) CLM Reference'!$B$4</f>
        <v>9.6355174170758585E-7</v>
      </c>
      <c r="J435" s="68">
        <v>0</v>
      </c>
      <c r="K435" s="48">
        <f>Table3[[#This Row],[Residential Incentive Disbursements]]/'1.) CLM Reference'!$B$5</f>
        <v>0</v>
      </c>
      <c r="L435" s="49">
        <v>0</v>
      </c>
      <c r="M435" s="48">
        <f>Table3[[#This Row],[C&amp;I CLM $ Collected]]/'1.) CLM Reference'!$B$4</f>
        <v>0</v>
      </c>
      <c r="N435" s="68">
        <v>0</v>
      </c>
      <c r="O435" s="48">
        <f>Table3[[#This Row],[C&amp;I Incentive Disbursements]]/'1.) CLM Reference'!$B$5</f>
        <v>0</v>
      </c>
    </row>
    <row r="436" spans="1:15" x14ac:dyDescent="0.35">
      <c r="A436" t="s">
        <v>104</v>
      </c>
      <c r="B436" s="72">
        <v>9003520201</v>
      </c>
      <c r="C436" t="s">
        <v>45</v>
      </c>
      <c r="D436" s="47">
        <f>Table3[[#This Row],[Residential CLM $ Collected]]+Table3[[#This Row],[C&amp;I CLM $ Collected]]</f>
        <v>23.633189999999999</v>
      </c>
      <c r="E436" s="48">
        <f>Table3[[#This Row],[CLM $ Collected ]]/'1.) CLM Reference'!$B$4</f>
        <v>2.5442008915736965E-7</v>
      </c>
      <c r="F436" s="47">
        <f>Table3[[#This Row],[Residential Incentive Disbursements]]+Table3[[#This Row],[C&amp;I Incentive Disbursements]]</f>
        <v>0</v>
      </c>
      <c r="G436" s="48">
        <f>Table3[[#This Row],[Incentive Disbursements]]/'1.) CLM Reference'!$B$5</f>
        <v>0</v>
      </c>
      <c r="H436" s="47">
        <v>23.633189999999999</v>
      </c>
      <c r="I436" s="48">
        <f>Table3[[#This Row],[Residential CLM $ Collected]]/'1.) CLM Reference'!$B$4</f>
        <v>2.5442008915736965E-7</v>
      </c>
      <c r="J436" s="68">
        <v>0</v>
      </c>
      <c r="K436" s="48">
        <f>Table3[[#This Row],[Residential Incentive Disbursements]]/'1.) CLM Reference'!$B$5</f>
        <v>0</v>
      </c>
      <c r="L436" s="49">
        <v>0</v>
      </c>
      <c r="M436" s="48">
        <f>Table3[[#This Row],[C&amp;I CLM $ Collected]]/'1.) CLM Reference'!$B$4</f>
        <v>0</v>
      </c>
      <c r="N436" s="68">
        <v>0</v>
      </c>
      <c r="O436" s="48">
        <f>Table3[[#This Row],[C&amp;I Incentive Disbursements]]/'1.) CLM Reference'!$B$5</f>
        <v>0</v>
      </c>
    </row>
    <row r="437" spans="1:15" x14ac:dyDescent="0.35">
      <c r="A437" t="s">
        <v>104</v>
      </c>
      <c r="B437" s="72">
        <v>9011714104</v>
      </c>
      <c r="C437" t="s">
        <v>45</v>
      </c>
      <c r="D437" s="47">
        <f>Table3[[#This Row],[Residential CLM $ Collected]]+Table3[[#This Row],[C&amp;I CLM $ Collected]]</f>
        <v>766.54515000000004</v>
      </c>
      <c r="E437" s="48">
        <f>Table3[[#This Row],[CLM $ Collected ]]/'1.) CLM Reference'!$B$4</f>
        <v>8.2521439300470781E-6</v>
      </c>
      <c r="F437" s="47">
        <f>Table3[[#This Row],[Residential Incentive Disbursements]]+Table3[[#This Row],[C&amp;I Incentive Disbursements]]</f>
        <v>2606.1999999999998</v>
      </c>
      <c r="G437" s="48">
        <f>Table3[[#This Row],[Incentive Disbursements]]/'1.) CLM Reference'!$B$5</f>
        <v>2.0926488847073877E-5</v>
      </c>
      <c r="H437" s="47">
        <v>766.54515000000004</v>
      </c>
      <c r="I437" s="48">
        <f>Table3[[#This Row],[Residential CLM $ Collected]]/'1.) CLM Reference'!$B$4</f>
        <v>8.2521439300470781E-6</v>
      </c>
      <c r="J437" s="68">
        <v>2606.1999999999998</v>
      </c>
      <c r="K437" s="48">
        <f>Table3[[#This Row],[Residential Incentive Disbursements]]/'1.) CLM Reference'!$B$5</f>
        <v>2.0926488847073877E-5</v>
      </c>
      <c r="L437" s="49">
        <v>0</v>
      </c>
      <c r="M437" s="48">
        <f>Table3[[#This Row],[C&amp;I CLM $ Collected]]/'1.) CLM Reference'!$B$4</f>
        <v>0</v>
      </c>
      <c r="N437" s="68">
        <v>0</v>
      </c>
      <c r="O437" s="48">
        <f>Table3[[#This Row],[C&amp;I Incentive Disbursements]]/'1.) CLM Reference'!$B$5</f>
        <v>0</v>
      </c>
    </row>
    <row r="438" spans="1:15" x14ac:dyDescent="0.35">
      <c r="A438" t="s">
        <v>104</v>
      </c>
      <c r="B438" s="72">
        <v>9013526101</v>
      </c>
      <c r="C438" t="s">
        <v>45</v>
      </c>
      <c r="D438" s="47">
        <f>Table3[[#This Row],[Residential CLM $ Collected]]+Table3[[#This Row],[C&amp;I CLM $ Collected]]</f>
        <v>27626.121053999999</v>
      </c>
      <c r="E438" s="48">
        <f>Table3[[#This Row],[CLM $ Collected ]]/'1.) CLM Reference'!$B$4</f>
        <v>2.9740547855075712E-4</v>
      </c>
      <c r="F438" s="47">
        <f>Table3[[#This Row],[Residential Incentive Disbursements]]+Table3[[#This Row],[C&amp;I Incentive Disbursements]]</f>
        <v>33265.18</v>
      </c>
      <c r="G438" s="48">
        <f>Table3[[#This Row],[Incentive Disbursements]]/'1.) CLM Reference'!$B$5</f>
        <v>2.6710283871763681E-4</v>
      </c>
      <c r="H438" s="47">
        <v>27626.121053999999</v>
      </c>
      <c r="I438" s="48">
        <f>Table3[[#This Row],[Residential CLM $ Collected]]/'1.) CLM Reference'!$B$4</f>
        <v>2.9740547855075712E-4</v>
      </c>
      <c r="J438" s="68">
        <v>33265.18</v>
      </c>
      <c r="K438" s="48">
        <f>Table3[[#This Row],[Residential Incentive Disbursements]]/'1.) CLM Reference'!$B$5</f>
        <v>2.6710283871763681E-4</v>
      </c>
      <c r="L438" s="49">
        <v>0</v>
      </c>
      <c r="M438" s="48">
        <f>Table3[[#This Row],[C&amp;I CLM $ Collected]]/'1.) CLM Reference'!$B$4</f>
        <v>0</v>
      </c>
      <c r="N438" s="68">
        <v>0</v>
      </c>
      <c r="O438" s="48">
        <f>Table3[[#This Row],[C&amp;I Incentive Disbursements]]/'1.) CLM Reference'!$B$5</f>
        <v>0</v>
      </c>
    </row>
    <row r="439" spans="1:15" x14ac:dyDescent="0.35">
      <c r="A439" t="s">
        <v>104</v>
      </c>
      <c r="B439" s="72">
        <v>9013526102</v>
      </c>
      <c r="C439" t="s">
        <v>45</v>
      </c>
      <c r="D439" s="47">
        <f>Table3[[#This Row],[Residential CLM $ Collected]]+Table3[[#This Row],[C&amp;I CLM $ Collected]]</f>
        <v>153194.95264500001</v>
      </c>
      <c r="E439" s="48">
        <f>Table3[[#This Row],[CLM $ Collected ]]/'1.) CLM Reference'!$B$4</f>
        <v>1.6492007008110175E-3</v>
      </c>
      <c r="F439" s="47">
        <f>Table3[[#This Row],[Residential Incentive Disbursements]]+Table3[[#This Row],[C&amp;I Incentive Disbursements]]</f>
        <v>216515.88999999998</v>
      </c>
      <c r="G439" s="48">
        <f>Table3[[#This Row],[Incentive Disbursements]]/'1.) CLM Reference'!$B$5</f>
        <v>1.7385148328214542E-3</v>
      </c>
      <c r="H439" s="47">
        <v>129006.24019500001</v>
      </c>
      <c r="I439" s="48">
        <f>Table3[[#This Row],[Residential CLM $ Collected]]/'1.) CLM Reference'!$B$4</f>
        <v>1.3888002056543763E-3</v>
      </c>
      <c r="J439" s="68">
        <v>186900.11</v>
      </c>
      <c r="K439" s="48">
        <f>Table3[[#This Row],[Residential Incentive Disbursements]]/'1.) CLM Reference'!$B$5</f>
        <v>1.500714859731364E-3</v>
      </c>
      <c r="L439" s="49">
        <v>24188.712449999999</v>
      </c>
      <c r="M439" s="48">
        <f>Table3[[#This Row],[C&amp;I CLM $ Collected]]/'1.) CLM Reference'!$B$4</f>
        <v>2.6040049515664105E-4</v>
      </c>
      <c r="N439" s="68">
        <v>29615.78</v>
      </c>
      <c r="O439" s="48">
        <f>Table3[[#This Row],[C&amp;I Incentive Disbursements]]/'1.) CLM Reference'!$B$5</f>
        <v>2.377999730900904E-4</v>
      </c>
    </row>
    <row r="440" spans="1:15" x14ac:dyDescent="0.35">
      <c r="A440" t="s">
        <v>104</v>
      </c>
      <c r="B440" s="72">
        <v>9013860100</v>
      </c>
      <c r="C440" t="s">
        <v>45</v>
      </c>
      <c r="D440" s="47">
        <f>Table3[[#This Row],[Residential CLM $ Collected]]+Table3[[#This Row],[C&amp;I CLM $ Collected]]</f>
        <v>58.795590000000004</v>
      </c>
      <c r="E440" s="48">
        <f>Table3[[#This Row],[CLM $ Collected ]]/'1.) CLM Reference'!$B$4</f>
        <v>6.329564163729126E-7</v>
      </c>
      <c r="F440" s="47">
        <f>Table3[[#This Row],[Residential Incentive Disbursements]]+Table3[[#This Row],[C&amp;I Incentive Disbursements]]</f>
        <v>0</v>
      </c>
      <c r="G440" s="48">
        <f>Table3[[#This Row],[Incentive Disbursements]]/'1.) CLM Reference'!$B$5</f>
        <v>0</v>
      </c>
      <c r="H440" s="47">
        <v>58.795590000000004</v>
      </c>
      <c r="I440" s="48">
        <f>Table3[[#This Row],[Residential CLM $ Collected]]/'1.) CLM Reference'!$B$4</f>
        <v>6.329564163729126E-7</v>
      </c>
      <c r="J440" s="68">
        <v>0</v>
      </c>
      <c r="K440" s="48">
        <f>Table3[[#This Row],[Residential Incentive Disbursements]]/'1.) CLM Reference'!$B$5</f>
        <v>0</v>
      </c>
      <c r="L440" s="49">
        <v>0</v>
      </c>
      <c r="M440" s="48">
        <f>Table3[[#This Row],[C&amp;I CLM $ Collected]]/'1.) CLM Reference'!$B$4</f>
        <v>0</v>
      </c>
      <c r="N440" s="68">
        <v>0</v>
      </c>
      <c r="O440" s="48">
        <f>Table3[[#This Row],[C&amp;I Incentive Disbursements]]/'1.) CLM Reference'!$B$5</f>
        <v>0</v>
      </c>
    </row>
    <row r="441" spans="1:15" x14ac:dyDescent="0.35">
      <c r="A441" t="s">
        <v>105</v>
      </c>
      <c r="B441" s="72">
        <v>9005253500</v>
      </c>
      <c r="C441" t="s">
        <v>45</v>
      </c>
      <c r="D441" s="47">
        <f>Table3[[#This Row],[Residential CLM $ Collected]]+Table3[[#This Row],[C&amp;I CLM $ Collected]]</f>
        <v>160.38981000000001</v>
      </c>
      <c r="E441" s="48">
        <f>Table3[[#This Row],[CLM $ Collected ]]/'1.) CLM Reference'!$B$4</f>
        <v>1.7266560189349633E-6</v>
      </c>
      <c r="F441" s="47">
        <f>Table3[[#This Row],[Residential Incentive Disbursements]]+Table3[[#This Row],[C&amp;I Incentive Disbursements]]</f>
        <v>0</v>
      </c>
      <c r="G441" s="48">
        <f>Table3[[#This Row],[Incentive Disbursements]]/'1.) CLM Reference'!$B$5</f>
        <v>0</v>
      </c>
      <c r="H441" s="47">
        <v>160.38981000000001</v>
      </c>
      <c r="I441" s="48">
        <f>Table3[[#This Row],[Residential CLM $ Collected]]/'1.) CLM Reference'!$B$4</f>
        <v>1.7266560189349633E-6</v>
      </c>
      <c r="J441" s="68">
        <v>0</v>
      </c>
      <c r="K441" s="48">
        <f>Table3[[#This Row],[Residential Incentive Disbursements]]/'1.) CLM Reference'!$B$5</f>
        <v>0</v>
      </c>
      <c r="L441" s="49">
        <v>0</v>
      </c>
      <c r="M441" s="48">
        <f>Table3[[#This Row],[C&amp;I CLM $ Collected]]/'1.) CLM Reference'!$B$4</f>
        <v>0</v>
      </c>
      <c r="N441" s="68">
        <v>0</v>
      </c>
      <c r="O441" s="48">
        <f>Table3[[#This Row],[C&amp;I Incentive Disbursements]]/'1.) CLM Reference'!$B$5</f>
        <v>0</v>
      </c>
    </row>
    <row r="442" spans="1:15" x14ac:dyDescent="0.35">
      <c r="A442" t="s">
        <v>105</v>
      </c>
      <c r="B442" s="72">
        <v>9005266100</v>
      </c>
      <c r="C442" t="s">
        <v>45</v>
      </c>
      <c r="D442" s="47">
        <f>Table3[[#This Row],[Residential CLM $ Collected]]+Table3[[#This Row],[C&amp;I CLM $ Collected]]</f>
        <v>129064.047567</v>
      </c>
      <c r="E442" s="48">
        <f>Table3[[#This Row],[CLM $ Collected ]]/'1.) CLM Reference'!$B$4</f>
        <v>1.3894225235360584E-3</v>
      </c>
      <c r="F442" s="47">
        <f>Table3[[#This Row],[Residential Incentive Disbursements]]+Table3[[#This Row],[C&amp;I Incentive Disbursements]]</f>
        <v>161571.25</v>
      </c>
      <c r="G442" s="48">
        <f>Table3[[#This Row],[Incentive Disbursements]]/'1.) CLM Reference'!$B$5</f>
        <v>1.2973367205635735E-3</v>
      </c>
      <c r="H442" s="47">
        <v>92894.549096999996</v>
      </c>
      <c r="I442" s="48">
        <f>Table3[[#This Row],[Residential CLM $ Collected]]/'1.) CLM Reference'!$B$4</f>
        <v>1.0000444063409295E-3</v>
      </c>
      <c r="J442" s="68">
        <v>128198.23</v>
      </c>
      <c r="K442" s="48">
        <f>Table3[[#This Row],[Residential Incentive Disbursements]]/'1.) CLM Reference'!$B$5</f>
        <v>1.0293679803198572E-3</v>
      </c>
      <c r="L442" s="49">
        <v>36169.498469999999</v>
      </c>
      <c r="M442" s="48">
        <f>Table3[[#This Row],[C&amp;I CLM $ Collected]]/'1.) CLM Reference'!$B$4</f>
        <v>3.8937811719512878E-4</v>
      </c>
      <c r="N442" s="68">
        <v>33373.019999999997</v>
      </c>
      <c r="O442" s="48">
        <f>Table3[[#This Row],[C&amp;I Incentive Disbursements]]/'1.) CLM Reference'!$B$5</f>
        <v>2.6796874024371631E-4</v>
      </c>
    </row>
    <row r="443" spans="1:15" x14ac:dyDescent="0.35">
      <c r="A443" t="s">
        <v>106</v>
      </c>
      <c r="B443" s="72">
        <v>9015904100</v>
      </c>
      <c r="C443" t="s">
        <v>45</v>
      </c>
      <c r="D443" s="47">
        <f>Table3[[#This Row],[Residential CLM $ Collected]]+Table3[[#This Row],[C&amp;I CLM $ Collected]]</f>
        <v>261208.80727200001</v>
      </c>
      <c r="E443" s="48">
        <f>Table3[[#This Row],[CLM $ Collected ]]/'1.) CLM Reference'!$B$4</f>
        <v>2.8120100602090719E-3</v>
      </c>
      <c r="F443" s="47">
        <f>Table3[[#This Row],[Residential Incentive Disbursements]]+Table3[[#This Row],[C&amp;I Incentive Disbursements]]</f>
        <v>486034.30799999996</v>
      </c>
      <c r="G443" s="48">
        <f>Table3[[#This Row],[Incentive Disbursements]]/'1.) CLM Reference'!$B$5</f>
        <v>3.9026135851650944E-3</v>
      </c>
      <c r="H443" s="47">
        <v>175295.868132</v>
      </c>
      <c r="I443" s="48">
        <f>Table3[[#This Row],[Residential CLM $ Collected]]/'1.) CLM Reference'!$B$4</f>
        <v>1.8871252843590711E-3</v>
      </c>
      <c r="J443" s="68">
        <v>196150.47</v>
      </c>
      <c r="K443" s="48">
        <f>Table3[[#This Row],[Residential Incentive Disbursements]]/'1.) CLM Reference'!$B$5</f>
        <v>1.5749906464597111E-3</v>
      </c>
      <c r="L443" s="49">
        <v>85912.939140000002</v>
      </c>
      <c r="M443" s="48">
        <f>Table3[[#This Row],[C&amp;I CLM $ Collected]]/'1.) CLM Reference'!$B$4</f>
        <v>9.2488477585000062E-4</v>
      </c>
      <c r="N443" s="68">
        <v>289883.83799999999</v>
      </c>
      <c r="O443" s="48">
        <f>Table3[[#This Row],[C&amp;I Incentive Disbursements]]/'1.) CLM Reference'!$B$5</f>
        <v>2.3276229387053835E-3</v>
      </c>
    </row>
    <row r="444" spans="1:15" x14ac:dyDescent="0.35">
      <c r="A444" t="s">
        <v>106</v>
      </c>
      <c r="B444" s="72">
        <v>9015904400</v>
      </c>
      <c r="C444" t="s">
        <v>45</v>
      </c>
      <c r="D444" s="47">
        <f>Table3[[#This Row],[Residential CLM $ Collected]]+Table3[[#This Row],[C&amp;I CLM $ Collected]]</f>
        <v>35319.027240000003</v>
      </c>
      <c r="E444" s="48">
        <f>Table3[[#This Row],[CLM $ Collected ]]/'1.) CLM Reference'!$B$4</f>
        <v>3.8022247776759588E-4</v>
      </c>
      <c r="F444" s="47">
        <f>Table3[[#This Row],[Residential Incentive Disbursements]]+Table3[[#This Row],[C&amp;I Incentive Disbursements]]</f>
        <v>40405.910000000003</v>
      </c>
      <c r="G444" s="48">
        <f>Table3[[#This Row],[Incentive Disbursements]]/'1.) CLM Reference'!$B$5</f>
        <v>3.2443934654703054E-4</v>
      </c>
      <c r="H444" s="47">
        <v>35319.027240000003</v>
      </c>
      <c r="I444" s="48">
        <f>Table3[[#This Row],[Residential CLM $ Collected]]/'1.) CLM Reference'!$B$4</f>
        <v>3.8022247776759588E-4</v>
      </c>
      <c r="J444" s="68">
        <v>40405.910000000003</v>
      </c>
      <c r="K444" s="48">
        <f>Table3[[#This Row],[Residential Incentive Disbursements]]/'1.) CLM Reference'!$B$5</f>
        <v>3.2443934654703054E-4</v>
      </c>
      <c r="L444" s="49">
        <v>0</v>
      </c>
      <c r="M444" s="48">
        <f>Table3[[#This Row],[C&amp;I CLM $ Collected]]/'1.) CLM Reference'!$B$4</f>
        <v>0</v>
      </c>
      <c r="N444" s="68">
        <v>0</v>
      </c>
      <c r="O444" s="48">
        <f>Table3[[#This Row],[C&amp;I Incentive Disbursements]]/'1.) CLM Reference'!$B$5</f>
        <v>0</v>
      </c>
    </row>
    <row r="445" spans="1:15" x14ac:dyDescent="0.35">
      <c r="A445" t="s">
        <v>106</v>
      </c>
      <c r="B445" s="72">
        <v>9015904500</v>
      </c>
      <c r="C445" t="s">
        <v>45</v>
      </c>
      <c r="D445" s="47">
        <f>Table3[[#This Row],[Residential CLM $ Collected]]+Table3[[#This Row],[C&amp;I CLM $ Collected]]</f>
        <v>61915.700930999999</v>
      </c>
      <c r="E445" s="48">
        <f>Table3[[#This Row],[CLM $ Collected ]]/'1.) CLM Reference'!$B$4</f>
        <v>6.6654557218496764E-4</v>
      </c>
      <c r="F445" s="47">
        <f>Table3[[#This Row],[Residential Incentive Disbursements]]+Table3[[#This Row],[C&amp;I Incentive Disbursements]]</f>
        <v>195218.10500000001</v>
      </c>
      <c r="G445" s="48">
        <f>Table3[[#This Row],[Incentive Disbursements]]/'1.) CLM Reference'!$B$5</f>
        <v>1.5675042195646524E-3</v>
      </c>
      <c r="H445" s="47">
        <v>61915.700930999999</v>
      </c>
      <c r="I445" s="48">
        <f>Table3[[#This Row],[Residential CLM $ Collected]]/'1.) CLM Reference'!$B$4</f>
        <v>6.6654557218496764E-4</v>
      </c>
      <c r="J445" s="68">
        <v>195218.10500000001</v>
      </c>
      <c r="K445" s="48">
        <f>Table3[[#This Row],[Residential Incentive Disbursements]]/'1.) CLM Reference'!$B$5</f>
        <v>1.5675042195646524E-3</v>
      </c>
      <c r="L445" s="49">
        <v>0</v>
      </c>
      <c r="M445" s="48">
        <f>Table3[[#This Row],[C&amp;I CLM $ Collected]]/'1.) CLM Reference'!$B$4</f>
        <v>0</v>
      </c>
      <c r="N445" s="68">
        <v>0</v>
      </c>
      <c r="O445" s="48">
        <f>Table3[[#This Row],[C&amp;I Incentive Disbursements]]/'1.) CLM Reference'!$B$5</f>
        <v>0</v>
      </c>
    </row>
    <row r="446" spans="1:15" x14ac:dyDescent="0.35">
      <c r="A446" t="s">
        <v>106</v>
      </c>
      <c r="B446" s="72">
        <v>9015907100</v>
      </c>
      <c r="C446" t="s">
        <v>45</v>
      </c>
      <c r="D446" s="47">
        <f>Table3[[#This Row],[Residential CLM $ Collected]]+Table3[[#This Row],[C&amp;I CLM $ Collected]]</f>
        <v>1250.74299</v>
      </c>
      <c r="E446" s="48">
        <f>Table3[[#This Row],[CLM $ Collected ]]/'1.) CLM Reference'!$B$4</f>
        <v>1.3464713948000888E-5</v>
      </c>
      <c r="F446" s="47">
        <f>Table3[[#This Row],[Residential Incentive Disbursements]]+Table3[[#This Row],[C&amp;I Incentive Disbursements]]</f>
        <v>0</v>
      </c>
      <c r="G446" s="48">
        <f>Table3[[#This Row],[Incentive Disbursements]]/'1.) CLM Reference'!$B$5</f>
        <v>0</v>
      </c>
      <c r="H446" s="47">
        <v>1250.74299</v>
      </c>
      <c r="I446" s="48">
        <f>Table3[[#This Row],[Residential CLM $ Collected]]/'1.) CLM Reference'!$B$4</f>
        <v>1.3464713948000888E-5</v>
      </c>
      <c r="J446" s="68">
        <v>0</v>
      </c>
      <c r="K446" s="48">
        <f>Table3[[#This Row],[Residential Incentive Disbursements]]/'1.) CLM Reference'!$B$5</f>
        <v>0</v>
      </c>
      <c r="L446" s="49">
        <v>0</v>
      </c>
      <c r="M446" s="48">
        <f>Table3[[#This Row],[C&amp;I CLM $ Collected]]/'1.) CLM Reference'!$B$4</f>
        <v>0</v>
      </c>
      <c r="N446" s="68">
        <v>0</v>
      </c>
      <c r="O446" s="48">
        <f>Table3[[#This Row],[C&amp;I Incentive Disbursements]]/'1.) CLM Reference'!$B$5</f>
        <v>0</v>
      </c>
    </row>
    <row r="447" spans="1:15" x14ac:dyDescent="0.35">
      <c r="A447" t="s">
        <v>106</v>
      </c>
      <c r="B447" s="72">
        <v>9015907200</v>
      </c>
      <c r="C447" t="s">
        <v>45</v>
      </c>
      <c r="D447" s="47">
        <f>Table3[[#This Row],[Residential CLM $ Collected]]+Table3[[#This Row],[C&amp;I CLM $ Collected]]</f>
        <v>222.03993</v>
      </c>
      <c r="E447" s="48">
        <f>Table3[[#This Row],[CLM $ Collected ]]/'1.) CLM Reference'!$B$4</f>
        <v>2.3903425135200166E-6</v>
      </c>
      <c r="F447" s="47">
        <f>Table3[[#This Row],[Residential Incentive Disbursements]]+Table3[[#This Row],[C&amp;I Incentive Disbursements]]</f>
        <v>500</v>
      </c>
      <c r="G447" s="48">
        <f>Table3[[#This Row],[Incentive Disbursements]]/'1.) CLM Reference'!$B$5</f>
        <v>4.014751140947333E-6</v>
      </c>
      <c r="H447" s="47">
        <v>222.03993</v>
      </c>
      <c r="I447" s="48">
        <f>Table3[[#This Row],[Residential CLM $ Collected]]/'1.) CLM Reference'!$B$4</f>
        <v>2.3903425135200166E-6</v>
      </c>
      <c r="J447" s="68">
        <v>500</v>
      </c>
      <c r="K447" s="48">
        <f>Table3[[#This Row],[Residential Incentive Disbursements]]/'1.) CLM Reference'!$B$5</f>
        <v>4.014751140947333E-6</v>
      </c>
      <c r="L447" s="49">
        <v>0</v>
      </c>
      <c r="M447" s="48">
        <f>Table3[[#This Row],[C&amp;I CLM $ Collected]]/'1.) CLM Reference'!$B$4</f>
        <v>0</v>
      </c>
      <c r="N447" s="68">
        <v>0</v>
      </c>
      <c r="O447" s="48">
        <f>Table3[[#This Row],[C&amp;I Incentive Disbursements]]/'1.) CLM Reference'!$B$5</f>
        <v>0</v>
      </c>
    </row>
    <row r="448" spans="1:15" x14ac:dyDescent="0.35">
      <c r="A448" t="s">
        <v>106</v>
      </c>
      <c r="B448" s="72">
        <v>9015908100</v>
      </c>
      <c r="C448" t="s">
        <v>45</v>
      </c>
      <c r="D448" s="47">
        <f>Table3[[#This Row],[Residential CLM $ Collected]]+Table3[[#This Row],[C&amp;I CLM $ Collected]]</f>
        <v>84.037170000000003</v>
      </c>
      <c r="E448" s="48">
        <f>Table3[[#This Row],[CLM $ Collected ]]/'1.) CLM Reference'!$B$4</f>
        <v>9.0469142269549865E-7</v>
      </c>
      <c r="F448" s="47">
        <f>Table3[[#This Row],[Residential Incentive Disbursements]]+Table3[[#This Row],[C&amp;I Incentive Disbursements]]</f>
        <v>1396.17</v>
      </c>
      <c r="G448" s="48">
        <f>Table3[[#This Row],[Incentive Disbursements]]/'1.) CLM Reference'!$B$5</f>
        <v>1.1210550200912877E-5</v>
      </c>
      <c r="H448" s="47">
        <v>84.037170000000003</v>
      </c>
      <c r="I448" s="48">
        <f>Table3[[#This Row],[Residential CLM $ Collected]]/'1.) CLM Reference'!$B$4</f>
        <v>9.0469142269549865E-7</v>
      </c>
      <c r="J448" s="68">
        <v>1396.17</v>
      </c>
      <c r="K448" s="48">
        <f>Table3[[#This Row],[Residential Incentive Disbursements]]/'1.) CLM Reference'!$B$5</f>
        <v>1.1210550200912877E-5</v>
      </c>
      <c r="L448" s="49">
        <v>0</v>
      </c>
      <c r="M448" s="48">
        <f>Table3[[#This Row],[C&amp;I CLM $ Collected]]/'1.) CLM Reference'!$B$4</f>
        <v>0</v>
      </c>
      <c r="N448" s="68">
        <v>0</v>
      </c>
      <c r="O448" s="48">
        <f>Table3[[#This Row],[C&amp;I Incentive Disbursements]]/'1.) CLM Reference'!$B$5</f>
        <v>0</v>
      </c>
    </row>
    <row r="449" spans="1:15" x14ac:dyDescent="0.35">
      <c r="A449" t="s">
        <v>107</v>
      </c>
      <c r="B449" s="72">
        <v>9007590100</v>
      </c>
      <c r="C449" t="s">
        <v>45</v>
      </c>
      <c r="D449" s="47">
        <f>Table3[[#This Row],[Residential CLM $ Collected]]+Table3[[#This Row],[C&amp;I CLM $ Collected]]</f>
        <v>456.93732</v>
      </c>
      <c r="E449" s="48">
        <f>Table3[[#This Row],[CLM $ Collected ]]/'1.) CLM Reference'!$B$4</f>
        <v>4.9191003708652767E-6</v>
      </c>
      <c r="F449" s="47">
        <f>Table3[[#This Row],[Residential Incentive Disbursements]]+Table3[[#This Row],[C&amp;I Incentive Disbursements]]</f>
        <v>0</v>
      </c>
      <c r="G449" s="48">
        <f>Table3[[#This Row],[Incentive Disbursements]]/'1.) CLM Reference'!$B$5</f>
        <v>0</v>
      </c>
      <c r="H449" s="47">
        <v>456.93732</v>
      </c>
      <c r="I449" s="48">
        <f>Table3[[#This Row],[Residential CLM $ Collected]]/'1.) CLM Reference'!$B$4</f>
        <v>4.9191003708652767E-6</v>
      </c>
      <c r="J449" s="68">
        <v>0</v>
      </c>
      <c r="K449" s="48">
        <f>Table3[[#This Row],[Residential Incentive Disbursements]]/'1.) CLM Reference'!$B$5</f>
        <v>0</v>
      </c>
      <c r="L449" s="49">
        <v>0</v>
      </c>
      <c r="M449" s="48">
        <f>Table3[[#This Row],[C&amp;I CLM $ Collected]]/'1.) CLM Reference'!$B$4</f>
        <v>0</v>
      </c>
      <c r="N449" s="68">
        <v>0</v>
      </c>
      <c r="O449" s="48">
        <f>Table3[[#This Row],[C&amp;I Incentive Disbursements]]/'1.) CLM Reference'!$B$5</f>
        <v>0</v>
      </c>
    </row>
    <row r="450" spans="1:15" x14ac:dyDescent="0.35">
      <c r="A450" t="s">
        <v>107</v>
      </c>
      <c r="B450" s="72">
        <v>9007610300</v>
      </c>
      <c r="C450" t="s">
        <v>45</v>
      </c>
      <c r="D450" s="47">
        <f>Table3[[#This Row],[Residential CLM $ Collected]]+Table3[[#This Row],[C&amp;I CLM $ Collected]]</f>
        <v>70.464870000000005</v>
      </c>
      <c r="E450" s="48">
        <f>Table3[[#This Row],[CLM $ Collected ]]/'1.) CLM Reference'!$B$4</f>
        <v>7.5858056013015871E-7</v>
      </c>
      <c r="F450" s="47">
        <f>Table3[[#This Row],[Residential Incentive Disbursements]]+Table3[[#This Row],[C&amp;I Incentive Disbursements]]</f>
        <v>0</v>
      </c>
      <c r="G450" s="48">
        <f>Table3[[#This Row],[Incentive Disbursements]]/'1.) CLM Reference'!$B$5</f>
        <v>0</v>
      </c>
      <c r="H450" s="47">
        <v>70.464870000000005</v>
      </c>
      <c r="I450" s="48">
        <f>Table3[[#This Row],[Residential CLM $ Collected]]/'1.) CLM Reference'!$B$4</f>
        <v>7.5858056013015871E-7</v>
      </c>
      <c r="J450" s="68">
        <v>0</v>
      </c>
      <c r="K450" s="48">
        <f>Table3[[#This Row],[Residential Incentive Disbursements]]/'1.) CLM Reference'!$B$5</f>
        <v>0</v>
      </c>
      <c r="L450" s="49">
        <v>0</v>
      </c>
      <c r="M450" s="48">
        <f>Table3[[#This Row],[C&amp;I CLM $ Collected]]/'1.) CLM Reference'!$B$4</f>
        <v>0</v>
      </c>
      <c r="N450" s="68">
        <v>0</v>
      </c>
      <c r="O450" s="48">
        <f>Table3[[#This Row],[C&amp;I Incentive Disbursements]]/'1.) CLM Reference'!$B$5</f>
        <v>0</v>
      </c>
    </row>
    <row r="451" spans="1:15" x14ac:dyDescent="0.35">
      <c r="A451" t="s">
        <v>107</v>
      </c>
      <c r="B451" s="72">
        <v>9007640100</v>
      </c>
      <c r="C451" t="s">
        <v>45</v>
      </c>
      <c r="D451" s="47">
        <f>Table3[[#This Row],[Residential CLM $ Collected]]+Table3[[#This Row],[C&amp;I CLM $ Collected]]</f>
        <v>142274.47237500001</v>
      </c>
      <c r="E451" s="48">
        <f>Table3[[#This Row],[CLM $ Collected ]]/'1.) CLM Reference'!$B$4</f>
        <v>1.5316376649307704E-3</v>
      </c>
      <c r="F451" s="47">
        <f>Table3[[#This Row],[Residential Incentive Disbursements]]+Table3[[#This Row],[C&amp;I Incentive Disbursements]]</f>
        <v>142546.16500000001</v>
      </c>
      <c r="G451" s="48">
        <f>Table3[[#This Row],[Incentive Disbursements]]/'1.) CLM Reference'!$B$5</f>
        <v>1.1445747571428337E-3</v>
      </c>
      <c r="H451" s="47">
        <v>124722.933405</v>
      </c>
      <c r="I451" s="48">
        <f>Table3[[#This Row],[Residential CLM $ Collected]]/'1.) CLM Reference'!$B$4</f>
        <v>1.3426888133539646E-3</v>
      </c>
      <c r="J451" s="68">
        <v>136718.97500000001</v>
      </c>
      <c r="K451" s="48">
        <f>Table3[[#This Row],[Residential Incentive Disbursements]]/'1.) CLM Reference'!$B$5</f>
        <v>1.0977853217407998E-3</v>
      </c>
      <c r="L451" s="49">
        <v>17551.538970000001</v>
      </c>
      <c r="M451" s="48">
        <f>Table3[[#This Row],[C&amp;I CLM $ Collected]]/'1.) CLM Reference'!$B$4</f>
        <v>1.8894885157680569E-4</v>
      </c>
      <c r="N451" s="68">
        <v>5827.19</v>
      </c>
      <c r="O451" s="48">
        <f>Table3[[#This Row],[C&amp;I Incentive Disbursements]]/'1.) CLM Reference'!$B$5</f>
        <v>4.6789435402033772E-5</v>
      </c>
    </row>
    <row r="452" spans="1:15" x14ac:dyDescent="0.35">
      <c r="A452" t="s">
        <v>108</v>
      </c>
      <c r="B452" s="72">
        <v>9011714104</v>
      </c>
      <c r="C452" t="s">
        <v>45</v>
      </c>
      <c r="D452" s="47">
        <f>Table3[[#This Row],[Residential CLM $ Collected]]+Table3[[#This Row],[C&amp;I CLM $ Collected]]</f>
        <v>82.390140000000002</v>
      </c>
      <c r="E452" s="48">
        <f>Table3[[#This Row],[CLM $ Collected ]]/'1.) CLM Reference'!$B$4</f>
        <v>8.8696053154433113E-7</v>
      </c>
      <c r="F452" s="47">
        <f>Table3[[#This Row],[Residential Incentive Disbursements]]+Table3[[#This Row],[C&amp;I Incentive Disbursements]]</f>
        <v>0</v>
      </c>
      <c r="G452" s="48">
        <f>Table3[[#This Row],[Incentive Disbursements]]/'1.) CLM Reference'!$B$5</f>
        <v>0</v>
      </c>
      <c r="H452" s="47">
        <v>82.390140000000002</v>
      </c>
      <c r="I452" s="48">
        <f>Table3[[#This Row],[Residential CLM $ Collected]]/'1.) CLM Reference'!$B$4</f>
        <v>8.8696053154433113E-7</v>
      </c>
      <c r="J452" s="68">
        <v>0</v>
      </c>
      <c r="K452" s="48">
        <f>Table3[[#This Row],[Residential Incentive Disbursements]]/'1.) CLM Reference'!$B$5</f>
        <v>0</v>
      </c>
      <c r="L452" s="49">
        <v>0</v>
      </c>
      <c r="M452" s="48">
        <f>Table3[[#This Row],[C&amp;I CLM $ Collected]]/'1.) CLM Reference'!$B$4</f>
        <v>0</v>
      </c>
      <c r="N452" s="68">
        <v>0</v>
      </c>
      <c r="O452" s="48">
        <f>Table3[[#This Row],[C&amp;I Incentive Disbursements]]/'1.) CLM Reference'!$B$5</f>
        <v>0</v>
      </c>
    </row>
    <row r="453" spans="1:15" x14ac:dyDescent="0.35">
      <c r="A453" t="s">
        <v>108</v>
      </c>
      <c r="B453" s="72">
        <v>9011870100</v>
      </c>
      <c r="C453" t="s">
        <v>45</v>
      </c>
      <c r="D453" s="47">
        <f>Table3[[#This Row],[Residential CLM $ Collected]]+Table3[[#This Row],[C&amp;I CLM $ Collected]]</f>
        <v>58991.637768000001</v>
      </c>
      <c r="E453" s="48">
        <f>Table3[[#This Row],[CLM $ Collected ]]/'1.) CLM Reference'!$B$4</f>
        <v>6.3506694358543287E-4</v>
      </c>
      <c r="F453" s="47">
        <f>Table3[[#This Row],[Residential Incentive Disbursements]]+Table3[[#This Row],[C&amp;I Incentive Disbursements]]</f>
        <v>109243.23</v>
      </c>
      <c r="G453" s="48">
        <f>Table3[[#This Row],[Incentive Disbursements]]/'1.) CLM Reference'!$B$5</f>
        <v>8.7716876456654376E-4</v>
      </c>
      <c r="H453" s="47">
        <v>78141.071148000003</v>
      </c>
      <c r="I453" s="48">
        <f>Table3[[#This Row],[Residential CLM $ Collected]]/'1.) CLM Reference'!$B$4</f>
        <v>8.4121772339352109E-4</v>
      </c>
      <c r="J453" s="68">
        <v>106701.43</v>
      </c>
      <c r="K453" s="48">
        <f>Table3[[#This Row],[Residential Incentive Disbursements]]/'1.) CLM Reference'!$B$5</f>
        <v>8.5675937566642387E-4</v>
      </c>
      <c r="L453" s="49">
        <v>-19149.433379999999</v>
      </c>
      <c r="M453" s="48">
        <f>Table3[[#This Row],[C&amp;I CLM $ Collected]]/'1.) CLM Reference'!$B$4</f>
        <v>-2.0615077980808813E-4</v>
      </c>
      <c r="N453" s="68">
        <v>2541.8000000000002</v>
      </c>
      <c r="O453" s="48">
        <f>Table3[[#This Row],[C&amp;I Incentive Disbursements]]/'1.) CLM Reference'!$B$5</f>
        <v>2.0409388900119862E-5</v>
      </c>
    </row>
    <row r="454" spans="1:15" x14ac:dyDescent="0.35">
      <c r="A454" t="s">
        <v>109</v>
      </c>
      <c r="B454" s="72">
        <v>9011701100</v>
      </c>
      <c r="C454" t="s">
        <v>45</v>
      </c>
      <c r="D454" s="47">
        <f>Table3[[#This Row],[Residential CLM $ Collected]]+Table3[[#This Row],[C&amp;I CLM $ Collected]]</f>
        <v>227650.74007200002</v>
      </c>
      <c r="E454" s="48">
        <f>Table3[[#This Row],[CLM $ Collected ]]/'1.) CLM Reference'!$B$4</f>
        <v>2.4507449728902206E-3</v>
      </c>
      <c r="F454" s="47">
        <f>Table3[[#This Row],[Residential Incentive Disbursements]]+Table3[[#This Row],[C&amp;I Incentive Disbursements]]</f>
        <v>223987.24099999998</v>
      </c>
      <c r="G454" s="48">
        <f>Table3[[#This Row],[Incentive Disbursements]]/'1.) CLM Reference'!$B$5</f>
        <v>1.7985060627247903E-3</v>
      </c>
      <c r="H454" s="47">
        <v>179360.834772</v>
      </c>
      <c r="I454" s="48">
        <f>Table3[[#This Row],[Residential CLM $ Collected]]/'1.) CLM Reference'!$B$4</f>
        <v>1.9308861636551178E-3</v>
      </c>
      <c r="J454" s="68">
        <v>212221.08499999999</v>
      </c>
      <c r="K454" s="48">
        <f>Table3[[#This Row],[Residential Incentive Disbursements]]/'1.) CLM Reference'!$B$5</f>
        <v>1.7040296862736617E-3</v>
      </c>
      <c r="L454" s="49">
        <v>48289.905299999999</v>
      </c>
      <c r="M454" s="48">
        <f>Table3[[#This Row],[C&amp;I CLM $ Collected]]/'1.) CLM Reference'!$B$4</f>
        <v>5.1985880923510275E-4</v>
      </c>
      <c r="N454" s="68">
        <v>11766.156000000001</v>
      </c>
      <c r="O454" s="48">
        <f>Table3[[#This Row],[C&amp;I Incentive Disbursements]]/'1.) CLM Reference'!$B$5</f>
        <v>9.4476376451128619E-5</v>
      </c>
    </row>
    <row r="455" spans="1:15" x14ac:dyDescent="0.35">
      <c r="A455" t="s">
        <v>109</v>
      </c>
      <c r="B455" s="72">
        <v>9011701200</v>
      </c>
      <c r="C455" t="s">
        <v>45</v>
      </c>
      <c r="D455" s="47">
        <f>Table3[[#This Row],[Residential CLM $ Collected]]+Table3[[#This Row],[C&amp;I CLM $ Collected]]</f>
        <v>81199.583157000001</v>
      </c>
      <c r="E455" s="48">
        <f>Table3[[#This Row],[CLM $ Collected ]]/'1.) CLM Reference'!$B$4</f>
        <v>8.7414374387652252E-4</v>
      </c>
      <c r="F455" s="47">
        <f>Table3[[#This Row],[Residential Incentive Disbursements]]+Table3[[#This Row],[C&amp;I Incentive Disbursements]]</f>
        <v>96280.63</v>
      </c>
      <c r="G455" s="48">
        <f>Table3[[#This Row],[Incentive Disbursements]]/'1.) CLM Reference'!$B$5</f>
        <v>7.7308553828725609E-4</v>
      </c>
      <c r="H455" s="47">
        <v>81199.583157000001</v>
      </c>
      <c r="I455" s="48">
        <f>Table3[[#This Row],[Residential CLM $ Collected]]/'1.) CLM Reference'!$B$4</f>
        <v>8.7414374387652252E-4</v>
      </c>
      <c r="J455" s="68">
        <v>96280.63</v>
      </c>
      <c r="K455" s="48">
        <f>Table3[[#This Row],[Residential Incentive Disbursements]]/'1.) CLM Reference'!$B$5</f>
        <v>7.7308553828725609E-4</v>
      </c>
      <c r="L455" s="49">
        <v>0</v>
      </c>
      <c r="M455" s="48">
        <f>Table3[[#This Row],[C&amp;I CLM $ Collected]]/'1.) CLM Reference'!$B$4</f>
        <v>0</v>
      </c>
      <c r="N455" s="68">
        <v>0</v>
      </c>
      <c r="O455" s="48">
        <f>Table3[[#This Row],[C&amp;I Incentive Disbursements]]/'1.) CLM Reference'!$B$5</f>
        <v>0</v>
      </c>
    </row>
    <row r="456" spans="1:15" x14ac:dyDescent="0.35">
      <c r="A456" t="s">
        <v>109</v>
      </c>
      <c r="B456" s="72">
        <v>9011705400</v>
      </c>
      <c r="C456" t="s">
        <v>45</v>
      </c>
      <c r="D456" s="47">
        <f>Table3[[#This Row],[Residential CLM $ Collected]]+Table3[[#This Row],[C&amp;I CLM $ Collected]]</f>
        <v>62.707889999999999</v>
      </c>
      <c r="E456" s="48">
        <f>Table3[[#This Row],[CLM $ Collected ]]/'1.) CLM Reference'!$B$4</f>
        <v>6.7507378245046607E-7</v>
      </c>
      <c r="F456" s="47">
        <f>Table3[[#This Row],[Residential Incentive Disbursements]]+Table3[[#This Row],[C&amp;I Incentive Disbursements]]</f>
        <v>0</v>
      </c>
      <c r="G456" s="48">
        <f>Table3[[#This Row],[Incentive Disbursements]]/'1.) CLM Reference'!$B$5</f>
        <v>0</v>
      </c>
      <c r="H456" s="47">
        <v>62.707889999999999</v>
      </c>
      <c r="I456" s="48">
        <f>Table3[[#This Row],[Residential CLM $ Collected]]/'1.) CLM Reference'!$B$4</f>
        <v>6.7507378245046607E-7</v>
      </c>
      <c r="J456" s="68">
        <v>0</v>
      </c>
      <c r="K456" s="48">
        <f>Table3[[#This Row],[Residential Incentive Disbursements]]/'1.) CLM Reference'!$B$5</f>
        <v>0</v>
      </c>
      <c r="L456" s="49">
        <v>0</v>
      </c>
      <c r="M456" s="48">
        <f>Table3[[#This Row],[C&amp;I CLM $ Collected]]/'1.) CLM Reference'!$B$4</f>
        <v>0</v>
      </c>
      <c r="N456" s="68">
        <v>0</v>
      </c>
      <c r="O456" s="48">
        <f>Table3[[#This Row],[C&amp;I Incentive Disbursements]]/'1.) CLM Reference'!$B$5</f>
        <v>0</v>
      </c>
    </row>
    <row r="457" spans="1:15" x14ac:dyDescent="0.35">
      <c r="A457" t="s">
        <v>109</v>
      </c>
      <c r="B457" s="72">
        <v>9011980000</v>
      </c>
      <c r="C457" t="s">
        <v>45</v>
      </c>
      <c r="D457" s="47">
        <f>Table3[[#This Row],[Residential CLM $ Collected]]+Table3[[#This Row],[C&amp;I CLM $ Collected]]</f>
        <v>102.87417000000001</v>
      </c>
      <c r="E457" s="48">
        <f>Table3[[#This Row],[CLM $ Collected ]]/'1.) CLM Reference'!$B$4</f>
        <v>1.1074787408466824E-6</v>
      </c>
      <c r="F457" s="47">
        <f>Table3[[#This Row],[Residential Incentive Disbursements]]+Table3[[#This Row],[C&amp;I Incentive Disbursements]]</f>
        <v>0</v>
      </c>
      <c r="G457" s="48">
        <f>Table3[[#This Row],[Incentive Disbursements]]/'1.) CLM Reference'!$B$5</f>
        <v>0</v>
      </c>
      <c r="H457" s="47">
        <v>102.87417000000001</v>
      </c>
      <c r="I457" s="48">
        <f>Table3[[#This Row],[Residential CLM $ Collected]]/'1.) CLM Reference'!$B$4</f>
        <v>1.1074787408466824E-6</v>
      </c>
      <c r="J457" s="68">
        <v>0</v>
      </c>
      <c r="K457" s="48">
        <f>Table3[[#This Row],[Residential Incentive Disbursements]]/'1.) CLM Reference'!$B$5</f>
        <v>0</v>
      </c>
      <c r="L457" s="49">
        <v>0</v>
      </c>
      <c r="M457" s="48">
        <f>Table3[[#This Row],[C&amp;I CLM $ Collected]]/'1.) CLM Reference'!$B$4</f>
        <v>0</v>
      </c>
      <c r="N457" s="68">
        <v>0</v>
      </c>
      <c r="O457" s="48">
        <f>Table3[[#This Row],[C&amp;I Incentive Disbursements]]/'1.) CLM Reference'!$B$5</f>
        <v>0</v>
      </c>
    </row>
    <row r="458" spans="1:15" x14ac:dyDescent="0.35">
      <c r="A458" t="s">
        <v>110</v>
      </c>
      <c r="B458" s="72">
        <v>9001100300</v>
      </c>
      <c r="C458" t="s">
        <v>45</v>
      </c>
      <c r="D458" s="47">
        <f>Table3[[#This Row],[Residential CLM $ Collected]]+Table3[[#This Row],[C&amp;I CLM $ Collected]]</f>
        <v>30593.611712999998</v>
      </c>
      <c r="E458" s="48">
        <f>Table3[[#This Row],[CLM $ Collected ]]/'1.) CLM Reference'!$B$4</f>
        <v>3.293516203131024E-4</v>
      </c>
      <c r="F458" s="47">
        <f>Table3[[#This Row],[Residential Incentive Disbursements]]+Table3[[#This Row],[C&amp;I Incentive Disbursements]]</f>
        <v>0</v>
      </c>
      <c r="G458" s="48">
        <f>Table3[[#This Row],[Incentive Disbursements]]/'1.) CLM Reference'!$B$5</f>
        <v>0</v>
      </c>
      <c r="H458" s="47">
        <v>19364.431653</v>
      </c>
      <c r="I458" s="48">
        <f>Table3[[#This Row],[Residential CLM $ Collected]]/'1.) CLM Reference'!$B$4</f>
        <v>2.084653162623434E-4</v>
      </c>
      <c r="J458" s="68">
        <v>0</v>
      </c>
      <c r="K458" s="48">
        <f>Table3[[#This Row],[Residential Incentive Disbursements]]/'1.) CLM Reference'!$B$5</f>
        <v>0</v>
      </c>
      <c r="L458" s="49">
        <v>11229.180060000001</v>
      </c>
      <c r="M458" s="48">
        <f>Table3[[#This Row],[C&amp;I CLM $ Collected]]/'1.) CLM Reference'!$B$4</f>
        <v>1.2088630405075904E-4</v>
      </c>
      <c r="N458" s="68">
        <v>0</v>
      </c>
      <c r="O458" s="48">
        <f>Table3[[#This Row],[C&amp;I Incentive Disbursements]]/'1.) CLM Reference'!$B$5</f>
        <v>0</v>
      </c>
    </row>
    <row r="459" spans="1:15" x14ac:dyDescent="0.35">
      <c r="A459" t="s">
        <v>110</v>
      </c>
      <c r="B459" s="72">
        <v>9011693300</v>
      </c>
      <c r="C459" t="s">
        <v>45</v>
      </c>
      <c r="D459" s="47">
        <f>Table3[[#This Row],[Residential CLM $ Collected]]+Table3[[#This Row],[C&amp;I CLM $ Collected]]</f>
        <v>33.602310000000003</v>
      </c>
      <c r="E459" s="48">
        <f>Table3[[#This Row],[CLM $ Collected ]]/'1.) CLM Reference'!$B$4</f>
        <v>3.6174137753276538E-7</v>
      </c>
      <c r="F459" s="47">
        <f>Table3[[#This Row],[Residential Incentive Disbursements]]+Table3[[#This Row],[C&amp;I Incentive Disbursements]]</f>
        <v>0</v>
      </c>
      <c r="G459" s="48">
        <f>Table3[[#This Row],[Incentive Disbursements]]/'1.) CLM Reference'!$B$5</f>
        <v>0</v>
      </c>
      <c r="H459" s="47">
        <v>33.602310000000003</v>
      </c>
      <c r="I459" s="48">
        <f>Table3[[#This Row],[Residential CLM $ Collected]]/'1.) CLM Reference'!$B$4</f>
        <v>3.6174137753276538E-7</v>
      </c>
      <c r="J459" s="68">
        <v>0</v>
      </c>
      <c r="K459" s="48">
        <f>Table3[[#This Row],[Residential Incentive Disbursements]]/'1.) CLM Reference'!$B$5</f>
        <v>0</v>
      </c>
      <c r="L459" s="49">
        <v>0</v>
      </c>
      <c r="M459" s="48">
        <f>Table3[[#This Row],[C&amp;I CLM $ Collected]]/'1.) CLM Reference'!$B$4</f>
        <v>0</v>
      </c>
      <c r="N459" s="68">
        <v>0</v>
      </c>
      <c r="O459" s="48">
        <f>Table3[[#This Row],[C&amp;I Incentive Disbursements]]/'1.) CLM Reference'!$B$5</f>
        <v>0</v>
      </c>
    </row>
    <row r="460" spans="1:15" x14ac:dyDescent="0.35">
      <c r="A460" t="s">
        <v>110</v>
      </c>
      <c r="B460" s="72">
        <v>9011695201</v>
      </c>
      <c r="C460" t="s">
        <v>45</v>
      </c>
      <c r="D460" s="47">
        <f>Table3[[#This Row],[Residential CLM $ Collected]]+Table3[[#This Row],[C&amp;I CLM $ Collected]]</f>
        <v>115.56741</v>
      </c>
      <c r="E460" s="48">
        <f>Table3[[#This Row],[CLM $ Collected ]]/'1.) CLM Reference'!$B$4</f>
        <v>1.2441261952316338E-6</v>
      </c>
      <c r="F460" s="47">
        <f>Table3[[#This Row],[Residential Incentive Disbursements]]+Table3[[#This Row],[C&amp;I Incentive Disbursements]]</f>
        <v>0</v>
      </c>
      <c r="G460" s="48">
        <f>Table3[[#This Row],[Incentive Disbursements]]/'1.) CLM Reference'!$B$5</f>
        <v>0</v>
      </c>
      <c r="H460" s="47">
        <v>115.56741</v>
      </c>
      <c r="I460" s="48">
        <f>Table3[[#This Row],[Residential CLM $ Collected]]/'1.) CLM Reference'!$B$4</f>
        <v>1.2441261952316338E-6</v>
      </c>
      <c r="J460" s="68">
        <v>0</v>
      </c>
      <c r="K460" s="48">
        <f>Table3[[#This Row],[Residential Incentive Disbursements]]/'1.) CLM Reference'!$B$5</f>
        <v>0</v>
      </c>
      <c r="L460" s="49">
        <v>0</v>
      </c>
      <c r="M460" s="48">
        <f>Table3[[#This Row],[C&amp;I CLM $ Collected]]/'1.) CLM Reference'!$B$4</f>
        <v>0</v>
      </c>
      <c r="N460" s="68">
        <v>0</v>
      </c>
      <c r="O460" s="48">
        <f>Table3[[#This Row],[C&amp;I Incentive Disbursements]]/'1.) CLM Reference'!$B$5</f>
        <v>0</v>
      </c>
    </row>
    <row r="461" spans="1:15" x14ac:dyDescent="0.35">
      <c r="A461" t="s">
        <v>110</v>
      </c>
      <c r="B461" s="72">
        <v>9011700100</v>
      </c>
      <c r="C461" t="s">
        <v>45</v>
      </c>
      <c r="D461" s="47">
        <f>Table3[[#This Row],[Residential CLM $ Collected]]+Table3[[#This Row],[C&amp;I CLM $ Collected]]</f>
        <v>56.631750000000004</v>
      </c>
      <c r="E461" s="48">
        <f>Table3[[#This Row],[CLM $ Collected ]]/'1.) CLM Reference'!$B$4</f>
        <v>6.0966187315964839E-7</v>
      </c>
      <c r="F461" s="47">
        <f>Table3[[#This Row],[Residential Incentive Disbursements]]+Table3[[#This Row],[C&amp;I Incentive Disbursements]]</f>
        <v>0</v>
      </c>
      <c r="G461" s="48">
        <f>Table3[[#This Row],[Incentive Disbursements]]/'1.) CLM Reference'!$B$5</f>
        <v>0</v>
      </c>
      <c r="H461" s="47">
        <v>56.631750000000004</v>
      </c>
      <c r="I461" s="48">
        <f>Table3[[#This Row],[Residential CLM $ Collected]]/'1.) CLM Reference'!$B$4</f>
        <v>6.0966187315964839E-7</v>
      </c>
      <c r="J461" s="68">
        <v>0</v>
      </c>
      <c r="K461" s="48">
        <f>Table3[[#This Row],[Residential Incentive Disbursements]]/'1.) CLM Reference'!$B$5</f>
        <v>0</v>
      </c>
      <c r="L461" s="49">
        <v>0</v>
      </c>
      <c r="M461" s="48">
        <f>Table3[[#This Row],[C&amp;I CLM $ Collected]]/'1.) CLM Reference'!$B$4</f>
        <v>0</v>
      </c>
      <c r="N461" s="68">
        <v>0</v>
      </c>
      <c r="O461" s="48">
        <f>Table3[[#This Row],[C&amp;I Incentive Disbursements]]/'1.) CLM Reference'!$B$5</f>
        <v>0</v>
      </c>
    </row>
    <row r="462" spans="1:15" x14ac:dyDescent="0.35">
      <c r="A462" t="s">
        <v>110</v>
      </c>
      <c r="B462" s="72">
        <v>9011701100</v>
      </c>
      <c r="C462" t="s">
        <v>45</v>
      </c>
      <c r="D462" s="47">
        <f>Table3[[#This Row],[Residential CLM $ Collected]]+Table3[[#This Row],[C&amp;I CLM $ Collected]]</f>
        <v>110.07087</v>
      </c>
      <c r="E462" s="48">
        <f>Table3[[#This Row],[CLM $ Collected ]]/'1.) CLM Reference'!$B$4</f>
        <v>1.1849538957300833E-6</v>
      </c>
      <c r="F462" s="47">
        <f>Table3[[#This Row],[Residential Incentive Disbursements]]+Table3[[#This Row],[C&amp;I Incentive Disbursements]]</f>
        <v>0</v>
      </c>
      <c r="G462" s="48">
        <f>Table3[[#This Row],[Incentive Disbursements]]/'1.) CLM Reference'!$B$5</f>
        <v>0</v>
      </c>
      <c r="H462" s="47">
        <v>110.07087</v>
      </c>
      <c r="I462" s="48">
        <f>Table3[[#This Row],[Residential CLM $ Collected]]/'1.) CLM Reference'!$B$4</f>
        <v>1.1849538957300833E-6</v>
      </c>
      <c r="J462" s="68">
        <v>0</v>
      </c>
      <c r="K462" s="48">
        <f>Table3[[#This Row],[Residential Incentive Disbursements]]/'1.) CLM Reference'!$B$5</f>
        <v>0</v>
      </c>
      <c r="L462" s="49">
        <v>0</v>
      </c>
      <c r="M462" s="48">
        <f>Table3[[#This Row],[C&amp;I CLM $ Collected]]/'1.) CLM Reference'!$B$4</f>
        <v>0</v>
      </c>
      <c r="N462" s="68">
        <v>0</v>
      </c>
      <c r="O462" s="48">
        <f>Table3[[#This Row],[C&amp;I Incentive Disbursements]]/'1.) CLM Reference'!$B$5</f>
        <v>0</v>
      </c>
    </row>
    <row r="463" spans="1:15" x14ac:dyDescent="0.35">
      <c r="A463" t="s">
        <v>110</v>
      </c>
      <c r="B463" s="72">
        <v>9011701200</v>
      </c>
      <c r="C463" t="s">
        <v>45</v>
      </c>
      <c r="D463" s="47">
        <f>Table3[[#This Row],[Residential CLM $ Collected]]+Table3[[#This Row],[C&amp;I CLM $ Collected]]</f>
        <v>31.41432</v>
      </c>
      <c r="E463" s="48">
        <f>Table3[[#This Row],[CLM $ Collected ]]/'1.) CLM Reference'!$B$4</f>
        <v>3.3818685057828172E-7</v>
      </c>
      <c r="F463" s="47">
        <f>Table3[[#This Row],[Residential Incentive Disbursements]]+Table3[[#This Row],[C&amp;I Incentive Disbursements]]</f>
        <v>0</v>
      </c>
      <c r="G463" s="48">
        <f>Table3[[#This Row],[Incentive Disbursements]]/'1.) CLM Reference'!$B$5</f>
        <v>0</v>
      </c>
      <c r="H463" s="47">
        <v>31.41432</v>
      </c>
      <c r="I463" s="48">
        <f>Table3[[#This Row],[Residential CLM $ Collected]]/'1.) CLM Reference'!$B$4</f>
        <v>3.3818685057828172E-7</v>
      </c>
      <c r="J463" s="68">
        <v>0</v>
      </c>
      <c r="K463" s="48">
        <f>Table3[[#This Row],[Residential Incentive Disbursements]]/'1.) CLM Reference'!$B$5</f>
        <v>0</v>
      </c>
      <c r="L463" s="49">
        <v>0</v>
      </c>
      <c r="M463" s="48">
        <f>Table3[[#This Row],[C&amp;I CLM $ Collected]]/'1.) CLM Reference'!$B$4</f>
        <v>0</v>
      </c>
      <c r="N463" s="68">
        <v>0</v>
      </c>
      <c r="O463" s="48">
        <f>Table3[[#This Row],[C&amp;I Incentive Disbursements]]/'1.) CLM Reference'!$B$5</f>
        <v>0</v>
      </c>
    </row>
    <row r="464" spans="1:15" x14ac:dyDescent="0.35">
      <c r="A464" t="s">
        <v>110</v>
      </c>
      <c r="B464" s="72">
        <v>9011705101</v>
      </c>
      <c r="C464" t="s">
        <v>45</v>
      </c>
      <c r="D464" s="47">
        <f>Table3[[#This Row],[Residential CLM $ Collected]]+Table3[[#This Row],[C&amp;I CLM $ Collected]]</f>
        <v>18.92877</v>
      </c>
      <c r="E464" s="48">
        <f>Table3[[#This Row],[CLM $ Collected ]]/'1.) CLM Reference'!$B$4</f>
        <v>2.0377525636781764E-7</v>
      </c>
      <c r="F464" s="47">
        <f>Table3[[#This Row],[Residential Incentive Disbursements]]+Table3[[#This Row],[C&amp;I Incentive Disbursements]]</f>
        <v>0</v>
      </c>
      <c r="G464" s="48">
        <f>Table3[[#This Row],[Incentive Disbursements]]/'1.) CLM Reference'!$B$5</f>
        <v>0</v>
      </c>
      <c r="H464" s="47">
        <v>18.92877</v>
      </c>
      <c r="I464" s="48">
        <f>Table3[[#This Row],[Residential CLM $ Collected]]/'1.) CLM Reference'!$B$4</f>
        <v>2.0377525636781764E-7</v>
      </c>
      <c r="J464" s="68">
        <v>0</v>
      </c>
      <c r="K464" s="48">
        <f>Table3[[#This Row],[Residential Incentive Disbursements]]/'1.) CLM Reference'!$B$5</f>
        <v>0</v>
      </c>
      <c r="L464" s="49">
        <v>0</v>
      </c>
      <c r="M464" s="48">
        <f>Table3[[#This Row],[C&amp;I CLM $ Collected]]/'1.) CLM Reference'!$B$4</f>
        <v>0</v>
      </c>
      <c r="N464" s="68">
        <v>0</v>
      </c>
      <c r="O464" s="48">
        <f>Table3[[#This Row],[C&amp;I Incentive Disbursements]]/'1.) CLM Reference'!$B$5</f>
        <v>0</v>
      </c>
    </row>
    <row r="465" spans="1:15" x14ac:dyDescent="0.35">
      <c r="A465" t="s">
        <v>110</v>
      </c>
      <c r="B465" s="72">
        <v>9011707100</v>
      </c>
      <c r="C465" t="s">
        <v>45</v>
      </c>
      <c r="D465" s="47">
        <f>Table3[[#This Row],[Residential CLM $ Collected]]+Table3[[#This Row],[C&amp;I CLM $ Collected]]</f>
        <v>51.990119999999997</v>
      </c>
      <c r="E465" s="48">
        <f>Table3[[#This Row],[CLM $ Collected ]]/'1.) CLM Reference'!$B$4</f>
        <v>5.5969299809726694E-7</v>
      </c>
      <c r="F465" s="47">
        <f>Table3[[#This Row],[Residential Incentive Disbursements]]+Table3[[#This Row],[C&amp;I Incentive Disbursements]]</f>
        <v>0</v>
      </c>
      <c r="G465" s="48">
        <f>Table3[[#This Row],[Incentive Disbursements]]/'1.) CLM Reference'!$B$5</f>
        <v>0</v>
      </c>
      <c r="H465" s="47">
        <v>51.990119999999997</v>
      </c>
      <c r="I465" s="48">
        <f>Table3[[#This Row],[Residential CLM $ Collected]]/'1.) CLM Reference'!$B$4</f>
        <v>5.5969299809726694E-7</v>
      </c>
      <c r="J465" s="68">
        <v>0</v>
      </c>
      <c r="K465" s="48">
        <f>Table3[[#This Row],[Residential Incentive Disbursements]]/'1.) CLM Reference'!$B$5</f>
        <v>0</v>
      </c>
      <c r="L465" s="49">
        <v>0</v>
      </c>
      <c r="M465" s="48">
        <f>Table3[[#This Row],[C&amp;I CLM $ Collected]]/'1.) CLM Reference'!$B$4</f>
        <v>0</v>
      </c>
      <c r="N465" s="68">
        <v>0</v>
      </c>
      <c r="O465" s="48">
        <f>Table3[[#This Row],[C&amp;I Incentive Disbursements]]/'1.) CLM Reference'!$B$5</f>
        <v>0</v>
      </c>
    </row>
    <row r="466" spans="1:15" x14ac:dyDescent="0.35">
      <c r="A466" t="s">
        <v>110</v>
      </c>
      <c r="B466" s="72">
        <v>9011708100</v>
      </c>
      <c r="C466" t="s">
        <v>45</v>
      </c>
      <c r="D466" s="47">
        <f>Table3[[#This Row],[Residential CLM $ Collected]]+Table3[[#This Row],[C&amp;I CLM $ Collected]]</f>
        <v>32.288550000000001</v>
      </c>
      <c r="E466" s="48">
        <f>Table3[[#This Row],[CLM $ Collected ]]/'1.) CLM Reference'!$B$4</f>
        <v>3.475982620104264E-7</v>
      </c>
      <c r="F466" s="47">
        <f>Table3[[#This Row],[Residential Incentive Disbursements]]+Table3[[#This Row],[C&amp;I Incentive Disbursements]]</f>
        <v>0</v>
      </c>
      <c r="G466" s="48">
        <f>Table3[[#This Row],[Incentive Disbursements]]/'1.) CLM Reference'!$B$5</f>
        <v>0</v>
      </c>
      <c r="H466" s="47">
        <v>32.288550000000001</v>
      </c>
      <c r="I466" s="48">
        <f>Table3[[#This Row],[Residential CLM $ Collected]]/'1.) CLM Reference'!$B$4</f>
        <v>3.475982620104264E-7</v>
      </c>
      <c r="J466" s="68">
        <v>0</v>
      </c>
      <c r="K466" s="48">
        <f>Table3[[#This Row],[Residential Incentive Disbursements]]/'1.) CLM Reference'!$B$5</f>
        <v>0</v>
      </c>
      <c r="L466" s="49">
        <v>0</v>
      </c>
      <c r="M466" s="48">
        <f>Table3[[#This Row],[C&amp;I CLM $ Collected]]/'1.) CLM Reference'!$B$4</f>
        <v>0</v>
      </c>
      <c r="N466" s="68">
        <v>0</v>
      </c>
      <c r="O466" s="48">
        <f>Table3[[#This Row],[C&amp;I Incentive Disbursements]]/'1.) CLM Reference'!$B$5</f>
        <v>0</v>
      </c>
    </row>
    <row r="467" spans="1:15" x14ac:dyDescent="0.35">
      <c r="A467" t="s">
        <v>110</v>
      </c>
      <c r="B467" s="72">
        <v>9011709100</v>
      </c>
      <c r="C467" t="s">
        <v>45</v>
      </c>
      <c r="D467" s="47">
        <f>Table3[[#This Row],[Residential CLM $ Collected]]+Table3[[#This Row],[C&amp;I CLM $ Collected]]</f>
        <v>667.34177999999997</v>
      </c>
      <c r="E467" s="48">
        <f>Table3[[#This Row],[CLM $ Collected ]]/'1.) CLM Reference'!$B$4</f>
        <v>7.1841827178657546E-6</v>
      </c>
      <c r="F467" s="47">
        <f>Table3[[#This Row],[Residential Incentive Disbursements]]+Table3[[#This Row],[C&amp;I Incentive Disbursements]]</f>
        <v>0</v>
      </c>
      <c r="G467" s="48">
        <f>Table3[[#This Row],[Incentive Disbursements]]/'1.) CLM Reference'!$B$5</f>
        <v>0</v>
      </c>
      <c r="H467" s="47">
        <v>667.34177999999997</v>
      </c>
      <c r="I467" s="48">
        <f>Table3[[#This Row],[Residential CLM $ Collected]]/'1.) CLM Reference'!$B$4</f>
        <v>7.1841827178657546E-6</v>
      </c>
      <c r="J467" s="68">
        <v>0</v>
      </c>
      <c r="K467" s="48">
        <f>Table3[[#This Row],[Residential Incentive Disbursements]]/'1.) CLM Reference'!$B$5</f>
        <v>0</v>
      </c>
      <c r="L467" s="49">
        <v>0</v>
      </c>
      <c r="M467" s="48">
        <f>Table3[[#This Row],[C&amp;I CLM $ Collected]]/'1.) CLM Reference'!$B$4</f>
        <v>0</v>
      </c>
      <c r="N467" s="68">
        <v>0</v>
      </c>
      <c r="O467" s="48">
        <f>Table3[[#This Row],[C&amp;I Incentive Disbursements]]/'1.) CLM Reference'!$B$5</f>
        <v>0</v>
      </c>
    </row>
    <row r="468" spans="1:15" x14ac:dyDescent="0.35">
      <c r="A468" t="s">
        <v>110</v>
      </c>
      <c r="B468" s="72">
        <v>9011709200</v>
      </c>
      <c r="C468" t="s">
        <v>55</v>
      </c>
      <c r="D468" s="47">
        <f>Table3[[#This Row],[Residential CLM $ Collected]]+Table3[[#This Row],[C&amp;I CLM $ Collected]]</f>
        <v>31.312889999999999</v>
      </c>
      <c r="E468" s="48">
        <f>Table3[[#This Row],[CLM $ Collected ]]/'1.) CLM Reference'!$B$4</f>
        <v>3.3709491886515994E-7</v>
      </c>
      <c r="F468" s="47">
        <f>Table3[[#This Row],[Residential Incentive Disbursements]]+Table3[[#This Row],[C&amp;I Incentive Disbursements]]</f>
        <v>0</v>
      </c>
      <c r="G468" s="48">
        <f>Table3[[#This Row],[Incentive Disbursements]]/'1.) CLM Reference'!$B$5</f>
        <v>0</v>
      </c>
      <c r="H468" s="47">
        <v>31.312889999999999</v>
      </c>
      <c r="I468" s="48">
        <f>Table3[[#This Row],[Residential CLM $ Collected]]/'1.) CLM Reference'!$B$4</f>
        <v>3.3709491886515994E-7</v>
      </c>
      <c r="J468" s="68">
        <v>0</v>
      </c>
      <c r="K468" s="48">
        <f>Table3[[#This Row],[Residential Incentive Disbursements]]/'1.) CLM Reference'!$B$5</f>
        <v>0</v>
      </c>
      <c r="L468" s="49">
        <v>0</v>
      </c>
      <c r="M468" s="48">
        <f>Table3[[#This Row],[C&amp;I CLM $ Collected]]/'1.) CLM Reference'!$B$4</f>
        <v>0</v>
      </c>
      <c r="N468" s="68">
        <v>0</v>
      </c>
      <c r="O468" s="48">
        <f>Table3[[#This Row],[C&amp;I Incentive Disbursements]]/'1.) CLM Reference'!$B$5</f>
        <v>0</v>
      </c>
    </row>
    <row r="469" spans="1:15" x14ac:dyDescent="0.35">
      <c r="A469" t="s">
        <v>110</v>
      </c>
      <c r="B469" s="72">
        <v>9011710100</v>
      </c>
      <c r="C469" t="s">
        <v>45</v>
      </c>
      <c r="D469" s="47">
        <f>Table3[[#This Row],[Residential CLM $ Collected]]+Table3[[#This Row],[C&amp;I CLM $ Collected]]</f>
        <v>55678.516656</v>
      </c>
      <c r="E469" s="48">
        <f>Table3[[#This Row],[CLM $ Collected ]]/'1.) CLM Reference'!$B$4</f>
        <v>5.9939996131582796E-4</v>
      </c>
      <c r="F469" s="47">
        <f>Table3[[#This Row],[Residential Incentive Disbursements]]+Table3[[#This Row],[C&amp;I Incentive Disbursements]]</f>
        <v>96316.425000000003</v>
      </c>
      <c r="G469" s="48">
        <f>Table3[[#This Row],[Incentive Disbursements]]/'1.) CLM Reference'!$B$5</f>
        <v>7.7337295432143647E-4</v>
      </c>
      <c r="H469" s="47">
        <v>47584.199796000001</v>
      </c>
      <c r="I469" s="48">
        <f>Table3[[#This Row],[Residential CLM $ Collected]]/'1.) CLM Reference'!$B$4</f>
        <v>5.1226162674528541E-4</v>
      </c>
      <c r="J469" s="68">
        <v>95584.625</v>
      </c>
      <c r="K469" s="48">
        <f>Table3[[#This Row],[Residential Incentive Disbursements]]/'1.) CLM Reference'!$B$5</f>
        <v>7.6749696455154595E-4</v>
      </c>
      <c r="L469" s="49">
        <v>8094.3168599999999</v>
      </c>
      <c r="M469" s="48">
        <f>Table3[[#This Row],[C&amp;I CLM $ Collected]]/'1.) CLM Reference'!$B$4</f>
        <v>8.7138334570542554E-5</v>
      </c>
      <c r="N469" s="68">
        <v>731.8</v>
      </c>
      <c r="O469" s="48">
        <f>Table3[[#This Row],[C&amp;I Incentive Disbursements]]/'1.) CLM Reference'!$B$5</f>
        <v>5.875989769890516E-6</v>
      </c>
    </row>
    <row r="470" spans="1:15" x14ac:dyDescent="0.35">
      <c r="A470" t="s">
        <v>110</v>
      </c>
      <c r="B470" s="72">
        <v>9011711100</v>
      </c>
      <c r="C470" t="s">
        <v>45</v>
      </c>
      <c r="D470" s="47">
        <f>Table3[[#This Row],[Residential CLM $ Collected]]+Table3[[#This Row],[C&amp;I CLM $ Collected]]</f>
        <v>64.480500000000006</v>
      </c>
      <c r="E470" s="48">
        <f>Table3[[#This Row],[CLM $ Collected ]]/'1.) CLM Reference'!$B$4</f>
        <v>6.9415658905597493E-7</v>
      </c>
      <c r="F470" s="47">
        <f>Table3[[#This Row],[Residential Incentive Disbursements]]+Table3[[#This Row],[C&amp;I Incentive Disbursements]]</f>
        <v>0</v>
      </c>
      <c r="G470" s="48">
        <f>Table3[[#This Row],[Incentive Disbursements]]/'1.) CLM Reference'!$B$5</f>
        <v>0</v>
      </c>
      <c r="H470" s="47">
        <v>64.480500000000006</v>
      </c>
      <c r="I470" s="48">
        <f>Table3[[#This Row],[Residential CLM $ Collected]]/'1.) CLM Reference'!$B$4</f>
        <v>6.9415658905597493E-7</v>
      </c>
      <c r="J470" s="68">
        <v>0</v>
      </c>
      <c r="K470" s="48">
        <f>Table3[[#This Row],[Residential Incentive Disbursements]]/'1.) CLM Reference'!$B$5</f>
        <v>0</v>
      </c>
      <c r="L470" s="49">
        <v>0</v>
      </c>
      <c r="M470" s="48">
        <f>Table3[[#This Row],[C&amp;I CLM $ Collected]]/'1.) CLM Reference'!$B$4</f>
        <v>0</v>
      </c>
      <c r="N470" s="68">
        <v>0</v>
      </c>
      <c r="O470" s="48">
        <f>Table3[[#This Row],[C&amp;I Incentive Disbursements]]/'1.) CLM Reference'!$B$5</f>
        <v>0</v>
      </c>
    </row>
    <row r="471" spans="1:15" x14ac:dyDescent="0.35">
      <c r="A471" t="s">
        <v>110</v>
      </c>
      <c r="B471" s="72">
        <v>9011870501</v>
      </c>
      <c r="C471" t="s">
        <v>55</v>
      </c>
      <c r="D471" s="47">
        <f>Table3[[#This Row],[Residential CLM $ Collected]]+Table3[[#This Row],[C&amp;I CLM $ Collected]]</f>
        <v>49.029330000000002</v>
      </c>
      <c r="E471" s="48">
        <f>Table3[[#This Row],[CLM $ Collected ]]/'1.) CLM Reference'!$B$4</f>
        <v>5.2781899142376044E-7</v>
      </c>
      <c r="F471" s="47">
        <f>Table3[[#This Row],[Residential Incentive Disbursements]]+Table3[[#This Row],[C&amp;I Incentive Disbursements]]</f>
        <v>0</v>
      </c>
      <c r="G471" s="48">
        <f>Table3[[#This Row],[Incentive Disbursements]]/'1.) CLM Reference'!$B$5</f>
        <v>0</v>
      </c>
      <c r="H471" s="47">
        <v>49.029330000000002</v>
      </c>
      <c r="I471" s="48">
        <f>Table3[[#This Row],[Residential CLM $ Collected]]/'1.) CLM Reference'!$B$4</f>
        <v>5.2781899142376044E-7</v>
      </c>
      <c r="J471" s="68">
        <v>0</v>
      </c>
      <c r="K471" s="48">
        <f>Table3[[#This Row],[Residential Incentive Disbursements]]/'1.) CLM Reference'!$B$5</f>
        <v>0</v>
      </c>
      <c r="L471" s="49">
        <v>0</v>
      </c>
      <c r="M471" s="48">
        <f>Table3[[#This Row],[C&amp;I CLM $ Collected]]/'1.) CLM Reference'!$B$4</f>
        <v>0</v>
      </c>
      <c r="N471" s="68">
        <v>0</v>
      </c>
      <c r="O471" s="48">
        <f>Table3[[#This Row],[C&amp;I Incentive Disbursements]]/'1.) CLM Reference'!$B$5</f>
        <v>0</v>
      </c>
    </row>
    <row r="472" spans="1:15" x14ac:dyDescent="0.35">
      <c r="A472" t="s">
        <v>110</v>
      </c>
      <c r="B472" s="72">
        <v>9013881100</v>
      </c>
      <c r="C472" t="s">
        <v>45</v>
      </c>
      <c r="D472" s="47">
        <f>Table3[[#This Row],[Residential CLM $ Collected]]+Table3[[#This Row],[C&amp;I CLM $ Collected]]</f>
        <v>75.125820000000004</v>
      </c>
      <c r="E472" s="48">
        <f>Table3[[#This Row],[CLM $ Collected ]]/'1.) CLM Reference'!$B$4</f>
        <v>8.0875742218551569E-7</v>
      </c>
      <c r="F472" s="47">
        <f>Table3[[#This Row],[Residential Incentive Disbursements]]+Table3[[#This Row],[C&amp;I Incentive Disbursements]]</f>
        <v>0</v>
      </c>
      <c r="G472" s="48">
        <f>Table3[[#This Row],[Incentive Disbursements]]/'1.) CLM Reference'!$B$5</f>
        <v>0</v>
      </c>
      <c r="H472" s="47">
        <v>75.125820000000004</v>
      </c>
      <c r="I472" s="48">
        <f>Table3[[#This Row],[Residential CLM $ Collected]]/'1.) CLM Reference'!$B$4</f>
        <v>8.0875742218551569E-7</v>
      </c>
      <c r="J472" s="68">
        <v>0</v>
      </c>
      <c r="K472" s="48">
        <f>Table3[[#This Row],[Residential Incentive Disbursements]]/'1.) CLM Reference'!$B$5</f>
        <v>0</v>
      </c>
      <c r="L472" s="49">
        <v>0</v>
      </c>
      <c r="M472" s="48">
        <f>Table3[[#This Row],[C&amp;I CLM $ Collected]]/'1.) CLM Reference'!$B$4</f>
        <v>0</v>
      </c>
      <c r="N472" s="68">
        <v>0</v>
      </c>
      <c r="O472" s="48">
        <f>Table3[[#This Row],[C&amp;I Incentive Disbursements]]/'1.) CLM Reference'!$B$5</f>
        <v>0</v>
      </c>
    </row>
    <row r="473" spans="1:15" x14ac:dyDescent="0.35">
      <c r="A473" t="s">
        <v>110</v>
      </c>
      <c r="B473" s="72">
        <v>9015905100</v>
      </c>
      <c r="C473" t="s">
        <v>45</v>
      </c>
      <c r="D473" s="47">
        <f>Table3[[#This Row],[Residential CLM $ Collected]]+Table3[[#This Row],[C&amp;I CLM $ Collected]]</f>
        <v>11.2056</v>
      </c>
      <c r="E473" s="48">
        <f>Table3[[#This Row],[CLM $ Collected ]]/'1.) CLM Reference'!$B$4</f>
        <v>1.2063245592583234E-7</v>
      </c>
      <c r="F473" s="47">
        <f>Table3[[#This Row],[Residential Incentive Disbursements]]+Table3[[#This Row],[C&amp;I Incentive Disbursements]]</f>
        <v>0</v>
      </c>
      <c r="G473" s="48">
        <f>Table3[[#This Row],[Incentive Disbursements]]/'1.) CLM Reference'!$B$5</f>
        <v>0</v>
      </c>
      <c r="H473" s="47">
        <v>11.2056</v>
      </c>
      <c r="I473" s="48">
        <f>Table3[[#This Row],[Residential CLM $ Collected]]/'1.) CLM Reference'!$B$4</f>
        <v>1.2063245592583234E-7</v>
      </c>
      <c r="J473" s="68">
        <v>0</v>
      </c>
      <c r="K473" s="48">
        <f>Table3[[#This Row],[Residential Incentive Disbursements]]/'1.) CLM Reference'!$B$5</f>
        <v>0</v>
      </c>
      <c r="L473" s="49">
        <v>0</v>
      </c>
      <c r="M473" s="48">
        <f>Table3[[#This Row],[C&amp;I CLM $ Collected]]/'1.) CLM Reference'!$B$4</f>
        <v>0</v>
      </c>
      <c r="N473" s="68">
        <v>0</v>
      </c>
      <c r="O473" s="48">
        <f>Table3[[#This Row],[C&amp;I Incentive Disbursements]]/'1.) CLM Reference'!$B$5</f>
        <v>0</v>
      </c>
    </row>
    <row r="474" spans="1:15" x14ac:dyDescent="0.35">
      <c r="A474" t="s">
        <v>110</v>
      </c>
      <c r="B474" s="72">
        <v>9015907300</v>
      </c>
      <c r="C474" t="s">
        <v>45</v>
      </c>
      <c r="D474" s="47">
        <f>Table3[[#This Row],[Residential CLM $ Collected]]+Table3[[#This Row],[C&amp;I CLM $ Collected]]</f>
        <v>95.846519999999998</v>
      </c>
      <c r="E474" s="48">
        <f>Table3[[#This Row],[CLM $ Collected ]]/'1.) CLM Reference'!$B$4</f>
        <v>1.0318234721518176E-6</v>
      </c>
      <c r="F474" s="47">
        <f>Table3[[#This Row],[Residential Incentive Disbursements]]+Table3[[#This Row],[C&amp;I Incentive Disbursements]]</f>
        <v>0</v>
      </c>
      <c r="G474" s="48">
        <f>Table3[[#This Row],[Incentive Disbursements]]/'1.) CLM Reference'!$B$5</f>
        <v>0</v>
      </c>
      <c r="H474" s="47">
        <v>95.846519999999998</v>
      </c>
      <c r="I474" s="48">
        <f>Table3[[#This Row],[Residential CLM $ Collected]]/'1.) CLM Reference'!$B$4</f>
        <v>1.0318234721518176E-6</v>
      </c>
      <c r="J474" s="68">
        <v>0</v>
      </c>
      <c r="K474" s="48">
        <f>Table3[[#This Row],[Residential Incentive Disbursements]]/'1.) CLM Reference'!$B$5</f>
        <v>0</v>
      </c>
      <c r="L474" s="49">
        <v>0</v>
      </c>
      <c r="M474" s="48">
        <f>Table3[[#This Row],[C&amp;I CLM $ Collected]]/'1.) CLM Reference'!$B$4</f>
        <v>0</v>
      </c>
      <c r="N474" s="68">
        <v>0</v>
      </c>
      <c r="O474" s="48">
        <f>Table3[[#This Row],[C&amp;I Incentive Disbursements]]/'1.) CLM Reference'!$B$5</f>
        <v>0</v>
      </c>
    </row>
    <row r="475" spans="1:15" x14ac:dyDescent="0.35">
      <c r="A475" t="s">
        <v>110</v>
      </c>
      <c r="B475" s="72">
        <v>9015908100</v>
      </c>
      <c r="C475" t="s">
        <v>45</v>
      </c>
      <c r="D475" s="47">
        <f>Table3[[#This Row],[Residential CLM $ Collected]]+Table3[[#This Row],[C&amp;I CLM $ Collected]]</f>
        <v>118.38330000000001</v>
      </c>
      <c r="E475" s="48">
        <f>Table3[[#This Row],[CLM $ Collected ]]/'1.) CLM Reference'!$B$4</f>
        <v>1.2744402994578236E-6</v>
      </c>
      <c r="F475" s="47">
        <f>Table3[[#This Row],[Residential Incentive Disbursements]]+Table3[[#This Row],[C&amp;I Incentive Disbursements]]</f>
        <v>0</v>
      </c>
      <c r="G475" s="48">
        <f>Table3[[#This Row],[Incentive Disbursements]]/'1.) CLM Reference'!$B$5</f>
        <v>0</v>
      </c>
      <c r="H475" s="47">
        <v>118.38330000000001</v>
      </c>
      <c r="I475" s="48">
        <f>Table3[[#This Row],[Residential CLM $ Collected]]/'1.) CLM Reference'!$B$4</f>
        <v>1.2744402994578236E-6</v>
      </c>
      <c r="J475" s="68">
        <v>0</v>
      </c>
      <c r="K475" s="48">
        <f>Table3[[#This Row],[Residential Incentive Disbursements]]/'1.) CLM Reference'!$B$5</f>
        <v>0</v>
      </c>
      <c r="L475" s="49">
        <v>0</v>
      </c>
      <c r="M475" s="48">
        <f>Table3[[#This Row],[C&amp;I CLM $ Collected]]/'1.) CLM Reference'!$B$4</f>
        <v>0</v>
      </c>
      <c r="N475" s="68">
        <v>0</v>
      </c>
      <c r="O475" s="48">
        <f>Table3[[#This Row],[C&amp;I Incentive Disbursements]]/'1.) CLM Reference'!$B$5</f>
        <v>0</v>
      </c>
    </row>
    <row r="476" spans="1:15" x14ac:dyDescent="0.35">
      <c r="A476" t="s">
        <v>111</v>
      </c>
      <c r="B476" s="72">
        <v>9005263200</v>
      </c>
      <c r="C476" t="s">
        <v>45</v>
      </c>
      <c r="D476" s="47">
        <f>Table3[[#This Row],[Residential CLM $ Collected]]+Table3[[#This Row],[C&amp;I CLM $ Collected]]</f>
        <v>54.810839999999999</v>
      </c>
      <c r="E476" s="48">
        <f>Table3[[#This Row],[CLM $ Collected ]]/'1.) CLM Reference'!$B$4</f>
        <v>5.9005909907170064E-7</v>
      </c>
      <c r="F476" s="47">
        <f>Table3[[#This Row],[Residential Incentive Disbursements]]+Table3[[#This Row],[C&amp;I Incentive Disbursements]]</f>
        <v>0</v>
      </c>
      <c r="G476" s="48">
        <f>Table3[[#This Row],[Incentive Disbursements]]/'1.) CLM Reference'!$B$5</f>
        <v>0</v>
      </c>
      <c r="H476" s="47">
        <v>54.810839999999999</v>
      </c>
      <c r="I476" s="48">
        <f>Table3[[#This Row],[Residential CLM $ Collected]]/'1.) CLM Reference'!$B$4</f>
        <v>5.9005909907170064E-7</v>
      </c>
      <c r="J476" s="68">
        <v>0</v>
      </c>
      <c r="K476" s="48">
        <f>Table3[[#This Row],[Residential Incentive Disbursements]]/'1.) CLM Reference'!$B$5</f>
        <v>0</v>
      </c>
      <c r="L476" s="49">
        <v>0</v>
      </c>
      <c r="M476" s="48">
        <f>Table3[[#This Row],[C&amp;I CLM $ Collected]]/'1.) CLM Reference'!$B$4</f>
        <v>0</v>
      </c>
      <c r="N476" s="68">
        <v>0</v>
      </c>
      <c r="O476" s="48">
        <f>Table3[[#This Row],[C&amp;I Incentive Disbursements]]/'1.) CLM Reference'!$B$5</f>
        <v>0</v>
      </c>
    </row>
    <row r="477" spans="1:15" x14ac:dyDescent="0.35">
      <c r="A477" t="s">
        <v>111</v>
      </c>
      <c r="B477" s="72">
        <v>9005265100</v>
      </c>
      <c r="C477" t="s">
        <v>45</v>
      </c>
      <c r="D477" s="47">
        <f>Table3[[#This Row],[Residential CLM $ Collected]]+Table3[[#This Row],[C&amp;I CLM $ Collected]]</f>
        <v>91.600949999999997</v>
      </c>
      <c r="E477" s="48">
        <f>Table3[[#This Row],[CLM $ Collected ]]/'1.) CLM Reference'!$B$4</f>
        <v>9.8611833044543554E-7</v>
      </c>
      <c r="F477" s="47">
        <f>Table3[[#This Row],[Residential Incentive Disbursements]]+Table3[[#This Row],[C&amp;I Incentive Disbursements]]</f>
        <v>0</v>
      </c>
      <c r="G477" s="48">
        <f>Table3[[#This Row],[Incentive Disbursements]]/'1.) CLM Reference'!$B$5</f>
        <v>0</v>
      </c>
      <c r="H477" s="47">
        <v>91.600949999999997</v>
      </c>
      <c r="I477" s="48">
        <f>Table3[[#This Row],[Residential CLM $ Collected]]/'1.) CLM Reference'!$B$4</f>
        <v>9.8611833044543554E-7</v>
      </c>
      <c r="J477" s="68">
        <v>0</v>
      </c>
      <c r="K477" s="48">
        <f>Table3[[#This Row],[Residential Incentive Disbursements]]/'1.) CLM Reference'!$B$5</f>
        <v>0</v>
      </c>
      <c r="L477" s="49">
        <v>0</v>
      </c>
      <c r="M477" s="48">
        <f>Table3[[#This Row],[C&amp;I CLM $ Collected]]/'1.) CLM Reference'!$B$4</f>
        <v>0</v>
      </c>
      <c r="N477" s="68">
        <v>0</v>
      </c>
      <c r="O477" s="48">
        <f>Table3[[#This Row],[C&amp;I Incentive Disbursements]]/'1.) CLM Reference'!$B$5</f>
        <v>0</v>
      </c>
    </row>
    <row r="478" spans="1:15" x14ac:dyDescent="0.35">
      <c r="A478" t="s">
        <v>111</v>
      </c>
      <c r="B478" s="72">
        <v>9005296100</v>
      </c>
      <c r="C478" t="s">
        <v>45</v>
      </c>
      <c r="D478" s="47">
        <f>Table3[[#This Row],[Residential CLM $ Collected]]+Table3[[#This Row],[C&amp;I CLM $ Collected]]</f>
        <v>322.83237000000003</v>
      </c>
      <c r="E478" s="48">
        <f>Table3[[#This Row],[CLM $ Collected ]]/'1.) CLM Reference'!$B$4</f>
        <v>3.4754106558735811E-6</v>
      </c>
      <c r="F478" s="47">
        <f>Table3[[#This Row],[Residential Incentive Disbursements]]+Table3[[#This Row],[C&amp;I Incentive Disbursements]]</f>
        <v>0</v>
      </c>
      <c r="G478" s="48">
        <f>Table3[[#This Row],[Incentive Disbursements]]/'1.) CLM Reference'!$B$5</f>
        <v>0</v>
      </c>
      <c r="H478" s="47">
        <v>322.83237000000003</v>
      </c>
      <c r="I478" s="48">
        <f>Table3[[#This Row],[Residential CLM $ Collected]]/'1.) CLM Reference'!$B$4</f>
        <v>3.4754106558735811E-6</v>
      </c>
      <c r="J478" s="68">
        <v>0</v>
      </c>
      <c r="K478" s="48">
        <f>Table3[[#This Row],[Residential Incentive Disbursements]]/'1.) CLM Reference'!$B$5</f>
        <v>0</v>
      </c>
      <c r="L478" s="49">
        <v>0</v>
      </c>
      <c r="M478" s="48">
        <f>Table3[[#This Row],[C&amp;I CLM $ Collected]]/'1.) CLM Reference'!$B$4</f>
        <v>0</v>
      </c>
      <c r="N478" s="68">
        <v>0</v>
      </c>
      <c r="O478" s="48">
        <f>Table3[[#This Row],[C&amp;I Incentive Disbursements]]/'1.) CLM Reference'!$B$5</f>
        <v>0</v>
      </c>
    </row>
    <row r="479" spans="1:15" x14ac:dyDescent="0.35">
      <c r="A479" t="s">
        <v>111</v>
      </c>
      <c r="B479" s="72">
        <v>9005300100</v>
      </c>
      <c r="C479" t="s">
        <v>45</v>
      </c>
      <c r="D479" s="47">
        <f>Table3[[#This Row],[Residential CLM $ Collected]]+Table3[[#This Row],[C&amp;I CLM $ Collected]]</f>
        <v>39975.263642999998</v>
      </c>
      <c r="E479" s="48">
        <f>Table3[[#This Row],[CLM $ Collected ]]/'1.) CLM Reference'!$B$4</f>
        <v>4.3034859619634158E-4</v>
      </c>
      <c r="F479" s="47">
        <f>Table3[[#This Row],[Residential Incentive Disbursements]]+Table3[[#This Row],[C&amp;I Incentive Disbursements]]</f>
        <v>56874.63</v>
      </c>
      <c r="G479" s="48">
        <f>Table3[[#This Row],[Incentive Disbursements]]/'1.) CLM Reference'!$B$5</f>
        <v>4.5667497136691481E-4</v>
      </c>
      <c r="H479" s="47">
        <v>39975.263642999998</v>
      </c>
      <c r="I479" s="48">
        <f>Table3[[#This Row],[Residential CLM $ Collected]]/'1.) CLM Reference'!$B$4</f>
        <v>4.3034859619634158E-4</v>
      </c>
      <c r="J479" s="68">
        <v>56874.63</v>
      </c>
      <c r="K479" s="48">
        <f>Table3[[#This Row],[Residential Incentive Disbursements]]/'1.) CLM Reference'!$B$5</f>
        <v>4.5667497136691481E-4</v>
      </c>
      <c r="L479" s="49">
        <v>0</v>
      </c>
      <c r="M479" s="48">
        <f>Table3[[#This Row],[C&amp;I CLM $ Collected]]/'1.) CLM Reference'!$B$4</f>
        <v>0</v>
      </c>
      <c r="N479" s="68">
        <v>0</v>
      </c>
      <c r="O479" s="48">
        <f>Table3[[#This Row],[C&amp;I Incentive Disbursements]]/'1.) CLM Reference'!$B$5</f>
        <v>0</v>
      </c>
    </row>
    <row r="480" spans="1:15" x14ac:dyDescent="0.35">
      <c r="A480" t="s">
        <v>111</v>
      </c>
      <c r="B480" s="72">
        <v>9005300400</v>
      </c>
      <c r="C480" t="s">
        <v>45</v>
      </c>
      <c r="D480" s="47">
        <f>Table3[[#This Row],[Residential CLM $ Collected]]+Table3[[#This Row],[C&amp;I CLM $ Collected]]</f>
        <v>27657.315126000001</v>
      </c>
      <c r="E480" s="48">
        <f>Table3[[#This Row],[CLM $ Collected ]]/'1.) CLM Reference'!$B$4</f>
        <v>2.977412943496155E-4</v>
      </c>
      <c r="F480" s="47">
        <f>Table3[[#This Row],[Residential Incentive Disbursements]]+Table3[[#This Row],[C&amp;I Incentive Disbursements]]</f>
        <v>33987.58</v>
      </c>
      <c r="G480" s="48">
        <f>Table3[[#This Row],[Incentive Disbursements]]/'1.) CLM Reference'!$B$5</f>
        <v>2.7290335116607751E-4</v>
      </c>
      <c r="H480" s="47">
        <v>27657.315126000001</v>
      </c>
      <c r="I480" s="48">
        <f>Table3[[#This Row],[Residential CLM $ Collected]]/'1.) CLM Reference'!$B$4</f>
        <v>2.977412943496155E-4</v>
      </c>
      <c r="J480" s="68">
        <v>33987.58</v>
      </c>
      <c r="K480" s="48">
        <f>Table3[[#This Row],[Residential Incentive Disbursements]]/'1.) CLM Reference'!$B$5</f>
        <v>2.7290335116607751E-4</v>
      </c>
      <c r="L480" s="49">
        <v>0</v>
      </c>
      <c r="M480" s="48">
        <f>Table3[[#This Row],[C&amp;I CLM $ Collected]]/'1.) CLM Reference'!$B$4</f>
        <v>0</v>
      </c>
      <c r="N480" s="68">
        <v>0</v>
      </c>
      <c r="O480" s="48">
        <f>Table3[[#This Row],[C&amp;I Incentive Disbursements]]/'1.) CLM Reference'!$B$5</f>
        <v>0</v>
      </c>
    </row>
    <row r="481" spans="1:15" x14ac:dyDescent="0.35">
      <c r="A481" t="s">
        <v>111</v>
      </c>
      <c r="B481" s="72">
        <v>9005300500</v>
      </c>
      <c r="C481" t="s">
        <v>45</v>
      </c>
      <c r="D481" s="47">
        <f>Table3[[#This Row],[Residential CLM $ Collected]]+Table3[[#This Row],[C&amp;I CLM $ Collected]]</f>
        <v>174039.63246599998</v>
      </c>
      <c r="E481" s="48">
        <f>Table3[[#This Row],[CLM $ Collected ]]/'1.) CLM Reference'!$B$4</f>
        <v>1.8736014397089671E-3</v>
      </c>
      <c r="F481" s="47">
        <f>Table3[[#This Row],[Residential Incentive Disbursements]]+Table3[[#This Row],[C&amp;I Incentive Disbursements]]</f>
        <v>349798.935</v>
      </c>
      <c r="G481" s="48">
        <f>Table3[[#This Row],[Incentive Disbursements]]/'1.) CLM Reference'!$B$5</f>
        <v>2.8087113467868238E-3</v>
      </c>
      <c r="H481" s="47">
        <v>110570.65038599999</v>
      </c>
      <c r="I481" s="48">
        <f>Table3[[#This Row],[Residential CLM $ Collected]]/'1.) CLM Reference'!$B$4</f>
        <v>1.1903342176572214E-3</v>
      </c>
      <c r="J481" s="68">
        <v>336833.685</v>
      </c>
      <c r="K481" s="48">
        <f>Table3[[#This Row],[Residential Incentive Disbursements]]/'1.) CLM Reference'!$B$5</f>
        <v>2.704606842326489E-3</v>
      </c>
      <c r="L481" s="49">
        <v>63468.982080000002</v>
      </c>
      <c r="M481" s="48">
        <f>Table3[[#This Row],[C&amp;I CLM $ Collected]]/'1.) CLM Reference'!$B$4</f>
        <v>6.8326722205174579E-4</v>
      </c>
      <c r="N481" s="68">
        <v>12965.25</v>
      </c>
      <c r="O481" s="48">
        <f>Table3[[#This Row],[C&amp;I Incentive Disbursements]]/'1.) CLM Reference'!$B$5</f>
        <v>1.0410450446033481E-4</v>
      </c>
    </row>
    <row r="482" spans="1:15" x14ac:dyDescent="0.35">
      <c r="A482" t="s">
        <v>111</v>
      </c>
      <c r="B482" s="72">
        <v>9005303100</v>
      </c>
      <c r="C482" t="s">
        <v>45</v>
      </c>
      <c r="D482" s="47">
        <f>Table3[[#This Row],[Residential CLM $ Collected]]+Table3[[#This Row],[C&amp;I CLM $ Collected]]</f>
        <v>668.34641999999997</v>
      </c>
      <c r="E482" s="48">
        <f>Table3[[#This Row],[CLM $ Collected ]]/'1.) CLM Reference'!$B$4</f>
        <v>7.1949980415004844E-6</v>
      </c>
      <c r="F482" s="47">
        <f>Table3[[#This Row],[Residential Incentive Disbursements]]+Table3[[#This Row],[C&amp;I Incentive Disbursements]]</f>
        <v>5994.51</v>
      </c>
      <c r="G482" s="48">
        <f>Table3[[#This Row],[Incentive Disbursements]]/'1.) CLM Reference'!$B$5</f>
        <v>4.8132931723840393E-5</v>
      </c>
      <c r="H482" s="47">
        <v>668.34641999999997</v>
      </c>
      <c r="I482" s="48">
        <f>Table3[[#This Row],[Residential CLM $ Collected]]/'1.) CLM Reference'!$B$4</f>
        <v>7.1949980415004844E-6</v>
      </c>
      <c r="J482" s="68">
        <v>5994.51</v>
      </c>
      <c r="K482" s="48">
        <f>Table3[[#This Row],[Residential Incentive Disbursements]]/'1.) CLM Reference'!$B$5</f>
        <v>4.8132931723840393E-5</v>
      </c>
      <c r="L482" s="49">
        <v>0</v>
      </c>
      <c r="M482" s="48">
        <f>Table3[[#This Row],[C&amp;I CLM $ Collected]]/'1.) CLM Reference'!$B$4</f>
        <v>0</v>
      </c>
      <c r="N482" s="68">
        <v>0</v>
      </c>
      <c r="O482" s="48">
        <f>Table3[[#This Row],[C&amp;I Incentive Disbursements]]/'1.) CLM Reference'!$B$5</f>
        <v>0</v>
      </c>
    </row>
    <row r="483" spans="1:15" x14ac:dyDescent="0.35">
      <c r="A483" t="s">
        <v>111</v>
      </c>
      <c r="B483" s="72">
        <v>9005310804</v>
      </c>
      <c r="C483" t="s">
        <v>45</v>
      </c>
      <c r="D483" s="47">
        <f>Table3[[#This Row],[Residential CLM $ Collected]]+Table3[[#This Row],[C&amp;I CLM $ Collected]]</f>
        <v>82.902119999999996</v>
      </c>
      <c r="E483" s="48">
        <f>Table3[[#This Row],[CLM $ Collected ]]/'1.) CLM Reference'!$B$4</f>
        <v>8.9247218685818375E-7</v>
      </c>
      <c r="F483" s="47">
        <f>Table3[[#This Row],[Residential Incentive Disbursements]]+Table3[[#This Row],[C&amp;I Incentive Disbursements]]</f>
        <v>0</v>
      </c>
      <c r="G483" s="48">
        <f>Table3[[#This Row],[Incentive Disbursements]]/'1.) CLM Reference'!$B$5</f>
        <v>0</v>
      </c>
      <c r="H483" s="47">
        <v>82.902119999999996</v>
      </c>
      <c r="I483" s="48">
        <f>Table3[[#This Row],[Residential CLM $ Collected]]/'1.) CLM Reference'!$B$4</f>
        <v>8.9247218685818375E-7</v>
      </c>
      <c r="J483" s="68">
        <v>0</v>
      </c>
      <c r="K483" s="48">
        <f>Table3[[#This Row],[Residential Incentive Disbursements]]/'1.) CLM Reference'!$B$5</f>
        <v>0</v>
      </c>
      <c r="L483" s="49">
        <v>0</v>
      </c>
      <c r="M483" s="48">
        <f>Table3[[#This Row],[C&amp;I CLM $ Collected]]/'1.) CLM Reference'!$B$4</f>
        <v>0</v>
      </c>
      <c r="N483" s="68">
        <v>0</v>
      </c>
      <c r="O483" s="48">
        <f>Table3[[#This Row],[C&amp;I Incentive Disbursements]]/'1.) CLM Reference'!$B$5</f>
        <v>0</v>
      </c>
    </row>
    <row r="484" spans="1:15" x14ac:dyDescent="0.35">
      <c r="A484" t="s">
        <v>111</v>
      </c>
      <c r="B484" s="72">
        <v>9005349100</v>
      </c>
      <c r="C484" t="s">
        <v>45</v>
      </c>
      <c r="D484" s="47">
        <f>Table3[[#This Row],[Residential CLM $ Collected]]+Table3[[#This Row],[C&amp;I CLM $ Collected]]</f>
        <v>122.55159</v>
      </c>
      <c r="E484" s="48">
        <f>Table3[[#This Row],[CLM $ Collected ]]/'1.) CLM Reference'!$B$4</f>
        <v>1.3193134931923035E-6</v>
      </c>
      <c r="F484" s="47">
        <f>Table3[[#This Row],[Residential Incentive Disbursements]]+Table3[[#This Row],[C&amp;I Incentive Disbursements]]</f>
        <v>0</v>
      </c>
      <c r="G484" s="48">
        <f>Table3[[#This Row],[Incentive Disbursements]]/'1.) CLM Reference'!$B$5</f>
        <v>0</v>
      </c>
      <c r="H484" s="47">
        <v>122.55159</v>
      </c>
      <c r="I484" s="48">
        <f>Table3[[#This Row],[Residential CLM $ Collected]]/'1.) CLM Reference'!$B$4</f>
        <v>1.3193134931923035E-6</v>
      </c>
      <c r="J484" s="68">
        <v>0</v>
      </c>
      <c r="K484" s="48">
        <f>Table3[[#This Row],[Residential Incentive Disbursements]]/'1.) CLM Reference'!$B$5</f>
        <v>0</v>
      </c>
      <c r="L484" s="49">
        <v>0</v>
      </c>
      <c r="M484" s="48">
        <f>Table3[[#This Row],[C&amp;I CLM $ Collected]]/'1.) CLM Reference'!$B$4</f>
        <v>0</v>
      </c>
      <c r="N484" s="68">
        <v>0</v>
      </c>
      <c r="O484" s="48">
        <f>Table3[[#This Row],[C&amp;I Incentive Disbursements]]/'1.) CLM Reference'!$B$5</f>
        <v>0</v>
      </c>
    </row>
    <row r="485" spans="1:15" x14ac:dyDescent="0.35">
      <c r="A485" t="s">
        <v>112</v>
      </c>
      <c r="B485" s="72">
        <v>9011650100</v>
      </c>
      <c r="C485" t="s">
        <v>45</v>
      </c>
      <c r="D485" s="47">
        <f>Table3[[#This Row],[Residential CLM $ Collected]]+Table3[[#This Row],[C&amp;I CLM $ Collected]]</f>
        <v>73942.697975999996</v>
      </c>
      <c r="E485" s="48">
        <f>Table3[[#This Row],[CLM $ Collected ]]/'1.) CLM Reference'!$B$4</f>
        <v>7.9602067311227884E-4</v>
      </c>
      <c r="F485" s="47">
        <f>Table3[[#This Row],[Residential Incentive Disbursements]]+Table3[[#This Row],[C&amp;I Incentive Disbursements]]</f>
        <v>67879.710000000006</v>
      </c>
      <c r="G485" s="48">
        <f>Table3[[#This Row],[Incentive Disbursements]]/'1.) CLM Reference'!$B$5</f>
        <v>5.4504028633934817E-4</v>
      </c>
      <c r="H485" s="47">
        <v>68761.358945999993</v>
      </c>
      <c r="I485" s="48">
        <f>Table3[[#This Row],[Residential CLM $ Collected]]/'1.) CLM Reference'!$B$4</f>
        <v>7.4024162940437648E-4</v>
      </c>
      <c r="J485" s="68">
        <v>67879.710000000006</v>
      </c>
      <c r="K485" s="48">
        <f>Table3[[#This Row],[Residential Incentive Disbursements]]/'1.) CLM Reference'!$B$5</f>
        <v>5.4504028633934817E-4</v>
      </c>
      <c r="L485" s="49">
        <v>5181.3390300000001</v>
      </c>
      <c r="M485" s="48">
        <f>Table3[[#This Row],[C&amp;I CLM $ Collected]]/'1.) CLM Reference'!$B$4</f>
        <v>5.577904370790229E-5</v>
      </c>
      <c r="N485" s="68">
        <v>0</v>
      </c>
      <c r="O485" s="48">
        <f>Table3[[#This Row],[C&amp;I Incentive Disbursements]]/'1.) CLM Reference'!$B$5</f>
        <v>0</v>
      </c>
    </row>
    <row r="486" spans="1:15" x14ac:dyDescent="0.35">
      <c r="A486" t="s">
        <v>113</v>
      </c>
      <c r="B486" s="72">
        <v>9009190301</v>
      </c>
      <c r="C486" t="s">
        <v>45</v>
      </c>
      <c r="D486" s="47">
        <f>Table3[[#This Row],[Residential CLM $ Collected]]+Table3[[#This Row],[C&amp;I CLM $ Collected]]</f>
        <v>1363.89057</v>
      </c>
      <c r="E486" s="48">
        <f>Table3[[#This Row],[CLM $ Collected ]]/'1.) CLM Reference'!$B$4</f>
        <v>1.4682789772362332E-5</v>
      </c>
      <c r="F486" s="47">
        <f>Table3[[#This Row],[Residential Incentive Disbursements]]+Table3[[#This Row],[C&amp;I Incentive Disbursements]]</f>
        <v>257.63</v>
      </c>
      <c r="G486" s="48">
        <f>Table3[[#This Row],[Incentive Disbursements]]/'1.) CLM Reference'!$B$5</f>
        <v>2.0686406728845228E-6</v>
      </c>
      <c r="H486" s="47">
        <v>1363.89057</v>
      </c>
      <c r="I486" s="48">
        <f>Table3[[#This Row],[Residential CLM $ Collected]]/'1.) CLM Reference'!$B$4</f>
        <v>1.4682789772362332E-5</v>
      </c>
      <c r="J486" s="68">
        <v>257.63</v>
      </c>
      <c r="K486" s="48">
        <f>Table3[[#This Row],[Residential Incentive Disbursements]]/'1.) CLM Reference'!$B$5</f>
        <v>2.0686406728845228E-6</v>
      </c>
      <c r="L486" s="49">
        <v>0</v>
      </c>
      <c r="M486" s="48">
        <f>Table3[[#This Row],[C&amp;I CLM $ Collected]]/'1.) CLM Reference'!$B$4</f>
        <v>0</v>
      </c>
      <c r="N486" s="68">
        <v>0</v>
      </c>
      <c r="O486" s="48">
        <f>Table3[[#This Row],[C&amp;I Incentive Disbursements]]/'1.) CLM Reference'!$B$5</f>
        <v>0</v>
      </c>
    </row>
    <row r="487" spans="1:15" x14ac:dyDescent="0.35">
      <c r="A487" t="s">
        <v>113</v>
      </c>
      <c r="B487" s="72">
        <v>9009194100</v>
      </c>
      <c r="C487" t="s">
        <v>45</v>
      </c>
      <c r="D487" s="47">
        <f>Table3[[#This Row],[Residential CLM $ Collected]]+Table3[[#This Row],[C&amp;I CLM $ Collected]]</f>
        <v>86891.397641999996</v>
      </c>
      <c r="E487" s="48">
        <f>Table3[[#This Row],[CLM $ Collected ]]/'1.) CLM Reference'!$B$4</f>
        <v>9.3541824591119942E-4</v>
      </c>
      <c r="F487" s="47">
        <f>Table3[[#This Row],[Residential Incentive Disbursements]]+Table3[[#This Row],[C&amp;I Incentive Disbursements]]</f>
        <v>90269.014999999999</v>
      </c>
      <c r="G487" s="48">
        <f>Table3[[#This Row],[Incentive Disbursements]]/'1.) CLM Reference'!$B$5</f>
        <v>7.2481526192688379E-4</v>
      </c>
      <c r="H487" s="47">
        <v>86890.233611999996</v>
      </c>
      <c r="I487" s="48">
        <f>Table3[[#This Row],[Residential CLM $ Collected]]/'1.) CLM Reference'!$B$4</f>
        <v>9.3540571469487267E-4</v>
      </c>
      <c r="J487" s="68">
        <v>90269.014999999999</v>
      </c>
      <c r="K487" s="48">
        <f>Table3[[#This Row],[Residential Incentive Disbursements]]/'1.) CLM Reference'!$B$5</f>
        <v>7.2481526192688379E-4</v>
      </c>
      <c r="L487" s="49">
        <v>1.1640300000000001</v>
      </c>
      <c r="M487" s="48">
        <f>Table3[[#This Row],[C&amp;I CLM $ Collected]]/'1.) CLM Reference'!$B$4</f>
        <v>1.2531216326778274E-8</v>
      </c>
      <c r="N487" s="68">
        <v>0</v>
      </c>
      <c r="O487" s="48">
        <f>Table3[[#This Row],[C&amp;I Incentive Disbursements]]/'1.) CLM Reference'!$B$5</f>
        <v>0</v>
      </c>
    </row>
    <row r="488" spans="1:15" x14ac:dyDescent="0.35">
      <c r="A488" t="s">
        <v>113</v>
      </c>
      <c r="B488" s="72">
        <v>9009194201</v>
      </c>
      <c r="C488" t="s">
        <v>45</v>
      </c>
      <c r="D488" s="47">
        <f>Table3[[#This Row],[Residential CLM $ Collected]]+Table3[[#This Row],[C&amp;I CLM $ Collected]]</f>
        <v>315605.65010099998</v>
      </c>
      <c r="E488" s="48">
        <f>Table3[[#This Row],[CLM $ Collected ]]/'1.) CLM Reference'!$B$4</f>
        <v>3.3976123256008197E-3</v>
      </c>
      <c r="F488" s="47">
        <f>Table3[[#This Row],[Residential Incentive Disbursements]]+Table3[[#This Row],[C&amp;I Incentive Disbursements]]</f>
        <v>613769.86499999999</v>
      </c>
      <c r="G488" s="48">
        <f>Table3[[#This Row],[Incentive Disbursements]]/'1.) CLM Reference'!$B$5</f>
        <v>4.9282665315756808E-3</v>
      </c>
      <c r="H488" s="47">
        <v>232483.213032</v>
      </c>
      <c r="I488" s="48">
        <f>Table3[[#This Row],[Residential CLM $ Collected]]/'1.) CLM Reference'!$B$4</f>
        <v>2.5027683434692147E-3</v>
      </c>
      <c r="J488" s="68">
        <v>590774.34499999997</v>
      </c>
      <c r="K488" s="48">
        <f>Table3[[#This Row],[Residential Incentive Disbursements]]/'1.) CLM Reference'!$B$5</f>
        <v>4.7436239512623265E-3</v>
      </c>
      <c r="L488" s="49">
        <v>83122.437069000007</v>
      </c>
      <c r="M488" s="48">
        <f>Table3[[#This Row],[C&amp;I CLM $ Collected]]/'1.) CLM Reference'!$B$4</f>
        <v>8.9484398213160519E-4</v>
      </c>
      <c r="N488" s="68">
        <v>22995.52</v>
      </c>
      <c r="O488" s="48">
        <f>Table3[[#This Row],[C&amp;I Incentive Disbursements]]/'1.) CLM Reference'!$B$5</f>
        <v>1.8464258031335442E-4</v>
      </c>
    </row>
    <row r="489" spans="1:15" x14ac:dyDescent="0.35">
      <c r="A489" t="s">
        <v>113</v>
      </c>
      <c r="B489" s="72">
        <v>9009194202</v>
      </c>
      <c r="C489" t="s">
        <v>45</v>
      </c>
      <c r="D489" s="47">
        <f>Table3[[#This Row],[Residential CLM $ Collected]]+Table3[[#This Row],[C&amp;I CLM $ Collected]]</f>
        <v>75098.236353</v>
      </c>
      <c r="E489" s="48">
        <f>Table3[[#This Row],[CLM $ Collected ]]/'1.) CLM Reference'!$B$4</f>
        <v>8.0846047395596952E-4</v>
      </c>
      <c r="F489" s="47">
        <f>Table3[[#This Row],[Residential Incentive Disbursements]]+Table3[[#This Row],[C&amp;I Incentive Disbursements]]</f>
        <v>57129.66</v>
      </c>
      <c r="G489" s="48">
        <f>Table3[[#This Row],[Incentive Disbursements]]/'1.) CLM Reference'!$B$5</f>
        <v>4.5872273533386645E-4</v>
      </c>
      <c r="H489" s="47">
        <v>75098.236353</v>
      </c>
      <c r="I489" s="48">
        <f>Table3[[#This Row],[Residential CLM $ Collected]]/'1.) CLM Reference'!$B$4</f>
        <v>8.0846047395596952E-4</v>
      </c>
      <c r="J489" s="68">
        <v>57129.66</v>
      </c>
      <c r="K489" s="48">
        <f>Table3[[#This Row],[Residential Incentive Disbursements]]/'1.) CLM Reference'!$B$5</f>
        <v>4.5872273533386645E-4</v>
      </c>
      <c r="L489" s="49">
        <v>0</v>
      </c>
      <c r="M489" s="48">
        <f>Table3[[#This Row],[C&amp;I CLM $ Collected]]/'1.) CLM Reference'!$B$4</f>
        <v>0</v>
      </c>
      <c r="N489" s="68">
        <v>0</v>
      </c>
      <c r="O489" s="48">
        <f>Table3[[#This Row],[C&amp;I Incentive Disbursements]]/'1.) CLM Reference'!$B$5</f>
        <v>0</v>
      </c>
    </row>
    <row r="490" spans="1:15" x14ac:dyDescent="0.35">
      <c r="A490" t="s">
        <v>114</v>
      </c>
      <c r="B490" s="72">
        <v>9003487201</v>
      </c>
      <c r="C490" t="s">
        <v>45</v>
      </c>
      <c r="D490" s="47">
        <f>Table3[[#This Row],[Residential CLM $ Collected]]+Table3[[#This Row],[C&amp;I CLM $ Collected]]</f>
        <v>627.58122000000003</v>
      </c>
      <c r="E490" s="48">
        <f>Table3[[#This Row],[CLM $ Collected ]]/'1.) CLM Reference'!$B$4</f>
        <v>6.7561454863220263E-6</v>
      </c>
      <c r="F490" s="47">
        <f>Table3[[#This Row],[Residential Incentive Disbursements]]+Table3[[#This Row],[C&amp;I Incentive Disbursements]]</f>
        <v>0</v>
      </c>
      <c r="G490" s="48">
        <f>Table3[[#This Row],[Incentive Disbursements]]/'1.) CLM Reference'!$B$5</f>
        <v>0</v>
      </c>
      <c r="H490" s="47">
        <v>627.58122000000003</v>
      </c>
      <c r="I490" s="48">
        <f>Table3[[#This Row],[Residential CLM $ Collected]]/'1.) CLM Reference'!$B$4</f>
        <v>6.7561454863220263E-6</v>
      </c>
      <c r="J490" s="68">
        <v>0</v>
      </c>
      <c r="K490" s="48">
        <f>Table3[[#This Row],[Residential Incentive Disbursements]]/'1.) CLM Reference'!$B$5</f>
        <v>0</v>
      </c>
      <c r="L490" s="49">
        <v>0</v>
      </c>
      <c r="M490" s="48">
        <f>Table3[[#This Row],[C&amp;I CLM $ Collected]]/'1.) CLM Reference'!$B$4</f>
        <v>0</v>
      </c>
      <c r="N490" s="68">
        <v>0</v>
      </c>
      <c r="O490" s="48">
        <f>Table3[[#This Row],[C&amp;I Incentive Disbursements]]/'1.) CLM Reference'!$B$5</f>
        <v>0</v>
      </c>
    </row>
    <row r="491" spans="1:15" x14ac:dyDescent="0.35">
      <c r="A491" t="s">
        <v>114</v>
      </c>
      <c r="B491" s="72">
        <v>9003487500</v>
      </c>
      <c r="C491" t="s">
        <v>45</v>
      </c>
      <c r="D491" s="47">
        <f>Table3[[#This Row],[Residential CLM $ Collected]]+Table3[[#This Row],[C&amp;I CLM $ Collected]]</f>
        <v>902.94918000000007</v>
      </c>
      <c r="E491" s="48">
        <f>Table3[[#This Row],[CLM $ Collected ]]/'1.) CLM Reference'!$B$4</f>
        <v>9.7205840972028677E-6</v>
      </c>
      <c r="F491" s="47">
        <f>Table3[[#This Row],[Residential Incentive Disbursements]]+Table3[[#This Row],[C&amp;I Incentive Disbursements]]</f>
        <v>7536.29</v>
      </c>
      <c r="G491" s="48">
        <f>Table3[[#This Row],[Incentive Disbursements]]/'1.) CLM Reference'!$B$5</f>
        <v>6.051265775201995E-5</v>
      </c>
      <c r="H491" s="47">
        <v>902.94918000000007</v>
      </c>
      <c r="I491" s="48">
        <f>Table3[[#This Row],[Residential CLM $ Collected]]/'1.) CLM Reference'!$B$4</f>
        <v>9.7205840972028677E-6</v>
      </c>
      <c r="J491" s="68">
        <v>7536.29</v>
      </c>
      <c r="K491" s="48">
        <f>Table3[[#This Row],[Residential Incentive Disbursements]]/'1.) CLM Reference'!$B$5</f>
        <v>6.051265775201995E-5</v>
      </c>
      <c r="L491" s="49">
        <v>0</v>
      </c>
      <c r="M491" s="48">
        <f>Table3[[#This Row],[C&amp;I CLM $ Collected]]/'1.) CLM Reference'!$B$4</f>
        <v>0</v>
      </c>
      <c r="N491" s="68">
        <v>0</v>
      </c>
      <c r="O491" s="48">
        <f>Table3[[#This Row],[C&amp;I Incentive Disbursements]]/'1.) CLM Reference'!$B$5</f>
        <v>0</v>
      </c>
    </row>
    <row r="492" spans="1:15" x14ac:dyDescent="0.35">
      <c r="A492" t="s">
        <v>114</v>
      </c>
      <c r="B492" s="72">
        <v>9003514101</v>
      </c>
      <c r="C492" t="s">
        <v>45</v>
      </c>
      <c r="D492" s="47">
        <f>Table3[[#This Row],[Residential CLM $ Collected]]+Table3[[#This Row],[C&amp;I CLM $ Collected]]</f>
        <v>32097.059820000002</v>
      </c>
      <c r="E492" s="48">
        <f>Table3[[#This Row],[CLM $ Collected ]]/'1.) CLM Reference'!$B$4</f>
        <v>3.45536798929549E-4</v>
      </c>
      <c r="F492" s="47">
        <f>Table3[[#This Row],[Residential Incentive Disbursements]]+Table3[[#This Row],[C&amp;I Incentive Disbursements]]</f>
        <v>25696.22</v>
      </c>
      <c r="G492" s="48">
        <f>Table3[[#This Row],[Incentive Disbursements]]/'1.) CLM Reference'!$B$5</f>
        <v>2.0632785712606735E-4</v>
      </c>
      <c r="H492" s="47">
        <v>32097.059820000002</v>
      </c>
      <c r="I492" s="48">
        <f>Table3[[#This Row],[Residential CLM $ Collected]]/'1.) CLM Reference'!$B$4</f>
        <v>3.45536798929549E-4</v>
      </c>
      <c r="J492" s="68">
        <v>25696.22</v>
      </c>
      <c r="K492" s="48">
        <f>Table3[[#This Row],[Residential Incentive Disbursements]]/'1.) CLM Reference'!$B$5</f>
        <v>2.0632785712606735E-4</v>
      </c>
      <c r="L492" s="49">
        <v>0</v>
      </c>
      <c r="M492" s="48">
        <f>Table3[[#This Row],[C&amp;I CLM $ Collected]]/'1.) CLM Reference'!$B$4</f>
        <v>0</v>
      </c>
      <c r="N492" s="68">
        <v>0</v>
      </c>
      <c r="O492" s="48">
        <f>Table3[[#This Row],[C&amp;I Incentive Disbursements]]/'1.) CLM Reference'!$B$5</f>
        <v>0</v>
      </c>
    </row>
    <row r="493" spans="1:15" x14ac:dyDescent="0.35">
      <c r="A493" t="s">
        <v>114</v>
      </c>
      <c r="B493" s="72">
        <v>9003514102</v>
      </c>
      <c r="C493" t="s">
        <v>45</v>
      </c>
      <c r="D493" s="47">
        <f>Table3[[#This Row],[Residential CLM $ Collected]]+Table3[[#This Row],[C&amp;I CLM $ Collected]]</f>
        <v>45287.415977999997</v>
      </c>
      <c r="E493" s="48">
        <f>Table3[[#This Row],[CLM $ Collected ]]/'1.) CLM Reference'!$B$4</f>
        <v>4.8753589383530735E-4</v>
      </c>
      <c r="F493" s="47">
        <f>Table3[[#This Row],[Residential Incentive Disbursements]]+Table3[[#This Row],[C&amp;I Incentive Disbursements]]</f>
        <v>13789.99</v>
      </c>
      <c r="G493" s="48">
        <f>Table3[[#This Row],[Incentive Disbursements]]/'1.) CLM Reference'!$B$5</f>
        <v>1.1072675617230462E-4</v>
      </c>
      <c r="H493" s="47">
        <v>44787.380568</v>
      </c>
      <c r="I493" s="48">
        <f>Table3[[#This Row],[Residential CLM $ Collected]]/'1.) CLM Reference'!$B$4</f>
        <v>4.8215282647986183E-4</v>
      </c>
      <c r="J493" s="68">
        <v>13789.99</v>
      </c>
      <c r="K493" s="48">
        <f>Table3[[#This Row],[Residential Incentive Disbursements]]/'1.) CLM Reference'!$B$5</f>
        <v>1.1072675617230462E-4</v>
      </c>
      <c r="L493" s="49">
        <v>500.03541000000001</v>
      </c>
      <c r="M493" s="48">
        <f>Table3[[#This Row],[C&amp;I CLM $ Collected]]/'1.) CLM Reference'!$B$4</f>
        <v>5.3830673554455364E-6</v>
      </c>
      <c r="N493" s="68">
        <v>0</v>
      </c>
      <c r="O493" s="48">
        <f>Table3[[#This Row],[C&amp;I Incentive Disbursements]]/'1.) CLM Reference'!$B$5</f>
        <v>0</v>
      </c>
    </row>
    <row r="494" spans="1:15" x14ac:dyDescent="0.35">
      <c r="A494" t="s">
        <v>114</v>
      </c>
      <c r="B494" s="72">
        <v>9003514200</v>
      </c>
      <c r="C494" t="s">
        <v>45</v>
      </c>
      <c r="D494" s="47">
        <f>Table3[[#This Row],[Residential CLM $ Collected]]+Table3[[#This Row],[C&amp;I CLM $ Collected]]</f>
        <v>28154.404718999998</v>
      </c>
      <c r="E494" s="48">
        <f>Table3[[#This Row],[CLM $ Collected ]]/'1.) CLM Reference'!$B$4</f>
        <v>3.0309264888830705E-4</v>
      </c>
      <c r="F494" s="47">
        <f>Table3[[#This Row],[Residential Incentive Disbursements]]+Table3[[#This Row],[C&amp;I Incentive Disbursements]]</f>
        <v>35847.35</v>
      </c>
      <c r="G494" s="48">
        <f>Table3[[#This Row],[Incentive Disbursements]]/'1.) CLM Reference'!$B$5</f>
        <v>2.878363786248767E-4</v>
      </c>
      <c r="H494" s="47">
        <v>28154.404718999998</v>
      </c>
      <c r="I494" s="48">
        <f>Table3[[#This Row],[Residential CLM $ Collected]]/'1.) CLM Reference'!$B$4</f>
        <v>3.0309264888830705E-4</v>
      </c>
      <c r="J494" s="68">
        <v>35847.35</v>
      </c>
      <c r="K494" s="48">
        <f>Table3[[#This Row],[Residential Incentive Disbursements]]/'1.) CLM Reference'!$B$5</f>
        <v>2.878363786248767E-4</v>
      </c>
      <c r="L494" s="49">
        <v>0</v>
      </c>
      <c r="M494" s="48">
        <f>Table3[[#This Row],[C&amp;I CLM $ Collected]]/'1.) CLM Reference'!$B$4</f>
        <v>0</v>
      </c>
      <c r="N494" s="68">
        <v>0</v>
      </c>
      <c r="O494" s="48">
        <f>Table3[[#This Row],[C&amp;I Incentive Disbursements]]/'1.) CLM Reference'!$B$5</f>
        <v>0</v>
      </c>
    </row>
    <row r="495" spans="1:15" x14ac:dyDescent="0.35">
      <c r="A495" t="s">
        <v>114</v>
      </c>
      <c r="B495" s="72">
        <v>9003514300</v>
      </c>
      <c r="C495" t="s">
        <v>45</v>
      </c>
      <c r="D495" s="47">
        <f>Table3[[#This Row],[Residential CLM $ Collected]]+Table3[[#This Row],[C&amp;I CLM $ Collected]]</f>
        <v>36129.612330000004</v>
      </c>
      <c r="E495" s="48">
        <f>Table3[[#This Row],[CLM $ Collected ]]/'1.) CLM Reference'!$B$4</f>
        <v>3.8894872804813075E-4</v>
      </c>
      <c r="F495" s="47">
        <f>Table3[[#This Row],[Residential Incentive Disbursements]]+Table3[[#This Row],[C&amp;I Incentive Disbursements]]</f>
        <v>45252.57</v>
      </c>
      <c r="G495" s="48">
        <f>Table3[[#This Row],[Incentive Disbursements]]/'1.) CLM Reference'!$B$5</f>
        <v>3.633556140765981E-4</v>
      </c>
      <c r="H495" s="47">
        <v>36129.612330000004</v>
      </c>
      <c r="I495" s="48">
        <f>Table3[[#This Row],[Residential CLM $ Collected]]/'1.) CLM Reference'!$B$4</f>
        <v>3.8894872804813075E-4</v>
      </c>
      <c r="J495" s="68">
        <v>45252.57</v>
      </c>
      <c r="K495" s="48">
        <f>Table3[[#This Row],[Residential Incentive Disbursements]]/'1.) CLM Reference'!$B$5</f>
        <v>3.633556140765981E-4</v>
      </c>
      <c r="L495" s="49">
        <v>0</v>
      </c>
      <c r="M495" s="48">
        <f>Table3[[#This Row],[C&amp;I CLM $ Collected]]/'1.) CLM Reference'!$B$4</f>
        <v>0</v>
      </c>
      <c r="N495" s="68">
        <v>0</v>
      </c>
      <c r="O495" s="48">
        <f>Table3[[#This Row],[C&amp;I Incentive Disbursements]]/'1.) CLM Reference'!$B$5</f>
        <v>0</v>
      </c>
    </row>
    <row r="496" spans="1:15" x14ac:dyDescent="0.35">
      <c r="A496" t="s">
        <v>114</v>
      </c>
      <c r="B496" s="72">
        <v>9003514400</v>
      </c>
      <c r="C496" t="s">
        <v>45</v>
      </c>
      <c r="D496" s="47">
        <f>Table3[[#This Row],[Residential CLM $ Collected]]+Table3[[#This Row],[C&amp;I CLM $ Collected]]</f>
        <v>35269.363731000005</v>
      </c>
      <c r="E496" s="48">
        <f>Table3[[#This Row],[CLM $ Collected ]]/'1.) CLM Reference'!$B$4</f>
        <v>3.7968783160312769E-4</v>
      </c>
      <c r="F496" s="47">
        <f>Table3[[#This Row],[Residential Incentive Disbursements]]+Table3[[#This Row],[C&amp;I Incentive Disbursements]]</f>
        <v>20562.77</v>
      </c>
      <c r="G496" s="48">
        <f>Table3[[#This Row],[Incentive Disbursements]]/'1.) CLM Reference'!$B$5</f>
        <v>1.6510880863707518E-4</v>
      </c>
      <c r="H496" s="47">
        <v>35269.363731000005</v>
      </c>
      <c r="I496" s="48">
        <f>Table3[[#This Row],[Residential CLM $ Collected]]/'1.) CLM Reference'!$B$4</f>
        <v>3.7968783160312769E-4</v>
      </c>
      <c r="J496" s="68">
        <v>20562.77</v>
      </c>
      <c r="K496" s="48">
        <f>Table3[[#This Row],[Residential Incentive Disbursements]]/'1.) CLM Reference'!$B$5</f>
        <v>1.6510880863707518E-4</v>
      </c>
      <c r="L496" s="49">
        <v>0</v>
      </c>
      <c r="M496" s="48">
        <f>Table3[[#This Row],[C&amp;I CLM $ Collected]]/'1.) CLM Reference'!$B$4</f>
        <v>0</v>
      </c>
      <c r="N496" s="68">
        <v>0</v>
      </c>
      <c r="O496" s="48">
        <f>Table3[[#This Row],[C&amp;I Incentive Disbursements]]/'1.) CLM Reference'!$B$5</f>
        <v>0</v>
      </c>
    </row>
    <row r="497" spans="1:15" x14ac:dyDescent="0.35">
      <c r="A497" t="s">
        <v>114</v>
      </c>
      <c r="B497" s="72">
        <v>9003514500</v>
      </c>
      <c r="C497" t="s">
        <v>45</v>
      </c>
      <c r="D497" s="47">
        <f>Table3[[#This Row],[Residential CLM $ Collected]]+Table3[[#This Row],[C&amp;I CLM $ Collected]]</f>
        <v>37199.534126999999</v>
      </c>
      <c r="E497" s="48">
        <f>Table3[[#This Row],[CLM $ Collected ]]/'1.) CLM Reference'!$B$4</f>
        <v>4.0046683453245013E-4</v>
      </c>
      <c r="F497" s="47">
        <f>Table3[[#This Row],[Residential Incentive Disbursements]]+Table3[[#This Row],[C&amp;I Incentive Disbursements]]</f>
        <v>23776.12</v>
      </c>
      <c r="G497" s="48">
        <f>Table3[[#This Row],[Incentive Disbursements]]/'1.) CLM Reference'!$B$5</f>
        <v>1.9091040979460138E-4</v>
      </c>
      <c r="H497" s="47">
        <v>37199.534126999999</v>
      </c>
      <c r="I497" s="48">
        <f>Table3[[#This Row],[Residential CLM $ Collected]]/'1.) CLM Reference'!$B$4</f>
        <v>4.0046683453245013E-4</v>
      </c>
      <c r="J497" s="68">
        <v>23776.12</v>
      </c>
      <c r="K497" s="48">
        <f>Table3[[#This Row],[Residential Incentive Disbursements]]/'1.) CLM Reference'!$B$5</f>
        <v>1.9091040979460138E-4</v>
      </c>
      <c r="L497" s="49">
        <v>0</v>
      </c>
      <c r="M497" s="48">
        <f>Table3[[#This Row],[C&amp;I CLM $ Collected]]/'1.) CLM Reference'!$B$4</f>
        <v>0</v>
      </c>
      <c r="N497" s="68">
        <v>0</v>
      </c>
      <c r="O497" s="48">
        <f>Table3[[#This Row],[C&amp;I Incentive Disbursements]]/'1.) CLM Reference'!$B$5</f>
        <v>0</v>
      </c>
    </row>
    <row r="498" spans="1:15" x14ac:dyDescent="0.35">
      <c r="A498" t="s">
        <v>114</v>
      </c>
      <c r="B498" s="72">
        <v>9003514600</v>
      </c>
      <c r="C498" t="s">
        <v>45</v>
      </c>
      <c r="D498" s="47">
        <f>Table3[[#This Row],[Residential CLM $ Collected]]+Table3[[#This Row],[C&amp;I CLM $ Collected]]</f>
        <v>35859.591180000003</v>
      </c>
      <c r="E498" s="48">
        <f>Table3[[#This Row],[CLM $ Collected ]]/'1.) CLM Reference'!$B$4</f>
        <v>3.860418498375559E-4</v>
      </c>
      <c r="F498" s="47">
        <f>Table3[[#This Row],[Residential Incentive Disbursements]]+Table3[[#This Row],[C&amp;I Incentive Disbursements]]</f>
        <v>22145.72</v>
      </c>
      <c r="G498" s="48">
        <f>Table3[[#This Row],[Incentive Disbursements]]/'1.) CLM Reference'!$B$5</f>
        <v>1.7781910927420035E-4</v>
      </c>
      <c r="H498" s="47">
        <v>35859.591180000003</v>
      </c>
      <c r="I498" s="48">
        <f>Table3[[#This Row],[Residential CLM $ Collected]]/'1.) CLM Reference'!$B$4</f>
        <v>3.860418498375559E-4</v>
      </c>
      <c r="J498" s="68">
        <v>22145.72</v>
      </c>
      <c r="K498" s="48">
        <f>Table3[[#This Row],[Residential Incentive Disbursements]]/'1.) CLM Reference'!$B$5</f>
        <v>1.7781910927420035E-4</v>
      </c>
      <c r="L498" s="49">
        <v>0</v>
      </c>
      <c r="M498" s="48">
        <f>Table3[[#This Row],[C&amp;I CLM $ Collected]]/'1.) CLM Reference'!$B$4</f>
        <v>0</v>
      </c>
      <c r="N498" s="68">
        <v>0</v>
      </c>
      <c r="O498" s="48">
        <f>Table3[[#This Row],[C&amp;I Incentive Disbursements]]/'1.) CLM Reference'!$B$5</f>
        <v>0</v>
      </c>
    </row>
    <row r="499" spans="1:15" x14ac:dyDescent="0.35">
      <c r="A499" t="s">
        <v>114</v>
      </c>
      <c r="B499" s="72">
        <v>9003514700</v>
      </c>
      <c r="C499" t="s">
        <v>45</v>
      </c>
      <c r="D499" s="47">
        <f>Table3[[#This Row],[Residential CLM $ Collected]]+Table3[[#This Row],[C&amp;I CLM $ Collected]]</f>
        <v>34660.539816000004</v>
      </c>
      <c r="E499" s="48">
        <f>Table3[[#This Row],[CLM $ Collected ]]/'1.) CLM Reference'!$B$4</f>
        <v>3.7313361548861081E-4</v>
      </c>
      <c r="F499" s="47">
        <f>Table3[[#This Row],[Residential Incentive Disbursements]]+Table3[[#This Row],[C&amp;I Incentive Disbursements]]</f>
        <v>10914.16</v>
      </c>
      <c r="G499" s="48">
        <f>Table3[[#This Row],[Incentive Disbursements]]/'1.) CLM Reference'!$B$5</f>
        <v>8.7635272624963481E-5</v>
      </c>
      <c r="H499" s="47">
        <v>34660.539816000004</v>
      </c>
      <c r="I499" s="48">
        <f>Table3[[#This Row],[Residential CLM $ Collected]]/'1.) CLM Reference'!$B$4</f>
        <v>3.7313361548861081E-4</v>
      </c>
      <c r="J499" s="68">
        <v>10914.16</v>
      </c>
      <c r="K499" s="48">
        <f>Table3[[#This Row],[Residential Incentive Disbursements]]/'1.) CLM Reference'!$B$5</f>
        <v>8.7635272624963481E-5</v>
      </c>
      <c r="L499" s="49">
        <v>0</v>
      </c>
      <c r="M499" s="48">
        <f>Table3[[#This Row],[C&amp;I CLM $ Collected]]/'1.) CLM Reference'!$B$4</f>
        <v>0</v>
      </c>
      <c r="N499" s="68">
        <v>0</v>
      </c>
      <c r="O499" s="48">
        <f>Table3[[#This Row],[C&amp;I Incentive Disbursements]]/'1.) CLM Reference'!$B$5</f>
        <v>0</v>
      </c>
    </row>
    <row r="500" spans="1:15" x14ac:dyDescent="0.35">
      <c r="A500" t="s">
        <v>114</v>
      </c>
      <c r="B500" s="72">
        <v>9003514800</v>
      </c>
      <c r="C500" t="s">
        <v>45</v>
      </c>
      <c r="D500" s="47">
        <f>Table3[[#This Row],[Residential CLM $ Collected]]+Table3[[#This Row],[C&amp;I CLM $ Collected]]</f>
        <v>23772.27951</v>
      </c>
      <c r="E500" s="48">
        <f>Table3[[#This Row],[CLM $ Collected ]]/'1.) CLM Reference'!$B$4</f>
        <v>2.5591743951654906E-4</v>
      </c>
      <c r="F500" s="47">
        <f>Table3[[#This Row],[Residential Incentive Disbursements]]+Table3[[#This Row],[C&amp;I Incentive Disbursements]]</f>
        <v>20062.86</v>
      </c>
      <c r="G500" s="48">
        <f>Table3[[#This Row],[Incentive Disbursements]]/'1.) CLM Reference'!$B$5</f>
        <v>1.6109478015133321E-4</v>
      </c>
      <c r="H500" s="47">
        <v>23772.27951</v>
      </c>
      <c r="I500" s="48">
        <f>Table3[[#This Row],[Residential CLM $ Collected]]/'1.) CLM Reference'!$B$4</f>
        <v>2.5591743951654906E-4</v>
      </c>
      <c r="J500" s="68">
        <v>20062.86</v>
      </c>
      <c r="K500" s="48">
        <f>Table3[[#This Row],[Residential Incentive Disbursements]]/'1.) CLM Reference'!$B$5</f>
        <v>1.6109478015133321E-4</v>
      </c>
      <c r="L500" s="49">
        <v>0</v>
      </c>
      <c r="M500" s="48">
        <f>Table3[[#This Row],[C&amp;I CLM $ Collected]]/'1.) CLM Reference'!$B$4</f>
        <v>0</v>
      </c>
      <c r="N500" s="68">
        <v>0</v>
      </c>
      <c r="O500" s="48">
        <f>Table3[[#This Row],[C&amp;I Incentive Disbursements]]/'1.) CLM Reference'!$B$5</f>
        <v>0</v>
      </c>
    </row>
    <row r="501" spans="1:15" x14ac:dyDescent="0.35">
      <c r="A501" t="s">
        <v>114</v>
      </c>
      <c r="B501" s="72">
        <v>9003514900</v>
      </c>
      <c r="C501" t="s">
        <v>45</v>
      </c>
      <c r="D501" s="47">
        <f>Table3[[#This Row],[Residential CLM $ Collected]]+Table3[[#This Row],[C&amp;I CLM $ Collected]]</f>
        <v>28375.056990000001</v>
      </c>
      <c r="E501" s="48">
        <f>Table3[[#This Row],[CLM $ Collected ]]/'1.) CLM Reference'!$B$4</f>
        <v>3.0546805273605661E-4</v>
      </c>
      <c r="F501" s="47">
        <f>Table3[[#This Row],[Residential Incentive Disbursements]]+Table3[[#This Row],[C&amp;I Incentive Disbursements]]</f>
        <v>69864.054999999993</v>
      </c>
      <c r="G501" s="48">
        <f>Table3[[#This Row],[Incentive Disbursements]]/'1.) CLM Reference'!$B$5</f>
        <v>5.6097358904491439E-4</v>
      </c>
      <c r="H501" s="47">
        <v>28375.056990000001</v>
      </c>
      <c r="I501" s="48">
        <f>Table3[[#This Row],[Residential CLM $ Collected]]/'1.) CLM Reference'!$B$4</f>
        <v>3.0546805273605661E-4</v>
      </c>
      <c r="J501" s="68">
        <v>69864.054999999993</v>
      </c>
      <c r="K501" s="48">
        <f>Table3[[#This Row],[Residential Incentive Disbursements]]/'1.) CLM Reference'!$B$5</f>
        <v>5.6097358904491439E-4</v>
      </c>
      <c r="L501" s="49">
        <v>0</v>
      </c>
      <c r="M501" s="48">
        <f>Table3[[#This Row],[C&amp;I CLM $ Collected]]/'1.) CLM Reference'!$B$4</f>
        <v>0</v>
      </c>
      <c r="N501" s="68">
        <v>0</v>
      </c>
      <c r="O501" s="48">
        <f>Table3[[#This Row],[C&amp;I Incentive Disbursements]]/'1.) CLM Reference'!$B$5</f>
        <v>0</v>
      </c>
    </row>
    <row r="502" spans="1:15" x14ac:dyDescent="0.35">
      <c r="A502" t="s">
        <v>114</v>
      </c>
      <c r="B502" s="72">
        <v>9003515000</v>
      </c>
      <c r="C502" t="s">
        <v>45</v>
      </c>
      <c r="D502" s="47">
        <f>Table3[[#This Row],[Residential CLM $ Collected]]+Table3[[#This Row],[C&amp;I CLM $ Collected]]</f>
        <v>31980.200868</v>
      </c>
      <c r="E502" s="48">
        <f>Table3[[#This Row],[CLM $ Collected ]]/'1.) CLM Reference'!$B$4</f>
        <v>3.4427876880383694E-4</v>
      </c>
      <c r="F502" s="47">
        <f>Table3[[#This Row],[Residential Incentive Disbursements]]+Table3[[#This Row],[C&amp;I Incentive Disbursements]]</f>
        <v>38085.629999999997</v>
      </c>
      <c r="G502" s="48">
        <f>Table3[[#This Row],[Incentive Disbursements]]/'1.) CLM Reference'!$B$5</f>
        <v>3.0580865299239591E-4</v>
      </c>
      <c r="H502" s="47">
        <v>31980.200868</v>
      </c>
      <c r="I502" s="48">
        <f>Table3[[#This Row],[Residential CLM $ Collected]]/'1.) CLM Reference'!$B$4</f>
        <v>3.4427876880383694E-4</v>
      </c>
      <c r="J502" s="68">
        <v>38085.629999999997</v>
      </c>
      <c r="K502" s="48">
        <f>Table3[[#This Row],[Residential Incentive Disbursements]]/'1.) CLM Reference'!$B$5</f>
        <v>3.0580865299239591E-4</v>
      </c>
      <c r="L502" s="49">
        <v>0</v>
      </c>
      <c r="M502" s="48">
        <f>Table3[[#This Row],[C&amp;I CLM $ Collected]]/'1.) CLM Reference'!$B$4</f>
        <v>0</v>
      </c>
      <c r="N502" s="68">
        <v>0</v>
      </c>
      <c r="O502" s="48">
        <f>Table3[[#This Row],[C&amp;I Incentive Disbursements]]/'1.) CLM Reference'!$B$5</f>
        <v>0</v>
      </c>
    </row>
    <row r="503" spans="1:15" x14ac:dyDescent="0.35">
      <c r="A503" t="s">
        <v>114</v>
      </c>
      <c r="B503" s="72">
        <v>9003515101</v>
      </c>
      <c r="C503" t="s">
        <v>45</v>
      </c>
      <c r="D503" s="47">
        <f>Table3[[#This Row],[Residential CLM $ Collected]]+Table3[[#This Row],[C&amp;I CLM $ Collected]]</f>
        <v>21951.760740000002</v>
      </c>
      <c r="E503" s="48">
        <f>Table3[[#This Row],[CLM $ Collected ]]/'1.) CLM Reference'!$B$4</f>
        <v>2.3631887716520908E-4</v>
      </c>
      <c r="F503" s="47">
        <f>Table3[[#This Row],[Residential Incentive Disbursements]]+Table3[[#This Row],[C&amp;I Incentive Disbursements]]</f>
        <v>16215.91</v>
      </c>
      <c r="G503" s="48">
        <f>Table3[[#This Row],[Incentive Disbursements]]/'1.) CLM Reference'!$B$5</f>
        <v>1.3020568634799853E-4</v>
      </c>
      <c r="H503" s="47">
        <v>21951.760740000002</v>
      </c>
      <c r="I503" s="48">
        <f>Table3[[#This Row],[Residential CLM $ Collected]]/'1.) CLM Reference'!$B$4</f>
        <v>2.3631887716520908E-4</v>
      </c>
      <c r="J503" s="68">
        <v>16215.91</v>
      </c>
      <c r="K503" s="48">
        <f>Table3[[#This Row],[Residential Incentive Disbursements]]/'1.) CLM Reference'!$B$5</f>
        <v>1.3020568634799853E-4</v>
      </c>
      <c r="L503" s="49">
        <v>0</v>
      </c>
      <c r="M503" s="48">
        <f>Table3[[#This Row],[C&amp;I CLM $ Collected]]/'1.) CLM Reference'!$B$4</f>
        <v>0</v>
      </c>
      <c r="N503" s="68">
        <v>0</v>
      </c>
      <c r="O503" s="48">
        <f>Table3[[#This Row],[C&amp;I Incentive Disbursements]]/'1.) CLM Reference'!$B$5</f>
        <v>0</v>
      </c>
    </row>
    <row r="504" spans="1:15" x14ac:dyDescent="0.35">
      <c r="A504" t="s">
        <v>114</v>
      </c>
      <c r="B504" s="72">
        <v>9003515102</v>
      </c>
      <c r="C504" t="s">
        <v>45</v>
      </c>
      <c r="D504" s="47">
        <f>Table3[[#This Row],[Residential CLM $ Collected]]+Table3[[#This Row],[C&amp;I CLM $ Collected]]</f>
        <v>697965.63765599998</v>
      </c>
      <c r="E504" s="48">
        <f>Table3[[#This Row],[CLM $ Collected ]]/'1.) CLM Reference'!$B$4</f>
        <v>7.5138599470160354E-3</v>
      </c>
      <c r="F504" s="47">
        <f>Table3[[#This Row],[Residential Incentive Disbursements]]+Table3[[#This Row],[C&amp;I Incentive Disbursements]]</f>
        <v>867611.91749999998</v>
      </c>
      <c r="G504" s="48">
        <f>Table3[[#This Row],[Incentive Disbursements]]/'1.) CLM Reference'!$B$5</f>
        <v>6.966491871365256E-3</v>
      </c>
      <c r="H504" s="47">
        <v>302931.67359000002</v>
      </c>
      <c r="I504" s="48">
        <f>Table3[[#This Row],[Residential CLM $ Collected]]/'1.) CLM Reference'!$B$4</f>
        <v>3.2611722498468898E-3</v>
      </c>
      <c r="J504" s="68">
        <v>514043.13750000001</v>
      </c>
      <c r="K504" s="48">
        <f>Table3[[#This Row],[Residential Incentive Disbursements]]/'1.) CLM Reference'!$B$5</f>
        <v>4.1275105455485439E-3</v>
      </c>
      <c r="L504" s="49">
        <v>395033.96406600002</v>
      </c>
      <c r="M504" s="48">
        <f>Table3[[#This Row],[C&amp;I CLM $ Collected]]/'1.) CLM Reference'!$B$4</f>
        <v>4.252687697169146E-3</v>
      </c>
      <c r="N504" s="68">
        <v>353568.78</v>
      </c>
      <c r="O504" s="48">
        <f>Table3[[#This Row],[C&amp;I Incentive Disbursements]]/'1.) CLM Reference'!$B$5</f>
        <v>2.8389813258167134E-3</v>
      </c>
    </row>
    <row r="505" spans="1:15" x14ac:dyDescent="0.35">
      <c r="A505" t="s">
        <v>114</v>
      </c>
      <c r="B505" s="72">
        <v>9003515200</v>
      </c>
      <c r="C505" t="s">
        <v>45</v>
      </c>
      <c r="D505" s="47">
        <f>Table3[[#This Row],[Residential CLM $ Collected]]+Table3[[#This Row],[C&amp;I CLM $ Collected]]</f>
        <v>38220.302463</v>
      </c>
      <c r="E505" s="48">
        <f>Table3[[#This Row],[CLM $ Collected ]]/'1.) CLM Reference'!$B$4</f>
        <v>4.1145578570891598E-4</v>
      </c>
      <c r="F505" s="47">
        <f>Table3[[#This Row],[Residential Incentive Disbursements]]+Table3[[#This Row],[C&amp;I Incentive Disbursements]]</f>
        <v>27624.65</v>
      </c>
      <c r="G505" s="48">
        <f>Table3[[#This Row],[Incentive Disbursements]]/'1.) CLM Reference'!$B$5</f>
        <v>2.2181219021154147E-4</v>
      </c>
      <c r="H505" s="47">
        <v>38220.302463</v>
      </c>
      <c r="I505" s="48">
        <f>Table3[[#This Row],[Residential CLM $ Collected]]/'1.) CLM Reference'!$B$4</f>
        <v>4.1145578570891598E-4</v>
      </c>
      <c r="J505" s="68">
        <v>27624.65</v>
      </c>
      <c r="K505" s="48">
        <f>Table3[[#This Row],[Residential Incentive Disbursements]]/'1.) CLM Reference'!$B$5</f>
        <v>2.2181219021154147E-4</v>
      </c>
      <c r="L505" s="49">
        <v>0</v>
      </c>
      <c r="M505" s="48">
        <f>Table3[[#This Row],[C&amp;I CLM $ Collected]]/'1.) CLM Reference'!$B$4</f>
        <v>0</v>
      </c>
      <c r="N505" s="68">
        <v>0</v>
      </c>
      <c r="O505" s="48">
        <f>Table3[[#This Row],[C&amp;I Incentive Disbursements]]/'1.) CLM Reference'!$B$5</f>
        <v>0</v>
      </c>
    </row>
    <row r="506" spans="1:15" x14ac:dyDescent="0.35">
      <c r="A506" t="s">
        <v>114</v>
      </c>
      <c r="B506" s="72">
        <v>9003520100</v>
      </c>
      <c r="C506" t="s">
        <v>45</v>
      </c>
      <c r="D506" s="47">
        <f>Table3[[#This Row],[Residential CLM $ Collected]]+Table3[[#This Row],[C&amp;I CLM $ Collected]]</f>
        <v>142.21451999999999</v>
      </c>
      <c r="E506" s="48">
        <f>Table3[[#This Row],[CLM $ Collected ]]/'1.) CLM Reference'!$B$4</f>
        <v>1.5309922552931928E-6</v>
      </c>
      <c r="F506" s="47">
        <f>Table3[[#This Row],[Residential Incentive Disbursements]]+Table3[[#This Row],[C&amp;I Incentive Disbursements]]</f>
        <v>200.64</v>
      </c>
      <c r="G506" s="48">
        <f>Table3[[#This Row],[Incentive Disbursements]]/'1.) CLM Reference'!$B$5</f>
        <v>1.6110393378393457E-6</v>
      </c>
      <c r="H506" s="47">
        <v>142.21451999999999</v>
      </c>
      <c r="I506" s="48">
        <f>Table3[[#This Row],[Residential CLM $ Collected]]/'1.) CLM Reference'!$B$4</f>
        <v>1.5309922552931928E-6</v>
      </c>
      <c r="J506" s="68">
        <v>200.64</v>
      </c>
      <c r="K506" s="48">
        <f>Table3[[#This Row],[Residential Incentive Disbursements]]/'1.) CLM Reference'!$B$5</f>
        <v>1.6110393378393457E-6</v>
      </c>
      <c r="L506" s="49">
        <v>0</v>
      </c>
      <c r="M506" s="48">
        <f>Table3[[#This Row],[C&amp;I CLM $ Collected]]/'1.) CLM Reference'!$B$4</f>
        <v>0</v>
      </c>
      <c r="N506" s="68">
        <v>0</v>
      </c>
      <c r="O506" s="48">
        <f>Table3[[#This Row],[C&amp;I Incentive Disbursements]]/'1.) CLM Reference'!$B$5</f>
        <v>0</v>
      </c>
    </row>
    <row r="507" spans="1:15" x14ac:dyDescent="0.35">
      <c r="A507" t="s">
        <v>114</v>
      </c>
      <c r="B507" s="72">
        <v>9013530500</v>
      </c>
      <c r="C507" t="s">
        <v>45</v>
      </c>
      <c r="D507" s="47">
        <f>Table3[[#This Row],[Residential CLM $ Collected]]+Table3[[#This Row],[C&amp;I CLM $ Collected]]</f>
        <v>144.66622799999999</v>
      </c>
      <c r="E507" s="48">
        <f>Table3[[#This Row],[CLM $ Collected ]]/'1.) CLM Reference'!$B$4</f>
        <v>1.5573858047017929E-6</v>
      </c>
      <c r="F507" s="47">
        <f>Table3[[#This Row],[Residential Incentive Disbursements]]+Table3[[#This Row],[C&amp;I Incentive Disbursements]]</f>
        <v>0</v>
      </c>
      <c r="G507" s="48">
        <f>Table3[[#This Row],[Incentive Disbursements]]/'1.) CLM Reference'!$B$5</f>
        <v>0</v>
      </c>
      <c r="H507" s="47">
        <v>144.66622799999999</v>
      </c>
      <c r="I507" s="48">
        <f>Table3[[#This Row],[Residential CLM $ Collected]]/'1.) CLM Reference'!$B$4</f>
        <v>1.5573858047017929E-6</v>
      </c>
      <c r="J507" s="68">
        <v>0</v>
      </c>
      <c r="K507" s="48">
        <f>Table3[[#This Row],[Residential Incentive Disbursements]]/'1.) CLM Reference'!$B$5</f>
        <v>0</v>
      </c>
      <c r="L507" s="49">
        <v>0</v>
      </c>
      <c r="M507" s="48">
        <f>Table3[[#This Row],[C&amp;I CLM $ Collected]]/'1.) CLM Reference'!$B$4</f>
        <v>0</v>
      </c>
      <c r="N507" s="68">
        <v>0</v>
      </c>
      <c r="O507" s="48">
        <f>Table3[[#This Row],[C&amp;I Incentive Disbursements]]/'1.) CLM Reference'!$B$5</f>
        <v>0</v>
      </c>
    </row>
    <row r="508" spans="1:15" x14ac:dyDescent="0.35">
      <c r="A508" t="s">
        <v>115</v>
      </c>
      <c r="B508" s="72">
        <v>9013840100</v>
      </c>
      <c r="C508" t="s">
        <v>45</v>
      </c>
      <c r="D508" s="47">
        <f>Table3[[#This Row],[Residential CLM $ Collected]]+Table3[[#This Row],[C&amp;I CLM $ Collected]]</f>
        <v>102.42981</v>
      </c>
      <c r="E508" s="48">
        <f>Table3[[#This Row],[CLM $ Collected ]]/'1.) CLM Reference'!$B$4</f>
        <v>1.1026950400082442E-6</v>
      </c>
      <c r="F508" s="47">
        <f>Table3[[#This Row],[Residential Incentive Disbursements]]+Table3[[#This Row],[C&amp;I Incentive Disbursements]]</f>
        <v>0</v>
      </c>
      <c r="G508" s="48">
        <f>Table3[[#This Row],[Incentive Disbursements]]/'1.) CLM Reference'!$B$5</f>
        <v>0</v>
      </c>
      <c r="H508" s="47">
        <v>102.42981</v>
      </c>
      <c r="I508" s="48">
        <f>Table3[[#This Row],[Residential CLM $ Collected]]/'1.) CLM Reference'!$B$4</f>
        <v>1.1026950400082442E-6</v>
      </c>
      <c r="J508" s="68">
        <v>0</v>
      </c>
      <c r="K508" s="48">
        <f>Table3[[#This Row],[Residential Incentive Disbursements]]/'1.) CLM Reference'!$B$5</f>
        <v>0</v>
      </c>
      <c r="L508" s="49">
        <v>0</v>
      </c>
      <c r="M508" s="48">
        <f>Table3[[#This Row],[C&amp;I CLM $ Collected]]/'1.) CLM Reference'!$B$4</f>
        <v>0</v>
      </c>
      <c r="N508" s="68">
        <v>0</v>
      </c>
      <c r="O508" s="48">
        <f>Table3[[#This Row],[C&amp;I Incentive Disbursements]]/'1.) CLM Reference'!$B$5</f>
        <v>0</v>
      </c>
    </row>
    <row r="509" spans="1:15" x14ac:dyDescent="0.35">
      <c r="A509" t="s">
        <v>115</v>
      </c>
      <c r="B509" s="72">
        <v>9013881100</v>
      </c>
      <c r="C509" t="s">
        <v>45</v>
      </c>
      <c r="D509" s="47">
        <f>Table3[[#This Row],[Residential CLM $ Collected]]+Table3[[#This Row],[C&amp;I CLM $ Collected]]</f>
        <v>50384.320329000002</v>
      </c>
      <c r="E509" s="48">
        <f>Table3[[#This Row],[CLM $ Collected ]]/'1.) CLM Reference'!$B$4</f>
        <v>5.4240596678813374E-4</v>
      </c>
      <c r="F509" s="47">
        <f>Table3[[#This Row],[Residential Incentive Disbursements]]+Table3[[#This Row],[C&amp;I Incentive Disbursements]]</f>
        <v>87632.04</v>
      </c>
      <c r="G509" s="48">
        <f>Table3[[#This Row],[Incentive Disbursements]]/'1.) CLM Reference'!$B$5</f>
        <v>7.0364166514708451E-4</v>
      </c>
      <c r="H509" s="47">
        <v>50384.320329000002</v>
      </c>
      <c r="I509" s="48">
        <f>Table3[[#This Row],[Residential CLM $ Collected]]/'1.) CLM Reference'!$B$4</f>
        <v>5.4240596678813374E-4</v>
      </c>
      <c r="J509" s="68">
        <v>87632.04</v>
      </c>
      <c r="K509" s="48">
        <f>Table3[[#This Row],[Residential Incentive Disbursements]]/'1.) CLM Reference'!$B$5</f>
        <v>7.0364166514708451E-4</v>
      </c>
      <c r="L509" s="49">
        <v>0</v>
      </c>
      <c r="M509" s="48">
        <f>Table3[[#This Row],[C&amp;I CLM $ Collected]]/'1.) CLM Reference'!$B$4</f>
        <v>0</v>
      </c>
      <c r="N509" s="68">
        <v>0</v>
      </c>
      <c r="O509" s="48">
        <f>Table3[[#This Row],[C&amp;I Incentive Disbursements]]/'1.) CLM Reference'!$B$5</f>
        <v>0</v>
      </c>
    </row>
    <row r="510" spans="1:15" x14ac:dyDescent="0.35">
      <c r="A510" t="s">
        <v>115</v>
      </c>
      <c r="B510" s="72">
        <v>9013881200</v>
      </c>
      <c r="C510" t="s">
        <v>45</v>
      </c>
      <c r="D510" s="47">
        <f>Table3[[#This Row],[Residential CLM $ Collected]]+Table3[[#This Row],[C&amp;I CLM $ Collected]]</f>
        <v>3676.7988599999999</v>
      </c>
      <c r="E510" s="48">
        <f>Table3[[#This Row],[CLM $ Collected ]]/'1.) CLM Reference'!$B$4</f>
        <v>3.9582108626677784E-5</v>
      </c>
      <c r="F510" s="47">
        <f>Table3[[#This Row],[Residential Incentive Disbursements]]+Table3[[#This Row],[C&amp;I Incentive Disbursements]]</f>
        <v>253.52</v>
      </c>
      <c r="G510" s="48">
        <f>Table3[[#This Row],[Incentive Disbursements]]/'1.) CLM Reference'!$B$5</f>
        <v>2.0356394185059358E-6</v>
      </c>
      <c r="H510" s="47">
        <v>3676.7988599999999</v>
      </c>
      <c r="I510" s="48">
        <f>Table3[[#This Row],[Residential CLM $ Collected]]/'1.) CLM Reference'!$B$4</f>
        <v>3.9582108626677784E-5</v>
      </c>
      <c r="J510" s="68">
        <v>253.52</v>
      </c>
      <c r="K510" s="48">
        <f>Table3[[#This Row],[Residential Incentive Disbursements]]/'1.) CLM Reference'!$B$5</f>
        <v>2.0356394185059358E-6</v>
      </c>
      <c r="L510" s="49">
        <v>0</v>
      </c>
      <c r="M510" s="48">
        <f>Table3[[#This Row],[C&amp;I CLM $ Collected]]/'1.) CLM Reference'!$B$4</f>
        <v>0</v>
      </c>
      <c r="N510" s="68">
        <v>0</v>
      </c>
      <c r="O510" s="48">
        <f>Table3[[#This Row],[C&amp;I Incentive Disbursements]]/'1.) CLM Reference'!$B$5</f>
        <v>0</v>
      </c>
    </row>
    <row r="511" spans="1:15" x14ac:dyDescent="0.35">
      <c r="A511" t="s">
        <v>115</v>
      </c>
      <c r="B511" s="72">
        <v>9013881300</v>
      </c>
      <c r="C511" t="s">
        <v>45</v>
      </c>
      <c r="D511" s="47">
        <f>Table3[[#This Row],[Residential CLM $ Collected]]+Table3[[#This Row],[C&amp;I CLM $ Collected]]</f>
        <v>32856.351276000001</v>
      </c>
      <c r="E511" s="48">
        <f>Table3[[#This Row],[CLM $ Collected ]]/'1.) CLM Reference'!$B$4</f>
        <v>3.5371085414308338E-4</v>
      </c>
      <c r="F511" s="47">
        <f>Table3[[#This Row],[Residential Incentive Disbursements]]+Table3[[#This Row],[C&amp;I Incentive Disbursements]]</f>
        <v>14461.415000000001</v>
      </c>
      <c r="G511" s="48">
        <f>Table3[[#This Row],[Incentive Disbursements]]/'1.) CLM Reference'!$B$5</f>
        <v>1.1611796474192575E-4</v>
      </c>
      <c r="H511" s="47">
        <v>32856.351276000001</v>
      </c>
      <c r="I511" s="48">
        <f>Table3[[#This Row],[Residential CLM $ Collected]]/'1.) CLM Reference'!$B$4</f>
        <v>3.5371085414308338E-4</v>
      </c>
      <c r="J511" s="68">
        <v>14461.415000000001</v>
      </c>
      <c r="K511" s="48">
        <f>Table3[[#This Row],[Residential Incentive Disbursements]]/'1.) CLM Reference'!$B$5</f>
        <v>1.1611796474192575E-4</v>
      </c>
      <c r="L511" s="49">
        <v>0</v>
      </c>
      <c r="M511" s="48">
        <f>Table3[[#This Row],[C&amp;I CLM $ Collected]]/'1.) CLM Reference'!$B$4</f>
        <v>0</v>
      </c>
      <c r="N511" s="68">
        <v>0</v>
      </c>
      <c r="O511" s="48">
        <f>Table3[[#This Row],[C&amp;I Incentive Disbursements]]/'1.) CLM Reference'!$B$5</f>
        <v>0</v>
      </c>
    </row>
    <row r="512" spans="1:15" x14ac:dyDescent="0.35">
      <c r="A512" t="s">
        <v>115</v>
      </c>
      <c r="B512" s="72">
        <v>9013881500</v>
      </c>
      <c r="C512" t="s">
        <v>45</v>
      </c>
      <c r="D512" s="47">
        <f>Table3[[#This Row],[Residential CLM $ Collected]]+Table3[[#This Row],[C&amp;I CLM $ Collected]]</f>
        <v>212621.280753</v>
      </c>
      <c r="E512" s="48">
        <f>Table3[[#This Row],[CLM $ Collected ]]/'1.) CLM Reference'!$B$4</f>
        <v>2.288947247744904E-3</v>
      </c>
      <c r="F512" s="47">
        <f>Table3[[#This Row],[Residential Incentive Disbursements]]+Table3[[#This Row],[C&amp;I Incentive Disbursements]]</f>
        <v>192544.285</v>
      </c>
      <c r="G512" s="48">
        <f>Table3[[#This Row],[Incentive Disbursements]]/'1.) CLM Reference'!$B$5</f>
        <v>1.5460347757732769E-3</v>
      </c>
      <c r="H512" s="47">
        <v>130675.834023</v>
      </c>
      <c r="I512" s="48">
        <f>Table3[[#This Row],[Residential CLM $ Collected]]/'1.) CLM Reference'!$B$4</f>
        <v>1.40677400481464E-3</v>
      </c>
      <c r="J512" s="68">
        <v>161882.77499999999</v>
      </c>
      <c r="K512" s="48">
        <f>Table3[[#This Row],[Residential Incentive Disbursements]]/'1.) CLM Reference'!$B$5</f>
        <v>1.2998381112619406E-3</v>
      </c>
      <c r="L512" s="49">
        <v>81945.446729999996</v>
      </c>
      <c r="M512" s="48">
        <f>Table3[[#This Row],[C&amp;I CLM $ Collected]]/'1.) CLM Reference'!$B$4</f>
        <v>8.82173242930264E-4</v>
      </c>
      <c r="N512" s="68">
        <v>30661.51</v>
      </c>
      <c r="O512" s="48">
        <f>Table3[[#This Row],[C&amp;I Incentive Disbursements]]/'1.) CLM Reference'!$B$5</f>
        <v>2.4619666451133611E-4</v>
      </c>
    </row>
    <row r="513" spans="1:15" x14ac:dyDescent="0.35">
      <c r="A513" t="s">
        <v>115</v>
      </c>
      <c r="B513" s="72">
        <v>9015815000</v>
      </c>
      <c r="C513" t="s">
        <v>45</v>
      </c>
      <c r="D513" s="47">
        <f>Table3[[#This Row],[Residential CLM $ Collected]]+Table3[[#This Row],[C&amp;I CLM $ Collected]]</f>
        <v>196.46991</v>
      </c>
      <c r="E513" s="48">
        <f>Table3[[#This Row],[CLM $ Collected ]]/'1.) CLM Reference'!$B$4</f>
        <v>2.1150717283168456E-6</v>
      </c>
      <c r="F513" s="47">
        <f>Table3[[#This Row],[Residential Incentive Disbursements]]+Table3[[#This Row],[C&amp;I Incentive Disbursements]]</f>
        <v>0</v>
      </c>
      <c r="G513" s="48">
        <f>Table3[[#This Row],[Incentive Disbursements]]/'1.) CLM Reference'!$B$5</f>
        <v>0</v>
      </c>
      <c r="H513" s="47">
        <v>196.46991</v>
      </c>
      <c r="I513" s="48">
        <f>Table3[[#This Row],[Residential CLM $ Collected]]/'1.) CLM Reference'!$B$4</f>
        <v>2.1150717283168456E-6</v>
      </c>
      <c r="J513" s="68">
        <v>0</v>
      </c>
      <c r="K513" s="48">
        <f>Table3[[#This Row],[Residential Incentive Disbursements]]/'1.) CLM Reference'!$B$5</f>
        <v>0</v>
      </c>
      <c r="L513" s="49">
        <v>0</v>
      </c>
      <c r="M513" s="48">
        <f>Table3[[#This Row],[C&amp;I CLM $ Collected]]/'1.) CLM Reference'!$B$4</f>
        <v>0</v>
      </c>
      <c r="N513" s="68">
        <v>0</v>
      </c>
      <c r="O513" s="48">
        <f>Table3[[#This Row],[C&amp;I Incentive Disbursements]]/'1.) CLM Reference'!$B$5</f>
        <v>0</v>
      </c>
    </row>
    <row r="514" spans="1:15" x14ac:dyDescent="0.35">
      <c r="A514" t="s">
        <v>116</v>
      </c>
      <c r="B514" s="72">
        <v>9003524100</v>
      </c>
      <c r="C514" t="s">
        <v>45</v>
      </c>
      <c r="D514" s="47">
        <f>Table3[[#This Row],[Residential CLM $ Collected]]+Table3[[#This Row],[C&amp;I CLM $ Collected]]</f>
        <v>129986.942232</v>
      </c>
      <c r="E514" s="48">
        <f>Table3[[#This Row],[CLM $ Collected ]]/'1.) CLM Reference'!$B$4</f>
        <v>1.3993578282051344E-3</v>
      </c>
      <c r="F514" s="47">
        <f>Table3[[#This Row],[Residential Incentive Disbursements]]+Table3[[#This Row],[C&amp;I Incentive Disbursements]]</f>
        <v>162480.505</v>
      </c>
      <c r="G514" s="48">
        <f>Table3[[#This Row],[Incentive Disbursements]]/'1.) CLM Reference'!$B$5</f>
        <v>1.3046375856608976E-3</v>
      </c>
      <c r="H514" s="47">
        <v>112889.946834</v>
      </c>
      <c r="I514" s="48">
        <f>Table3[[#This Row],[Residential CLM $ Collected]]/'1.) CLM Reference'!$B$4</f>
        <v>1.2153023074107643E-3</v>
      </c>
      <c r="J514" s="68">
        <v>158108.345</v>
      </c>
      <c r="K514" s="48">
        <f>Table3[[#This Row],[Residential Incentive Disbursements]]/'1.) CLM Reference'!$B$5</f>
        <v>1.269531316964089E-3</v>
      </c>
      <c r="L514" s="49">
        <v>17096.995397999999</v>
      </c>
      <c r="M514" s="48">
        <f>Table3[[#This Row],[C&amp;I CLM $ Collected]]/'1.) CLM Reference'!$B$4</f>
        <v>1.8405552079437006E-4</v>
      </c>
      <c r="N514" s="68">
        <v>4372.16</v>
      </c>
      <c r="O514" s="48">
        <f>Table3[[#This Row],[C&amp;I Incentive Disbursements]]/'1.) CLM Reference'!$B$5</f>
        <v>3.5106268696808583E-5</v>
      </c>
    </row>
    <row r="515" spans="1:15" x14ac:dyDescent="0.35">
      <c r="A515" t="s">
        <v>116</v>
      </c>
      <c r="B515" s="72">
        <v>9013526101</v>
      </c>
      <c r="C515" t="s">
        <v>45</v>
      </c>
      <c r="D515" s="47">
        <f>Table3[[#This Row],[Residential CLM $ Collected]]+Table3[[#This Row],[C&amp;I CLM $ Collected]]</f>
        <v>241.56762000000001</v>
      </c>
      <c r="E515" s="48">
        <f>Table3[[#This Row],[CLM $ Collected ]]/'1.) CLM Reference'!$B$4</f>
        <v>2.6005653666700773E-6</v>
      </c>
      <c r="F515" s="47">
        <f>Table3[[#This Row],[Residential Incentive Disbursements]]+Table3[[#This Row],[C&amp;I Incentive Disbursements]]</f>
        <v>0</v>
      </c>
      <c r="G515" s="48">
        <f>Table3[[#This Row],[Incentive Disbursements]]/'1.) CLM Reference'!$B$5</f>
        <v>0</v>
      </c>
      <c r="H515" s="47">
        <v>241.56762000000001</v>
      </c>
      <c r="I515" s="48">
        <f>Table3[[#This Row],[Residential CLM $ Collected]]/'1.) CLM Reference'!$B$4</f>
        <v>2.6005653666700773E-6</v>
      </c>
      <c r="J515" s="68">
        <v>0</v>
      </c>
      <c r="K515" s="48">
        <f>Table3[[#This Row],[Residential Incentive Disbursements]]/'1.) CLM Reference'!$B$5</f>
        <v>0</v>
      </c>
      <c r="L515" s="49">
        <v>0</v>
      </c>
      <c r="M515" s="48">
        <f>Table3[[#This Row],[C&amp;I CLM $ Collected]]/'1.) CLM Reference'!$B$4</f>
        <v>0</v>
      </c>
      <c r="N515" s="68">
        <v>0</v>
      </c>
      <c r="O515" s="48">
        <f>Table3[[#This Row],[C&amp;I Incentive Disbursements]]/'1.) CLM Reference'!$B$5</f>
        <v>0</v>
      </c>
    </row>
    <row r="516" spans="1:15" x14ac:dyDescent="0.35">
      <c r="A516" t="s">
        <v>116</v>
      </c>
      <c r="B516" s="72">
        <v>9013526102</v>
      </c>
      <c r="C516" t="s">
        <v>45</v>
      </c>
      <c r="D516" s="47">
        <f>Table3[[#This Row],[Residential CLM $ Collected]]+Table3[[#This Row],[C&amp;I CLM $ Collected]]</f>
        <v>394.35984000000002</v>
      </c>
      <c r="E516" s="48">
        <f>Table3[[#This Row],[CLM $ Collected ]]/'1.) CLM Reference'!$B$4</f>
        <v>4.2454305006173965E-6</v>
      </c>
      <c r="F516" s="47">
        <f>Table3[[#This Row],[Residential Incentive Disbursements]]+Table3[[#This Row],[C&amp;I Incentive Disbursements]]</f>
        <v>0</v>
      </c>
      <c r="G516" s="48">
        <f>Table3[[#This Row],[Incentive Disbursements]]/'1.) CLM Reference'!$B$5</f>
        <v>0</v>
      </c>
      <c r="H516" s="47">
        <v>394.35984000000002</v>
      </c>
      <c r="I516" s="48">
        <f>Table3[[#This Row],[Residential CLM $ Collected]]/'1.) CLM Reference'!$B$4</f>
        <v>4.2454305006173965E-6</v>
      </c>
      <c r="J516" s="68">
        <v>0</v>
      </c>
      <c r="K516" s="48">
        <f>Table3[[#This Row],[Residential Incentive Disbursements]]/'1.) CLM Reference'!$B$5</f>
        <v>0</v>
      </c>
      <c r="L516" s="49">
        <v>0</v>
      </c>
      <c r="M516" s="48">
        <f>Table3[[#This Row],[C&amp;I CLM $ Collected]]/'1.) CLM Reference'!$B$4</f>
        <v>0</v>
      </c>
      <c r="N516" s="68">
        <v>0</v>
      </c>
      <c r="O516" s="48">
        <f>Table3[[#This Row],[C&amp;I Incentive Disbursements]]/'1.) CLM Reference'!$B$5</f>
        <v>0</v>
      </c>
    </row>
    <row r="517" spans="1:15" x14ac:dyDescent="0.35">
      <c r="A517" t="s">
        <v>117</v>
      </c>
      <c r="B517" s="72">
        <v>9003430301</v>
      </c>
      <c r="C517" t="s">
        <v>45</v>
      </c>
      <c r="D517" s="47">
        <f>Table3[[#This Row],[Residential CLM $ Collected]]+Table3[[#This Row],[C&amp;I CLM $ Collected]]</f>
        <v>1379.3175900000001</v>
      </c>
      <c r="E517" s="48">
        <f>Table3[[#This Row],[CLM $ Collected ]]/'1.) CLM Reference'!$B$4</f>
        <v>1.4848867386253328E-5</v>
      </c>
      <c r="F517" s="47">
        <f>Table3[[#This Row],[Residential Incentive Disbursements]]+Table3[[#This Row],[C&amp;I Incentive Disbursements]]</f>
        <v>1873.77</v>
      </c>
      <c r="G517" s="48">
        <f>Table3[[#This Row],[Incentive Disbursements]]/'1.) CLM Reference'!$B$5</f>
        <v>1.5045440490745768E-5</v>
      </c>
      <c r="H517" s="47">
        <v>1379.3175900000001</v>
      </c>
      <c r="I517" s="48">
        <f>Table3[[#This Row],[Residential CLM $ Collected]]/'1.) CLM Reference'!$B$4</f>
        <v>1.4848867386253328E-5</v>
      </c>
      <c r="J517" s="68">
        <v>1873.77</v>
      </c>
      <c r="K517" s="48">
        <f>Table3[[#This Row],[Residential Incentive Disbursements]]/'1.) CLM Reference'!$B$5</f>
        <v>1.5045440490745768E-5</v>
      </c>
      <c r="L517" s="49">
        <v>0</v>
      </c>
      <c r="M517" s="48">
        <f>Table3[[#This Row],[C&amp;I CLM $ Collected]]/'1.) CLM Reference'!$B$4</f>
        <v>0</v>
      </c>
      <c r="N517" s="68">
        <v>0</v>
      </c>
      <c r="O517" s="48">
        <f>Table3[[#This Row],[C&amp;I Incentive Disbursements]]/'1.) CLM Reference'!$B$5</f>
        <v>0</v>
      </c>
    </row>
    <row r="518" spans="1:15" x14ac:dyDescent="0.35">
      <c r="A518" t="s">
        <v>117</v>
      </c>
      <c r="B518" s="72">
        <v>9009170100</v>
      </c>
      <c r="C518" t="s">
        <v>55</v>
      </c>
      <c r="D518" s="47">
        <f>Table3[[#This Row],[Residential CLM $ Collected]]+Table3[[#This Row],[C&amp;I CLM $ Collected]]</f>
        <v>9256.9756230000003</v>
      </c>
      <c r="E518" s="48">
        <f>Table3[[#This Row],[CLM $ Collected ]]/'1.) CLM Reference'!$B$4</f>
        <v>9.9654789020494386E-5</v>
      </c>
      <c r="F518" s="47">
        <f>Table3[[#This Row],[Residential Incentive Disbursements]]+Table3[[#This Row],[C&amp;I Incentive Disbursements]]</f>
        <v>31913.22</v>
      </c>
      <c r="G518" s="48">
        <f>Table3[[#This Row],[Incentive Disbursements]]/'1.) CLM Reference'!$B$5</f>
        <v>2.5624727281260646E-4</v>
      </c>
      <c r="H518" s="47">
        <v>9256.9756230000003</v>
      </c>
      <c r="I518" s="48">
        <f>Table3[[#This Row],[Residential CLM $ Collected]]/'1.) CLM Reference'!$B$4</f>
        <v>9.9654789020494386E-5</v>
      </c>
      <c r="J518" s="68">
        <v>31913.22</v>
      </c>
      <c r="K518" s="48">
        <f>Table3[[#This Row],[Residential Incentive Disbursements]]/'1.) CLM Reference'!$B$5</f>
        <v>2.5624727281260646E-4</v>
      </c>
      <c r="L518" s="49">
        <v>0</v>
      </c>
      <c r="M518" s="48">
        <f>Table3[[#This Row],[C&amp;I CLM $ Collected]]/'1.) CLM Reference'!$B$4</f>
        <v>0</v>
      </c>
      <c r="N518" s="68">
        <v>0</v>
      </c>
      <c r="O518" s="48">
        <f>Table3[[#This Row],[C&amp;I Incentive Disbursements]]/'1.) CLM Reference'!$B$5</f>
        <v>0</v>
      </c>
    </row>
    <row r="519" spans="1:15" x14ac:dyDescent="0.35">
      <c r="A519" t="s">
        <v>117</v>
      </c>
      <c r="B519" s="72">
        <v>9009170200</v>
      </c>
      <c r="C519" t="s">
        <v>45</v>
      </c>
      <c r="D519" s="47">
        <f>Table3[[#This Row],[Residential CLM $ Collected]]+Table3[[#This Row],[C&amp;I CLM $ Collected]]</f>
        <v>15074.91783</v>
      </c>
      <c r="E519" s="48">
        <f>Table3[[#This Row],[CLM $ Collected ]]/'1.) CLM Reference'!$B$4</f>
        <v>1.6228710294076347E-4</v>
      </c>
      <c r="F519" s="47">
        <f>Table3[[#This Row],[Residential Incentive Disbursements]]+Table3[[#This Row],[C&amp;I Incentive Disbursements]]</f>
        <v>1626.05</v>
      </c>
      <c r="G519" s="48">
        <f>Table3[[#This Row],[Incentive Disbursements]]/'1.) CLM Reference'!$B$5</f>
        <v>1.3056372185474821E-5</v>
      </c>
      <c r="H519" s="47">
        <v>15074.91783</v>
      </c>
      <c r="I519" s="48">
        <f>Table3[[#This Row],[Residential CLM $ Collected]]/'1.) CLM Reference'!$B$4</f>
        <v>1.6228710294076347E-4</v>
      </c>
      <c r="J519" s="68">
        <v>1626.05</v>
      </c>
      <c r="K519" s="48">
        <f>Table3[[#This Row],[Residential Incentive Disbursements]]/'1.) CLM Reference'!$B$5</f>
        <v>1.3056372185474821E-5</v>
      </c>
      <c r="L519" s="49">
        <v>0</v>
      </c>
      <c r="M519" s="48">
        <f>Table3[[#This Row],[C&amp;I CLM $ Collected]]/'1.) CLM Reference'!$B$4</f>
        <v>0</v>
      </c>
      <c r="N519" s="68">
        <v>0</v>
      </c>
      <c r="O519" s="48">
        <f>Table3[[#This Row],[C&amp;I Incentive Disbursements]]/'1.) CLM Reference'!$B$5</f>
        <v>0</v>
      </c>
    </row>
    <row r="520" spans="1:15" x14ac:dyDescent="0.35">
      <c r="A520" t="s">
        <v>117</v>
      </c>
      <c r="B520" s="72">
        <v>9009170300</v>
      </c>
      <c r="C520" t="s">
        <v>45</v>
      </c>
      <c r="D520" s="47">
        <f>Table3[[#This Row],[Residential CLM $ Collected]]+Table3[[#This Row],[C&amp;I CLM $ Collected]]</f>
        <v>16331.917119</v>
      </c>
      <c r="E520" s="48">
        <f>Table3[[#This Row],[CLM $ Collected ]]/'1.) CLM Reference'!$B$4</f>
        <v>1.7581916827676467E-4</v>
      </c>
      <c r="F520" s="47">
        <f>Table3[[#This Row],[Residential Incentive Disbursements]]+Table3[[#This Row],[C&amp;I Incentive Disbursements]]</f>
        <v>6405.89</v>
      </c>
      <c r="G520" s="48">
        <f>Table3[[#This Row],[Incentive Disbursements]]/'1.) CLM Reference'!$B$5</f>
        <v>5.1436108372566224E-5</v>
      </c>
      <c r="H520" s="47">
        <v>16331.917119</v>
      </c>
      <c r="I520" s="48">
        <f>Table3[[#This Row],[Residential CLM $ Collected]]/'1.) CLM Reference'!$B$4</f>
        <v>1.7581916827676467E-4</v>
      </c>
      <c r="J520" s="68">
        <v>6405.89</v>
      </c>
      <c r="K520" s="48">
        <f>Table3[[#This Row],[Residential Incentive Disbursements]]/'1.) CLM Reference'!$B$5</f>
        <v>5.1436108372566224E-5</v>
      </c>
      <c r="L520" s="49">
        <v>0</v>
      </c>
      <c r="M520" s="48">
        <f>Table3[[#This Row],[C&amp;I CLM $ Collected]]/'1.) CLM Reference'!$B$4</f>
        <v>0</v>
      </c>
      <c r="N520" s="68">
        <v>0</v>
      </c>
      <c r="O520" s="48">
        <f>Table3[[#This Row],[C&amp;I Incentive Disbursements]]/'1.) CLM Reference'!$B$5</f>
        <v>0</v>
      </c>
    </row>
    <row r="521" spans="1:15" x14ac:dyDescent="0.35">
      <c r="A521" t="s">
        <v>117</v>
      </c>
      <c r="B521" s="72">
        <v>9009170400</v>
      </c>
      <c r="C521" t="s">
        <v>45</v>
      </c>
      <c r="D521" s="47">
        <f>Table3[[#This Row],[Residential CLM $ Collected]]+Table3[[#This Row],[C&amp;I CLM $ Collected]]</f>
        <v>14093.857890000001</v>
      </c>
      <c r="E521" s="48">
        <f>Table3[[#This Row],[CLM $ Collected ]]/'1.) CLM Reference'!$B$4</f>
        <v>1.5172562743096037E-4</v>
      </c>
      <c r="F521" s="47">
        <f>Table3[[#This Row],[Residential Incentive Disbursements]]+Table3[[#This Row],[C&amp;I Incentive Disbursements]]</f>
        <v>12605.815000000001</v>
      </c>
      <c r="G521" s="48">
        <f>Table3[[#This Row],[Incentive Disbursements]]/'1.) CLM Reference'!$B$5</f>
        <v>1.0121842030764201E-4</v>
      </c>
      <c r="H521" s="47">
        <v>14093.857890000001</v>
      </c>
      <c r="I521" s="48">
        <f>Table3[[#This Row],[Residential CLM $ Collected]]/'1.) CLM Reference'!$B$4</f>
        <v>1.5172562743096037E-4</v>
      </c>
      <c r="J521" s="68">
        <v>12605.815000000001</v>
      </c>
      <c r="K521" s="48">
        <f>Table3[[#This Row],[Residential Incentive Disbursements]]/'1.) CLM Reference'!$B$5</f>
        <v>1.0121842030764201E-4</v>
      </c>
      <c r="L521" s="49">
        <v>0</v>
      </c>
      <c r="M521" s="48">
        <f>Table3[[#This Row],[C&amp;I CLM $ Collected]]/'1.) CLM Reference'!$B$4</f>
        <v>0</v>
      </c>
      <c r="N521" s="68">
        <v>0</v>
      </c>
      <c r="O521" s="48">
        <f>Table3[[#This Row],[C&amp;I Incentive Disbursements]]/'1.) CLM Reference'!$B$5</f>
        <v>0</v>
      </c>
    </row>
    <row r="522" spans="1:15" x14ac:dyDescent="0.35">
      <c r="A522" t="s">
        <v>117</v>
      </c>
      <c r="B522" s="72">
        <v>9009170500</v>
      </c>
      <c r="C522" t="s">
        <v>45</v>
      </c>
      <c r="D522" s="47">
        <f>Table3[[#This Row],[Residential CLM $ Collected]]+Table3[[#This Row],[C&amp;I CLM $ Collected]]</f>
        <v>58854.535320000003</v>
      </c>
      <c r="E522" s="48">
        <f>Table3[[#This Row],[CLM $ Collected ]]/'1.) CLM Reference'!$B$4</f>
        <v>6.3359098468848099E-4</v>
      </c>
      <c r="F522" s="47">
        <f>Table3[[#This Row],[Residential Incentive Disbursements]]+Table3[[#This Row],[C&amp;I Incentive Disbursements]]</f>
        <v>47527.74</v>
      </c>
      <c r="G522" s="48">
        <f>Table3[[#This Row],[Incentive Disbursements]]/'1.) CLM Reference'!$B$5</f>
        <v>3.8162409678329633E-4</v>
      </c>
      <c r="H522" s="47">
        <v>58854.535320000003</v>
      </c>
      <c r="I522" s="48">
        <f>Table3[[#This Row],[Residential CLM $ Collected]]/'1.) CLM Reference'!$B$4</f>
        <v>6.3359098468848099E-4</v>
      </c>
      <c r="J522" s="68">
        <v>47527.74</v>
      </c>
      <c r="K522" s="48">
        <f>Table3[[#This Row],[Residential Incentive Disbursements]]/'1.) CLM Reference'!$B$5</f>
        <v>3.8162409678329633E-4</v>
      </c>
      <c r="L522" s="49">
        <v>0</v>
      </c>
      <c r="M522" s="48">
        <f>Table3[[#This Row],[C&amp;I CLM $ Collected]]/'1.) CLM Reference'!$B$4</f>
        <v>0</v>
      </c>
      <c r="N522" s="68">
        <v>0</v>
      </c>
      <c r="O522" s="48">
        <f>Table3[[#This Row],[C&amp;I Incentive Disbursements]]/'1.) CLM Reference'!$B$5</f>
        <v>0</v>
      </c>
    </row>
    <row r="523" spans="1:15" x14ac:dyDescent="0.35">
      <c r="A523" t="s">
        <v>117</v>
      </c>
      <c r="B523" s="72">
        <v>9009170600</v>
      </c>
      <c r="C523" t="s">
        <v>45</v>
      </c>
      <c r="D523" s="47">
        <f>Table3[[#This Row],[Residential CLM $ Collected]]+Table3[[#This Row],[C&amp;I CLM $ Collected]]</f>
        <v>23264.283777000001</v>
      </c>
      <c r="E523" s="48">
        <f>Table3[[#This Row],[CLM $ Collected ]]/'1.) CLM Reference'!$B$4</f>
        <v>2.5044867632032278E-4</v>
      </c>
      <c r="F523" s="47">
        <f>Table3[[#This Row],[Residential Incentive Disbursements]]+Table3[[#This Row],[C&amp;I Incentive Disbursements]]</f>
        <v>21061.64</v>
      </c>
      <c r="G523" s="48">
        <f>Table3[[#This Row],[Incentive Disbursements]]/'1.) CLM Reference'!$B$5</f>
        <v>1.6911448644044396E-4</v>
      </c>
      <c r="H523" s="47">
        <v>23264.283777000001</v>
      </c>
      <c r="I523" s="48">
        <f>Table3[[#This Row],[Residential CLM $ Collected]]/'1.) CLM Reference'!$B$4</f>
        <v>2.5044867632032278E-4</v>
      </c>
      <c r="J523" s="68">
        <v>21061.64</v>
      </c>
      <c r="K523" s="48">
        <f>Table3[[#This Row],[Residential Incentive Disbursements]]/'1.) CLM Reference'!$B$5</f>
        <v>1.6911448644044396E-4</v>
      </c>
      <c r="L523" s="49">
        <v>0</v>
      </c>
      <c r="M523" s="48">
        <f>Table3[[#This Row],[C&amp;I CLM $ Collected]]/'1.) CLM Reference'!$B$4</f>
        <v>0</v>
      </c>
      <c r="N523" s="68">
        <v>0</v>
      </c>
      <c r="O523" s="48">
        <f>Table3[[#This Row],[C&amp;I Incentive Disbursements]]/'1.) CLM Reference'!$B$5</f>
        <v>0</v>
      </c>
    </row>
    <row r="524" spans="1:15" x14ac:dyDescent="0.35">
      <c r="A524" t="s">
        <v>117</v>
      </c>
      <c r="B524" s="72">
        <v>9009170700</v>
      </c>
      <c r="C524" t="s">
        <v>45</v>
      </c>
      <c r="D524" s="47">
        <f>Table3[[#This Row],[Residential CLM $ Collected]]+Table3[[#This Row],[C&amp;I CLM $ Collected]]</f>
        <v>26287.294320000001</v>
      </c>
      <c r="E524" s="48">
        <f>Table3[[#This Row],[CLM $ Collected ]]/'1.) CLM Reference'!$B$4</f>
        <v>2.8299251030438201E-4</v>
      </c>
      <c r="F524" s="47">
        <f>Table3[[#This Row],[Residential Incentive Disbursements]]+Table3[[#This Row],[C&amp;I Incentive Disbursements]]</f>
        <v>50720.35</v>
      </c>
      <c r="G524" s="48">
        <f>Table3[[#This Row],[Incentive Disbursements]]/'1.) CLM Reference'!$B$5</f>
        <v>4.0725916606349611E-4</v>
      </c>
      <c r="H524" s="47">
        <v>26287.294320000001</v>
      </c>
      <c r="I524" s="48">
        <f>Table3[[#This Row],[Residential CLM $ Collected]]/'1.) CLM Reference'!$B$4</f>
        <v>2.8299251030438201E-4</v>
      </c>
      <c r="J524" s="68">
        <v>50720.35</v>
      </c>
      <c r="K524" s="48">
        <f>Table3[[#This Row],[Residential Incentive Disbursements]]/'1.) CLM Reference'!$B$5</f>
        <v>4.0725916606349611E-4</v>
      </c>
      <c r="L524" s="49">
        <v>0</v>
      </c>
      <c r="M524" s="48">
        <f>Table3[[#This Row],[C&amp;I CLM $ Collected]]/'1.) CLM Reference'!$B$4</f>
        <v>0</v>
      </c>
      <c r="N524" s="68">
        <v>0</v>
      </c>
      <c r="O524" s="48">
        <f>Table3[[#This Row],[C&amp;I Incentive Disbursements]]/'1.) CLM Reference'!$B$5</f>
        <v>0</v>
      </c>
    </row>
    <row r="525" spans="1:15" x14ac:dyDescent="0.35">
      <c r="A525" t="s">
        <v>117</v>
      </c>
      <c r="B525" s="72">
        <v>9009170800</v>
      </c>
      <c r="C525" t="s">
        <v>45</v>
      </c>
      <c r="D525" s="47">
        <f>Table3[[#This Row],[Residential CLM $ Collected]]+Table3[[#This Row],[C&amp;I CLM $ Collected]]</f>
        <v>47862.813999000005</v>
      </c>
      <c r="E525" s="48">
        <f>Table3[[#This Row],[CLM $ Collected ]]/'1.) CLM Reference'!$B$4</f>
        <v>5.1526101237066107E-4</v>
      </c>
      <c r="F525" s="47">
        <f>Table3[[#This Row],[Residential Incentive Disbursements]]+Table3[[#This Row],[C&amp;I Incentive Disbursements]]</f>
        <v>48846.66</v>
      </c>
      <c r="G525" s="48">
        <f>Table3[[#This Row],[Incentive Disbursements]]/'1.) CLM Reference'!$B$5</f>
        <v>3.9221436793293292E-4</v>
      </c>
      <c r="H525" s="47">
        <v>47862.813999000005</v>
      </c>
      <c r="I525" s="48">
        <f>Table3[[#This Row],[Residential CLM $ Collected]]/'1.) CLM Reference'!$B$4</f>
        <v>5.1526101237066107E-4</v>
      </c>
      <c r="J525" s="68">
        <v>48846.66</v>
      </c>
      <c r="K525" s="48">
        <f>Table3[[#This Row],[Residential Incentive Disbursements]]/'1.) CLM Reference'!$B$5</f>
        <v>3.9221436793293292E-4</v>
      </c>
      <c r="L525" s="49">
        <v>0</v>
      </c>
      <c r="M525" s="48">
        <f>Table3[[#This Row],[C&amp;I CLM $ Collected]]/'1.) CLM Reference'!$B$4</f>
        <v>0</v>
      </c>
      <c r="N525" s="68">
        <v>0</v>
      </c>
      <c r="O525" s="48">
        <f>Table3[[#This Row],[C&amp;I Incentive Disbursements]]/'1.) CLM Reference'!$B$5</f>
        <v>0</v>
      </c>
    </row>
    <row r="526" spans="1:15" x14ac:dyDescent="0.35">
      <c r="A526" t="s">
        <v>117</v>
      </c>
      <c r="B526" s="72">
        <v>9009170900</v>
      </c>
      <c r="C526" t="s">
        <v>45</v>
      </c>
      <c r="D526" s="47">
        <f>Table3[[#This Row],[Residential CLM $ Collected]]+Table3[[#This Row],[C&amp;I CLM $ Collected]]</f>
        <v>15120.592242000001</v>
      </c>
      <c r="E526" s="48">
        <f>Table3[[#This Row],[CLM $ Collected ]]/'1.) CLM Reference'!$B$4</f>
        <v>1.6277880499085702E-4</v>
      </c>
      <c r="F526" s="47">
        <f>Table3[[#This Row],[Residential Incentive Disbursements]]+Table3[[#This Row],[C&amp;I Incentive Disbursements]]</f>
        <v>2055.25</v>
      </c>
      <c r="G526" s="48">
        <f>Table3[[#This Row],[Incentive Disbursements]]/'1.) CLM Reference'!$B$5</f>
        <v>1.6502634564864012E-5</v>
      </c>
      <c r="H526" s="47">
        <v>15120.592242000001</v>
      </c>
      <c r="I526" s="48">
        <f>Table3[[#This Row],[Residential CLM $ Collected]]/'1.) CLM Reference'!$B$4</f>
        <v>1.6277880499085702E-4</v>
      </c>
      <c r="J526" s="68">
        <v>2055.25</v>
      </c>
      <c r="K526" s="48">
        <f>Table3[[#This Row],[Residential Incentive Disbursements]]/'1.) CLM Reference'!$B$5</f>
        <v>1.6502634564864012E-5</v>
      </c>
      <c r="L526" s="49">
        <v>0</v>
      </c>
      <c r="M526" s="48">
        <f>Table3[[#This Row],[C&amp;I CLM $ Collected]]/'1.) CLM Reference'!$B$4</f>
        <v>0</v>
      </c>
      <c r="N526" s="68">
        <v>0</v>
      </c>
      <c r="O526" s="48">
        <f>Table3[[#This Row],[C&amp;I Incentive Disbursements]]/'1.) CLM Reference'!$B$5</f>
        <v>0</v>
      </c>
    </row>
    <row r="527" spans="1:15" x14ac:dyDescent="0.35">
      <c r="A527" t="s">
        <v>117</v>
      </c>
      <c r="B527" s="72">
        <v>9009171000</v>
      </c>
      <c r="C527" t="s">
        <v>55</v>
      </c>
      <c r="D527" s="47">
        <f>Table3[[#This Row],[Residential CLM $ Collected]]+Table3[[#This Row],[C&amp;I CLM $ Collected]]</f>
        <v>13033.566629999999</v>
      </c>
      <c r="E527" s="48">
        <f>Table3[[#This Row],[CLM $ Collected ]]/'1.) CLM Reference'!$B$4</f>
        <v>1.4031119726296441E-4</v>
      </c>
      <c r="F527" s="47">
        <f>Table3[[#This Row],[Residential Incentive Disbursements]]+Table3[[#This Row],[C&amp;I Incentive Disbursements]]</f>
        <v>7563.94</v>
      </c>
      <c r="G527" s="48">
        <f>Table3[[#This Row],[Incentive Disbursements]]/'1.) CLM Reference'!$B$5</f>
        <v>6.0734673490114337E-5</v>
      </c>
      <c r="H527" s="47">
        <v>13033.566629999999</v>
      </c>
      <c r="I527" s="48">
        <f>Table3[[#This Row],[Residential CLM $ Collected]]/'1.) CLM Reference'!$B$4</f>
        <v>1.4031119726296441E-4</v>
      </c>
      <c r="J527" s="68">
        <v>7563.94</v>
      </c>
      <c r="K527" s="48">
        <f>Table3[[#This Row],[Residential Incentive Disbursements]]/'1.) CLM Reference'!$B$5</f>
        <v>6.0734673490114337E-5</v>
      </c>
      <c r="L527" s="49">
        <v>0</v>
      </c>
      <c r="M527" s="48">
        <f>Table3[[#This Row],[C&amp;I CLM $ Collected]]/'1.) CLM Reference'!$B$4</f>
        <v>0</v>
      </c>
      <c r="N527" s="68">
        <v>0</v>
      </c>
      <c r="O527" s="48">
        <f>Table3[[#This Row],[C&amp;I Incentive Disbursements]]/'1.) CLM Reference'!$B$5</f>
        <v>0</v>
      </c>
    </row>
    <row r="528" spans="1:15" x14ac:dyDescent="0.35">
      <c r="A528" t="s">
        <v>117</v>
      </c>
      <c r="B528" s="72">
        <v>9009171100</v>
      </c>
      <c r="C528" t="s">
        <v>45</v>
      </c>
      <c r="D528" s="47">
        <f>Table3[[#This Row],[Residential CLM $ Collected]]+Table3[[#This Row],[C&amp;I CLM $ Collected]]</f>
        <v>51119.106297000006</v>
      </c>
      <c r="E528" s="48">
        <f>Table3[[#This Row],[CLM $ Collected ]]/'1.) CLM Reference'!$B$4</f>
        <v>5.5031621129977793E-4</v>
      </c>
      <c r="F528" s="47">
        <f>Table3[[#This Row],[Residential Incentive Disbursements]]+Table3[[#This Row],[C&amp;I Incentive Disbursements]]</f>
        <v>34564.959999999999</v>
      </c>
      <c r="G528" s="48">
        <f>Table3[[#This Row],[Incentive Disbursements]]/'1.) CLM Reference'!$B$5</f>
        <v>2.7753942519359782E-4</v>
      </c>
      <c r="H528" s="47">
        <v>51119.106297000006</v>
      </c>
      <c r="I528" s="48">
        <f>Table3[[#This Row],[Residential CLM $ Collected]]/'1.) CLM Reference'!$B$4</f>
        <v>5.5031621129977793E-4</v>
      </c>
      <c r="J528" s="68">
        <v>34564.959999999999</v>
      </c>
      <c r="K528" s="48">
        <f>Table3[[#This Row],[Residential Incentive Disbursements]]/'1.) CLM Reference'!$B$5</f>
        <v>2.7753942519359782E-4</v>
      </c>
      <c r="L528" s="49">
        <v>0</v>
      </c>
      <c r="M528" s="48">
        <f>Table3[[#This Row],[C&amp;I CLM $ Collected]]/'1.) CLM Reference'!$B$4</f>
        <v>0</v>
      </c>
      <c r="N528" s="68">
        <v>0</v>
      </c>
      <c r="O528" s="48">
        <f>Table3[[#This Row],[C&amp;I Incentive Disbursements]]/'1.) CLM Reference'!$B$5</f>
        <v>0</v>
      </c>
    </row>
    <row r="529" spans="1:15" x14ac:dyDescent="0.35">
      <c r="A529" t="s">
        <v>117</v>
      </c>
      <c r="B529" s="72">
        <v>9009171200</v>
      </c>
      <c r="C529" t="s">
        <v>45</v>
      </c>
      <c r="D529" s="47">
        <f>Table3[[#This Row],[Residential CLM $ Collected]]+Table3[[#This Row],[C&amp;I CLM $ Collected]]</f>
        <v>623333.81846400001</v>
      </c>
      <c r="E529" s="48">
        <f>Table3[[#This Row],[CLM $ Collected ]]/'1.) CLM Reference'!$B$4</f>
        <v>6.7104206274487092E-3</v>
      </c>
      <c r="F529" s="47">
        <f>Table3[[#This Row],[Residential Incentive Disbursements]]+Table3[[#This Row],[C&amp;I Incentive Disbursements]]</f>
        <v>2021741.1850000001</v>
      </c>
      <c r="G529" s="48">
        <f>Table3[[#This Row],[Incentive Disbursements]]/'1.) CLM Reference'!$B$5</f>
        <v>1.6233575458357925E-2</v>
      </c>
      <c r="H529" s="47">
        <v>348201.60303600004</v>
      </c>
      <c r="I529" s="48">
        <f>Table3[[#This Row],[Residential CLM $ Collected]]/'1.) CLM Reference'!$B$4</f>
        <v>3.748519894654855E-3</v>
      </c>
      <c r="J529" s="68">
        <v>1166096.6850000001</v>
      </c>
      <c r="K529" s="48">
        <f>Table3[[#This Row],[Residential Incentive Disbursements]]/'1.) CLM Reference'!$B$5</f>
        <v>9.363175993117305E-3</v>
      </c>
      <c r="L529" s="49">
        <v>275132.21542800002</v>
      </c>
      <c r="M529" s="48">
        <f>Table3[[#This Row],[C&amp;I CLM $ Collected]]/'1.) CLM Reference'!$B$4</f>
        <v>2.9619007327938551E-3</v>
      </c>
      <c r="N529" s="68">
        <v>855644.5</v>
      </c>
      <c r="O529" s="48">
        <f>Table3[[#This Row],[C&amp;I Incentive Disbursements]]/'1.) CLM Reference'!$B$5</f>
        <v>6.8703994652406205E-3</v>
      </c>
    </row>
    <row r="530" spans="1:15" x14ac:dyDescent="0.35">
      <c r="A530" t="s">
        <v>117</v>
      </c>
      <c r="B530" s="72">
        <v>9009171300</v>
      </c>
      <c r="C530" t="s">
        <v>45</v>
      </c>
      <c r="D530" s="47">
        <f>Table3[[#This Row],[Residential CLM $ Collected]]+Table3[[#This Row],[C&amp;I CLM $ Collected]]</f>
        <v>39427.209822000004</v>
      </c>
      <c r="E530" s="48">
        <f>Table3[[#This Row],[CLM $ Collected ]]/'1.) CLM Reference'!$B$4</f>
        <v>4.2444859276887978E-4</v>
      </c>
      <c r="F530" s="47">
        <f>Table3[[#This Row],[Residential Incentive Disbursements]]+Table3[[#This Row],[C&amp;I Incentive Disbursements]]</f>
        <v>11381.8</v>
      </c>
      <c r="G530" s="48">
        <f>Table3[[#This Row],[Incentive Disbursements]]/'1.) CLM Reference'!$B$5</f>
        <v>9.1390189072068702E-5</v>
      </c>
      <c r="H530" s="47">
        <v>39420.752112000002</v>
      </c>
      <c r="I530" s="48">
        <f>Table3[[#This Row],[Residential CLM $ Collected]]/'1.) CLM Reference'!$B$4</f>
        <v>4.2437907311647767E-4</v>
      </c>
      <c r="J530" s="68">
        <v>11381.8</v>
      </c>
      <c r="K530" s="48">
        <f>Table3[[#This Row],[Residential Incentive Disbursements]]/'1.) CLM Reference'!$B$5</f>
        <v>9.1390189072068702E-5</v>
      </c>
      <c r="L530" s="49">
        <v>6.4577100000000005</v>
      </c>
      <c r="M530" s="48">
        <f>Table3[[#This Row],[C&amp;I CLM $ Collected]]/'1.) CLM Reference'!$B$4</f>
        <v>6.9519652402085281E-8</v>
      </c>
      <c r="N530" s="68">
        <v>0</v>
      </c>
      <c r="O530" s="48">
        <f>Table3[[#This Row],[C&amp;I Incentive Disbursements]]/'1.) CLM Reference'!$B$5</f>
        <v>0</v>
      </c>
    </row>
    <row r="531" spans="1:15" x14ac:dyDescent="0.35">
      <c r="A531" t="s">
        <v>117</v>
      </c>
      <c r="B531" s="72">
        <v>9009171400</v>
      </c>
      <c r="C531" t="s">
        <v>45</v>
      </c>
      <c r="D531" s="47">
        <f>Table3[[#This Row],[Residential CLM $ Collected]]+Table3[[#This Row],[C&amp;I CLM $ Collected]]</f>
        <v>14396.68923</v>
      </c>
      <c r="E531" s="48">
        <f>Table3[[#This Row],[CLM $ Collected ]]/'1.) CLM Reference'!$B$4</f>
        <v>1.5498571955235597E-4</v>
      </c>
      <c r="F531" s="47">
        <f>Table3[[#This Row],[Residential Incentive Disbursements]]+Table3[[#This Row],[C&amp;I Incentive Disbursements]]</f>
        <v>3120.11</v>
      </c>
      <c r="G531" s="48">
        <f>Table3[[#This Row],[Incentive Disbursements]]/'1.) CLM Reference'!$B$5</f>
        <v>2.5052930364762366E-5</v>
      </c>
      <c r="H531" s="47">
        <v>14396.68923</v>
      </c>
      <c r="I531" s="48">
        <f>Table3[[#This Row],[Residential CLM $ Collected]]/'1.) CLM Reference'!$B$4</f>
        <v>1.5498571955235597E-4</v>
      </c>
      <c r="J531" s="68">
        <v>3120.11</v>
      </c>
      <c r="K531" s="48">
        <f>Table3[[#This Row],[Residential Incentive Disbursements]]/'1.) CLM Reference'!$B$5</f>
        <v>2.5052930364762366E-5</v>
      </c>
      <c r="L531" s="49">
        <v>0</v>
      </c>
      <c r="M531" s="48">
        <f>Table3[[#This Row],[C&amp;I CLM $ Collected]]/'1.) CLM Reference'!$B$4</f>
        <v>0</v>
      </c>
      <c r="N531" s="68">
        <v>0</v>
      </c>
      <c r="O531" s="48">
        <f>Table3[[#This Row],[C&amp;I Incentive Disbursements]]/'1.) CLM Reference'!$B$5</f>
        <v>0</v>
      </c>
    </row>
    <row r="532" spans="1:15" x14ac:dyDescent="0.35">
      <c r="A532" t="s">
        <v>117</v>
      </c>
      <c r="B532" s="72">
        <v>9009171500</v>
      </c>
      <c r="C532" t="s">
        <v>45</v>
      </c>
      <c r="D532" s="47">
        <f>Table3[[#This Row],[Residential CLM $ Collected]]+Table3[[#This Row],[C&amp;I CLM $ Collected]]</f>
        <v>23097.599994</v>
      </c>
      <c r="E532" s="48">
        <f>Table3[[#This Row],[CLM $ Collected ]]/'1.) CLM Reference'!$B$4</f>
        <v>2.486542633387512E-4</v>
      </c>
      <c r="F532" s="47">
        <f>Table3[[#This Row],[Residential Incentive Disbursements]]+Table3[[#This Row],[C&amp;I Incentive Disbursements]]</f>
        <v>13515.42</v>
      </c>
      <c r="G532" s="48">
        <f>Table3[[#This Row],[Incentive Disbursements]]/'1.) CLM Reference'!$B$5</f>
        <v>1.085220957307648E-4</v>
      </c>
      <c r="H532" s="47">
        <v>23097.599994</v>
      </c>
      <c r="I532" s="48">
        <f>Table3[[#This Row],[Residential CLM $ Collected]]/'1.) CLM Reference'!$B$4</f>
        <v>2.486542633387512E-4</v>
      </c>
      <c r="J532" s="68">
        <v>13515.42</v>
      </c>
      <c r="K532" s="48">
        <f>Table3[[#This Row],[Residential Incentive Disbursements]]/'1.) CLM Reference'!$B$5</f>
        <v>1.085220957307648E-4</v>
      </c>
      <c r="L532" s="49">
        <v>0</v>
      </c>
      <c r="M532" s="48">
        <f>Table3[[#This Row],[C&amp;I CLM $ Collected]]/'1.) CLM Reference'!$B$4</f>
        <v>0</v>
      </c>
      <c r="N532" s="68">
        <v>0</v>
      </c>
      <c r="O532" s="48">
        <f>Table3[[#This Row],[C&amp;I Incentive Disbursements]]/'1.) CLM Reference'!$B$5</f>
        <v>0</v>
      </c>
    </row>
    <row r="533" spans="1:15" x14ac:dyDescent="0.35">
      <c r="A533" t="s">
        <v>117</v>
      </c>
      <c r="B533" s="72">
        <v>9009171600</v>
      </c>
      <c r="C533" t="s">
        <v>45</v>
      </c>
      <c r="D533" s="47">
        <f>Table3[[#This Row],[Residential CLM $ Collected]]+Table3[[#This Row],[C&amp;I CLM $ Collected]]</f>
        <v>43950.724104000001</v>
      </c>
      <c r="E533" s="48">
        <f>Table3[[#This Row],[CLM $ Collected ]]/'1.) CLM Reference'!$B$4</f>
        <v>4.7314590815165605E-4</v>
      </c>
      <c r="F533" s="47">
        <f>Table3[[#This Row],[Residential Incentive Disbursements]]+Table3[[#This Row],[C&amp;I Incentive Disbursements]]</f>
        <v>77607.740000000005</v>
      </c>
      <c r="G533" s="48">
        <f>Table3[[#This Row],[Incentive Disbursements]]/'1.) CLM Reference'!$B$5</f>
        <v>6.2315152542268795E-4</v>
      </c>
      <c r="H533" s="47">
        <v>43950.724104000001</v>
      </c>
      <c r="I533" s="48">
        <f>Table3[[#This Row],[Residential CLM $ Collected]]/'1.) CLM Reference'!$B$4</f>
        <v>4.7314590815165605E-4</v>
      </c>
      <c r="J533" s="68">
        <v>77607.740000000005</v>
      </c>
      <c r="K533" s="48">
        <f>Table3[[#This Row],[Residential Incentive Disbursements]]/'1.) CLM Reference'!$B$5</f>
        <v>6.2315152542268795E-4</v>
      </c>
      <c r="L533" s="49">
        <v>0</v>
      </c>
      <c r="M533" s="48">
        <f>Table3[[#This Row],[C&amp;I CLM $ Collected]]/'1.) CLM Reference'!$B$4</f>
        <v>0</v>
      </c>
      <c r="N533" s="68">
        <v>0</v>
      </c>
      <c r="O533" s="48">
        <f>Table3[[#This Row],[C&amp;I Incentive Disbursements]]/'1.) CLM Reference'!$B$5</f>
        <v>0</v>
      </c>
    </row>
    <row r="534" spans="1:15" x14ac:dyDescent="0.35">
      <c r="A534" t="s">
        <v>117</v>
      </c>
      <c r="B534" s="72">
        <v>9009171700</v>
      </c>
      <c r="C534" t="s">
        <v>45</v>
      </c>
      <c r="D534" s="47">
        <f>Table3[[#This Row],[Residential CLM $ Collected]]+Table3[[#This Row],[C&amp;I CLM $ Collected]]</f>
        <v>42546.562925999999</v>
      </c>
      <c r="E534" s="48">
        <f>Table3[[#This Row],[CLM $ Collected ]]/'1.) CLM Reference'!$B$4</f>
        <v>4.580295902911354E-4</v>
      </c>
      <c r="F534" s="47">
        <f>Table3[[#This Row],[Residential Incentive Disbursements]]+Table3[[#This Row],[C&amp;I Incentive Disbursements]]</f>
        <v>99008.975000000006</v>
      </c>
      <c r="G534" s="48">
        <f>Table3[[#This Row],[Incentive Disbursements]]/'1.) CLM Reference'!$B$5</f>
        <v>7.9499279069055199E-4</v>
      </c>
      <c r="H534" s="47">
        <v>42546.562925999999</v>
      </c>
      <c r="I534" s="48">
        <f>Table3[[#This Row],[Residential CLM $ Collected]]/'1.) CLM Reference'!$B$4</f>
        <v>4.580295902911354E-4</v>
      </c>
      <c r="J534" s="68">
        <v>99008.975000000006</v>
      </c>
      <c r="K534" s="48">
        <f>Table3[[#This Row],[Residential Incentive Disbursements]]/'1.) CLM Reference'!$B$5</f>
        <v>7.9499279069055199E-4</v>
      </c>
      <c r="L534" s="49">
        <v>0</v>
      </c>
      <c r="M534" s="48">
        <f>Table3[[#This Row],[C&amp;I CLM $ Collected]]/'1.) CLM Reference'!$B$4</f>
        <v>0</v>
      </c>
      <c r="N534" s="68">
        <v>0</v>
      </c>
      <c r="O534" s="48">
        <f>Table3[[#This Row],[C&amp;I Incentive Disbursements]]/'1.) CLM Reference'!$B$5</f>
        <v>0</v>
      </c>
    </row>
    <row r="535" spans="1:15" x14ac:dyDescent="0.35">
      <c r="A535" t="s">
        <v>117</v>
      </c>
      <c r="B535" s="72">
        <v>9009175400</v>
      </c>
      <c r="C535" t="s">
        <v>45</v>
      </c>
      <c r="D535" s="47">
        <f>Table3[[#This Row],[Residential CLM $ Collected]]+Table3[[#This Row],[C&amp;I CLM $ Collected]]</f>
        <v>1.1157300000000001</v>
      </c>
      <c r="E535" s="48">
        <f>Table3[[#This Row],[CLM $ Collected ]]/'1.) CLM Reference'!$B$4</f>
        <v>1.2011248844339342E-8</v>
      </c>
      <c r="F535" s="47">
        <f>Table3[[#This Row],[Residential Incentive Disbursements]]+Table3[[#This Row],[C&amp;I Incentive Disbursements]]</f>
        <v>0</v>
      </c>
      <c r="G535" s="48">
        <f>Table3[[#This Row],[Incentive Disbursements]]/'1.) CLM Reference'!$B$5</f>
        <v>0</v>
      </c>
      <c r="H535" s="47">
        <v>1.1157300000000001</v>
      </c>
      <c r="I535" s="48">
        <f>Table3[[#This Row],[Residential CLM $ Collected]]/'1.) CLM Reference'!$B$4</f>
        <v>1.2011248844339342E-8</v>
      </c>
      <c r="J535" s="68">
        <v>0</v>
      </c>
      <c r="K535" s="48">
        <f>Table3[[#This Row],[Residential Incentive Disbursements]]/'1.) CLM Reference'!$B$5</f>
        <v>0</v>
      </c>
      <c r="L535" s="49">
        <v>0</v>
      </c>
      <c r="M535" s="48">
        <f>Table3[[#This Row],[C&amp;I CLM $ Collected]]/'1.) CLM Reference'!$B$4</f>
        <v>0</v>
      </c>
      <c r="N535" s="68">
        <v>0</v>
      </c>
      <c r="O535" s="48">
        <f>Table3[[#This Row],[C&amp;I Incentive Disbursements]]/'1.) CLM Reference'!$B$5</f>
        <v>0</v>
      </c>
    </row>
    <row r="536" spans="1:15" x14ac:dyDescent="0.35">
      <c r="A536" t="s">
        <v>117</v>
      </c>
      <c r="B536" s="72">
        <v>9009175700</v>
      </c>
      <c r="C536" t="s">
        <v>45</v>
      </c>
      <c r="D536" s="47">
        <f>Table3[[#This Row],[Residential CLM $ Collected]]+Table3[[#This Row],[C&amp;I CLM $ Collected]]</f>
        <v>163.49549999999999</v>
      </c>
      <c r="E536" s="48">
        <f>Table3[[#This Row],[CLM $ Collected ]]/'1.) CLM Reference'!$B$4</f>
        <v>1.7600899280557864E-6</v>
      </c>
      <c r="F536" s="47">
        <f>Table3[[#This Row],[Residential Incentive Disbursements]]+Table3[[#This Row],[C&amp;I Incentive Disbursements]]</f>
        <v>0</v>
      </c>
      <c r="G536" s="48">
        <f>Table3[[#This Row],[Incentive Disbursements]]/'1.) CLM Reference'!$B$5</f>
        <v>0</v>
      </c>
      <c r="H536" s="47">
        <v>163.49549999999999</v>
      </c>
      <c r="I536" s="48">
        <f>Table3[[#This Row],[Residential CLM $ Collected]]/'1.) CLM Reference'!$B$4</f>
        <v>1.7600899280557864E-6</v>
      </c>
      <c r="J536" s="68">
        <v>0</v>
      </c>
      <c r="K536" s="48">
        <f>Table3[[#This Row],[Residential Incentive Disbursements]]/'1.) CLM Reference'!$B$5</f>
        <v>0</v>
      </c>
      <c r="L536" s="49">
        <v>0</v>
      </c>
      <c r="M536" s="48">
        <f>Table3[[#This Row],[C&amp;I CLM $ Collected]]/'1.) CLM Reference'!$B$4</f>
        <v>0</v>
      </c>
      <c r="N536" s="68">
        <v>0</v>
      </c>
      <c r="O536" s="48">
        <f>Table3[[#This Row],[C&amp;I Incentive Disbursements]]/'1.) CLM Reference'!$B$5</f>
        <v>0</v>
      </c>
    </row>
    <row r="537" spans="1:15" x14ac:dyDescent="0.35">
      <c r="A537" t="s">
        <v>117</v>
      </c>
      <c r="B537" s="72">
        <v>9009343101</v>
      </c>
      <c r="C537" t="s">
        <v>45</v>
      </c>
      <c r="D537" s="47">
        <f>Table3[[#This Row],[Residential CLM $ Collected]]+Table3[[#This Row],[C&amp;I CLM $ Collected]]</f>
        <v>449.86137000000002</v>
      </c>
      <c r="E537" s="48">
        <f>Table3[[#This Row],[CLM $ Collected ]]/'1.) CLM Reference'!$B$4</f>
        <v>4.8429251346879734E-6</v>
      </c>
      <c r="F537" s="47">
        <f>Table3[[#This Row],[Residential Incentive Disbursements]]+Table3[[#This Row],[C&amp;I Incentive Disbursements]]</f>
        <v>0</v>
      </c>
      <c r="G537" s="48">
        <f>Table3[[#This Row],[Incentive Disbursements]]/'1.) CLM Reference'!$B$5</f>
        <v>0</v>
      </c>
      <c r="H537" s="47">
        <v>449.86137000000002</v>
      </c>
      <c r="I537" s="48">
        <f>Table3[[#This Row],[Residential CLM $ Collected]]/'1.) CLM Reference'!$B$4</f>
        <v>4.8429251346879734E-6</v>
      </c>
      <c r="J537" s="68">
        <v>0</v>
      </c>
      <c r="K537" s="48">
        <f>Table3[[#This Row],[Residential Incentive Disbursements]]/'1.) CLM Reference'!$B$5</f>
        <v>0</v>
      </c>
      <c r="L537" s="49">
        <v>0</v>
      </c>
      <c r="M537" s="48">
        <f>Table3[[#This Row],[C&amp;I CLM $ Collected]]/'1.) CLM Reference'!$B$4</f>
        <v>0</v>
      </c>
      <c r="N537" s="68">
        <v>0</v>
      </c>
      <c r="O537" s="48">
        <f>Table3[[#This Row],[C&amp;I Incentive Disbursements]]/'1.) CLM Reference'!$B$5</f>
        <v>0</v>
      </c>
    </row>
    <row r="538" spans="1:15" x14ac:dyDescent="0.35">
      <c r="A538" t="s">
        <v>117</v>
      </c>
      <c r="B538" s="72">
        <v>9009343102</v>
      </c>
      <c r="C538" t="s">
        <v>45</v>
      </c>
      <c r="D538" s="47">
        <f>Table3[[#This Row],[Residential CLM $ Collected]]+Table3[[#This Row],[C&amp;I CLM $ Collected]]</f>
        <v>43.465170000000001</v>
      </c>
      <c r="E538" s="48">
        <f>Table3[[#This Row],[CLM $ Collected ]]/'1.) CLM Reference'!$B$4</f>
        <v>4.6791873744679537E-7</v>
      </c>
      <c r="F538" s="47">
        <f>Table3[[#This Row],[Residential Incentive Disbursements]]+Table3[[#This Row],[C&amp;I Incentive Disbursements]]</f>
        <v>0</v>
      </c>
      <c r="G538" s="48">
        <f>Table3[[#This Row],[Incentive Disbursements]]/'1.) CLM Reference'!$B$5</f>
        <v>0</v>
      </c>
      <c r="H538" s="47">
        <v>43.465170000000001</v>
      </c>
      <c r="I538" s="48">
        <f>Table3[[#This Row],[Residential CLM $ Collected]]/'1.) CLM Reference'!$B$4</f>
        <v>4.6791873744679537E-7</v>
      </c>
      <c r="J538" s="68">
        <v>0</v>
      </c>
      <c r="K538" s="48">
        <f>Table3[[#This Row],[Residential Incentive Disbursements]]/'1.) CLM Reference'!$B$5</f>
        <v>0</v>
      </c>
      <c r="L538" s="49">
        <v>0</v>
      </c>
      <c r="M538" s="48">
        <f>Table3[[#This Row],[C&amp;I CLM $ Collected]]/'1.) CLM Reference'!$B$4</f>
        <v>0</v>
      </c>
      <c r="N538" s="68">
        <v>0</v>
      </c>
      <c r="O538" s="48">
        <f>Table3[[#This Row],[C&amp;I Incentive Disbursements]]/'1.) CLM Reference'!$B$5</f>
        <v>0</v>
      </c>
    </row>
    <row r="539" spans="1:15" x14ac:dyDescent="0.35">
      <c r="A539" t="s">
        <v>118</v>
      </c>
      <c r="B539" s="72">
        <v>9009344100</v>
      </c>
      <c r="C539" t="s">
        <v>45</v>
      </c>
      <c r="D539" s="47">
        <f>Table3[[#This Row],[Residential CLM $ Collected]]+Table3[[#This Row],[C&amp;I CLM $ Collected]]</f>
        <v>150889.83756000001</v>
      </c>
      <c r="E539" s="48">
        <f>Table3[[#This Row],[CLM $ Collected ]]/'1.) CLM Reference'!$B$4</f>
        <v>1.6243852787099936E-3</v>
      </c>
      <c r="F539" s="47">
        <f>Table3[[#This Row],[Residential Incentive Disbursements]]+Table3[[#This Row],[C&amp;I Incentive Disbursements]]</f>
        <v>220800.05000000002</v>
      </c>
      <c r="G539" s="48">
        <f>Table3[[#This Row],[Incentive Disbursements]]/'1.) CLM Reference'!$B$5</f>
        <v>1.7729145053174565E-3</v>
      </c>
      <c r="H539" s="47">
        <v>106805.013819</v>
      </c>
      <c r="I539" s="48">
        <f>Table3[[#This Row],[Residential CLM $ Collected]]/'1.) CLM Reference'!$B$4</f>
        <v>1.1497957380397687E-3</v>
      </c>
      <c r="J539" s="68">
        <v>200162.1</v>
      </c>
      <c r="K539" s="48">
        <f>Table3[[#This Row],[Residential Incentive Disbursements]]/'1.) CLM Reference'!$B$5</f>
        <v>1.6072020386988283E-3</v>
      </c>
      <c r="L539" s="49">
        <v>44084.823741</v>
      </c>
      <c r="M539" s="48">
        <f>Table3[[#This Row],[C&amp;I CLM $ Collected]]/'1.) CLM Reference'!$B$4</f>
        <v>4.7458954067022466E-4</v>
      </c>
      <c r="N539" s="68">
        <v>20637.95</v>
      </c>
      <c r="O539" s="48">
        <f>Table3[[#This Row],[C&amp;I Incentive Disbursements]]/'1.) CLM Reference'!$B$5</f>
        <v>1.6571246661862803E-4</v>
      </c>
    </row>
    <row r="540" spans="1:15" x14ac:dyDescent="0.35">
      <c r="A540" t="s">
        <v>118</v>
      </c>
      <c r="B540" s="72">
        <v>9009344200</v>
      </c>
      <c r="C540" t="s">
        <v>45</v>
      </c>
      <c r="D540" s="47">
        <f>Table3[[#This Row],[Residential CLM $ Collected]]+Table3[[#This Row],[C&amp;I CLM $ Collected]]</f>
        <v>39902.116191000001</v>
      </c>
      <c r="E540" s="48">
        <f>Table3[[#This Row],[CLM $ Collected ]]/'1.) CLM Reference'!$B$4</f>
        <v>4.2956113664223682E-4</v>
      </c>
      <c r="F540" s="47">
        <f>Table3[[#This Row],[Residential Incentive Disbursements]]+Table3[[#This Row],[C&amp;I Incentive Disbursements]]</f>
        <v>29287.23</v>
      </c>
      <c r="G540" s="48">
        <f>Table3[[#This Row],[Incentive Disbursements]]/'1.) CLM Reference'!$B$5</f>
        <v>2.351618801153739E-4</v>
      </c>
      <c r="H540" s="47">
        <v>39902.116191000001</v>
      </c>
      <c r="I540" s="48">
        <f>Table3[[#This Row],[Residential CLM $ Collected]]/'1.) CLM Reference'!$B$4</f>
        <v>4.2956113664223682E-4</v>
      </c>
      <c r="J540" s="68">
        <v>29287.23</v>
      </c>
      <c r="K540" s="48">
        <f>Table3[[#This Row],[Residential Incentive Disbursements]]/'1.) CLM Reference'!$B$5</f>
        <v>2.351618801153739E-4</v>
      </c>
      <c r="L540" s="49">
        <v>0</v>
      </c>
      <c r="M540" s="48">
        <f>Table3[[#This Row],[C&amp;I CLM $ Collected]]/'1.) CLM Reference'!$B$4</f>
        <v>0</v>
      </c>
      <c r="N540" s="68">
        <v>0</v>
      </c>
      <c r="O540" s="48">
        <f>Table3[[#This Row],[C&amp;I Incentive Disbursements]]/'1.) CLM Reference'!$B$5</f>
        <v>0</v>
      </c>
    </row>
    <row r="541" spans="1:15" x14ac:dyDescent="0.35">
      <c r="A541" t="s">
        <v>118</v>
      </c>
      <c r="B541" s="72">
        <v>9009345400</v>
      </c>
      <c r="C541" t="s">
        <v>45</v>
      </c>
      <c r="D541" s="47">
        <f>Table3[[#This Row],[Residential CLM $ Collected]]+Table3[[#This Row],[C&amp;I CLM $ Collected]]</f>
        <v>400.45047</v>
      </c>
      <c r="E541" s="48">
        <f>Table3[[#This Row],[CLM $ Collected ]]/'1.) CLM Reference'!$B$4</f>
        <v>4.3109984001529454E-6</v>
      </c>
      <c r="F541" s="47">
        <f>Table3[[#This Row],[Residential Incentive Disbursements]]+Table3[[#This Row],[C&amp;I Incentive Disbursements]]</f>
        <v>0</v>
      </c>
      <c r="G541" s="48">
        <f>Table3[[#This Row],[Incentive Disbursements]]/'1.) CLM Reference'!$B$5</f>
        <v>0</v>
      </c>
      <c r="H541" s="47">
        <v>400.45047</v>
      </c>
      <c r="I541" s="48">
        <f>Table3[[#This Row],[Residential CLM $ Collected]]/'1.) CLM Reference'!$B$4</f>
        <v>4.3109984001529454E-6</v>
      </c>
      <c r="J541" s="68">
        <v>0</v>
      </c>
      <c r="K541" s="48">
        <f>Table3[[#This Row],[Residential Incentive Disbursements]]/'1.) CLM Reference'!$B$5</f>
        <v>0</v>
      </c>
      <c r="L541" s="49">
        <v>0</v>
      </c>
      <c r="M541" s="48">
        <f>Table3[[#This Row],[C&amp;I CLM $ Collected]]/'1.) CLM Reference'!$B$4</f>
        <v>0</v>
      </c>
      <c r="N541" s="68">
        <v>0</v>
      </c>
      <c r="O541" s="48">
        <f>Table3[[#This Row],[C&amp;I Incentive Disbursements]]/'1.) CLM Reference'!$B$5</f>
        <v>0</v>
      </c>
    </row>
    <row r="542" spans="1:15" x14ac:dyDescent="0.35">
      <c r="A542" t="s">
        <v>119</v>
      </c>
      <c r="B542" s="72">
        <v>9007541402</v>
      </c>
      <c r="C542" t="s">
        <v>45</v>
      </c>
      <c r="D542" s="47">
        <f>Table3[[#This Row],[Residential CLM $ Collected]]+Table3[[#This Row],[C&amp;I CLM $ Collected]]</f>
        <v>55.250370000000004</v>
      </c>
      <c r="E542" s="48">
        <f>Table3[[#This Row],[CLM $ Collected ]]/'1.) CLM Reference'!$B$4</f>
        <v>5.9479080316189489E-7</v>
      </c>
      <c r="F542" s="47">
        <f>Table3[[#This Row],[Residential Incentive Disbursements]]+Table3[[#This Row],[C&amp;I Incentive Disbursements]]</f>
        <v>0</v>
      </c>
      <c r="G542" s="48">
        <f>Table3[[#This Row],[Incentive Disbursements]]/'1.) CLM Reference'!$B$5</f>
        <v>0</v>
      </c>
      <c r="H542" s="47">
        <v>55.250370000000004</v>
      </c>
      <c r="I542" s="48">
        <f>Table3[[#This Row],[Residential CLM $ Collected]]/'1.) CLM Reference'!$B$4</f>
        <v>5.9479080316189489E-7</v>
      </c>
      <c r="J542" s="68">
        <v>0</v>
      </c>
      <c r="K542" s="48">
        <f>Table3[[#This Row],[Residential Incentive Disbursements]]/'1.) CLM Reference'!$B$5</f>
        <v>0</v>
      </c>
      <c r="L542" s="49">
        <v>0</v>
      </c>
      <c r="M542" s="48">
        <f>Table3[[#This Row],[C&amp;I CLM $ Collected]]/'1.) CLM Reference'!$B$4</f>
        <v>0</v>
      </c>
      <c r="N542" s="68">
        <v>0</v>
      </c>
      <c r="O542" s="48">
        <f>Table3[[#This Row],[C&amp;I Incentive Disbursements]]/'1.) CLM Reference'!$B$5</f>
        <v>0</v>
      </c>
    </row>
    <row r="543" spans="1:15" x14ac:dyDescent="0.35">
      <c r="A543" t="s">
        <v>119</v>
      </c>
      <c r="B543" s="72">
        <v>9007580100</v>
      </c>
      <c r="C543" t="s">
        <v>45</v>
      </c>
      <c r="D543" s="47">
        <f>Table3[[#This Row],[Residential CLM $ Collected]]+Table3[[#This Row],[C&amp;I CLM $ Collected]]</f>
        <v>86956.38915599999</v>
      </c>
      <c r="E543" s="48">
        <f>Table3[[#This Row],[CLM $ Collected ]]/'1.) CLM Reference'!$B$4</f>
        <v>9.3611790375621958E-4</v>
      </c>
      <c r="F543" s="47">
        <f>Table3[[#This Row],[Residential Incentive Disbursements]]+Table3[[#This Row],[C&amp;I Incentive Disbursements]]</f>
        <v>161949.14799999999</v>
      </c>
      <c r="G543" s="48">
        <f>Table3[[#This Row],[Incentive Disbursements]]/'1.) CLM Reference'!$B$5</f>
        <v>1.3003710534168968E-3</v>
      </c>
      <c r="H543" s="47">
        <v>79495.782785999996</v>
      </c>
      <c r="I543" s="48">
        <f>Table3[[#This Row],[Residential CLM $ Collected]]/'1.) CLM Reference'!$B$4</f>
        <v>8.5580169854552058E-4</v>
      </c>
      <c r="J543" s="68">
        <v>100255.75</v>
      </c>
      <c r="K543" s="48">
        <f>Table3[[#This Row],[Residential Incentive Disbursements]]/'1.) CLM Reference'!$B$5</f>
        <v>8.0500377339806108E-4</v>
      </c>
      <c r="L543" s="49">
        <v>7460.6063700000004</v>
      </c>
      <c r="M543" s="48">
        <f>Table3[[#This Row],[C&amp;I CLM $ Collected]]/'1.) CLM Reference'!$B$4</f>
        <v>8.0316205210699028E-5</v>
      </c>
      <c r="N543" s="68">
        <v>61693.398000000001</v>
      </c>
      <c r="O543" s="48">
        <f>Table3[[#This Row],[C&amp;I Incentive Disbursements]]/'1.) CLM Reference'!$B$5</f>
        <v>4.9536728001883584E-4</v>
      </c>
    </row>
    <row r="544" spans="1:15" x14ac:dyDescent="0.35">
      <c r="A544" t="s">
        <v>119</v>
      </c>
      <c r="B544" s="72">
        <v>9007585100</v>
      </c>
      <c r="C544" t="s">
        <v>45</v>
      </c>
      <c r="D544" s="47">
        <f>Table3[[#This Row],[Residential CLM $ Collected]]+Table3[[#This Row],[C&amp;I CLM $ Collected]]</f>
        <v>153.19310999999999</v>
      </c>
      <c r="E544" s="48">
        <f>Table3[[#This Row],[CLM $ Collected ]]/'1.) CLM Reference'!$B$4</f>
        <v>1.6491808640515621E-6</v>
      </c>
      <c r="F544" s="47">
        <f>Table3[[#This Row],[Residential Incentive Disbursements]]+Table3[[#This Row],[C&amp;I Incentive Disbursements]]</f>
        <v>0</v>
      </c>
      <c r="G544" s="48">
        <f>Table3[[#This Row],[Incentive Disbursements]]/'1.) CLM Reference'!$B$5</f>
        <v>0</v>
      </c>
      <c r="H544" s="47">
        <v>153.19310999999999</v>
      </c>
      <c r="I544" s="48">
        <f>Table3[[#This Row],[Residential CLM $ Collected]]/'1.) CLM Reference'!$B$4</f>
        <v>1.6491808640515621E-6</v>
      </c>
      <c r="J544" s="68">
        <v>0</v>
      </c>
      <c r="K544" s="48">
        <f>Table3[[#This Row],[Residential Incentive Disbursements]]/'1.) CLM Reference'!$B$5</f>
        <v>0</v>
      </c>
      <c r="L544" s="49">
        <v>0</v>
      </c>
      <c r="M544" s="48">
        <f>Table3[[#This Row],[C&amp;I CLM $ Collected]]/'1.) CLM Reference'!$B$4</f>
        <v>0</v>
      </c>
      <c r="N544" s="68">
        <v>0</v>
      </c>
      <c r="O544" s="48">
        <f>Table3[[#This Row],[C&amp;I Incentive Disbursements]]/'1.) CLM Reference'!$B$5</f>
        <v>0</v>
      </c>
    </row>
    <row r="545" spans="1:15" x14ac:dyDescent="0.35">
      <c r="A545" t="s">
        <v>120</v>
      </c>
      <c r="B545" s="72">
        <v>9007541100</v>
      </c>
      <c r="C545" t="s">
        <v>45</v>
      </c>
      <c r="D545" s="47">
        <f>Table3[[#This Row],[Residential CLM $ Collected]]+Table3[[#This Row],[C&amp;I CLM $ Collected]]</f>
        <v>17456.552190000002</v>
      </c>
      <c r="E545" s="48">
        <f>Table3[[#This Row],[CLM $ Collected ]]/'1.) CLM Reference'!$B$4</f>
        <v>1.879262835258413E-4</v>
      </c>
      <c r="F545" s="47">
        <f>Table3[[#This Row],[Residential Incentive Disbursements]]+Table3[[#This Row],[C&amp;I Incentive Disbursements]]</f>
        <v>7034.75</v>
      </c>
      <c r="G545" s="48">
        <f>Table3[[#This Row],[Incentive Disbursements]]/'1.) CLM Reference'!$B$5</f>
        <v>5.6485541177558501E-5</v>
      </c>
      <c r="H545" s="47">
        <v>17456.392800000001</v>
      </c>
      <c r="I545" s="48">
        <f>Table3[[#This Row],[Residential CLM $ Collected]]/'1.) CLM Reference'!$B$4</f>
        <v>1.8792456763314924E-4</v>
      </c>
      <c r="J545" s="68">
        <v>7034.75</v>
      </c>
      <c r="K545" s="48">
        <f>Table3[[#This Row],[Residential Incentive Disbursements]]/'1.) CLM Reference'!$B$5</f>
        <v>5.6485541177558501E-5</v>
      </c>
      <c r="L545" s="49">
        <v>0.15939</v>
      </c>
      <c r="M545" s="48">
        <f>Table3[[#This Row],[C&amp;I CLM $ Collected]]/'1.) CLM Reference'!$B$4</f>
        <v>1.7158926920484774E-9</v>
      </c>
      <c r="N545" s="68">
        <v>0</v>
      </c>
      <c r="O545" s="48">
        <f>Table3[[#This Row],[C&amp;I Incentive Disbursements]]/'1.) CLM Reference'!$B$5</f>
        <v>0</v>
      </c>
    </row>
    <row r="546" spans="1:15" x14ac:dyDescent="0.35">
      <c r="A546" t="s">
        <v>120</v>
      </c>
      <c r="B546" s="72">
        <v>9007541200</v>
      </c>
      <c r="C546" t="s">
        <v>45</v>
      </c>
      <c r="D546" s="47">
        <f>Table3[[#This Row],[Residential CLM $ Collected]]+Table3[[#This Row],[C&amp;I CLM $ Collected]]</f>
        <v>50843.666369999999</v>
      </c>
      <c r="E546" s="48">
        <f>Table3[[#This Row],[CLM $ Collected ]]/'1.) CLM Reference'!$B$4</f>
        <v>5.4735099793734815E-4</v>
      </c>
      <c r="F546" s="47">
        <f>Table3[[#This Row],[Residential Incentive Disbursements]]+Table3[[#This Row],[C&amp;I Incentive Disbursements]]</f>
        <v>76887.73</v>
      </c>
      <c r="G546" s="48">
        <f>Table3[[#This Row],[Incentive Disbursements]]/'1.) CLM Reference'!$B$5</f>
        <v>6.1737020348470088E-4</v>
      </c>
      <c r="H546" s="47">
        <v>50843.666369999999</v>
      </c>
      <c r="I546" s="48">
        <f>Table3[[#This Row],[Residential CLM $ Collected]]/'1.) CLM Reference'!$B$4</f>
        <v>5.4735099793734815E-4</v>
      </c>
      <c r="J546" s="68">
        <v>76887.73</v>
      </c>
      <c r="K546" s="48">
        <f>Table3[[#This Row],[Residential Incentive Disbursements]]/'1.) CLM Reference'!$B$5</f>
        <v>6.1737020348470088E-4</v>
      </c>
      <c r="L546" s="49">
        <v>0</v>
      </c>
      <c r="M546" s="48">
        <f>Table3[[#This Row],[C&amp;I CLM $ Collected]]/'1.) CLM Reference'!$B$4</f>
        <v>0</v>
      </c>
      <c r="N546" s="68">
        <v>0</v>
      </c>
      <c r="O546" s="48">
        <f>Table3[[#This Row],[C&amp;I Incentive Disbursements]]/'1.) CLM Reference'!$B$5</f>
        <v>0</v>
      </c>
    </row>
    <row r="547" spans="1:15" x14ac:dyDescent="0.35">
      <c r="A547" t="s">
        <v>120</v>
      </c>
      <c r="B547" s="72">
        <v>9007541300</v>
      </c>
      <c r="C547" t="s">
        <v>45</v>
      </c>
      <c r="D547" s="47">
        <f>Table3[[#This Row],[Residential CLM $ Collected]]+Table3[[#This Row],[C&amp;I CLM $ Collected]]</f>
        <v>58620.270177000006</v>
      </c>
      <c r="E547" s="48">
        <f>Table3[[#This Row],[CLM $ Collected ]]/'1.) CLM Reference'!$B$4</f>
        <v>6.3106903320548095E-4</v>
      </c>
      <c r="F547" s="47">
        <f>Table3[[#This Row],[Residential Incentive Disbursements]]+Table3[[#This Row],[C&amp;I Incentive Disbursements]]</f>
        <v>27035.33</v>
      </c>
      <c r="G547" s="48">
        <f>Table3[[#This Row],[Incentive Disbursements]]/'1.) CLM Reference'!$B$5</f>
        <v>2.1708024392677532E-4</v>
      </c>
      <c r="H547" s="47">
        <v>58620.270177000006</v>
      </c>
      <c r="I547" s="48">
        <f>Table3[[#This Row],[Residential CLM $ Collected]]/'1.) CLM Reference'!$B$4</f>
        <v>6.3106903320548095E-4</v>
      </c>
      <c r="J547" s="68">
        <v>27035.33</v>
      </c>
      <c r="K547" s="48">
        <f>Table3[[#This Row],[Residential Incentive Disbursements]]/'1.) CLM Reference'!$B$5</f>
        <v>2.1708024392677532E-4</v>
      </c>
      <c r="L547" s="49">
        <v>0</v>
      </c>
      <c r="M547" s="48">
        <f>Table3[[#This Row],[C&amp;I CLM $ Collected]]/'1.) CLM Reference'!$B$4</f>
        <v>0</v>
      </c>
      <c r="N547" s="68">
        <v>0</v>
      </c>
      <c r="O547" s="48">
        <f>Table3[[#This Row],[C&amp;I Incentive Disbursements]]/'1.) CLM Reference'!$B$5</f>
        <v>0</v>
      </c>
    </row>
    <row r="548" spans="1:15" x14ac:dyDescent="0.35">
      <c r="A548" t="s">
        <v>120</v>
      </c>
      <c r="B548" s="72">
        <v>9007541401</v>
      </c>
      <c r="C548" t="s">
        <v>45</v>
      </c>
      <c r="D548" s="47">
        <f>Table3[[#This Row],[Residential CLM $ Collected]]+Table3[[#This Row],[C&amp;I CLM $ Collected]]</f>
        <v>41031.149460000001</v>
      </c>
      <c r="E548" s="48">
        <f>Table3[[#This Row],[CLM $ Collected ]]/'1.) CLM Reference'!$B$4</f>
        <v>4.417156001302643E-4</v>
      </c>
      <c r="F548" s="47">
        <f>Table3[[#This Row],[Residential Incentive Disbursements]]+Table3[[#This Row],[C&amp;I Incentive Disbursements]]</f>
        <v>32350.66</v>
      </c>
      <c r="G548" s="48">
        <f>Table3[[#This Row],[Incentive Disbursements]]/'1.) CLM Reference'!$B$5</f>
        <v>2.5975969829079848E-4</v>
      </c>
      <c r="H548" s="47">
        <v>41031.149460000001</v>
      </c>
      <c r="I548" s="48">
        <f>Table3[[#This Row],[Residential CLM $ Collected]]/'1.) CLM Reference'!$B$4</f>
        <v>4.417156001302643E-4</v>
      </c>
      <c r="J548" s="68">
        <v>32350.66</v>
      </c>
      <c r="K548" s="48">
        <f>Table3[[#This Row],[Residential Incentive Disbursements]]/'1.) CLM Reference'!$B$5</f>
        <v>2.5975969829079848E-4</v>
      </c>
      <c r="L548" s="49">
        <v>0</v>
      </c>
      <c r="M548" s="48">
        <f>Table3[[#This Row],[C&amp;I CLM $ Collected]]/'1.) CLM Reference'!$B$4</f>
        <v>0</v>
      </c>
      <c r="N548" s="68">
        <v>0</v>
      </c>
      <c r="O548" s="48">
        <f>Table3[[#This Row],[C&amp;I Incentive Disbursements]]/'1.) CLM Reference'!$B$5</f>
        <v>0</v>
      </c>
    </row>
    <row r="549" spans="1:15" x14ac:dyDescent="0.35">
      <c r="A549" t="s">
        <v>120</v>
      </c>
      <c r="B549" s="72">
        <v>9007541402</v>
      </c>
      <c r="C549" t="s">
        <v>45</v>
      </c>
      <c r="D549" s="47">
        <f>Table3[[#This Row],[Residential CLM $ Collected]]+Table3[[#This Row],[C&amp;I CLM $ Collected]]</f>
        <v>559389.72280800005</v>
      </c>
      <c r="E549" s="48">
        <f>Table3[[#This Row],[CLM $ Collected ]]/'1.) CLM Reference'!$B$4</f>
        <v>6.0220386308631078E-3</v>
      </c>
      <c r="F549" s="47">
        <f>Table3[[#This Row],[Residential Incentive Disbursements]]+Table3[[#This Row],[C&amp;I Incentive Disbursements]]</f>
        <v>903566.54499999993</v>
      </c>
      <c r="G549" s="48">
        <f>Table3[[#This Row],[Incentive Disbursements]]/'1.) CLM Reference'!$B$5</f>
        <v>7.2551896349211786E-3</v>
      </c>
      <c r="H549" s="47">
        <v>306688.01868600002</v>
      </c>
      <c r="I549" s="48">
        <f>Table3[[#This Row],[Residential CLM $ Collected]]/'1.) CLM Reference'!$B$4</f>
        <v>3.3016107033197457E-3</v>
      </c>
      <c r="J549" s="68">
        <v>522476.38500000001</v>
      </c>
      <c r="K549" s="48">
        <f>Table3[[#This Row],[Residential Incentive Disbursements]]/'1.) CLM Reference'!$B$5</f>
        <v>4.1952253255935759E-3</v>
      </c>
      <c r="L549" s="49">
        <v>252701.704122</v>
      </c>
      <c r="M549" s="48">
        <f>Table3[[#This Row],[C&amp;I CLM $ Collected]]/'1.) CLM Reference'!$B$4</f>
        <v>2.7204279275433612E-3</v>
      </c>
      <c r="N549" s="68">
        <v>381090.16</v>
      </c>
      <c r="O549" s="48">
        <f>Table3[[#This Row],[C&amp;I Incentive Disbursements]]/'1.) CLM Reference'!$B$5</f>
        <v>3.0599643093276031E-3</v>
      </c>
    </row>
    <row r="550" spans="1:15" x14ac:dyDescent="0.35">
      <c r="A550" t="s">
        <v>120</v>
      </c>
      <c r="B550" s="72">
        <v>9007541500</v>
      </c>
      <c r="C550" t="s">
        <v>45</v>
      </c>
      <c r="D550" s="47">
        <f>Table3[[#This Row],[Residential CLM $ Collected]]+Table3[[#This Row],[C&amp;I CLM $ Collected]]</f>
        <v>11608.3254</v>
      </c>
      <c r="E550" s="48">
        <f>Table3[[#This Row],[CLM $ Collected ]]/'1.) CLM Reference'!$B$4</f>
        <v>1.2496794479440815E-4</v>
      </c>
      <c r="F550" s="47">
        <f>Table3[[#This Row],[Residential Incentive Disbursements]]+Table3[[#This Row],[C&amp;I Incentive Disbursements]]</f>
        <v>12899.83</v>
      </c>
      <c r="G550" s="48">
        <f>Table3[[#This Row],[Incentive Disbursements]]/'1.) CLM Reference'!$B$5</f>
        <v>1.0357921442105327E-4</v>
      </c>
      <c r="H550" s="47">
        <v>11608.3254</v>
      </c>
      <c r="I550" s="48">
        <f>Table3[[#This Row],[Residential CLM $ Collected]]/'1.) CLM Reference'!$B$4</f>
        <v>1.2496794479440815E-4</v>
      </c>
      <c r="J550" s="68">
        <v>12899.83</v>
      </c>
      <c r="K550" s="48">
        <f>Table3[[#This Row],[Residential Incentive Disbursements]]/'1.) CLM Reference'!$B$5</f>
        <v>1.0357921442105327E-4</v>
      </c>
      <c r="L550" s="49">
        <v>0</v>
      </c>
      <c r="M550" s="48">
        <f>Table3[[#This Row],[C&amp;I CLM $ Collected]]/'1.) CLM Reference'!$B$4</f>
        <v>0</v>
      </c>
      <c r="N550" s="68">
        <v>0</v>
      </c>
      <c r="O550" s="48">
        <f>Table3[[#This Row],[C&amp;I Incentive Disbursements]]/'1.) CLM Reference'!$B$5</f>
        <v>0</v>
      </c>
    </row>
    <row r="551" spans="1:15" x14ac:dyDescent="0.35">
      <c r="A551" t="s">
        <v>120</v>
      </c>
      <c r="B551" s="72">
        <v>9007541600</v>
      </c>
      <c r="C551" t="s">
        <v>45</v>
      </c>
      <c r="D551" s="47">
        <f>Table3[[#This Row],[Residential CLM $ Collected]]+Table3[[#This Row],[C&amp;I CLM $ Collected]]</f>
        <v>9035.2650990000002</v>
      </c>
      <c r="E551" s="48">
        <f>Table3[[#This Row],[CLM $ Collected ]]/'1.) CLM Reference'!$B$4</f>
        <v>9.7267992685204602E-5</v>
      </c>
      <c r="F551" s="47">
        <f>Table3[[#This Row],[Residential Incentive Disbursements]]+Table3[[#This Row],[C&amp;I Incentive Disbursements]]</f>
        <v>18187.349999999999</v>
      </c>
      <c r="G551" s="48">
        <f>Table3[[#This Row],[Incentive Disbursements]]/'1.) CLM Reference'!$B$5</f>
        <v>1.4603536832661693E-4</v>
      </c>
      <c r="H551" s="47">
        <v>9035.2650990000002</v>
      </c>
      <c r="I551" s="48">
        <f>Table3[[#This Row],[Residential CLM $ Collected]]/'1.) CLM Reference'!$B$4</f>
        <v>9.7267992685204602E-5</v>
      </c>
      <c r="J551" s="68">
        <v>18187.349999999999</v>
      </c>
      <c r="K551" s="48">
        <f>Table3[[#This Row],[Residential Incentive Disbursements]]/'1.) CLM Reference'!$B$5</f>
        <v>1.4603536832661693E-4</v>
      </c>
      <c r="L551" s="49">
        <v>0</v>
      </c>
      <c r="M551" s="48">
        <f>Table3[[#This Row],[C&amp;I CLM $ Collected]]/'1.) CLM Reference'!$B$4</f>
        <v>0</v>
      </c>
      <c r="N551" s="68">
        <v>0</v>
      </c>
      <c r="O551" s="48">
        <f>Table3[[#This Row],[C&amp;I Incentive Disbursements]]/'1.) CLM Reference'!$B$5</f>
        <v>0</v>
      </c>
    </row>
    <row r="552" spans="1:15" x14ac:dyDescent="0.35">
      <c r="A552" t="s">
        <v>120</v>
      </c>
      <c r="B552" s="72">
        <v>9007541700</v>
      </c>
      <c r="C552" t="s">
        <v>45</v>
      </c>
      <c r="D552" s="47">
        <f>Table3[[#This Row],[Residential CLM $ Collected]]+Table3[[#This Row],[C&amp;I CLM $ Collected]]</f>
        <v>18845.48631</v>
      </c>
      <c r="E552" s="48">
        <f>Table3[[#This Row],[CLM $ Collected ]]/'1.) CLM Reference'!$B$4</f>
        <v>2.028786764378482E-4</v>
      </c>
      <c r="F552" s="47">
        <f>Table3[[#This Row],[Residential Incentive Disbursements]]+Table3[[#This Row],[C&amp;I Incentive Disbursements]]</f>
        <v>22573.97</v>
      </c>
      <c r="G552" s="48">
        <f>Table3[[#This Row],[Incentive Disbursements]]/'1.) CLM Reference'!$B$5</f>
        <v>1.8125774362642174E-4</v>
      </c>
      <c r="H552" s="47">
        <v>18845.48631</v>
      </c>
      <c r="I552" s="48">
        <f>Table3[[#This Row],[Residential CLM $ Collected]]/'1.) CLM Reference'!$B$4</f>
        <v>2.028786764378482E-4</v>
      </c>
      <c r="J552" s="68">
        <v>22573.97</v>
      </c>
      <c r="K552" s="48">
        <f>Table3[[#This Row],[Residential Incentive Disbursements]]/'1.) CLM Reference'!$B$5</f>
        <v>1.8125774362642174E-4</v>
      </c>
      <c r="L552" s="49">
        <v>0</v>
      </c>
      <c r="M552" s="48">
        <f>Table3[[#This Row],[C&amp;I CLM $ Collected]]/'1.) CLM Reference'!$B$4</f>
        <v>0</v>
      </c>
      <c r="N552" s="68">
        <v>0</v>
      </c>
      <c r="O552" s="48">
        <f>Table3[[#This Row],[C&amp;I Incentive Disbursements]]/'1.) CLM Reference'!$B$5</f>
        <v>0</v>
      </c>
    </row>
    <row r="553" spans="1:15" x14ac:dyDescent="0.35">
      <c r="A553" t="s">
        <v>120</v>
      </c>
      <c r="B553" s="72">
        <v>9007542000</v>
      </c>
      <c r="C553" t="s">
        <v>45</v>
      </c>
      <c r="D553" s="47">
        <f>Table3[[#This Row],[Residential CLM $ Collected]]+Table3[[#This Row],[C&amp;I CLM $ Collected]]</f>
        <v>40445.808039000003</v>
      </c>
      <c r="E553" s="48">
        <f>Table3[[#This Row],[CLM $ Collected ]]/'1.) CLM Reference'!$B$4</f>
        <v>4.3541418180635959E-4</v>
      </c>
      <c r="F553" s="47">
        <f>Table3[[#This Row],[Residential Incentive Disbursements]]+Table3[[#This Row],[C&amp;I Incentive Disbursements]]</f>
        <v>81596.81</v>
      </c>
      <c r="G553" s="48">
        <f>Table3[[#This Row],[Incentive Disbursements]]/'1.) CLM Reference'!$B$5</f>
        <v>6.551817720903255E-4</v>
      </c>
      <c r="H553" s="47">
        <v>40445.808039000003</v>
      </c>
      <c r="I553" s="48">
        <f>Table3[[#This Row],[Residential CLM $ Collected]]/'1.) CLM Reference'!$B$4</f>
        <v>4.3541418180635959E-4</v>
      </c>
      <c r="J553" s="68">
        <v>81596.81</v>
      </c>
      <c r="K553" s="48">
        <f>Table3[[#This Row],[Residential Incentive Disbursements]]/'1.) CLM Reference'!$B$5</f>
        <v>6.551817720903255E-4</v>
      </c>
      <c r="L553" s="49">
        <v>0</v>
      </c>
      <c r="M553" s="48">
        <f>Table3[[#This Row],[C&amp;I CLM $ Collected]]/'1.) CLM Reference'!$B$4</f>
        <v>0</v>
      </c>
      <c r="N553" s="68">
        <v>0</v>
      </c>
      <c r="O553" s="48">
        <f>Table3[[#This Row],[C&amp;I Incentive Disbursements]]/'1.) CLM Reference'!$B$5</f>
        <v>0</v>
      </c>
    </row>
    <row r="554" spans="1:15" x14ac:dyDescent="0.35">
      <c r="A554" t="s">
        <v>120</v>
      </c>
      <c r="B554" s="72">
        <v>9007542100</v>
      </c>
      <c r="C554" t="s">
        <v>45</v>
      </c>
      <c r="D554" s="47">
        <f>Table3[[#This Row],[Residential CLM $ Collected]]+Table3[[#This Row],[C&amp;I CLM $ Collected]]</f>
        <v>31981.2654</v>
      </c>
      <c r="E554" s="48">
        <f>Table3[[#This Row],[CLM $ Collected ]]/'1.) CLM Reference'!$B$4</f>
        <v>3.4429022888714987E-4</v>
      </c>
      <c r="F554" s="47">
        <f>Table3[[#This Row],[Residential Incentive Disbursements]]+Table3[[#This Row],[C&amp;I Incentive Disbursements]]</f>
        <v>30547.095000000001</v>
      </c>
      <c r="G554" s="48">
        <f>Table3[[#This Row],[Incentive Disbursements]]/'1.) CLM Reference'!$B$5</f>
        <v>2.4527796900775312E-4</v>
      </c>
      <c r="H554" s="47">
        <v>31981.2654</v>
      </c>
      <c r="I554" s="48">
        <f>Table3[[#This Row],[Residential CLM $ Collected]]/'1.) CLM Reference'!$B$4</f>
        <v>3.4429022888714987E-4</v>
      </c>
      <c r="J554" s="68">
        <v>30547.095000000001</v>
      </c>
      <c r="K554" s="48">
        <f>Table3[[#This Row],[Residential Incentive Disbursements]]/'1.) CLM Reference'!$B$5</f>
        <v>2.4527796900775312E-4</v>
      </c>
      <c r="L554" s="49">
        <v>0</v>
      </c>
      <c r="M554" s="48">
        <f>Table3[[#This Row],[C&amp;I CLM $ Collected]]/'1.) CLM Reference'!$B$4</f>
        <v>0</v>
      </c>
      <c r="N554" s="68">
        <v>0</v>
      </c>
      <c r="O554" s="48">
        <f>Table3[[#This Row],[C&amp;I Incentive Disbursements]]/'1.) CLM Reference'!$B$5</f>
        <v>0</v>
      </c>
    </row>
    <row r="555" spans="1:15" x14ac:dyDescent="0.35">
      <c r="A555" t="s">
        <v>120</v>
      </c>
      <c r="B555" s="72">
        <v>9007542200</v>
      </c>
      <c r="C555" t="s">
        <v>45</v>
      </c>
      <c r="D555" s="47">
        <f>Table3[[#This Row],[Residential CLM $ Collected]]+Table3[[#This Row],[C&amp;I CLM $ Collected]]</f>
        <v>25113.560850000002</v>
      </c>
      <c r="E555" s="48">
        <f>Table3[[#This Row],[CLM $ Collected ]]/'1.) CLM Reference'!$B$4</f>
        <v>2.7035683251038173E-4</v>
      </c>
      <c r="F555" s="47">
        <f>Table3[[#This Row],[Residential Incentive Disbursements]]+Table3[[#This Row],[C&amp;I Incentive Disbursements]]</f>
        <v>47414.02</v>
      </c>
      <c r="G555" s="48">
        <f>Table3[[#This Row],[Incentive Disbursements]]/'1.) CLM Reference'!$B$5</f>
        <v>3.8071098178379931E-4</v>
      </c>
      <c r="H555" s="47">
        <v>25113.560850000002</v>
      </c>
      <c r="I555" s="48">
        <f>Table3[[#This Row],[Residential CLM $ Collected]]/'1.) CLM Reference'!$B$4</f>
        <v>2.7035683251038173E-4</v>
      </c>
      <c r="J555" s="68">
        <v>47414.02</v>
      </c>
      <c r="K555" s="48">
        <f>Table3[[#This Row],[Residential Incentive Disbursements]]/'1.) CLM Reference'!$B$5</f>
        <v>3.8071098178379931E-4</v>
      </c>
      <c r="L555" s="49">
        <v>0</v>
      </c>
      <c r="M555" s="48">
        <f>Table3[[#This Row],[C&amp;I CLM $ Collected]]/'1.) CLM Reference'!$B$4</f>
        <v>0</v>
      </c>
      <c r="N555" s="68">
        <v>0</v>
      </c>
      <c r="O555" s="48">
        <f>Table3[[#This Row],[C&amp;I Incentive Disbursements]]/'1.) CLM Reference'!$B$5</f>
        <v>0</v>
      </c>
    </row>
    <row r="556" spans="1:15" x14ac:dyDescent="0.35">
      <c r="A556" t="s">
        <v>120</v>
      </c>
      <c r="B556" s="72">
        <v>9007580100</v>
      </c>
      <c r="C556" t="s">
        <v>45</v>
      </c>
      <c r="D556" s="47">
        <f>Table3[[#This Row],[Residential CLM $ Collected]]+Table3[[#This Row],[C&amp;I CLM $ Collected]]</f>
        <v>396.37394999999998</v>
      </c>
      <c r="E556" s="48">
        <f>Table3[[#This Row],[CLM $ Collected ]]/'1.) CLM Reference'!$B$4</f>
        <v>4.267113144635099E-6</v>
      </c>
      <c r="F556" s="47">
        <f>Table3[[#This Row],[Residential Incentive Disbursements]]+Table3[[#This Row],[C&amp;I Incentive Disbursements]]</f>
        <v>224.25</v>
      </c>
      <c r="G556" s="48">
        <f>Table3[[#This Row],[Incentive Disbursements]]/'1.) CLM Reference'!$B$5</f>
        <v>1.8006158867148789E-6</v>
      </c>
      <c r="H556" s="47">
        <v>396.37394999999998</v>
      </c>
      <c r="I556" s="48">
        <f>Table3[[#This Row],[Residential CLM $ Collected]]/'1.) CLM Reference'!$B$4</f>
        <v>4.267113144635099E-6</v>
      </c>
      <c r="J556" s="68">
        <v>224.25</v>
      </c>
      <c r="K556" s="48">
        <f>Table3[[#This Row],[Residential Incentive Disbursements]]/'1.) CLM Reference'!$B$5</f>
        <v>1.8006158867148789E-6</v>
      </c>
      <c r="L556" s="49">
        <v>0</v>
      </c>
      <c r="M556" s="48">
        <f>Table3[[#This Row],[C&amp;I CLM $ Collected]]/'1.) CLM Reference'!$B$4</f>
        <v>0</v>
      </c>
      <c r="N556" s="68">
        <v>0</v>
      </c>
      <c r="O556" s="48">
        <f>Table3[[#This Row],[C&amp;I Incentive Disbursements]]/'1.) CLM Reference'!$B$5</f>
        <v>0</v>
      </c>
    </row>
    <row r="557" spans="1:15" x14ac:dyDescent="0.35">
      <c r="A557" t="s">
        <v>120</v>
      </c>
      <c r="B557" s="72">
        <v>9007680200</v>
      </c>
      <c r="C557" t="s">
        <v>45</v>
      </c>
      <c r="D557" s="47">
        <f>Table3[[#This Row],[Residential CLM $ Collected]]+Table3[[#This Row],[C&amp;I CLM $ Collected]]</f>
        <v>64224.460734000008</v>
      </c>
      <c r="E557" s="48">
        <f>Table3[[#This Row],[CLM $ Collected ]]/'1.) CLM Reference'!$B$4</f>
        <v>6.9140023103221658E-4</v>
      </c>
      <c r="F557" s="47">
        <f>Table3[[#This Row],[Residential Incentive Disbursements]]+Table3[[#This Row],[C&amp;I Incentive Disbursements]]</f>
        <v>86132.235000000001</v>
      </c>
      <c r="G557" s="48">
        <f>Table3[[#This Row],[Incentive Disbursements]]/'1.) CLM Reference'!$B$5</f>
        <v>6.915989774771876E-4</v>
      </c>
      <c r="H557" s="47">
        <v>64224.460734000008</v>
      </c>
      <c r="I557" s="48">
        <f>Table3[[#This Row],[Residential CLM $ Collected]]/'1.) CLM Reference'!$B$4</f>
        <v>6.9140023103221658E-4</v>
      </c>
      <c r="J557" s="68">
        <v>86132.235000000001</v>
      </c>
      <c r="K557" s="48">
        <f>Table3[[#This Row],[Residential Incentive Disbursements]]/'1.) CLM Reference'!$B$5</f>
        <v>6.915989774771876E-4</v>
      </c>
      <c r="L557" s="49">
        <v>0</v>
      </c>
      <c r="M557" s="48">
        <f>Table3[[#This Row],[C&amp;I CLM $ Collected]]/'1.) CLM Reference'!$B$4</f>
        <v>0</v>
      </c>
      <c r="N557" s="68">
        <v>0</v>
      </c>
      <c r="O557" s="48">
        <f>Table3[[#This Row],[C&amp;I Incentive Disbursements]]/'1.) CLM Reference'!$B$5</f>
        <v>0</v>
      </c>
    </row>
    <row r="558" spans="1:15" x14ac:dyDescent="0.35">
      <c r="A558" t="s">
        <v>121</v>
      </c>
      <c r="B558" s="72">
        <v>9001100100</v>
      </c>
      <c r="C558" t="s">
        <v>45</v>
      </c>
      <c r="D558" s="47">
        <f>Table3[[#This Row],[Residential CLM $ Collected]]+Table3[[#This Row],[C&amp;I CLM $ Collected]]</f>
        <v>58769.052530999994</v>
      </c>
      <c r="E558" s="48">
        <f>Table3[[#This Row],[CLM $ Collected ]]/'1.) CLM Reference'!$B$4</f>
        <v>6.3267073063903603E-4</v>
      </c>
      <c r="F558" s="47">
        <f>Table3[[#This Row],[Residential Incentive Disbursements]]+Table3[[#This Row],[C&amp;I Incentive Disbursements]]</f>
        <v>64313.03</v>
      </c>
      <c r="G558" s="48">
        <f>Table3[[#This Row],[Incentive Disbursements]]/'1.) CLM Reference'!$B$5</f>
        <v>5.1640162114056009E-4</v>
      </c>
      <c r="H558" s="47">
        <v>58769.052530999994</v>
      </c>
      <c r="I558" s="48">
        <f>Table3[[#This Row],[Residential CLM $ Collected]]/'1.) CLM Reference'!$B$4</f>
        <v>6.3267073063903603E-4</v>
      </c>
      <c r="J558" s="68">
        <v>64313.03</v>
      </c>
      <c r="K558" s="48">
        <f>Table3[[#This Row],[Residential Incentive Disbursements]]/'1.) CLM Reference'!$B$5</f>
        <v>5.1640162114056009E-4</v>
      </c>
      <c r="L558" s="49">
        <v>0</v>
      </c>
      <c r="M558" s="48">
        <f>Table3[[#This Row],[C&amp;I CLM $ Collected]]/'1.) CLM Reference'!$B$4</f>
        <v>0</v>
      </c>
      <c r="N558" s="68">
        <v>0</v>
      </c>
      <c r="O558" s="48">
        <f>Table3[[#This Row],[C&amp;I Incentive Disbursements]]/'1.) CLM Reference'!$B$5</f>
        <v>0</v>
      </c>
    </row>
    <row r="559" spans="1:15" x14ac:dyDescent="0.35">
      <c r="A559" t="s">
        <v>121</v>
      </c>
      <c r="B559" s="72">
        <v>9001100200</v>
      </c>
      <c r="C559" t="s">
        <v>45</v>
      </c>
      <c r="D559" s="47">
        <f>Table3[[#This Row],[Residential CLM $ Collected]]+Table3[[#This Row],[C&amp;I CLM $ Collected]]</f>
        <v>80442.037263000006</v>
      </c>
      <c r="E559" s="48">
        <f>Table3[[#This Row],[CLM $ Collected ]]/'1.) CLM Reference'!$B$4</f>
        <v>8.659884802878035E-4</v>
      </c>
      <c r="F559" s="47">
        <f>Table3[[#This Row],[Residential Incentive Disbursements]]+Table3[[#This Row],[C&amp;I Incentive Disbursements]]</f>
        <v>87249.05</v>
      </c>
      <c r="G559" s="48">
        <f>Table3[[#This Row],[Incentive Disbursements]]/'1.) CLM Reference'!$B$5</f>
        <v>7.0056644606814175E-4</v>
      </c>
      <c r="H559" s="47">
        <v>80442.037263000006</v>
      </c>
      <c r="I559" s="48">
        <f>Table3[[#This Row],[Residential CLM $ Collected]]/'1.) CLM Reference'!$B$4</f>
        <v>8.659884802878035E-4</v>
      </c>
      <c r="J559" s="68">
        <v>87249.05</v>
      </c>
      <c r="K559" s="48">
        <f>Table3[[#This Row],[Residential Incentive Disbursements]]/'1.) CLM Reference'!$B$5</f>
        <v>7.0056644606814175E-4</v>
      </c>
      <c r="L559" s="49">
        <v>0</v>
      </c>
      <c r="M559" s="48">
        <f>Table3[[#This Row],[C&amp;I CLM $ Collected]]/'1.) CLM Reference'!$B$4</f>
        <v>0</v>
      </c>
      <c r="N559" s="68">
        <v>0</v>
      </c>
      <c r="O559" s="48">
        <f>Table3[[#This Row],[C&amp;I Incentive Disbursements]]/'1.) CLM Reference'!$B$5</f>
        <v>0</v>
      </c>
    </row>
    <row r="560" spans="1:15" x14ac:dyDescent="0.35">
      <c r="A560" t="s">
        <v>121</v>
      </c>
      <c r="B560" s="72">
        <v>9001100300</v>
      </c>
      <c r="C560" t="s">
        <v>45</v>
      </c>
      <c r="D560" s="47">
        <f>Table3[[#This Row],[Residential CLM $ Collected]]+Table3[[#This Row],[C&amp;I CLM $ Collected]]</f>
        <v>272352.18189900002</v>
      </c>
      <c r="E560" s="48">
        <f>Table3[[#This Row],[CLM $ Collected ]]/'1.) CLM Reference'!$B$4</f>
        <v>2.9319726368276034E-3</v>
      </c>
      <c r="F560" s="47">
        <f>Table3[[#This Row],[Residential Incentive Disbursements]]+Table3[[#This Row],[C&amp;I Incentive Disbursements]]</f>
        <v>365476.33999999997</v>
      </c>
      <c r="G560" s="48">
        <f>Table3[[#This Row],[Incentive Disbursements]]/'1.) CLM Reference'!$B$5</f>
        <v>2.9345931060085102E-3</v>
      </c>
      <c r="H560" s="47">
        <v>175769.75971800002</v>
      </c>
      <c r="I560" s="48">
        <f>Table3[[#This Row],[Residential CLM $ Collected]]/'1.) CLM Reference'!$B$4</f>
        <v>1.8922269037156224E-3</v>
      </c>
      <c r="J560" s="68">
        <v>316900.75</v>
      </c>
      <c r="K560" s="48">
        <f>Table3[[#This Row],[Residential Incentive Disbursements]]/'1.) CLM Reference'!$B$5</f>
        <v>2.5445552952591309E-3</v>
      </c>
      <c r="L560" s="49">
        <v>96582.422181000002</v>
      </c>
      <c r="M560" s="48">
        <f>Table3[[#This Row],[C&amp;I CLM $ Collected]]/'1.) CLM Reference'!$B$4</f>
        <v>1.039745733111981E-3</v>
      </c>
      <c r="N560" s="68">
        <v>48575.59</v>
      </c>
      <c r="O560" s="48">
        <f>Table3[[#This Row],[C&amp;I Incentive Disbursements]]/'1.) CLM Reference'!$B$5</f>
        <v>3.9003781074937967E-4</v>
      </c>
    </row>
    <row r="561" spans="1:15" x14ac:dyDescent="0.35">
      <c r="A561" t="s">
        <v>121</v>
      </c>
      <c r="B561" s="72">
        <v>9001105200</v>
      </c>
      <c r="C561" t="s">
        <v>45</v>
      </c>
      <c r="D561" s="47">
        <f>Table3[[#This Row],[Residential CLM $ Collected]]+Table3[[#This Row],[C&amp;I CLM $ Collected]]</f>
        <v>235.55427</v>
      </c>
      <c r="E561" s="48">
        <f>Table3[[#This Row],[CLM $ Collected ]]/'1.) CLM Reference'!$B$4</f>
        <v>2.5358294151064301E-6</v>
      </c>
      <c r="F561" s="47">
        <f>Table3[[#This Row],[Residential Incentive Disbursements]]+Table3[[#This Row],[C&amp;I Incentive Disbursements]]</f>
        <v>0</v>
      </c>
      <c r="G561" s="48">
        <f>Table3[[#This Row],[Incentive Disbursements]]/'1.) CLM Reference'!$B$5</f>
        <v>0</v>
      </c>
      <c r="H561" s="47">
        <v>235.55427</v>
      </c>
      <c r="I561" s="48">
        <f>Table3[[#This Row],[Residential CLM $ Collected]]/'1.) CLM Reference'!$B$4</f>
        <v>2.5358294151064301E-6</v>
      </c>
      <c r="J561" s="68">
        <v>0</v>
      </c>
      <c r="K561" s="48">
        <f>Table3[[#This Row],[Residential Incentive Disbursements]]/'1.) CLM Reference'!$B$5</f>
        <v>0</v>
      </c>
      <c r="L561" s="49">
        <v>0</v>
      </c>
      <c r="M561" s="48">
        <f>Table3[[#This Row],[C&amp;I CLM $ Collected]]/'1.) CLM Reference'!$B$4</f>
        <v>0</v>
      </c>
      <c r="N561" s="68">
        <v>0</v>
      </c>
      <c r="O561" s="48">
        <f>Table3[[#This Row],[C&amp;I Incentive Disbursements]]/'1.) CLM Reference'!$B$5</f>
        <v>0</v>
      </c>
    </row>
    <row r="562" spans="1:15" x14ac:dyDescent="0.35">
      <c r="A562" t="s">
        <v>121</v>
      </c>
      <c r="B562" s="72">
        <v>9001110500</v>
      </c>
      <c r="C562" t="s">
        <v>45</v>
      </c>
      <c r="D562" s="47">
        <f>Table3[[#This Row],[Residential CLM $ Collected]]+Table3[[#This Row],[C&amp;I CLM $ Collected]]</f>
        <v>544.82399999999996</v>
      </c>
      <c r="E562" s="48">
        <f>Table3[[#This Row],[CLM $ Collected ]]/'1.) CLM Reference'!$B$4</f>
        <v>5.8652332019111582E-6</v>
      </c>
      <c r="F562" s="47">
        <f>Table3[[#This Row],[Residential Incentive Disbursements]]+Table3[[#This Row],[C&amp;I Incentive Disbursements]]</f>
        <v>0</v>
      </c>
      <c r="G562" s="48">
        <f>Table3[[#This Row],[Incentive Disbursements]]/'1.) CLM Reference'!$B$5</f>
        <v>0</v>
      </c>
      <c r="H562" s="47">
        <v>544.82399999999996</v>
      </c>
      <c r="I562" s="48">
        <f>Table3[[#This Row],[Residential CLM $ Collected]]/'1.) CLM Reference'!$B$4</f>
        <v>5.8652332019111582E-6</v>
      </c>
      <c r="J562" s="68">
        <v>0</v>
      </c>
      <c r="K562" s="48">
        <f>Table3[[#This Row],[Residential Incentive Disbursements]]/'1.) CLM Reference'!$B$5</f>
        <v>0</v>
      </c>
      <c r="L562" s="49">
        <v>0</v>
      </c>
      <c r="M562" s="48">
        <f>Table3[[#This Row],[C&amp;I CLM $ Collected]]/'1.) CLM Reference'!$B$4</f>
        <v>0</v>
      </c>
      <c r="N562" s="68">
        <v>0</v>
      </c>
      <c r="O562" s="48">
        <f>Table3[[#This Row],[C&amp;I Incentive Disbursements]]/'1.) CLM Reference'!$B$5</f>
        <v>0</v>
      </c>
    </row>
    <row r="563" spans="1:15" x14ac:dyDescent="0.35">
      <c r="A563" t="s">
        <v>121</v>
      </c>
      <c r="B563" s="72">
        <v>9001230400</v>
      </c>
      <c r="C563" t="s">
        <v>45</v>
      </c>
      <c r="D563" s="47">
        <f>Table3[[#This Row],[Residential CLM $ Collected]]+Table3[[#This Row],[C&amp;I CLM $ Collected]]</f>
        <v>263.14323000000002</v>
      </c>
      <c r="E563" s="48">
        <f>Table3[[#This Row],[CLM $ Collected ]]/'1.) CLM Reference'!$B$4</f>
        <v>2.8328348410755484E-6</v>
      </c>
      <c r="F563" s="47">
        <f>Table3[[#This Row],[Residential Incentive Disbursements]]+Table3[[#This Row],[C&amp;I Incentive Disbursements]]</f>
        <v>0</v>
      </c>
      <c r="G563" s="48">
        <f>Table3[[#This Row],[Incentive Disbursements]]/'1.) CLM Reference'!$B$5</f>
        <v>0</v>
      </c>
      <c r="H563" s="47">
        <v>263.14323000000002</v>
      </c>
      <c r="I563" s="48">
        <f>Table3[[#This Row],[Residential CLM $ Collected]]/'1.) CLM Reference'!$B$4</f>
        <v>2.8328348410755484E-6</v>
      </c>
      <c r="J563" s="68">
        <v>0</v>
      </c>
      <c r="K563" s="48">
        <f>Table3[[#This Row],[Residential Incentive Disbursements]]/'1.) CLM Reference'!$B$5</f>
        <v>0</v>
      </c>
      <c r="L563" s="49">
        <v>0</v>
      </c>
      <c r="M563" s="48">
        <f>Table3[[#This Row],[C&amp;I CLM $ Collected]]/'1.) CLM Reference'!$B$4</f>
        <v>0</v>
      </c>
      <c r="N563" s="68">
        <v>0</v>
      </c>
      <c r="O563" s="48">
        <f>Table3[[#This Row],[C&amp;I Incentive Disbursements]]/'1.) CLM Reference'!$B$5</f>
        <v>0</v>
      </c>
    </row>
    <row r="564" spans="1:15" x14ac:dyDescent="0.35">
      <c r="A564" t="s">
        <v>122</v>
      </c>
      <c r="B564" s="72">
        <v>9011693600</v>
      </c>
      <c r="C564" t="s">
        <v>45</v>
      </c>
      <c r="D564" s="47">
        <f>Table3[[#This Row],[Residential CLM $ Collected]]+Table3[[#This Row],[C&amp;I CLM $ Collected]]</f>
        <v>269.74101000000002</v>
      </c>
      <c r="E564" s="48">
        <f>Table3[[#This Row],[CLM $ Collected ]]/'1.) CLM Reference'!$B$4</f>
        <v>2.9038623991767067E-6</v>
      </c>
      <c r="F564" s="47">
        <f>Table3[[#This Row],[Residential Incentive Disbursements]]+Table3[[#This Row],[C&amp;I Incentive Disbursements]]</f>
        <v>0</v>
      </c>
      <c r="G564" s="48">
        <f>Table3[[#This Row],[Incentive Disbursements]]/'1.) CLM Reference'!$B$5</f>
        <v>0</v>
      </c>
      <c r="H564" s="47">
        <v>269.74101000000002</v>
      </c>
      <c r="I564" s="48">
        <f>Table3[[#This Row],[Residential CLM $ Collected]]/'1.) CLM Reference'!$B$4</f>
        <v>2.9038623991767067E-6</v>
      </c>
      <c r="J564" s="68">
        <v>0</v>
      </c>
      <c r="K564" s="48">
        <f>Table3[[#This Row],[Residential Incentive Disbursements]]/'1.) CLM Reference'!$B$5</f>
        <v>0</v>
      </c>
      <c r="L564" s="49">
        <v>0</v>
      </c>
      <c r="M564" s="48">
        <f>Table3[[#This Row],[C&amp;I CLM $ Collected]]/'1.) CLM Reference'!$B$4</f>
        <v>0</v>
      </c>
      <c r="N564" s="68">
        <v>0</v>
      </c>
      <c r="O564" s="48">
        <f>Table3[[#This Row],[C&amp;I Incentive Disbursements]]/'1.) CLM Reference'!$B$5</f>
        <v>0</v>
      </c>
    </row>
    <row r="565" spans="1:15" x14ac:dyDescent="0.35">
      <c r="A565" t="s">
        <v>122</v>
      </c>
      <c r="B565" s="72">
        <v>9011695201</v>
      </c>
      <c r="C565" t="s">
        <v>45</v>
      </c>
      <c r="D565" s="47">
        <f>Table3[[#This Row],[Residential CLM $ Collected]]+Table3[[#This Row],[C&amp;I CLM $ Collected]]</f>
        <v>214352.38173299999</v>
      </c>
      <c r="E565" s="48">
        <f>Table3[[#This Row],[CLM $ Collected ]]/'1.) CLM Reference'!$B$4</f>
        <v>2.3075831942960048E-3</v>
      </c>
      <c r="F565" s="47">
        <f>Table3[[#This Row],[Residential Incentive Disbursements]]+Table3[[#This Row],[C&amp;I Incentive Disbursements]]</f>
        <v>257152.72999999998</v>
      </c>
      <c r="G565" s="48">
        <f>Table3[[#This Row],[Incentive Disbursements]]/'1.) CLM Reference'!$B$5</f>
        <v>2.0648084323304427E-3</v>
      </c>
      <c r="H565" s="47">
        <v>143793.86769300001</v>
      </c>
      <c r="I565" s="48">
        <f>Table3[[#This Row],[Residential CLM $ Collected]]/'1.) CLM Reference'!$B$4</f>
        <v>1.5479945212108937E-3</v>
      </c>
      <c r="J565" s="68">
        <v>215955.18</v>
      </c>
      <c r="K565" s="48">
        <f>Table3[[#This Row],[Residential Incentive Disbursements]]/'1.) CLM Reference'!$B$5</f>
        <v>1.7340126105969732E-3</v>
      </c>
      <c r="L565" s="49">
        <v>70558.514039999995</v>
      </c>
      <c r="M565" s="48">
        <f>Table3[[#This Row],[C&amp;I CLM $ Collected]]/'1.) CLM Reference'!$B$4</f>
        <v>7.5958867308511114E-4</v>
      </c>
      <c r="N565" s="68">
        <v>41197.550000000003</v>
      </c>
      <c r="O565" s="48">
        <f>Table3[[#This Row],[C&amp;I Incentive Disbursements]]/'1.) CLM Reference'!$B$5</f>
        <v>3.3079582173346962E-4</v>
      </c>
    </row>
    <row r="566" spans="1:15" x14ac:dyDescent="0.35">
      <c r="A566" t="s">
        <v>122</v>
      </c>
      <c r="B566" s="72">
        <v>9011695202</v>
      </c>
      <c r="C566" t="s">
        <v>45</v>
      </c>
      <c r="D566" s="47">
        <f>Table3[[#This Row],[Residential CLM $ Collected]]+Table3[[#This Row],[C&amp;I CLM $ Collected]]</f>
        <v>58385.236098000001</v>
      </c>
      <c r="E566" s="48">
        <f>Table3[[#This Row],[CLM $ Collected ]]/'1.) CLM Reference'!$B$4</f>
        <v>6.2853880384016033E-4</v>
      </c>
      <c r="F566" s="47">
        <f>Table3[[#This Row],[Residential Incentive Disbursements]]+Table3[[#This Row],[C&amp;I Incentive Disbursements]]</f>
        <v>43578.51</v>
      </c>
      <c r="G566" s="48">
        <f>Table3[[#This Row],[Incentive Disbursements]]/'1.) CLM Reference'!$B$5</f>
        <v>3.4991374548656954E-4</v>
      </c>
      <c r="H566" s="47">
        <v>58385.236098000001</v>
      </c>
      <c r="I566" s="48">
        <f>Table3[[#This Row],[Residential CLM $ Collected]]/'1.) CLM Reference'!$B$4</f>
        <v>6.2853880384016033E-4</v>
      </c>
      <c r="J566" s="68">
        <v>43578.51</v>
      </c>
      <c r="K566" s="48">
        <f>Table3[[#This Row],[Residential Incentive Disbursements]]/'1.) CLM Reference'!$B$5</f>
        <v>3.4991374548656954E-4</v>
      </c>
      <c r="L566" s="49">
        <v>0</v>
      </c>
      <c r="M566" s="48">
        <f>Table3[[#This Row],[C&amp;I CLM $ Collected]]/'1.) CLM Reference'!$B$4</f>
        <v>0</v>
      </c>
      <c r="N566" s="68">
        <v>0</v>
      </c>
      <c r="O566" s="48">
        <f>Table3[[#This Row],[C&amp;I Incentive Disbursements]]/'1.) CLM Reference'!$B$5</f>
        <v>0</v>
      </c>
    </row>
    <row r="567" spans="1:15" x14ac:dyDescent="0.35">
      <c r="A567" t="s">
        <v>122</v>
      </c>
      <c r="B567" s="72">
        <v>9011715100</v>
      </c>
      <c r="C567" t="s">
        <v>45</v>
      </c>
      <c r="D567" s="47">
        <f>Table3[[#This Row],[Residential CLM $ Collected]]+Table3[[#This Row],[C&amp;I CLM $ Collected]]</f>
        <v>639.97982999999999</v>
      </c>
      <c r="E567" s="48">
        <f>Table3[[#This Row],[CLM $ Collected ]]/'1.) CLM Reference'!$B$4</f>
        <v>6.8896211390640998E-6</v>
      </c>
      <c r="F567" s="47">
        <f>Table3[[#This Row],[Residential Incentive Disbursements]]+Table3[[#This Row],[C&amp;I Incentive Disbursements]]</f>
        <v>0</v>
      </c>
      <c r="G567" s="48">
        <f>Table3[[#This Row],[Incentive Disbursements]]/'1.) CLM Reference'!$B$5</f>
        <v>0</v>
      </c>
      <c r="H567" s="47">
        <v>639.97982999999999</v>
      </c>
      <c r="I567" s="48">
        <f>Table3[[#This Row],[Residential CLM $ Collected]]/'1.) CLM Reference'!$B$4</f>
        <v>6.8896211390640998E-6</v>
      </c>
      <c r="J567" s="68">
        <v>0</v>
      </c>
      <c r="K567" s="48">
        <f>Table3[[#This Row],[Residential Incentive Disbursements]]/'1.) CLM Reference'!$B$5</f>
        <v>0</v>
      </c>
      <c r="L567" s="49">
        <v>0</v>
      </c>
      <c r="M567" s="48">
        <f>Table3[[#This Row],[C&amp;I CLM $ Collected]]/'1.) CLM Reference'!$B$4</f>
        <v>0</v>
      </c>
      <c r="N567" s="68">
        <v>0</v>
      </c>
      <c r="O567" s="48">
        <f>Table3[[#This Row],[C&amp;I Incentive Disbursements]]/'1.) CLM Reference'!$B$5</f>
        <v>0</v>
      </c>
    </row>
    <row r="568" spans="1:15" x14ac:dyDescent="0.35">
      <c r="A568" t="s">
        <v>122</v>
      </c>
      <c r="B568" s="72">
        <v>9011716102</v>
      </c>
      <c r="C568" t="s">
        <v>45</v>
      </c>
      <c r="D568" s="47">
        <f>Table3[[#This Row],[Residential CLM $ Collected]]+Table3[[#This Row],[C&amp;I CLM $ Collected]]</f>
        <v>403.29050999999998</v>
      </c>
      <c r="E568" s="48">
        <f>Table3[[#This Row],[CLM $ Collected ]]/'1.) CLM Reference'!$B$4</f>
        <v>4.3415724881203543E-6</v>
      </c>
      <c r="F568" s="47">
        <f>Table3[[#This Row],[Residential Incentive Disbursements]]+Table3[[#This Row],[C&amp;I Incentive Disbursements]]</f>
        <v>326.91000000000003</v>
      </c>
      <c r="G568" s="48">
        <f>Table3[[#This Row],[Incentive Disbursements]]/'1.) CLM Reference'!$B$5</f>
        <v>2.6249245909741854E-6</v>
      </c>
      <c r="H568" s="47">
        <v>403.29050999999998</v>
      </c>
      <c r="I568" s="48">
        <f>Table3[[#This Row],[Residential CLM $ Collected]]/'1.) CLM Reference'!$B$4</f>
        <v>4.3415724881203543E-6</v>
      </c>
      <c r="J568" s="68">
        <v>326.91000000000003</v>
      </c>
      <c r="K568" s="48">
        <f>Table3[[#This Row],[Residential Incentive Disbursements]]/'1.) CLM Reference'!$B$5</f>
        <v>2.6249245909741854E-6</v>
      </c>
      <c r="L568" s="49">
        <v>0</v>
      </c>
      <c r="M568" s="48">
        <f>Table3[[#This Row],[C&amp;I CLM $ Collected]]/'1.) CLM Reference'!$B$4</f>
        <v>0</v>
      </c>
      <c r="N568" s="68">
        <v>0</v>
      </c>
      <c r="O568" s="48">
        <f>Table3[[#This Row],[C&amp;I Incentive Disbursements]]/'1.) CLM Reference'!$B$5</f>
        <v>0</v>
      </c>
    </row>
    <row r="569" spans="1:15" x14ac:dyDescent="0.35">
      <c r="A569" t="s">
        <v>122</v>
      </c>
      <c r="B569" s="72">
        <v>9011870501</v>
      </c>
      <c r="C569" t="s">
        <v>55</v>
      </c>
      <c r="D569" s="47">
        <f>Table3[[#This Row],[Residential CLM $ Collected]]+Table3[[#This Row],[C&amp;I CLM $ Collected]]</f>
        <v>44735.149914000001</v>
      </c>
      <c r="E569" s="48">
        <f>Table3[[#This Row],[CLM $ Collected ]]/'1.) CLM Reference'!$B$4</f>
        <v>4.8159054404370202E-4</v>
      </c>
      <c r="F569" s="47">
        <f>Table3[[#This Row],[Residential Incentive Disbursements]]+Table3[[#This Row],[C&amp;I Incentive Disbursements]]</f>
        <v>40865.480000000003</v>
      </c>
      <c r="G569" s="48">
        <f>Table3[[#This Row],[Incentive Disbursements]]/'1.) CLM Reference'!$B$5</f>
        <v>3.2812946491072084E-4</v>
      </c>
      <c r="H569" s="47">
        <v>44735.149914000001</v>
      </c>
      <c r="I569" s="48">
        <f>Table3[[#This Row],[Residential CLM $ Collected]]/'1.) CLM Reference'!$B$4</f>
        <v>4.8159054404370202E-4</v>
      </c>
      <c r="J569" s="68">
        <v>40865.480000000003</v>
      </c>
      <c r="K569" s="48">
        <f>Table3[[#This Row],[Residential Incentive Disbursements]]/'1.) CLM Reference'!$B$5</f>
        <v>3.2812946491072084E-4</v>
      </c>
      <c r="L569" s="49">
        <v>0</v>
      </c>
      <c r="M569" s="48">
        <f>Table3[[#This Row],[C&amp;I CLM $ Collected]]/'1.) CLM Reference'!$B$4</f>
        <v>0</v>
      </c>
      <c r="N569" s="68">
        <v>0</v>
      </c>
      <c r="O569" s="48">
        <f>Table3[[#This Row],[C&amp;I Incentive Disbursements]]/'1.) CLM Reference'!$B$5</f>
        <v>0</v>
      </c>
    </row>
    <row r="570" spans="1:15" x14ac:dyDescent="0.35">
      <c r="A570" t="s">
        <v>122</v>
      </c>
      <c r="B570" s="72">
        <v>9011870502</v>
      </c>
      <c r="C570" t="s">
        <v>45</v>
      </c>
      <c r="D570" s="47">
        <f>Table3[[#This Row],[Residential CLM $ Collected]]+Table3[[#This Row],[C&amp;I CLM $ Collected]]</f>
        <v>22880.384751000001</v>
      </c>
      <c r="E570" s="48">
        <f>Table3[[#This Row],[CLM $ Collected ]]/'1.) CLM Reference'!$B$4</f>
        <v>2.4631586037705204E-4</v>
      </c>
      <c r="F570" s="47">
        <f>Table3[[#This Row],[Residential Incentive Disbursements]]+Table3[[#This Row],[C&amp;I Incentive Disbursements]]</f>
        <v>12080.57</v>
      </c>
      <c r="G570" s="48">
        <f>Table3[[#This Row],[Incentive Disbursements]]/'1.) CLM Reference'!$B$5</f>
        <v>9.7000964381588244E-5</v>
      </c>
      <c r="H570" s="47">
        <v>22880.384751000001</v>
      </c>
      <c r="I570" s="48">
        <f>Table3[[#This Row],[Residential CLM $ Collected]]/'1.) CLM Reference'!$B$4</f>
        <v>2.4631586037705204E-4</v>
      </c>
      <c r="J570" s="68">
        <v>12080.57</v>
      </c>
      <c r="K570" s="48">
        <f>Table3[[#This Row],[Residential Incentive Disbursements]]/'1.) CLM Reference'!$B$5</f>
        <v>9.7000964381588244E-5</v>
      </c>
      <c r="L570" s="49">
        <v>0</v>
      </c>
      <c r="M570" s="48">
        <f>Table3[[#This Row],[C&amp;I CLM $ Collected]]/'1.) CLM Reference'!$B$4</f>
        <v>0</v>
      </c>
      <c r="N570" s="68">
        <v>0</v>
      </c>
      <c r="O570" s="48">
        <f>Table3[[#This Row],[C&amp;I Incentive Disbursements]]/'1.) CLM Reference'!$B$5</f>
        <v>0</v>
      </c>
    </row>
    <row r="571" spans="1:15" x14ac:dyDescent="0.35">
      <c r="A571" t="s">
        <v>123</v>
      </c>
      <c r="B571" s="72">
        <v>9005300100</v>
      </c>
      <c r="C571" t="s">
        <v>45</v>
      </c>
      <c r="D571" s="47">
        <f>Table3[[#This Row],[Residential CLM $ Collected]]+Table3[[#This Row],[C&amp;I CLM $ Collected]]</f>
        <v>460.69988999999998</v>
      </c>
      <c r="E571" s="48">
        <f>Table3[[#This Row],[CLM $ Collected ]]/'1.) CLM Reference'!$B$4</f>
        <v>4.9596058377472701E-6</v>
      </c>
      <c r="F571" s="47">
        <f>Table3[[#This Row],[Residential Incentive Disbursements]]+Table3[[#This Row],[C&amp;I Incentive Disbursements]]</f>
        <v>0</v>
      </c>
      <c r="G571" s="48">
        <f>Table3[[#This Row],[Incentive Disbursements]]/'1.) CLM Reference'!$B$5</f>
        <v>0</v>
      </c>
      <c r="H571" s="47">
        <v>460.69988999999998</v>
      </c>
      <c r="I571" s="48">
        <f>Table3[[#This Row],[Residential CLM $ Collected]]/'1.) CLM Reference'!$B$4</f>
        <v>4.9596058377472701E-6</v>
      </c>
      <c r="J571" s="68">
        <v>0</v>
      </c>
      <c r="K571" s="48">
        <f>Table3[[#This Row],[Residential Incentive Disbursements]]/'1.) CLM Reference'!$B$5</f>
        <v>0</v>
      </c>
      <c r="L571" s="49">
        <v>0</v>
      </c>
      <c r="M571" s="48">
        <f>Table3[[#This Row],[C&amp;I CLM $ Collected]]/'1.) CLM Reference'!$B$4</f>
        <v>0</v>
      </c>
      <c r="N571" s="68">
        <v>0</v>
      </c>
      <c r="O571" s="48">
        <f>Table3[[#This Row],[C&amp;I Incentive Disbursements]]/'1.) CLM Reference'!$B$5</f>
        <v>0</v>
      </c>
    </row>
    <row r="572" spans="1:15" x14ac:dyDescent="0.35">
      <c r="A572" t="s">
        <v>123</v>
      </c>
      <c r="B572" s="72">
        <v>9005303100</v>
      </c>
      <c r="C572" t="s">
        <v>45</v>
      </c>
      <c r="D572" s="47">
        <f>Table3[[#This Row],[Residential CLM $ Collected]]+Table3[[#This Row],[C&amp;I CLM $ Collected]]</f>
        <v>59210.859392999999</v>
      </c>
      <c r="E572" s="48">
        <f>Table3[[#This Row],[CLM $ Collected ]]/'1.) CLM Reference'!$B$4</f>
        <v>6.3742694599635251E-4</v>
      </c>
      <c r="F572" s="47">
        <f>Table3[[#This Row],[Residential Incentive Disbursements]]+Table3[[#This Row],[C&amp;I Incentive Disbursements]]</f>
        <v>137999.67999999999</v>
      </c>
      <c r="G572" s="48">
        <f>Table3[[#This Row],[Incentive Disbursements]]/'1.) CLM Reference'!$B$5</f>
        <v>1.1080687454607335E-3</v>
      </c>
      <c r="H572" s="47">
        <v>49661.582312999999</v>
      </c>
      <c r="I572" s="48">
        <f>Table3[[#This Row],[Residential CLM $ Collected]]/'1.) CLM Reference'!$B$4</f>
        <v>5.346254229653091E-4</v>
      </c>
      <c r="J572" s="68">
        <v>135709.68</v>
      </c>
      <c r="K572" s="48">
        <f>Table3[[#This Row],[Residential Incentive Disbursements]]/'1.) CLM Reference'!$B$5</f>
        <v>1.0896811852351949E-3</v>
      </c>
      <c r="L572" s="49">
        <v>9549.2770799999998</v>
      </c>
      <c r="M572" s="48">
        <f>Table3[[#This Row],[C&amp;I CLM $ Collected]]/'1.) CLM Reference'!$B$4</f>
        <v>1.0280152303104349E-4</v>
      </c>
      <c r="N572" s="68">
        <v>2290</v>
      </c>
      <c r="O572" s="48">
        <f>Table3[[#This Row],[C&amp;I Incentive Disbursements]]/'1.) CLM Reference'!$B$5</f>
        <v>1.8387560225538786E-5</v>
      </c>
    </row>
    <row r="573" spans="1:15" x14ac:dyDescent="0.35">
      <c r="A573" t="s">
        <v>124</v>
      </c>
      <c r="B573" s="72">
        <v>9009344100</v>
      </c>
      <c r="C573" t="s">
        <v>45</v>
      </c>
      <c r="D573" s="47">
        <f>Table3[[#This Row],[Residential CLM $ Collected]]+Table3[[#This Row],[C&amp;I CLM $ Collected]]</f>
        <v>278.45916</v>
      </c>
      <c r="E573" s="48">
        <f>Table3[[#This Row],[CLM $ Collected ]]/'1.) CLM Reference'!$B$4</f>
        <v>2.9977165297569335E-6</v>
      </c>
      <c r="F573" s="47">
        <f>Table3[[#This Row],[Residential Incentive Disbursements]]+Table3[[#This Row],[C&amp;I Incentive Disbursements]]</f>
        <v>0</v>
      </c>
      <c r="G573" s="48">
        <f>Table3[[#This Row],[Incentive Disbursements]]/'1.) CLM Reference'!$B$5</f>
        <v>0</v>
      </c>
      <c r="H573" s="47">
        <v>278.45916</v>
      </c>
      <c r="I573" s="48">
        <f>Table3[[#This Row],[Residential CLM $ Collected]]/'1.) CLM Reference'!$B$4</f>
        <v>2.9977165297569335E-6</v>
      </c>
      <c r="J573" s="68">
        <v>0</v>
      </c>
      <c r="K573" s="48">
        <f>Table3[[#This Row],[Residential Incentive Disbursements]]/'1.) CLM Reference'!$B$5</f>
        <v>0</v>
      </c>
      <c r="L573" s="49">
        <v>0</v>
      </c>
      <c r="M573" s="48">
        <f>Table3[[#This Row],[C&amp;I CLM $ Collected]]/'1.) CLM Reference'!$B$4</f>
        <v>0</v>
      </c>
      <c r="N573" s="68">
        <v>0</v>
      </c>
      <c r="O573" s="48">
        <f>Table3[[#This Row],[C&amp;I Incentive Disbursements]]/'1.) CLM Reference'!$B$5</f>
        <v>0</v>
      </c>
    </row>
    <row r="574" spans="1:15" x14ac:dyDescent="0.35">
      <c r="A574" t="s">
        <v>124</v>
      </c>
      <c r="B574" s="72">
        <v>9009345100</v>
      </c>
      <c r="C574" t="s">
        <v>45</v>
      </c>
      <c r="D574" s="47">
        <f>Table3[[#This Row],[Residential CLM $ Collected]]+Table3[[#This Row],[C&amp;I CLM $ Collected]]</f>
        <v>64236.893154000005</v>
      </c>
      <c r="E574" s="48">
        <f>Table3[[#This Row],[CLM $ Collected ]]/'1.) CLM Reference'!$B$4</f>
        <v>6.9153407066219631E-4</v>
      </c>
      <c r="F574" s="47">
        <f>Table3[[#This Row],[Residential Incentive Disbursements]]+Table3[[#This Row],[C&amp;I Incentive Disbursements]]</f>
        <v>158562.28</v>
      </c>
      <c r="G574" s="48">
        <f>Table3[[#This Row],[Incentive Disbursements]]/'1.) CLM Reference'!$B$5</f>
        <v>1.2731761890824209E-3</v>
      </c>
      <c r="H574" s="47">
        <v>64236.893154000005</v>
      </c>
      <c r="I574" s="48">
        <f>Table3[[#This Row],[Residential CLM $ Collected]]/'1.) CLM Reference'!$B$4</f>
        <v>6.9153407066219631E-4</v>
      </c>
      <c r="J574" s="68">
        <v>158562.28</v>
      </c>
      <c r="K574" s="48">
        <f>Table3[[#This Row],[Residential Incentive Disbursements]]/'1.) CLM Reference'!$B$5</f>
        <v>1.2731761890824209E-3</v>
      </c>
      <c r="L574" s="49">
        <v>0</v>
      </c>
      <c r="M574" s="48">
        <f>Table3[[#This Row],[C&amp;I CLM $ Collected]]/'1.) CLM Reference'!$B$4</f>
        <v>0</v>
      </c>
      <c r="N574" s="68">
        <v>0</v>
      </c>
      <c r="O574" s="48">
        <f>Table3[[#This Row],[C&amp;I Incentive Disbursements]]/'1.) CLM Reference'!$B$5</f>
        <v>0</v>
      </c>
    </row>
    <row r="575" spans="1:15" x14ac:dyDescent="0.35">
      <c r="A575" t="s">
        <v>124</v>
      </c>
      <c r="B575" s="72">
        <v>9009345201</v>
      </c>
      <c r="C575" t="s">
        <v>45</v>
      </c>
      <c r="D575" s="47">
        <f>Table3[[#This Row],[Residential CLM $ Collected]]+Table3[[#This Row],[C&amp;I CLM $ Collected]]</f>
        <v>69099.558444000009</v>
      </c>
      <c r="E575" s="48">
        <f>Table3[[#This Row],[CLM $ Collected ]]/'1.) CLM Reference'!$B$4</f>
        <v>7.4388247291446309E-4</v>
      </c>
      <c r="F575" s="47">
        <f>Table3[[#This Row],[Residential Incentive Disbursements]]+Table3[[#This Row],[C&amp;I Incentive Disbursements]]</f>
        <v>71999.360000000001</v>
      </c>
      <c r="G575" s="48">
        <f>Table3[[#This Row],[Incentive Disbursements]]/'1.) CLM Reference'!$B$5</f>
        <v>5.781190254149555E-4</v>
      </c>
      <c r="H575" s="47">
        <v>69099.558444000009</v>
      </c>
      <c r="I575" s="48">
        <f>Table3[[#This Row],[Residential CLM $ Collected]]/'1.) CLM Reference'!$B$4</f>
        <v>7.4388247291446309E-4</v>
      </c>
      <c r="J575" s="68">
        <v>71999.360000000001</v>
      </c>
      <c r="K575" s="48">
        <f>Table3[[#This Row],[Residential Incentive Disbursements]]/'1.) CLM Reference'!$B$5</f>
        <v>5.781190254149555E-4</v>
      </c>
      <c r="L575" s="49">
        <v>0</v>
      </c>
      <c r="M575" s="48">
        <f>Table3[[#This Row],[C&amp;I CLM $ Collected]]/'1.) CLM Reference'!$B$4</f>
        <v>0</v>
      </c>
      <c r="N575" s="68">
        <v>0</v>
      </c>
      <c r="O575" s="48">
        <f>Table3[[#This Row],[C&amp;I Incentive Disbursements]]/'1.) CLM Reference'!$B$5</f>
        <v>0</v>
      </c>
    </row>
    <row r="576" spans="1:15" x14ac:dyDescent="0.35">
      <c r="A576" t="s">
        <v>124</v>
      </c>
      <c r="B576" s="72">
        <v>9009345202</v>
      </c>
      <c r="C576" t="s">
        <v>45</v>
      </c>
      <c r="D576" s="47">
        <f>Table3[[#This Row],[Residential CLM $ Collected]]+Table3[[#This Row],[C&amp;I CLM $ Collected]]</f>
        <v>43735.500270000004</v>
      </c>
      <c r="E576" s="48">
        <f>Table3[[#This Row],[CLM $ Collected ]]/'1.) CLM Reference'!$B$4</f>
        <v>4.7082894344925786E-4</v>
      </c>
      <c r="F576" s="47">
        <f>Table3[[#This Row],[Residential Incentive Disbursements]]+Table3[[#This Row],[C&amp;I Incentive Disbursements]]</f>
        <v>63201.919999999998</v>
      </c>
      <c r="G576" s="48">
        <f>Table3[[#This Row],[Incentive Disbursements]]/'1.) CLM Reference'!$B$5</f>
        <v>5.0747996086012413E-4</v>
      </c>
      <c r="H576" s="47">
        <v>43735.500270000004</v>
      </c>
      <c r="I576" s="48">
        <f>Table3[[#This Row],[Residential CLM $ Collected]]/'1.) CLM Reference'!$B$4</f>
        <v>4.7082894344925786E-4</v>
      </c>
      <c r="J576" s="68">
        <v>63201.919999999998</v>
      </c>
      <c r="K576" s="48">
        <f>Table3[[#This Row],[Residential Incentive Disbursements]]/'1.) CLM Reference'!$B$5</f>
        <v>5.0747996086012413E-4</v>
      </c>
      <c r="L576" s="49">
        <v>0</v>
      </c>
      <c r="M576" s="48">
        <f>Table3[[#This Row],[C&amp;I CLM $ Collected]]/'1.) CLM Reference'!$B$4</f>
        <v>0</v>
      </c>
      <c r="N576" s="68">
        <v>0</v>
      </c>
      <c r="O576" s="48">
        <f>Table3[[#This Row],[C&amp;I Incentive Disbursements]]/'1.) CLM Reference'!$B$5</f>
        <v>0</v>
      </c>
    </row>
    <row r="577" spans="1:15" x14ac:dyDescent="0.35">
      <c r="A577" t="s">
        <v>124</v>
      </c>
      <c r="B577" s="72">
        <v>9009345300</v>
      </c>
      <c r="C577" t="s">
        <v>45</v>
      </c>
      <c r="D577" s="47">
        <f>Table3[[#This Row],[Residential CLM $ Collected]]+Table3[[#This Row],[C&amp;I CLM $ Collected]]</f>
        <v>55012.728204000006</v>
      </c>
      <c r="E577" s="48">
        <f>Table3[[#This Row],[CLM $ Collected ]]/'1.) CLM Reference'!$B$4</f>
        <v>5.9223250075219756E-4</v>
      </c>
      <c r="F577" s="47">
        <f>Table3[[#This Row],[Residential Incentive Disbursements]]+Table3[[#This Row],[C&amp;I Incentive Disbursements]]</f>
        <v>48254.63</v>
      </c>
      <c r="G577" s="48">
        <f>Table3[[#This Row],[Incentive Disbursements]]/'1.) CLM Reference'!$B$5</f>
        <v>3.8746066169698275E-4</v>
      </c>
      <c r="H577" s="47">
        <v>55012.728204000006</v>
      </c>
      <c r="I577" s="48">
        <f>Table3[[#This Row],[Residential CLM $ Collected]]/'1.) CLM Reference'!$B$4</f>
        <v>5.9223250075219756E-4</v>
      </c>
      <c r="J577" s="68">
        <v>48254.63</v>
      </c>
      <c r="K577" s="48">
        <f>Table3[[#This Row],[Residential Incentive Disbursements]]/'1.) CLM Reference'!$B$5</f>
        <v>3.8746066169698275E-4</v>
      </c>
      <c r="L577" s="49">
        <v>0</v>
      </c>
      <c r="M577" s="48">
        <f>Table3[[#This Row],[C&amp;I CLM $ Collected]]/'1.) CLM Reference'!$B$4</f>
        <v>0</v>
      </c>
      <c r="N577" s="68">
        <v>0</v>
      </c>
      <c r="O577" s="48">
        <f>Table3[[#This Row],[C&amp;I Incentive Disbursements]]/'1.) CLM Reference'!$B$5</f>
        <v>0</v>
      </c>
    </row>
    <row r="578" spans="1:15" x14ac:dyDescent="0.35">
      <c r="A578" t="s">
        <v>124</v>
      </c>
      <c r="B578" s="72">
        <v>9009345400</v>
      </c>
      <c r="C578" t="s">
        <v>45</v>
      </c>
      <c r="D578" s="47">
        <f>Table3[[#This Row],[Residential CLM $ Collected]]+Table3[[#This Row],[C&amp;I CLM $ Collected]]</f>
        <v>344509.64377199998</v>
      </c>
      <c r="E578" s="48">
        <f>Table3[[#This Row],[CLM $ Collected ]]/'1.) CLM Reference'!$B$4</f>
        <v>3.7087745786347887E-3</v>
      </c>
      <c r="F578" s="47">
        <f>Table3[[#This Row],[Residential Incentive Disbursements]]+Table3[[#This Row],[C&amp;I Incentive Disbursements]]</f>
        <v>708676.80499999993</v>
      </c>
      <c r="G578" s="48">
        <f>Table3[[#This Row],[Incentive Disbursements]]/'1.) CLM Reference'!$B$5</f>
        <v>5.6903220228733207E-3</v>
      </c>
      <c r="H578" s="47">
        <v>227413.31659199999</v>
      </c>
      <c r="I578" s="48">
        <f>Table3[[#This Row],[Residential CLM $ Collected]]/'1.) CLM Reference'!$B$4</f>
        <v>2.4481890207335437E-3</v>
      </c>
      <c r="J578" s="68">
        <v>618825.245</v>
      </c>
      <c r="K578" s="48">
        <f>Table3[[#This Row],[Residential Incentive Disbursements]]/'1.) CLM Reference'!$B$5</f>
        <v>4.9688587168215254E-3</v>
      </c>
      <c r="L578" s="49">
        <v>117096.32718000001</v>
      </c>
      <c r="M578" s="48">
        <f>Table3[[#This Row],[C&amp;I CLM $ Collected]]/'1.) CLM Reference'!$B$4</f>
        <v>1.2605855579012452E-3</v>
      </c>
      <c r="N578" s="68">
        <v>89851.56</v>
      </c>
      <c r="O578" s="48">
        <f>Table3[[#This Row],[C&amp;I Incentive Disbursements]]/'1.) CLM Reference'!$B$5</f>
        <v>7.2146330605179544E-4</v>
      </c>
    </row>
    <row r="579" spans="1:15" x14ac:dyDescent="0.35">
      <c r="A579" t="s">
        <v>124</v>
      </c>
      <c r="B579" s="72">
        <v>9009346102</v>
      </c>
      <c r="C579" t="s">
        <v>45</v>
      </c>
      <c r="D579" s="47">
        <f>Table3[[#This Row],[Residential CLM $ Collected]]+Table3[[#This Row],[C&amp;I CLM $ Collected]]</f>
        <v>323.01591000000002</v>
      </c>
      <c r="E579" s="48">
        <f>Table3[[#This Row],[CLM $ Collected ]]/'1.) CLM Reference'!$B$4</f>
        <v>3.4773865323068489E-6</v>
      </c>
      <c r="F579" s="47">
        <f>Table3[[#This Row],[Residential Incentive Disbursements]]+Table3[[#This Row],[C&amp;I Incentive Disbursements]]</f>
        <v>0</v>
      </c>
      <c r="G579" s="48">
        <f>Table3[[#This Row],[Incentive Disbursements]]/'1.) CLM Reference'!$B$5</f>
        <v>0</v>
      </c>
      <c r="H579" s="47">
        <v>323.01591000000002</v>
      </c>
      <c r="I579" s="48">
        <f>Table3[[#This Row],[Residential CLM $ Collected]]/'1.) CLM Reference'!$B$4</f>
        <v>3.4773865323068489E-6</v>
      </c>
      <c r="J579" s="68">
        <v>0</v>
      </c>
      <c r="K579" s="48">
        <f>Table3[[#This Row],[Residential Incentive Disbursements]]/'1.) CLM Reference'!$B$5</f>
        <v>0</v>
      </c>
      <c r="L579" s="49">
        <v>0</v>
      </c>
      <c r="M579" s="48">
        <f>Table3[[#This Row],[C&amp;I CLM $ Collected]]/'1.) CLM Reference'!$B$4</f>
        <v>0</v>
      </c>
      <c r="N579" s="68">
        <v>0</v>
      </c>
      <c r="O579" s="48">
        <f>Table3[[#This Row],[C&amp;I Incentive Disbursements]]/'1.) CLM Reference'!$B$5</f>
        <v>0</v>
      </c>
    </row>
    <row r="580" spans="1:15" x14ac:dyDescent="0.35">
      <c r="A580" t="s">
        <v>124</v>
      </c>
      <c r="B580" s="72">
        <v>9009347200</v>
      </c>
      <c r="C580" t="s">
        <v>45</v>
      </c>
      <c r="D580" s="47">
        <f>Table3[[#This Row],[Residential CLM $ Collected]]+Table3[[#This Row],[C&amp;I CLM $ Collected]]</f>
        <v>558.71508000000006</v>
      </c>
      <c r="E580" s="48">
        <f>Table3[[#This Row],[CLM $ Collected ]]/'1.) CLM Reference'!$B$4</f>
        <v>6.014775849860596E-6</v>
      </c>
      <c r="F580" s="47">
        <f>Table3[[#This Row],[Residential Incentive Disbursements]]+Table3[[#This Row],[C&amp;I Incentive Disbursements]]</f>
        <v>47.44</v>
      </c>
      <c r="G580" s="48">
        <f>Table3[[#This Row],[Incentive Disbursements]]/'1.) CLM Reference'!$B$5</f>
        <v>3.809195882530829E-7</v>
      </c>
      <c r="H580" s="47">
        <v>558.71508000000006</v>
      </c>
      <c r="I580" s="48">
        <f>Table3[[#This Row],[Residential CLM $ Collected]]/'1.) CLM Reference'!$B$4</f>
        <v>6.014775849860596E-6</v>
      </c>
      <c r="J580" s="68">
        <v>47.44</v>
      </c>
      <c r="K580" s="48">
        <f>Table3[[#This Row],[Residential Incentive Disbursements]]/'1.) CLM Reference'!$B$5</f>
        <v>3.809195882530829E-7</v>
      </c>
      <c r="L580" s="49">
        <v>0</v>
      </c>
      <c r="M580" s="48">
        <f>Table3[[#This Row],[C&amp;I CLM $ Collected]]/'1.) CLM Reference'!$B$4</f>
        <v>0</v>
      </c>
      <c r="N580" s="68">
        <v>0</v>
      </c>
      <c r="O580" s="48">
        <f>Table3[[#This Row],[C&amp;I Incentive Disbursements]]/'1.) CLM Reference'!$B$5</f>
        <v>0</v>
      </c>
    </row>
    <row r="581" spans="1:15" x14ac:dyDescent="0.35">
      <c r="A581" t="s">
        <v>124</v>
      </c>
      <c r="B581" s="72">
        <v>9009351900</v>
      </c>
      <c r="C581" t="s">
        <v>45</v>
      </c>
      <c r="D581" s="47">
        <f>Table3[[#This Row],[Residential CLM $ Collected]]+Table3[[#This Row],[C&amp;I CLM $ Collected]]</f>
        <v>243.53826000000001</v>
      </c>
      <c r="E581" s="48">
        <f>Table3[[#This Row],[CLM $ Collected ]]/'1.) CLM Reference'!$B$4</f>
        <v>2.6217800399535856E-6</v>
      </c>
      <c r="F581" s="47">
        <f>Table3[[#This Row],[Residential Incentive Disbursements]]+Table3[[#This Row],[C&amp;I Incentive Disbursements]]</f>
        <v>0</v>
      </c>
      <c r="G581" s="48">
        <f>Table3[[#This Row],[Incentive Disbursements]]/'1.) CLM Reference'!$B$5</f>
        <v>0</v>
      </c>
      <c r="H581" s="47">
        <v>243.53826000000001</v>
      </c>
      <c r="I581" s="48">
        <f>Table3[[#This Row],[Residential CLM $ Collected]]/'1.) CLM Reference'!$B$4</f>
        <v>2.6217800399535856E-6</v>
      </c>
      <c r="J581" s="68">
        <v>0</v>
      </c>
      <c r="K581" s="48">
        <f>Table3[[#This Row],[Residential Incentive Disbursements]]/'1.) CLM Reference'!$B$5</f>
        <v>0</v>
      </c>
      <c r="L581" s="49">
        <v>0</v>
      </c>
      <c r="M581" s="48">
        <f>Table3[[#This Row],[C&amp;I CLM $ Collected]]/'1.) CLM Reference'!$B$4</f>
        <v>0</v>
      </c>
      <c r="N581" s="68">
        <v>0</v>
      </c>
      <c r="O581" s="48">
        <f>Table3[[#This Row],[C&amp;I Incentive Disbursements]]/'1.) CLM Reference'!$B$5</f>
        <v>0</v>
      </c>
    </row>
    <row r="582" spans="1:15" x14ac:dyDescent="0.35">
      <c r="A582" t="s">
        <v>125</v>
      </c>
      <c r="B582" s="72">
        <v>9003400300</v>
      </c>
      <c r="C582" t="s">
        <v>45</v>
      </c>
      <c r="D582" s="47">
        <f>Table3[[#This Row],[Residential CLM $ Collected]]+Table3[[#This Row],[C&amp;I CLM $ Collected]]</f>
        <v>533.33343000000002</v>
      </c>
      <c r="E582" s="48">
        <f>Table3[[#This Row],[CLM $ Collected ]]/'1.) CLM Reference'!$B$4</f>
        <v>5.7415329378389365E-6</v>
      </c>
      <c r="F582" s="47">
        <f>Table3[[#This Row],[Residential Incentive Disbursements]]+Table3[[#This Row],[C&amp;I Incentive Disbursements]]</f>
        <v>1434.56</v>
      </c>
      <c r="G582" s="48">
        <f>Table3[[#This Row],[Incentive Disbursements]]/'1.) CLM Reference'!$B$5</f>
        <v>1.1518802793514811E-5</v>
      </c>
      <c r="H582" s="47">
        <v>533.33343000000002</v>
      </c>
      <c r="I582" s="48">
        <f>Table3[[#This Row],[Residential CLM $ Collected]]/'1.) CLM Reference'!$B$4</f>
        <v>5.7415329378389365E-6</v>
      </c>
      <c r="J582" s="68">
        <v>1434.56</v>
      </c>
      <c r="K582" s="48">
        <f>Table3[[#This Row],[Residential Incentive Disbursements]]/'1.) CLM Reference'!$B$5</f>
        <v>1.1518802793514811E-5</v>
      </c>
      <c r="L582" s="49">
        <v>0</v>
      </c>
      <c r="M582" s="48">
        <f>Table3[[#This Row],[C&amp;I CLM $ Collected]]/'1.) CLM Reference'!$B$4</f>
        <v>0</v>
      </c>
      <c r="N582" s="68">
        <v>0</v>
      </c>
      <c r="O582" s="48">
        <f>Table3[[#This Row],[C&amp;I Incentive Disbursements]]/'1.) CLM Reference'!$B$5</f>
        <v>0</v>
      </c>
    </row>
    <row r="583" spans="1:15" x14ac:dyDescent="0.35">
      <c r="A583" t="s">
        <v>125</v>
      </c>
      <c r="B583" s="72">
        <v>9003415300</v>
      </c>
      <c r="C583" t="s">
        <v>45</v>
      </c>
      <c r="D583" s="47">
        <f>Table3[[#This Row],[Residential CLM $ Collected]]+Table3[[#This Row],[C&amp;I CLM $ Collected]]</f>
        <v>34706.565852</v>
      </c>
      <c r="E583" s="48">
        <f>Table3[[#This Row],[CLM $ Collected ]]/'1.) CLM Reference'!$B$4</f>
        <v>3.7362910290197649E-4</v>
      </c>
      <c r="F583" s="47">
        <f>Table3[[#This Row],[Residential Incentive Disbursements]]+Table3[[#This Row],[C&amp;I Incentive Disbursements]]</f>
        <v>2619.79</v>
      </c>
      <c r="G583" s="48">
        <f>Table3[[#This Row],[Incentive Disbursements]]/'1.) CLM Reference'!$B$5</f>
        <v>2.1035609783084826E-5</v>
      </c>
      <c r="H583" s="47">
        <v>34706.565852</v>
      </c>
      <c r="I583" s="48">
        <f>Table3[[#This Row],[Residential CLM $ Collected]]/'1.) CLM Reference'!$B$4</f>
        <v>3.7362910290197649E-4</v>
      </c>
      <c r="J583" s="68">
        <v>2619.79</v>
      </c>
      <c r="K583" s="48">
        <f>Table3[[#This Row],[Residential Incentive Disbursements]]/'1.) CLM Reference'!$B$5</f>
        <v>2.1035609783084826E-5</v>
      </c>
      <c r="L583" s="49">
        <v>0</v>
      </c>
      <c r="M583" s="48">
        <f>Table3[[#This Row],[C&amp;I CLM $ Collected]]/'1.) CLM Reference'!$B$4</f>
        <v>0</v>
      </c>
      <c r="N583" s="68">
        <v>0</v>
      </c>
      <c r="O583" s="48">
        <f>Table3[[#This Row],[C&amp;I Incentive Disbursements]]/'1.) CLM Reference'!$B$5</f>
        <v>0</v>
      </c>
    </row>
    <row r="584" spans="1:15" x14ac:dyDescent="0.35">
      <c r="A584" t="s">
        <v>125</v>
      </c>
      <c r="B584" s="72">
        <v>9003415400</v>
      </c>
      <c r="C584" t="s">
        <v>45</v>
      </c>
      <c r="D584" s="47">
        <f>Table3[[#This Row],[Residential CLM $ Collected]]+Table3[[#This Row],[C&amp;I CLM $ Collected]]</f>
        <v>36344.803319999999</v>
      </c>
      <c r="E584" s="48">
        <f>Table3[[#This Row],[CLM $ Collected ]]/'1.) CLM Reference'!$B$4</f>
        <v>3.9126533917264089E-4</v>
      </c>
      <c r="F584" s="47">
        <f>Table3[[#This Row],[Residential Incentive Disbursements]]+Table3[[#This Row],[C&amp;I Incentive Disbursements]]</f>
        <v>19289.93</v>
      </c>
      <c r="G584" s="48">
        <f>Table3[[#This Row],[Incentive Disbursements]]/'1.) CLM Reference'!$B$5</f>
        <v>1.5488853695258837E-4</v>
      </c>
      <c r="H584" s="47">
        <v>36344.803319999999</v>
      </c>
      <c r="I584" s="48">
        <f>Table3[[#This Row],[Residential CLM $ Collected]]/'1.) CLM Reference'!$B$4</f>
        <v>3.9126533917264089E-4</v>
      </c>
      <c r="J584" s="68">
        <v>19289.93</v>
      </c>
      <c r="K584" s="48">
        <f>Table3[[#This Row],[Residential Incentive Disbursements]]/'1.) CLM Reference'!$B$5</f>
        <v>1.5488853695258837E-4</v>
      </c>
      <c r="L584" s="49">
        <v>0</v>
      </c>
      <c r="M584" s="48">
        <f>Table3[[#This Row],[C&amp;I CLM $ Collected]]/'1.) CLM Reference'!$B$4</f>
        <v>0</v>
      </c>
      <c r="N584" s="68">
        <v>0</v>
      </c>
      <c r="O584" s="48">
        <f>Table3[[#This Row],[C&amp;I Incentive Disbursements]]/'1.) CLM Reference'!$B$5</f>
        <v>0</v>
      </c>
    </row>
    <row r="585" spans="1:15" x14ac:dyDescent="0.35">
      <c r="A585" t="s">
        <v>125</v>
      </c>
      <c r="B585" s="72">
        <v>9003415500</v>
      </c>
      <c r="C585" t="s">
        <v>45</v>
      </c>
      <c r="D585" s="47">
        <f>Table3[[#This Row],[Residential CLM $ Collected]]+Table3[[#This Row],[C&amp;I CLM $ Collected]]</f>
        <v>17052.525588</v>
      </c>
      <c r="E585" s="48">
        <f>Table3[[#This Row],[CLM $ Collected ]]/'1.) CLM Reference'!$B$4</f>
        <v>1.8357678673328856E-4</v>
      </c>
      <c r="F585" s="47">
        <f>Table3[[#This Row],[Residential Incentive Disbursements]]+Table3[[#This Row],[C&amp;I Incentive Disbursements]]</f>
        <v>10952.64</v>
      </c>
      <c r="G585" s="48">
        <f>Table3[[#This Row],[Incentive Disbursements]]/'1.) CLM Reference'!$B$5</f>
        <v>8.7944247872770781E-5</v>
      </c>
      <c r="H585" s="47">
        <v>17052.525588</v>
      </c>
      <c r="I585" s="48">
        <f>Table3[[#This Row],[Residential CLM $ Collected]]/'1.) CLM Reference'!$B$4</f>
        <v>1.8357678673328856E-4</v>
      </c>
      <c r="J585" s="68">
        <v>10952.64</v>
      </c>
      <c r="K585" s="48">
        <f>Table3[[#This Row],[Residential Incentive Disbursements]]/'1.) CLM Reference'!$B$5</f>
        <v>8.7944247872770781E-5</v>
      </c>
      <c r="L585" s="49">
        <v>0</v>
      </c>
      <c r="M585" s="48">
        <f>Table3[[#This Row],[C&amp;I CLM $ Collected]]/'1.) CLM Reference'!$B$4</f>
        <v>0</v>
      </c>
      <c r="N585" s="68">
        <v>0</v>
      </c>
      <c r="O585" s="48">
        <f>Table3[[#This Row],[C&amp;I Incentive Disbursements]]/'1.) CLM Reference'!$B$5</f>
        <v>0</v>
      </c>
    </row>
    <row r="586" spans="1:15" x14ac:dyDescent="0.35">
      <c r="A586" t="s">
        <v>125</v>
      </c>
      <c r="B586" s="72">
        <v>9003415600</v>
      </c>
      <c r="C586" t="s">
        <v>45</v>
      </c>
      <c r="D586" s="47">
        <f>Table3[[#This Row],[Residential CLM $ Collected]]+Table3[[#This Row],[C&amp;I CLM $ Collected]]</f>
        <v>22126.360410000001</v>
      </c>
      <c r="E586" s="48">
        <f>Table3[[#This Row],[CLM $ Collected ]]/'1.) CLM Reference'!$B$4</f>
        <v>2.3819850761747758E-4</v>
      </c>
      <c r="F586" s="47">
        <f>Table3[[#This Row],[Residential Incentive Disbursements]]+Table3[[#This Row],[C&amp;I Incentive Disbursements]]</f>
        <v>3054.59</v>
      </c>
      <c r="G586" s="48">
        <f>Table3[[#This Row],[Incentive Disbursements]]/'1.) CLM Reference'!$B$5</f>
        <v>2.4526837375252629E-5</v>
      </c>
      <c r="H586" s="47">
        <v>22126.360410000001</v>
      </c>
      <c r="I586" s="48">
        <f>Table3[[#This Row],[Residential CLM $ Collected]]/'1.) CLM Reference'!$B$4</f>
        <v>2.3819850761747758E-4</v>
      </c>
      <c r="J586" s="68">
        <v>3054.59</v>
      </c>
      <c r="K586" s="48">
        <f>Table3[[#This Row],[Residential Incentive Disbursements]]/'1.) CLM Reference'!$B$5</f>
        <v>2.4526837375252629E-5</v>
      </c>
      <c r="L586" s="49">
        <v>0</v>
      </c>
      <c r="M586" s="48">
        <f>Table3[[#This Row],[C&amp;I CLM $ Collected]]/'1.) CLM Reference'!$B$4</f>
        <v>0</v>
      </c>
      <c r="N586" s="68">
        <v>0</v>
      </c>
      <c r="O586" s="48">
        <f>Table3[[#This Row],[C&amp;I Incentive Disbursements]]/'1.) CLM Reference'!$B$5</f>
        <v>0</v>
      </c>
    </row>
    <row r="587" spans="1:15" x14ac:dyDescent="0.35">
      <c r="A587" t="s">
        <v>125</v>
      </c>
      <c r="B587" s="72">
        <v>9003415700</v>
      </c>
      <c r="C587" t="s">
        <v>45</v>
      </c>
      <c r="D587" s="47">
        <f>Table3[[#This Row],[Residential CLM $ Collected]]+Table3[[#This Row],[C&amp;I CLM $ Collected]]</f>
        <v>20887.716570000001</v>
      </c>
      <c r="E587" s="48">
        <f>Table3[[#This Row],[CLM $ Collected ]]/'1.) CLM Reference'!$B$4</f>
        <v>2.2486404552382765E-4</v>
      </c>
      <c r="F587" s="47">
        <f>Table3[[#This Row],[Residential Incentive Disbursements]]+Table3[[#This Row],[C&amp;I Incentive Disbursements]]</f>
        <v>10488.74</v>
      </c>
      <c r="G587" s="48">
        <f>Table3[[#This Row],[Incentive Disbursements]]/'1.) CLM Reference'!$B$5</f>
        <v>8.4219361764199856E-5</v>
      </c>
      <c r="H587" s="47">
        <v>20887.716570000001</v>
      </c>
      <c r="I587" s="48">
        <f>Table3[[#This Row],[Residential CLM $ Collected]]/'1.) CLM Reference'!$B$4</f>
        <v>2.2486404552382765E-4</v>
      </c>
      <c r="J587" s="68">
        <v>10488.74</v>
      </c>
      <c r="K587" s="48">
        <f>Table3[[#This Row],[Residential Incentive Disbursements]]/'1.) CLM Reference'!$B$5</f>
        <v>8.4219361764199856E-5</v>
      </c>
      <c r="L587" s="49">
        <v>0</v>
      </c>
      <c r="M587" s="48">
        <f>Table3[[#This Row],[C&amp;I CLM $ Collected]]/'1.) CLM Reference'!$B$4</f>
        <v>0</v>
      </c>
      <c r="N587" s="68">
        <v>0</v>
      </c>
      <c r="O587" s="48">
        <f>Table3[[#This Row],[C&amp;I Incentive Disbursements]]/'1.) CLM Reference'!$B$5</f>
        <v>0</v>
      </c>
    </row>
    <row r="588" spans="1:15" x14ac:dyDescent="0.35">
      <c r="A588" t="s">
        <v>125</v>
      </c>
      <c r="B588" s="72">
        <v>9003415800</v>
      </c>
      <c r="C588" t="s">
        <v>45</v>
      </c>
      <c r="D588" s="47">
        <f>Table3[[#This Row],[Residential CLM $ Collected]]+Table3[[#This Row],[C&amp;I CLM $ Collected]]</f>
        <v>20079.381293999999</v>
      </c>
      <c r="E588" s="48">
        <f>Table3[[#This Row],[CLM $ Collected ]]/'1.) CLM Reference'!$B$4</f>
        <v>2.1616201532862473E-4</v>
      </c>
      <c r="F588" s="47">
        <f>Table3[[#This Row],[Residential Incentive Disbursements]]+Table3[[#This Row],[C&amp;I Incentive Disbursements]]</f>
        <v>1997.13</v>
      </c>
      <c r="G588" s="48">
        <f>Table3[[#This Row],[Incentive Disbursements]]/'1.) CLM Reference'!$B$5</f>
        <v>1.6035959892240293E-5</v>
      </c>
      <c r="H588" s="47">
        <v>20079.381293999999</v>
      </c>
      <c r="I588" s="48">
        <f>Table3[[#This Row],[Residential CLM $ Collected]]/'1.) CLM Reference'!$B$4</f>
        <v>2.1616201532862473E-4</v>
      </c>
      <c r="J588" s="68">
        <v>1997.13</v>
      </c>
      <c r="K588" s="48">
        <f>Table3[[#This Row],[Residential Incentive Disbursements]]/'1.) CLM Reference'!$B$5</f>
        <v>1.6035959892240293E-5</v>
      </c>
      <c r="L588" s="49">
        <v>0</v>
      </c>
      <c r="M588" s="48">
        <f>Table3[[#This Row],[C&amp;I CLM $ Collected]]/'1.) CLM Reference'!$B$4</f>
        <v>0</v>
      </c>
      <c r="N588" s="68">
        <v>0</v>
      </c>
      <c r="O588" s="48">
        <f>Table3[[#This Row],[C&amp;I Incentive Disbursements]]/'1.) CLM Reference'!$B$5</f>
        <v>0</v>
      </c>
    </row>
    <row r="589" spans="1:15" x14ac:dyDescent="0.35">
      <c r="A589" t="s">
        <v>125</v>
      </c>
      <c r="B589" s="72">
        <v>9003415900</v>
      </c>
      <c r="C589" t="s">
        <v>55</v>
      </c>
      <c r="D589" s="47">
        <f>Table3[[#This Row],[Residential CLM $ Collected]]+Table3[[#This Row],[C&amp;I CLM $ Collected]]</f>
        <v>8739.4213199999995</v>
      </c>
      <c r="E589" s="48">
        <f>Table3[[#This Row],[CLM $ Collected ]]/'1.) CLM Reference'!$B$4</f>
        <v>9.4083124259493415E-5</v>
      </c>
      <c r="F589" s="47">
        <f>Table3[[#This Row],[Residential Incentive Disbursements]]+Table3[[#This Row],[C&amp;I Incentive Disbursements]]</f>
        <v>583.76</v>
      </c>
      <c r="G589" s="48">
        <f>Table3[[#This Row],[Incentive Disbursements]]/'1.) CLM Reference'!$B$5</f>
        <v>4.6873022520788301E-6</v>
      </c>
      <c r="H589" s="47">
        <v>8739.4213199999995</v>
      </c>
      <c r="I589" s="48">
        <f>Table3[[#This Row],[Residential CLM $ Collected]]/'1.) CLM Reference'!$B$4</f>
        <v>9.4083124259493415E-5</v>
      </c>
      <c r="J589" s="68">
        <v>583.76</v>
      </c>
      <c r="K589" s="48">
        <f>Table3[[#This Row],[Residential Incentive Disbursements]]/'1.) CLM Reference'!$B$5</f>
        <v>4.6873022520788301E-6</v>
      </c>
      <c r="L589" s="49">
        <v>0</v>
      </c>
      <c r="M589" s="48">
        <f>Table3[[#This Row],[C&amp;I CLM $ Collected]]/'1.) CLM Reference'!$B$4</f>
        <v>0</v>
      </c>
      <c r="N589" s="68">
        <v>0</v>
      </c>
      <c r="O589" s="48">
        <f>Table3[[#This Row],[C&amp;I Incentive Disbursements]]/'1.) CLM Reference'!$B$5</f>
        <v>0</v>
      </c>
    </row>
    <row r="590" spans="1:15" x14ac:dyDescent="0.35">
      <c r="A590" t="s">
        <v>125</v>
      </c>
      <c r="B590" s="72">
        <v>9003416000</v>
      </c>
      <c r="C590" t="s">
        <v>45</v>
      </c>
      <c r="D590" s="47">
        <f>Table3[[#This Row],[Residential CLM $ Collected]]+Table3[[#This Row],[C&amp;I CLM $ Collected]]</f>
        <v>32252.749073999999</v>
      </c>
      <c r="E590" s="48">
        <f>Table3[[#This Row],[CLM $ Collected ]]/'1.) CLM Reference'!$B$4</f>
        <v>3.4721285171309297E-4</v>
      </c>
      <c r="F590" s="47">
        <f>Table3[[#This Row],[Residential Incentive Disbursements]]+Table3[[#This Row],[C&amp;I Incentive Disbursements]]</f>
        <v>3282.36</v>
      </c>
      <c r="G590" s="48">
        <f>Table3[[#This Row],[Incentive Disbursements]]/'1.) CLM Reference'!$B$5</f>
        <v>2.6355717109999777E-5</v>
      </c>
      <c r="H590" s="47">
        <v>32252.749073999999</v>
      </c>
      <c r="I590" s="48">
        <f>Table3[[#This Row],[Residential CLM $ Collected]]/'1.) CLM Reference'!$B$4</f>
        <v>3.4721285171309297E-4</v>
      </c>
      <c r="J590" s="68">
        <v>3282.36</v>
      </c>
      <c r="K590" s="48">
        <f>Table3[[#This Row],[Residential Incentive Disbursements]]/'1.) CLM Reference'!$B$5</f>
        <v>2.6355717109999777E-5</v>
      </c>
      <c r="L590" s="49">
        <v>0</v>
      </c>
      <c r="M590" s="48">
        <f>Table3[[#This Row],[C&amp;I CLM $ Collected]]/'1.) CLM Reference'!$B$4</f>
        <v>0</v>
      </c>
      <c r="N590" s="68">
        <v>0</v>
      </c>
      <c r="O590" s="48">
        <f>Table3[[#This Row],[C&amp;I Incentive Disbursements]]/'1.) CLM Reference'!$B$5</f>
        <v>0</v>
      </c>
    </row>
    <row r="591" spans="1:15" x14ac:dyDescent="0.35">
      <c r="A591" t="s">
        <v>125</v>
      </c>
      <c r="B591" s="72">
        <v>9003416100</v>
      </c>
      <c r="C591" t="s">
        <v>45</v>
      </c>
      <c r="D591" s="47">
        <f>Table3[[#This Row],[Residential CLM $ Collected]]+Table3[[#This Row],[C&amp;I CLM $ Collected]]</f>
        <v>25093.820640000002</v>
      </c>
      <c r="E591" s="48">
        <f>Table3[[#This Row],[CLM $ Collected ]]/'1.) CLM Reference'!$B$4</f>
        <v>2.7014432180030894E-4</v>
      </c>
      <c r="F591" s="47">
        <f>Table3[[#This Row],[Residential Incentive Disbursements]]+Table3[[#This Row],[C&amp;I Incentive Disbursements]]</f>
        <v>3994.08</v>
      </c>
      <c r="G591" s="48">
        <f>Table3[[#This Row],[Incentive Disbursements]]/'1.) CLM Reference'!$B$5</f>
        <v>3.2070474474069846E-5</v>
      </c>
      <c r="H591" s="47">
        <v>25093.820640000002</v>
      </c>
      <c r="I591" s="48">
        <f>Table3[[#This Row],[Residential CLM $ Collected]]/'1.) CLM Reference'!$B$4</f>
        <v>2.7014432180030894E-4</v>
      </c>
      <c r="J591" s="68">
        <v>3994.08</v>
      </c>
      <c r="K591" s="48">
        <f>Table3[[#This Row],[Residential Incentive Disbursements]]/'1.) CLM Reference'!$B$5</f>
        <v>3.2070474474069846E-5</v>
      </c>
      <c r="L591" s="49">
        <v>0</v>
      </c>
      <c r="M591" s="48">
        <f>Table3[[#This Row],[C&amp;I CLM $ Collected]]/'1.) CLM Reference'!$B$4</f>
        <v>0</v>
      </c>
      <c r="N591" s="68">
        <v>0</v>
      </c>
      <c r="O591" s="48">
        <f>Table3[[#This Row],[C&amp;I Incentive Disbursements]]/'1.) CLM Reference'!$B$5</f>
        <v>0</v>
      </c>
    </row>
    <row r="592" spans="1:15" x14ac:dyDescent="0.35">
      <c r="A592" t="s">
        <v>125</v>
      </c>
      <c r="B592" s="72">
        <v>9003416200</v>
      </c>
      <c r="C592" t="s">
        <v>55</v>
      </c>
      <c r="D592" s="47">
        <f>Table3[[#This Row],[Residential CLM $ Collected]]+Table3[[#This Row],[C&amp;I CLM $ Collected]]</f>
        <v>14173.973100000001</v>
      </c>
      <c r="E592" s="48">
        <f>Table3[[#This Row],[CLM $ Collected ]]/'1.) CLM Reference'!$B$4</f>
        <v>1.5258809749408181E-4</v>
      </c>
      <c r="F592" s="47">
        <f>Table3[[#This Row],[Residential Incentive Disbursements]]+Table3[[#This Row],[C&amp;I Incentive Disbursements]]</f>
        <v>58443.83</v>
      </c>
      <c r="G592" s="48">
        <f>Table3[[#This Row],[Incentive Disbursements]]/'1.) CLM Reference'!$B$5</f>
        <v>4.6927486634766396E-4</v>
      </c>
      <c r="H592" s="47">
        <v>14173.973100000001</v>
      </c>
      <c r="I592" s="48">
        <f>Table3[[#This Row],[Residential CLM $ Collected]]/'1.) CLM Reference'!$B$4</f>
        <v>1.5258809749408181E-4</v>
      </c>
      <c r="J592" s="68">
        <v>58443.83</v>
      </c>
      <c r="K592" s="48">
        <f>Table3[[#This Row],[Residential Incentive Disbursements]]/'1.) CLM Reference'!$B$5</f>
        <v>4.6927486634766396E-4</v>
      </c>
      <c r="L592" s="49">
        <v>0</v>
      </c>
      <c r="M592" s="48">
        <f>Table3[[#This Row],[C&amp;I CLM $ Collected]]/'1.) CLM Reference'!$B$4</f>
        <v>0</v>
      </c>
      <c r="N592" s="68">
        <v>0</v>
      </c>
      <c r="O592" s="48">
        <f>Table3[[#This Row],[C&amp;I Incentive Disbursements]]/'1.) CLM Reference'!$B$5</f>
        <v>0</v>
      </c>
    </row>
    <row r="593" spans="1:15" x14ac:dyDescent="0.35">
      <c r="A593" t="s">
        <v>125</v>
      </c>
      <c r="B593" s="72">
        <v>9003416300</v>
      </c>
      <c r="C593" t="s">
        <v>45</v>
      </c>
      <c r="D593" s="47">
        <f>Table3[[#This Row],[Residential CLM $ Collected]]+Table3[[#This Row],[C&amp;I CLM $ Collected]]</f>
        <v>27844.90653</v>
      </c>
      <c r="E593" s="48">
        <f>Table3[[#This Row],[CLM $ Collected ]]/'1.) CLM Reference'!$B$4</f>
        <v>2.9976078565531038E-4</v>
      </c>
      <c r="F593" s="47">
        <f>Table3[[#This Row],[Residential Incentive Disbursements]]+Table3[[#This Row],[C&amp;I Incentive Disbursements]]</f>
        <v>46194.68</v>
      </c>
      <c r="G593" s="48">
        <f>Table3[[#This Row],[Incentive Disbursements]]/'1.) CLM Reference'!$B$5</f>
        <v>3.7092028847139386E-4</v>
      </c>
      <c r="H593" s="47">
        <v>27844.90653</v>
      </c>
      <c r="I593" s="48">
        <f>Table3[[#This Row],[Residential CLM $ Collected]]/'1.) CLM Reference'!$B$4</f>
        <v>2.9976078565531038E-4</v>
      </c>
      <c r="J593" s="68">
        <v>46194.68</v>
      </c>
      <c r="K593" s="48">
        <f>Table3[[#This Row],[Residential Incentive Disbursements]]/'1.) CLM Reference'!$B$5</f>
        <v>3.7092028847139386E-4</v>
      </c>
      <c r="L593" s="49">
        <v>0</v>
      </c>
      <c r="M593" s="48">
        <f>Table3[[#This Row],[C&amp;I CLM $ Collected]]/'1.) CLM Reference'!$B$4</f>
        <v>0</v>
      </c>
      <c r="N593" s="68">
        <v>0</v>
      </c>
      <c r="O593" s="48">
        <f>Table3[[#This Row],[C&amp;I Incentive Disbursements]]/'1.) CLM Reference'!$B$5</f>
        <v>0</v>
      </c>
    </row>
    <row r="594" spans="1:15" x14ac:dyDescent="0.35">
      <c r="A594" t="s">
        <v>125</v>
      </c>
      <c r="B594" s="72">
        <v>9003416400</v>
      </c>
      <c r="C594" t="s">
        <v>45</v>
      </c>
      <c r="D594" s="47">
        <f>Table3[[#This Row],[Residential CLM $ Collected]]+Table3[[#This Row],[C&amp;I CLM $ Collected]]</f>
        <v>32431.614600000001</v>
      </c>
      <c r="E594" s="48">
        <f>Table3[[#This Row],[CLM $ Collected ]]/'1.) CLM Reference'!$B$4</f>
        <v>3.4913840569341048E-4</v>
      </c>
      <c r="F594" s="47">
        <f>Table3[[#This Row],[Residential Incentive Disbursements]]+Table3[[#This Row],[C&amp;I Incentive Disbursements]]</f>
        <v>23132.205000000002</v>
      </c>
      <c r="G594" s="48">
        <f>Table3[[#This Row],[Incentive Disbursements]]/'1.) CLM Reference'!$B$5</f>
        <v>1.857400928327552E-4</v>
      </c>
      <c r="H594" s="47">
        <v>32431.614600000001</v>
      </c>
      <c r="I594" s="48">
        <f>Table3[[#This Row],[Residential CLM $ Collected]]/'1.) CLM Reference'!$B$4</f>
        <v>3.4913840569341048E-4</v>
      </c>
      <c r="J594" s="68">
        <v>23132.205000000002</v>
      </c>
      <c r="K594" s="48">
        <f>Table3[[#This Row],[Residential Incentive Disbursements]]/'1.) CLM Reference'!$B$5</f>
        <v>1.857400928327552E-4</v>
      </c>
      <c r="L594" s="49">
        <v>0</v>
      </c>
      <c r="M594" s="48">
        <f>Table3[[#This Row],[C&amp;I CLM $ Collected]]/'1.) CLM Reference'!$B$4</f>
        <v>0</v>
      </c>
      <c r="N594" s="68">
        <v>0</v>
      </c>
      <c r="O594" s="48">
        <f>Table3[[#This Row],[C&amp;I Incentive Disbursements]]/'1.) CLM Reference'!$B$5</f>
        <v>0</v>
      </c>
    </row>
    <row r="595" spans="1:15" x14ac:dyDescent="0.35">
      <c r="A595" t="s">
        <v>125</v>
      </c>
      <c r="B595" s="72">
        <v>9003416500</v>
      </c>
      <c r="C595" t="s">
        <v>45</v>
      </c>
      <c r="D595" s="47">
        <f>Table3[[#This Row],[Residential CLM $ Collected]]+Table3[[#This Row],[C&amp;I CLM $ Collected]]</f>
        <v>35859.842340000003</v>
      </c>
      <c r="E595" s="48">
        <f>Table3[[#This Row],[CLM $ Collected ]]/'1.) CLM Reference'!$B$4</f>
        <v>3.8604455366846458E-4</v>
      </c>
      <c r="F595" s="47">
        <f>Table3[[#This Row],[Residential Incentive Disbursements]]+Table3[[#This Row],[C&amp;I Incentive Disbursements]]</f>
        <v>26308.99</v>
      </c>
      <c r="G595" s="48">
        <f>Table3[[#This Row],[Incentive Disbursements]]/'1.) CLM Reference'!$B$5</f>
        <v>2.1124809523934395E-4</v>
      </c>
      <c r="H595" s="47">
        <v>35859.842340000003</v>
      </c>
      <c r="I595" s="48">
        <f>Table3[[#This Row],[Residential CLM $ Collected]]/'1.) CLM Reference'!$B$4</f>
        <v>3.8604455366846458E-4</v>
      </c>
      <c r="J595" s="68">
        <v>26308.99</v>
      </c>
      <c r="K595" s="48">
        <f>Table3[[#This Row],[Residential Incentive Disbursements]]/'1.) CLM Reference'!$B$5</f>
        <v>2.1124809523934395E-4</v>
      </c>
      <c r="L595" s="49">
        <v>0</v>
      </c>
      <c r="M595" s="48">
        <f>Table3[[#This Row],[C&amp;I CLM $ Collected]]/'1.) CLM Reference'!$B$4</f>
        <v>0</v>
      </c>
      <c r="N595" s="68">
        <v>0</v>
      </c>
      <c r="O595" s="48">
        <f>Table3[[#This Row],[C&amp;I Incentive Disbursements]]/'1.) CLM Reference'!$B$5</f>
        <v>0</v>
      </c>
    </row>
    <row r="596" spans="1:15" x14ac:dyDescent="0.35">
      <c r="A596" t="s">
        <v>125</v>
      </c>
      <c r="B596" s="72">
        <v>9003416600</v>
      </c>
      <c r="C596" t="s">
        <v>45</v>
      </c>
      <c r="D596" s="47">
        <f>Table3[[#This Row],[Residential CLM $ Collected]]+Table3[[#This Row],[C&amp;I CLM $ Collected]]</f>
        <v>12673.578036000001</v>
      </c>
      <c r="E596" s="48">
        <f>Table3[[#This Row],[CLM $ Collected ]]/'1.) CLM Reference'!$B$4</f>
        <v>1.3643578602220023E-4</v>
      </c>
      <c r="F596" s="47">
        <f>Table3[[#This Row],[Residential Incentive Disbursements]]+Table3[[#This Row],[C&amp;I Incentive Disbursements]]</f>
        <v>2013.92</v>
      </c>
      <c r="G596" s="48">
        <f>Table3[[#This Row],[Incentive Disbursements]]/'1.) CLM Reference'!$B$5</f>
        <v>1.6170775235553306E-5</v>
      </c>
      <c r="H596" s="47">
        <v>12673.578036000001</v>
      </c>
      <c r="I596" s="48">
        <f>Table3[[#This Row],[Residential CLM $ Collected]]/'1.) CLM Reference'!$B$4</f>
        <v>1.3643578602220023E-4</v>
      </c>
      <c r="J596" s="68">
        <v>2013.92</v>
      </c>
      <c r="K596" s="48">
        <f>Table3[[#This Row],[Residential Incentive Disbursements]]/'1.) CLM Reference'!$B$5</f>
        <v>1.6170775235553306E-5</v>
      </c>
      <c r="L596" s="49">
        <v>0</v>
      </c>
      <c r="M596" s="48">
        <f>Table3[[#This Row],[C&amp;I CLM $ Collected]]/'1.) CLM Reference'!$B$4</f>
        <v>0</v>
      </c>
      <c r="N596" s="68">
        <v>0</v>
      </c>
      <c r="O596" s="48">
        <f>Table3[[#This Row],[C&amp;I Incentive Disbursements]]/'1.) CLM Reference'!$B$5</f>
        <v>0</v>
      </c>
    </row>
    <row r="597" spans="1:15" x14ac:dyDescent="0.35">
      <c r="A597" t="s">
        <v>125</v>
      </c>
      <c r="B597" s="72">
        <v>9003416700</v>
      </c>
      <c r="C597" t="s">
        <v>45</v>
      </c>
      <c r="D597" s="47">
        <f>Table3[[#This Row],[Residential CLM $ Collected]]+Table3[[#This Row],[C&amp;I CLM $ Collected]]</f>
        <v>607864.93830300006</v>
      </c>
      <c r="E597" s="48">
        <f>Table3[[#This Row],[CLM $ Collected ]]/'1.) CLM Reference'!$B$4</f>
        <v>6.5438923733397098E-3</v>
      </c>
      <c r="F597" s="47">
        <f>Table3[[#This Row],[Residential Incentive Disbursements]]+Table3[[#This Row],[C&amp;I Incentive Disbursements]]</f>
        <v>872443.45000000007</v>
      </c>
      <c r="G597" s="48">
        <f>Table3[[#This Row],[Incentive Disbursements]]/'1.) CLM Reference'!$B$5</f>
        <v>7.0052866725990549E-3</v>
      </c>
      <c r="H597" s="47">
        <v>327787.64426100004</v>
      </c>
      <c r="I597" s="48">
        <f>Table3[[#This Row],[Residential CLM $ Collected]]/'1.) CLM Reference'!$B$4</f>
        <v>3.5287560281776521E-3</v>
      </c>
      <c r="J597" s="68">
        <v>572415.55000000005</v>
      </c>
      <c r="K597" s="48">
        <f>Table3[[#This Row],[Residential Incentive Disbursements]]/'1.) CLM Reference'!$B$5</f>
        <v>4.5962119649169903E-3</v>
      </c>
      <c r="L597" s="49">
        <v>280077.29404200002</v>
      </c>
      <c r="M597" s="48">
        <f>Table3[[#This Row],[C&amp;I CLM $ Collected]]/'1.) CLM Reference'!$B$4</f>
        <v>3.0151363451620576E-3</v>
      </c>
      <c r="N597" s="68">
        <v>300027.90000000002</v>
      </c>
      <c r="O597" s="48">
        <f>Table3[[#This Row],[C&amp;I Incentive Disbursements]]/'1.) CLM Reference'!$B$5</f>
        <v>2.4090747076820646E-3</v>
      </c>
    </row>
    <row r="598" spans="1:15" x14ac:dyDescent="0.35">
      <c r="A598" t="s">
        <v>125</v>
      </c>
      <c r="B598" s="72">
        <v>9003416800</v>
      </c>
      <c r="C598" t="s">
        <v>45</v>
      </c>
      <c r="D598" s="47">
        <f>Table3[[#This Row],[Residential CLM $ Collected]]+Table3[[#This Row],[C&amp;I CLM $ Collected]]</f>
        <v>21761.188259999999</v>
      </c>
      <c r="E598" s="48">
        <f>Table3[[#This Row],[CLM $ Collected ]]/'1.) CLM Reference'!$B$4</f>
        <v>2.3426729346649801E-4</v>
      </c>
      <c r="F598" s="47">
        <f>Table3[[#This Row],[Residential Incentive Disbursements]]+Table3[[#This Row],[C&amp;I Incentive Disbursements]]</f>
        <v>5165.95</v>
      </c>
      <c r="G598" s="48">
        <f>Table3[[#This Row],[Incentive Disbursements]]/'1.) CLM Reference'!$B$5</f>
        <v>4.1480007313153747E-5</v>
      </c>
      <c r="H598" s="47">
        <v>21761.188259999999</v>
      </c>
      <c r="I598" s="48">
        <f>Table3[[#This Row],[Residential CLM $ Collected]]/'1.) CLM Reference'!$B$4</f>
        <v>2.3426729346649801E-4</v>
      </c>
      <c r="J598" s="68">
        <v>5165.95</v>
      </c>
      <c r="K598" s="48">
        <f>Table3[[#This Row],[Residential Incentive Disbursements]]/'1.) CLM Reference'!$B$5</f>
        <v>4.1480007313153747E-5</v>
      </c>
      <c r="L598" s="49">
        <v>0</v>
      </c>
      <c r="M598" s="48">
        <f>Table3[[#This Row],[C&amp;I CLM $ Collected]]/'1.) CLM Reference'!$B$4</f>
        <v>0</v>
      </c>
      <c r="N598" s="68">
        <v>0</v>
      </c>
      <c r="O598" s="48">
        <f>Table3[[#This Row],[C&amp;I Incentive Disbursements]]/'1.) CLM Reference'!$B$5</f>
        <v>0</v>
      </c>
    </row>
    <row r="599" spans="1:15" x14ac:dyDescent="0.35">
      <c r="A599" t="s">
        <v>125</v>
      </c>
      <c r="B599" s="72">
        <v>9003417100</v>
      </c>
      <c r="C599" t="s">
        <v>55</v>
      </c>
      <c r="D599" s="47">
        <f>Table3[[#This Row],[Residential CLM $ Collected]]+Table3[[#This Row],[C&amp;I CLM $ Collected]]</f>
        <v>10309.16649</v>
      </c>
      <c r="E599" s="48">
        <f>Table3[[#This Row],[CLM $ Collected ]]/'1.) CLM Reference'!$B$4</f>
        <v>1.1098201544201048E-4</v>
      </c>
      <c r="F599" s="47">
        <f>Table3[[#This Row],[Residential Incentive Disbursements]]+Table3[[#This Row],[C&amp;I Incentive Disbursements]]</f>
        <v>168.27</v>
      </c>
      <c r="G599" s="48">
        <f>Table3[[#This Row],[Incentive Disbursements]]/'1.) CLM Reference'!$B$5</f>
        <v>1.3511243489744156E-6</v>
      </c>
      <c r="H599" s="47">
        <v>10309.16649</v>
      </c>
      <c r="I599" s="48">
        <f>Table3[[#This Row],[Residential CLM $ Collected]]/'1.) CLM Reference'!$B$4</f>
        <v>1.1098201544201048E-4</v>
      </c>
      <c r="J599" s="68">
        <v>168.27</v>
      </c>
      <c r="K599" s="48">
        <f>Table3[[#This Row],[Residential Incentive Disbursements]]/'1.) CLM Reference'!$B$5</f>
        <v>1.3511243489744156E-6</v>
      </c>
      <c r="L599" s="49">
        <v>0</v>
      </c>
      <c r="M599" s="48">
        <f>Table3[[#This Row],[C&amp;I CLM $ Collected]]/'1.) CLM Reference'!$B$4</f>
        <v>0</v>
      </c>
      <c r="N599" s="68">
        <v>0</v>
      </c>
      <c r="O599" s="48">
        <f>Table3[[#This Row],[C&amp;I Incentive Disbursements]]/'1.) CLM Reference'!$B$5</f>
        <v>0</v>
      </c>
    </row>
    <row r="600" spans="1:15" x14ac:dyDescent="0.35">
      <c r="A600" t="s">
        <v>125</v>
      </c>
      <c r="B600" s="72">
        <v>9003417200</v>
      </c>
      <c r="C600" t="s">
        <v>45</v>
      </c>
      <c r="D600" s="47">
        <f>Table3[[#This Row],[Residential CLM $ Collected]]+Table3[[#This Row],[C&amp;I CLM $ Collected]]</f>
        <v>13168.471428000001</v>
      </c>
      <c r="E600" s="48">
        <f>Table3[[#This Row],[CLM $ Collected ]]/'1.) CLM Reference'!$B$4</f>
        <v>1.4176349763946533E-4</v>
      </c>
      <c r="F600" s="47">
        <f>Table3[[#This Row],[Residential Incentive Disbursements]]+Table3[[#This Row],[C&amp;I Incentive Disbursements]]</f>
        <v>7213.15</v>
      </c>
      <c r="G600" s="48">
        <f>Table3[[#This Row],[Incentive Disbursements]]/'1.) CLM Reference'!$B$5</f>
        <v>5.7918004384648504E-5</v>
      </c>
      <c r="H600" s="47">
        <v>13168.471428000001</v>
      </c>
      <c r="I600" s="48">
        <f>Table3[[#This Row],[Residential CLM $ Collected]]/'1.) CLM Reference'!$B$4</f>
        <v>1.4176349763946533E-4</v>
      </c>
      <c r="J600" s="68">
        <v>7213.15</v>
      </c>
      <c r="K600" s="48">
        <f>Table3[[#This Row],[Residential Incentive Disbursements]]/'1.) CLM Reference'!$B$5</f>
        <v>5.7918004384648504E-5</v>
      </c>
      <c r="L600" s="49">
        <v>0</v>
      </c>
      <c r="M600" s="48">
        <f>Table3[[#This Row],[C&amp;I CLM $ Collected]]/'1.) CLM Reference'!$B$4</f>
        <v>0</v>
      </c>
      <c r="N600" s="68">
        <v>0</v>
      </c>
      <c r="O600" s="48">
        <f>Table3[[#This Row],[C&amp;I Incentive Disbursements]]/'1.) CLM Reference'!$B$5</f>
        <v>0</v>
      </c>
    </row>
    <row r="601" spans="1:15" x14ac:dyDescent="0.35">
      <c r="A601" t="s">
        <v>125</v>
      </c>
      <c r="B601" s="72">
        <v>9003417300</v>
      </c>
      <c r="C601" t="s">
        <v>55</v>
      </c>
      <c r="D601" s="47">
        <f>Table3[[#This Row],[Residential CLM $ Collected]]+Table3[[#This Row],[C&amp;I CLM $ Collected]]</f>
        <v>179.28960000000001</v>
      </c>
      <c r="E601" s="48">
        <f>Table3[[#This Row],[CLM $ Collected ]]/'1.) CLM Reference'!$B$4</f>
        <v>1.9301192948133175E-6</v>
      </c>
      <c r="F601" s="47">
        <f>Table3[[#This Row],[Residential Incentive Disbursements]]+Table3[[#This Row],[C&amp;I Incentive Disbursements]]</f>
        <v>0</v>
      </c>
      <c r="G601" s="48">
        <f>Table3[[#This Row],[Incentive Disbursements]]/'1.) CLM Reference'!$B$5</f>
        <v>0</v>
      </c>
      <c r="H601" s="47">
        <v>179.28960000000001</v>
      </c>
      <c r="I601" s="48">
        <f>Table3[[#This Row],[Residential CLM $ Collected]]/'1.) CLM Reference'!$B$4</f>
        <v>1.9301192948133175E-6</v>
      </c>
      <c r="J601" s="68">
        <v>0</v>
      </c>
      <c r="K601" s="48">
        <f>Table3[[#This Row],[Residential Incentive Disbursements]]/'1.) CLM Reference'!$B$5</f>
        <v>0</v>
      </c>
      <c r="L601" s="49">
        <v>0</v>
      </c>
      <c r="M601" s="48">
        <f>Table3[[#This Row],[C&amp;I CLM $ Collected]]/'1.) CLM Reference'!$B$4</f>
        <v>0</v>
      </c>
      <c r="N601" s="68">
        <v>0</v>
      </c>
      <c r="O601" s="48">
        <f>Table3[[#This Row],[C&amp;I Incentive Disbursements]]/'1.) CLM Reference'!$B$5</f>
        <v>0</v>
      </c>
    </row>
    <row r="602" spans="1:15" x14ac:dyDescent="0.35">
      <c r="A602" t="s">
        <v>125</v>
      </c>
      <c r="B602" s="72">
        <v>9003417400</v>
      </c>
      <c r="C602" t="s">
        <v>45</v>
      </c>
      <c r="D602" s="47">
        <f>Table3[[#This Row],[Residential CLM $ Collected]]+Table3[[#This Row],[C&amp;I CLM $ Collected]]</f>
        <v>24437.28357</v>
      </c>
      <c r="E602" s="48">
        <f>Table3[[#This Row],[CLM $ Collected ]]/'1.) CLM Reference'!$B$4</f>
        <v>2.6307645580826478E-4</v>
      </c>
      <c r="F602" s="47">
        <f>Table3[[#This Row],[Residential Incentive Disbursements]]+Table3[[#This Row],[C&amp;I Incentive Disbursements]]</f>
        <v>29821.86</v>
      </c>
      <c r="G602" s="48">
        <f>Table3[[#This Row],[Incentive Disbursements]]/'1.) CLM Reference'!$B$5</f>
        <v>2.3945469292034326E-4</v>
      </c>
      <c r="H602" s="47">
        <v>24437.28357</v>
      </c>
      <c r="I602" s="48">
        <f>Table3[[#This Row],[Residential CLM $ Collected]]/'1.) CLM Reference'!$B$4</f>
        <v>2.6307645580826478E-4</v>
      </c>
      <c r="J602" s="68">
        <v>29821.86</v>
      </c>
      <c r="K602" s="48">
        <f>Table3[[#This Row],[Residential Incentive Disbursements]]/'1.) CLM Reference'!$B$5</f>
        <v>2.3945469292034326E-4</v>
      </c>
      <c r="L602" s="49">
        <v>0</v>
      </c>
      <c r="M602" s="48">
        <f>Table3[[#This Row],[C&amp;I CLM $ Collected]]/'1.) CLM Reference'!$B$4</f>
        <v>0</v>
      </c>
      <c r="N602" s="68">
        <v>0</v>
      </c>
      <c r="O602" s="48">
        <f>Table3[[#This Row],[C&amp;I Incentive Disbursements]]/'1.) CLM Reference'!$B$5</f>
        <v>0</v>
      </c>
    </row>
    <row r="603" spans="1:15" x14ac:dyDescent="0.35">
      <c r="A603" t="s">
        <v>125</v>
      </c>
      <c r="B603" s="72">
        <v>9003417500</v>
      </c>
      <c r="C603" t="s">
        <v>45</v>
      </c>
      <c r="D603" s="47">
        <f>Table3[[#This Row],[Residential CLM $ Collected]]+Table3[[#This Row],[C&amp;I CLM $ Collected]]</f>
        <v>35198.103360000001</v>
      </c>
      <c r="E603" s="48">
        <f>Table3[[#This Row],[CLM $ Collected ]]/'1.) CLM Reference'!$B$4</f>
        <v>3.7892068717856176E-4</v>
      </c>
      <c r="F603" s="47">
        <f>Table3[[#This Row],[Residential Incentive Disbursements]]+Table3[[#This Row],[C&amp;I Incentive Disbursements]]</f>
        <v>24683.34</v>
      </c>
      <c r="G603" s="48">
        <f>Table3[[#This Row],[Incentive Disbursements]]/'1.) CLM Reference'!$B$5</f>
        <v>1.9819493485478186E-4</v>
      </c>
      <c r="H603" s="47">
        <v>35198.103360000001</v>
      </c>
      <c r="I603" s="48">
        <f>Table3[[#This Row],[Residential CLM $ Collected]]/'1.) CLM Reference'!$B$4</f>
        <v>3.7892068717856176E-4</v>
      </c>
      <c r="J603" s="68">
        <v>24683.34</v>
      </c>
      <c r="K603" s="48">
        <f>Table3[[#This Row],[Residential Incentive Disbursements]]/'1.) CLM Reference'!$B$5</f>
        <v>1.9819493485478186E-4</v>
      </c>
      <c r="L603" s="49">
        <v>0</v>
      </c>
      <c r="M603" s="48">
        <f>Table3[[#This Row],[C&amp;I CLM $ Collected]]/'1.) CLM Reference'!$B$4</f>
        <v>0</v>
      </c>
      <c r="N603" s="68">
        <v>0</v>
      </c>
      <c r="O603" s="48">
        <f>Table3[[#This Row],[C&amp;I Incentive Disbursements]]/'1.) CLM Reference'!$B$5</f>
        <v>0</v>
      </c>
    </row>
    <row r="604" spans="1:15" x14ac:dyDescent="0.35">
      <c r="A604" t="s">
        <v>125</v>
      </c>
      <c r="B604" s="72">
        <v>9003460100</v>
      </c>
      <c r="C604" t="s">
        <v>45</v>
      </c>
      <c r="D604" s="47">
        <f>Table3[[#This Row],[Residential CLM $ Collected]]+Table3[[#This Row],[C&amp;I CLM $ Collected]]</f>
        <v>154.6566</v>
      </c>
      <c r="E604" s="48">
        <f>Table3[[#This Row],[CLM $ Collected ]]/'1.) CLM Reference'!$B$4</f>
        <v>1.6649358787694619E-6</v>
      </c>
      <c r="F604" s="47">
        <f>Table3[[#This Row],[Residential Incentive Disbursements]]+Table3[[#This Row],[C&amp;I Incentive Disbursements]]</f>
        <v>0</v>
      </c>
      <c r="G604" s="48">
        <f>Table3[[#This Row],[Incentive Disbursements]]/'1.) CLM Reference'!$B$5</f>
        <v>0</v>
      </c>
      <c r="H604" s="47">
        <v>154.6566</v>
      </c>
      <c r="I604" s="48">
        <f>Table3[[#This Row],[Residential CLM $ Collected]]/'1.) CLM Reference'!$B$4</f>
        <v>1.6649358787694619E-6</v>
      </c>
      <c r="J604" s="68">
        <v>0</v>
      </c>
      <c r="K604" s="48">
        <f>Table3[[#This Row],[Residential Incentive Disbursements]]/'1.) CLM Reference'!$B$5</f>
        <v>0</v>
      </c>
      <c r="L604" s="49">
        <v>0</v>
      </c>
      <c r="M604" s="48">
        <f>Table3[[#This Row],[C&amp;I CLM $ Collected]]/'1.) CLM Reference'!$B$4</f>
        <v>0</v>
      </c>
      <c r="N604" s="68">
        <v>0</v>
      </c>
      <c r="O604" s="48">
        <f>Table3[[#This Row],[C&amp;I Incentive Disbursements]]/'1.) CLM Reference'!$B$5</f>
        <v>0</v>
      </c>
    </row>
    <row r="605" spans="1:15" x14ac:dyDescent="0.35">
      <c r="A605" t="s">
        <v>125</v>
      </c>
      <c r="B605" s="72">
        <v>9003460202</v>
      </c>
      <c r="C605" t="s">
        <v>45</v>
      </c>
      <c r="D605" s="47">
        <f>Table3[[#This Row],[Residential CLM $ Collected]]+Table3[[#This Row],[C&amp;I CLM $ Collected]]</f>
        <v>369.89105999999998</v>
      </c>
      <c r="E605" s="48">
        <f>Table3[[#This Row],[CLM $ Collected ]]/'1.) CLM Reference'!$B$4</f>
        <v>3.9820149740138325E-6</v>
      </c>
      <c r="F605" s="47">
        <f>Table3[[#This Row],[Residential Incentive Disbursements]]+Table3[[#This Row],[C&amp;I Incentive Disbursements]]</f>
        <v>2078.8000000000002</v>
      </c>
      <c r="G605" s="48">
        <f>Table3[[#This Row],[Incentive Disbursements]]/'1.) CLM Reference'!$B$5</f>
        <v>1.6691729343602633E-5</v>
      </c>
      <c r="H605" s="47">
        <v>369.89105999999998</v>
      </c>
      <c r="I605" s="48">
        <f>Table3[[#This Row],[Residential CLM $ Collected]]/'1.) CLM Reference'!$B$4</f>
        <v>3.9820149740138325E-6</v>
      </c>
      <c r="J605" s="68">
        <v>2078.8000000000002</v>
      </c>
      <c r="K605" s="48">
        <f>Table3[[#This Row],[Residential Incentive Disbursements]]/'1.) CLM Reference'!$B$5</f>
        <v>1.6691729343602633E-5</v>
      </c>
      <c r="L605" s="49">
        <v>0</v>
      </c>
      <c r="M605" s="48">
        <f>Table3[[#This Row],[C&amp;I CLM $ Collected]]/'1.) CLM Reference'!$B$4</f>
        <v>0</v>
      </c>
      <c r="N605" s="68">
        <v>0</v>
      </c>
      <c r="O605" s="48">
        <f>Table3[[#This Row],[C&amp;I Incentive Disbursements]]/'1.) CLM Reference'!$B$5</f>
        <v>0</v>
      </c>
    </row>
    <row r="606" spans="1:15" x14ac:dyDescent="0.35">
      <c r="A606" t="s">
        <v>125</v>
      </c>
      <c r="B606" s="72">
        <v>9003494300</v>
      </c>
      <c r="C606" t="s">
        <v>45</v>
      </c>
      <c r="D606" s="47">
        <f>Table3[[#This Row],[Residential CLM $ Collected]]+Table3[[#This Row],[C&amp;I CLM $ Collected]]</f>
        <v>115.47081</v>
      </c>
      <c r="E606" s="48">
        <f>Table3[[#This Row],[CLM $ Collected ]]/'1.) CLM Reference'!$B$4</f>
        <v>1.243086260266756E-6</v>
      </c>
      <c r="F606" s="47">
        <f>Table3[[#This Row],[Residential Incentive Disbursements]]+Table3[[#This Row],[C&amp;I Incentive Disbursements]]</f>
        <v>0</v>
      </c>
      <c r="G606" s="48">
        <f>Table3[[#This Row],[Incentive Disbursements]]/'1.) CLM Reference'!$B$5</f>
        <v>0</v>
      </c>
      <c r="H606" s="47">
        <v>115.47081</v>
      </c>
      <c r="I606" s="48">
        <f>Table3[[#This Row],[Residential CLM $ Collected]]/'1.) CLM Reference'!$B$4</f>
        <v>1.243086260266756E-6</v>
      </c>
      <c r="J606" s="68">
        <v>0</v>
      </c>
      <c r="K606" s="48">
        <f>Table3[[#This Row],[Residential Incentive Disbursements]]/'1.) CLM Reference'!$B$5</f>
        <v>0</v>
      </c>
      <c r="L606" s="49">
        <v>0</v>
      </c>
      <c r="M606" s="48">
        <f>Table3[[#This Row],[C&amp;I CLM $ Collected]]/'1.) CLM Reference'!$B$4</f>
        <v>0</v>
      </c>
      <c r="N606" s="68">
        <v>0</v>
      </c>
      <c r="O606" s="48">
        <f>Table3[[#This Row],[C&amp;I Incentive Disbursements]]/'1.) CLM Reference'!$B$5</f>
        <v>0</v>
      </c>
    </row>
    <row r="607" spans="1:15" x14ac:dyDescent="0.35">
      <c r="A607" t="s">
        <v>126</v>
      </c>
      <c r="B607" s="72">
        <v>9001100300</v>
      </c>
      <c r="C607" t="s">
        <v>45</v>
      </c>
      <c r="D607" s="47">
        <f>Table3[[#This Row],[Residential CLM $ Collected]]+Table3[[#This Row],[C&amp;I CLM $ Collected]]</f>
        <v>305117.62098300003</v>
      </c>
      <c r="E607" s="48">
        <f>Table3[[#This Row],[CLM $ Collected ]]/'1.) CLM Reference'!$B$4</f>
        <v>3.284704787376541E-3</v>
      </c>
      <c r="F607" s="47">
        <f>Table3[[#This Row],[Residential Incentive Disbursements]]+Table3[[#This Row],[C&amp;I Incentive Disbursements]]</f>
        <v>291434.54300000001</v>
      </c>
      <c r="G607" s="48">
        <f>Table3[[#This Row],[Incentive Disbursements]]/'1.) CLM Reference'!$B$5</f>
        <v>2.3400743280414292E-3</v>
      </c>
      <c r="H607" s="47">
        <v>203523.10442100003</v>
      </c>
      <c r="I607" s="48">
        <f>Table3[[#This Row],[Residential CLM $ Collected]]/'1.) CLM Reference'!$B$4</f>
        <v>2.1910019922141482E-3</v>
      </c>
      <c r="J607" s="68">
        <v>263663.80499999999</v>
      </c>
      <c r="K607" s="48">
        <f>Table3[[#This Row],[Residential Incentive Disbursements]]/'1.) CLM Reference'!$B$5</f>
        <v>2.11708912390053E-3</v>
      </c>
      <c r="L607" s="49">
        <v>101594.51656199999</v>
      </c>
      <c r="M607" s="48">
        <f>Table3[[#This Row],[C&amp;I CLM $ Collected]]/'1.) CLM Reference'!$B$4</f>
        <v>1.0937027951623927E-3</v>
      </c>
      <c r="N607" s="68">
        <v>27770.738000000001</v>
      </c>
      <c r="O607" s="48">
        <f>Table3[[#This Row],[C&amp;I Incentive Disbursements]]/'1.) CLM Reference'!$B$5</f>
        <v>2.2298520414089891E-4</v>
      </c>
    </row>
    <row r="608" spans="1:15" x14ac:dyDescent="0.35">
      <c r="A608" t="s">
        <v>126</v>
      </c>
      <c r="B608" s="72">
        <v>9001101020</v>
      </c>
      <c r="C608" t="s">
        <v>45</v>
      </c>
      <c r="D608" s="47">
        <f>Table3[[#This Row],[Residential CLM $ Collected]]+Table3[[#This Row],[C&amp;I CLM $ Collected]]</f>
        <v>305.77764000000002</v>
      </c>
      <c r="E608" s="48">
        <f>Table3[[#This Row],[CLM $ Collected ]]/'1.) CLM Reference'!$B$4</f>
        <v>3.2918101378243941E-6</v>
      </c>
      <c r="F608" s="47">
        <f>Table3[[#This Row],[Residential Incentive Disbursements]]+Table3[[#This Row],[C&amp;I Incentive Disbursements]]</f>
        <v>0</v>
      </c>
      <c r="G608" s="48">
        <f>Table3[[#This Row],[Incentive Disbursements]]/'1.) CLM Reference'!$B$5</f>
        <v>0</v>
      </c>
      <c r="H608" s="47">
        <v>305.77764000000002</v>
      </c>
      <c r="I608" s="48">
        <f>Table3[[#This Row],[Residential CLM $ Collected]]/'1.) CLM Reference'!$B$4</f>
        <v>3.2918101378243941E-6</v>
      </c>
      <c r="J608" s="68">
        <v>0</v>
      </c>
      <c r="K608" s="48">
        <f>Table3[[#This Row],[Residential Incentive Disbursements]]/'1.) CLM Reference'!$B$5</f>
        <v>0</v>
      </c>
      <c r="L608" s="49">
        <v>0</v>
      </c>
      <c r="M608" s="48">
        <f>Table3[[#This Row],[C&amp;I CLM $ Collected]]/'1.) CLM Reference'!$B$4</f>
        <v>0</v>
      </c>
      <c r="N608" s="68">
        <v>0</v>
      </c>
      <c r="O608" s="48">
        <f>Table3[[#This Row],[C&amp;I Incentive Disbursements]]/'1.) CLM Reference'!$B$5</f>
        <v>0</v>
      </c>
    </row>
    <row r="609" spans="1:15" x14ac:dyDescent="0.35">
      <c r="A609" t="s">
        <v>126</v>
      </c>
      <c r="B609" s="72">
        <v>9001102010</v>
      </c>
      <c r="C609" t="s">
        <v>45</v>
      </c>
      <c r="D609" s="47">
        <f>Table3[[#This Row],[Residential CLM $ Collected]]+Table3[[#This Row],[C&amp;I CLM $ Collected]]</f>
        <v>87.191159999999996</v>
      </c>
      <c r="E609" s="48">
        <f>Table3[[#This Row],[CLM $ Collected ]]/'1.) CLM Reference'!$B$4</f>
        <v>9.3864529929876091E-7</v>
      </c>
      <c r="F609" s="47">
        <f>Table3[[#This Row],[Residential Incentive Disbursements]]+Table3[[#This Row],[C&amp;I Incentive Disbursements]]</f>
        <v>0</v>
      </c>
      <c r="G609" s="48">
        <f>Table3[[#This Row],[Incentive Disbursements]]/'1.) CLM Reference'!$B$5</f>
        <v>0</v>
      </c>
      <c r="H609" s="47">
        <v>87.191159999999996</v>
      </c>
      <c r="I609" s="48">
        <f>Table3[[#This Row],[Residential CLM $ Collected]]/'1.) CLM Reference'!$B$4</f>
        <v>9.3864529929876091E-7</v>
      </c>
      <c r="J609" s="68">
        <v>0</v>
      </c>
      <c r="K609" s="48">
        <f>Table3[[#This Row],[Residential Incentive Disbursements]]/'1.) CLM Reference'!$B$5</f>
        <v>0</v>
      </c>
      <c r="L609" s="49">
        <v>0</v>
      </c>
      <c r="M609" s="48">
        <f>Table3[[#This Row],[C&amp;I CLM $ Collected]]/'1.) CLM Reference'!$B$4</f>
        <v>0</v>
      </c>
      <c r="N609" s="68">
        <v>0</v>
      </c>
      <c r="O609" s="48">
        <f>Table3[[#This Row],[C&amp;I Incentive Disbursements]]/'1.) CLM Reference'!$B$5</f>
        <v>0</v>
      </c>
    </row>
    <row r="610" spans="1:15" x14ac:dyDescent="0.35">
      <c r="A610" t="s">
        <v>126</v>
      </c>
      <c r="B610" s="72">
        <v>9001103000</v>
      </c>
      <c r="C610" t="s">
        <v>45</v>
      </c>
      <c r="D610" s="47">
        <f>Table3[[#This Row],[Residential CLM $ Collected]]+Table3[[#This Row],[C&amp;I CLM $ Collected]]</f>
        <v>93.682680000000005</v>
      </c>
      <c r="E610" s="48">
        <f>Table3[[#This Row],[CLM $ Collected ]]/'1.) CLM Reference'!$B$4</f>
        <v>1.0085289289385534E-6</v>
      </c>
      <c r="F610" s="47">
        <f>Table3[[#This Row],[Residential Incentive Disbursements]]+Table3[[#This Row],[C&amp;I Incentive Disbursements]]</f>
        <v>0</v>
      </c>
      <c r="G610" s="48">
        <f>Table3[[#This Row],[Incentive Disbursements]]/'1.) CLM Reference'!$B$5</f>
        <v>0</v>
      </c>
      <c r="H610" s="47">
        <v>93.682680000000005</v>
      </c>
      <c r="I610" s="48">
        <f>Table3[[#This Row],[Residential CLM $ Collected]]/'1.) CLM Reference'!$B$4</f>
        <v>1.0085289289385534E-6</v>
      </c>
      <c r="J610" s="68">
        <v>0</v>
      </c>
      <c r="K610" s="48">
        <f>Table3[[#This Row],[Residential Incentive Disbursements]]/'1.) CLM Reference'!$B$5</f>
        <v>0</v>
      </c>
      <c r="L610" s="49">
        <v>0</v>
      </c>
      <c r="M610" s="48">
        <f>Table3[[#This Row],[C&amp;I CLM $ Collected]]/'1.) CLM Reference'!$B$4</f>
        <v>0</v>
      </c>
      <c r="N610" s="68">
        <v>0</v>
      </c>
      <c r="O610" s="48">
        <f>Table3[[#This Row],[C&amp;I Incentive Disbursements]]/'1.) CLM Reference'!$B$5</f>
        <v>0</v>
      </c>
    </row>
    <row r="611" spans="1:15" x14ac:dyDescent="0.35">
      <c r="A611" t="s">
        <v>126</v>
      </c>
      <c r="B611" s="72">
        <v>9001104000</v>
      </c>
      <c r="C611" t="s">
        <v>45</v>
      </c>
      <c r="D611" s="47">
        <f>Table3[[#This Row],[Residential CLM $ Collected]]+Table3[[#This Row],[C&amp;I CLM $ Collected]]</f>
        <v>22.251809999999999</v>
      </c>
      <c r="E611" s="48">
        <f>Table3[[#This Row],[CLM $ Collected ]]/'1.) CLM Reference'!$B$4</f>
        <v>2.395490191596162E-7</v>
      </c>
      <c r="F611" s="47">
        <f>Table3[[#This Row],[Residential Incentive Disbursements]]+Table3[[#This Row],[C&amp;I Incentive Disbursements]]</f>
        <v>0</v>
      </c>
      <c r="G611" s="48">
        <f>Table3[[#This Row],[Incentive Disbursements]]/'1.) CLM Reference'!$B$5</f>
        <v>0</v>
      </c>
      <c r="H611" s="47">
        <v>22.251809999999999</v>
      </c>
      <c r="I611" s="48">
        <f>Table3[[#This Row],[Residential CLM $ Collected]]/'1.) CLM Reference'!$B$4</f>
        <v>2.395490191596162E-7</v>
      </c>
      <c r="J611" s="68">
        <v>0</v>
      </c>
      <c r="K611" s="48">
        <f>Table3[[#This Row],[Residential Incentive Disbursements]]/'1.) CLM Reference'!$B$5</f>
        <v>0</v>
      </c>
      <c r="L611" s="49">
        <v>0</v>
      </c>
      <c r="M611" s="48">
        <f>Table3[[#This Row],[C&amp;I CLM $ Collected]]/'1.) CLM Reference'!$B$4</f>
        <v>0</v>
      </c>
      <c r="N611" s="68">
        <v>0</v>
      </c>
      <c r="O611" s="48">
        <f>Table3[[#This Row],[C&amp;I Incentive Disbursements]]/'1.) CLM Reference'!$B$5</f>
        <v>0</v>
      </c>
    </row>
    <row r="612" spans="1:15" x14ac:dyDescent="0.35">
      <c r="A612" t="s">
        <v>126</v>
      </c>
      <c r="B612" s="72">
        <v>9001105000</v>
      </c>
      <c r="C612" t="s">
        <v>45</v>
      </c>
      <c r="D612" s="47">
        <f>Table3[[#This Row],[Residential CLM $ Collected]]+Table3[[#This Row],[C&amp;I CLM $ Collected]]</f>
        <v>48.918240000000004</v>
      </c>
      <c r="E612" s="48">
        <f>Table3[[#This Row],[CLM $ Collected ]]/'1.) CLM Reference'!$B$4</f>
        <v>5.2662306621415088E-7</v>
      </c>
      <c r="F612" s="47">
        <f>Table3[[#This Row],[Residential Incentive Disbursements]]+Table3[[#This Row],[C&amp;I Incentive Disbursements]]</f>
        <v>0</v>
      </c>
      <c r="G612" s="48">
        <f>Table3[[#This Row],[Incentive Disbursements]]/'1.) CLM Reference'!$B$5</f>
        <v>0</v>
      </c>
      <c r="H612" s="47">
        <v>48.918240000000004</v>
      </c>
      <c r="I612" s="48">
        <f>Table3[[#This Row],[Residential CLM $ Collected]]/'1.) CLM Reference'!$B$4</f>
        <v>5.2662306621415088E-7</v>
      </c>
      <c r="J612" s="68">
        <v>0</v>
      </c>
      <c r="K612" s="48">
        <f>Table3[[#This Row],[Residential Incentive Disbursements]]/'1.) CLM Reference'!$B$5</f>
        <v>0</v>
      </c>
      <c r="L612" s="49">
        <v>0</v>
      </c>
      <c r="M612" s="48">
        <f>Table3[[#This Row],[C&amp;I CLM $ Collected]]/'1.) CLM Reference'!$B$4</f>
        <v>0</v>
      </c>
      <c r="N612" s="68">
        <v>0</v>
      </c>
      <c r="O612" s="48">
        <f>Table3[[#This Row],[C&amp;I Incentive Disbursements]]/'1.) CLM Reference'!$B$5</f>
        <v>0</v>
      </c>
    </row>
    <row r="613" spans="1:15" x14ac:dyDescent="0.35">
      <c r="A613" t="s">
        <v>126</v>
      </c>
      <c r="B613" s="72">
        <v>9001109000</v>
      </c>
      <c r="C613" t="s">
        <v>45</v>
      </c>
      <c r="D613" s="47">
        <f>Table3[[#This Row],[Residential CLM $ Collected]]+Table3[[#This Row],[C&amp;I CLM $ Collected]]</f>
        <v>59.631180000000001</v>
      </c>
      <c r="E613" s="48">
        <f>Table3[[#This Row],[CLM $ Collected ]]/'1.) CLM Reference'!$B$4</f>
        <v>6.4195185381910606E-7</v>
      </c>
      <c r="F613" s="47">
        <f>Table3[[#This Row],[Residential Incentive Disbursements]]+Table3[[#This Row],[C&amp;I Incentive Disbursements]]</f>
        <v>0</v>
      </c>
      <c r="G613" s="48">
        <f>Table3[[#This Row],[Incentive Disbursements]]/'1.) CLM Reference'!$B$5</f>
        <v>0</v>
      </c>
      <c r="H613" s="47">
        <v>59.631180000000001</v>
      </c>
      <c r="I613" s="48">
        <f>Table3[[#This Row],[Residential CLM $ Collected]]/'1.) CLM Reference'!$B$4</f>
        <v>6.4195185381910606E-7</v>
      </c>
      <c r="J613" s="68">
        <v>0</v>
      </c>
      <c r="K613" s="48">
        <f>Table3[[#This Row],[Residential Incentive Disbursements]]/'1.) CLM Reference'!$B$5</f>
        <v>0</v>
      </c>
      <c r="L613" s="49">
        <v>0</v>
      </c>
      <c r="M613" s="48">
        <f>Table3[[#This Row],[C&amp;I CLM $ Collected]]/'1.) CLM Reference'!$B$4</f>
        <v>0</v>
      </c>
      <c r="N613" s="68">
        <v>0</v>
      </c>
      <c r="O613" s="48">
        <f>Table3[[#This Row],[C&amp;I Incentive Disbursements]]/'1.) CLM Reference'!$B$5</f>
        <v>0</v>
      </c>
    </row>
    <row r="614" spans="1:15" x14ac:dyDescent="0.35">
      <c r="A614" t="s">
        <v>126</v>
      </c>
      <c r="B614" s="72">
        <v>9001110000</v>
      </c>
      <c r="C614" t="s">
        <v>45</v>
      </c>
      <c r="D614" s="47">
        <f>Table3[[#This Row],[Residential CLM $ Collected]]+Table3[[#This Row],[C&amp;I CLM $ Collected]]</f>
        <v>123.44031</v>
      </c>
      <c r="E614" s="48">
        <f>Table3[[#This Row],[CLM $ Collected ]]/'1.) CLM Reference'!$B$4</f>
        <v>1.3288808948691797E-6</v>
      </c>
      <c r="F614" s="47">
        <f>Table3[[#This Row],[Residential Incentive Disbursements]]+Table3[[#This Row],[C&amp;I Incentive Disbursements]]</f>
        <v>0</v>
      </c>
      <c r="G614" s="48">
        <f>Table3[[#This Row],[Incentive Disbursements]]/'1.) CLM Reference'!$B$5</f>
        <v>0</v>
      </c>
      <c r="H614" s="47">
        <v>123.44031</v>
      </c>
      <c r="I614" s="48">
        <f>Table3[[#This Row],[Residential CLM $ Collected]]/'1.) CLM Reference'!$B$4</f>
        <v>1.3288808948691797E-6</v>
      </c>
      <c r="J614" s="68">
        <v>0</v>
      </c>
      <c r="K614" s="48">
        <f>Table3[[#This Row],[Residential Incentive Disbursements]]/'1.) CLM Reference'!$B$5</f>
        <v>0</v>
      </c>
      <c r="L614" s="49">
        <v>0</v>
      </c>
      <c r="M614" s="48">
        <f>Table3[[#This Row],[C&amp;I CLM $ Collected]]/'1.) CLM Reference'!$B$4</f>
        <v>0</v>
      </c>
      <c r="N614" s="68">
        <v>0</v>
      </c>
      <c r="O614" s="48">
        <f>Table3[[#This Row],[C&amp;I Incentive Disbursements]]/'1.) CLM Reference'!$B$5</f>
        <v>0</v>
      </c>
    </row>
    <row r="615" spans="1:15" x14ac:dyDescent="0.35">
      <c r="A615" t="s">
        <v>126</v>
      </c>
      <c r="B615" s="72">
        <v>9001111000</v>
      </c>
      <c r="C615" t="s">
        <v>45</v>
      </c>
      <c r="D615" s="47">
        <f>Table3[[#This Row],[Residential CLM $ Collected]]+Table3[[#This Row],[C&amp;I CLM $ Collected]]</f>
        <v>364.70847000000003</v>
      </c>
      <c r="E615" s="48">
        <f>Table3[[#This Row],[CLM $ Collected ]]/'1.) CLM Reference'!$B$4</f>
        <v>3.9262224631481355E-6</v>
      </c>
      <c r="F615" s="47">
        <f>Table3[[#This Row],[Residential Incentive Disbursements]]+Table3[[#This Row],[C&amp;I Incentive Disbursements]]</f>
        <v>0</v>
      </c>
      <c r="G615" s="48">
        <f>Table3[[#This Row],[Incentive Disbursements]]/'1.) CLM Reference'!$B$5</f>
        <v>0</v>
      </c>
      <c r="H615" s="47">
        <v>364.70847000000003</v>
      </c>
      <c r="I615" s="48">
        <f>Table3[[#This Row],[Residential CLM $ Collected]]/'1.) CLM Reference'!$B$4</f>
        <v>3.9262224631481355E-6</v>
      </c>
      <c r="J615" s="68">
        <v>0</v>
      </c>
      <c r="K615" s="48">
        <f>Table3[[#This Row],[Residential Incentive Disbursements]]/'1.) CLM Reference'!$B$5</f>
        <v>0</v>
      </c>
      <c r="L615" s="49">
        <v>0</v>
      </c>
      <c r="M615" s="48">
        <f>Table3[[#This Row],[C&amp;I CLM $ Collected]]/'1.) CLM Reference'!$B$4</f>
        <v>0</v>
      </c>
      <c r="N615" s="68">
        <v>0</v>
      </c>
      <c r="O615" s="48">
        <f>Table3[[#This Row],[C&amp;I Incentive Disbursements]]/'1.) CLM Reference'!$B$5</f>
        <v>0</v>
      </c>
    </row>
    <row r="616" spans="1:15" x14ac:dyDescent="0.35">
      <c r="A616" t="s">
        <v>126</v>
      </c>
      <c r="B616" s="72">
        <v>9001201000</v>
      </c>
      <c r="C616" t="s">
        <v>45</v>
      </c>
      <c r="D616" s="47">
        <f>Table3[[#This Row],[Residential CLM $ Collected]]+Table3[[#This Row],[C&amp;I CLM $ Collected]]</f>
        <v>140.42259000000001</v>
      </c>
      <c r="E616" s="48">
        <f>Table3[[#This Row],[CLM $ Collected ]]/'1.) CLM Reference'!$B$4</f>
        <v>1.5117014616947087E-6</v>
      </c>
      <c r="F616" s="47">
        <f>Table3[[#This Row],[Residential Incentive Disbursements]]+Table3[[#This Row],[C&amp;I Incentive Disbursements]]</f>
        <v>0</v>
      </c>
      <c r="G616" s="48">
        <f>Table3[[#This Row],[Incentive Disbursements]]/'1.) CLM Reference'!$B$5</f>
        <v>0</v>
      </c>
      <c r="H616" s="47">
        <v>140.42259000000001</v>
      </c>
      <c r="I616" s="48">
        <f>Table3[[#This Row],[Residential CLM $ Collected]]/'1.) CLM Reference'!$B$4</f>
        <v>1.5117014616947087E-6</v>
      </c>
      <c r="J616" s="68">
        <v>0</v>
      </c>
      <c r="K616" s="48">
        <f>Table3[[#This Row],[Residential Incentive Disbursements]]/'1.) CLM Reference'!$B$5</f>
        <v>0</v>
      </c>
      <c r="L616" s="49">
        <v>0</v>
      </c>
      <c r="M616" s="48">
        <f>Table3[[#This Row],[C&amp;I CLM $ Collected]]/'1.) CLM Reference'!$B$4</f>
        <v>0</v>
      </c>
      <c r="N616" s="68">
        <v>0</v>
      </c>
      <c r="O616" s="48">
        <f>Table3[[#This Row],[C&amp;I Incentive Disbursements]]/'1.) CLM Reference'!$B$5</f>
        <v>0</v>
      </c>
    </row>
    <row r="617" spans="1:15" x14ac:dyDescent="0.35">
      <c r="A617" t="s">
        <v>126</v>
      </c>
      <c r="B617" s="72">
        <v>9001202000</v>
      </c>
      <c r="C617" t="s">
        <v>45</v>
      </c>
      <c r="D617" s="47">
        <f>Table3[[#This Row],[Residential CLM $ Collected]]+Table3[[#This Row],[C&amp;I CLM $ Collected]]</f>
        <v>537.49206000000004</v>
      </c>
      <c r="E617" s="48">
        <f>Table3[[#This Row],[CLM $ Collected ]]/'1.) CLM Reference'!$B$4</f>
        <v>5.7863021380769291E-6</v>
      </c>
      <c r="F617" s="47">
        <f>Table3[[#This Row],[Residential Incentive Disbursements]]+Table3[[#This Row],[C&amp;I Incentive Disbursements]]</f>
        <v>114.375</v>
      </c>
      <c r="G617" s="48">
        <f>Table3[[#This Row],[Incentive Disbursements]]/'1.) CLM Reference'!$B$5</f>
        <v>9.1837432349170241E-7</v>
      </c>
      <c r="H617" s="47">
        <v>537.49206000000004</v>
      </c>
      <c r="I617" s="48">
        <f>Table3[[#This Row],[Residential CLM $ Collected]]/'1.) CLM Reference'!$B$4</f>
        <v>5.7863021380769291E-6</v>
      </c>
      <c r="J617" s="68">
        <v>114.375</v>
      </c>
      <c r="K617" s="48">
        <f>Table3[[#This Row],[Residential Incentive Disbursements]]/'1.) CLM Reference'!$B$5</f>
        <v>9.1837432349170241E-7</v>
      </c>
      <c r="L617" s="49">
        <v>0</v>
      </c>
      <c r="M617" s="48">
        <f>Table3[[#This Row],[C&amp;I CLM $ Collected]]/'1.) CLM Reference'!$B$4</f>
        <v>0</v>
      </c>
      <c r="N617" s="68">
        <v>0</v>
      </c>
      <c r="O617" s="48">
        <f>Table3[[#This Row],[C&amp;I Incentive Disbursements]]/'1.) CLM Reference'!$B$5</f>
        <v>0</v>
      </c>
    </row>
    <row r="618" spans="1:15" x14ac:dyDescent="0.35">
      <c r="A618" t="s">
        <v>126</v>
      </c>
      <c r="B618" s="72">
        <v>9001203000</v>
      </c>
      <c r="C618" t="s">
        <v>45</v>
      </c>
      <c r="D618" s="47">
        <f>Table3[[#This Row],[Residential CLM $ Collected]]+Table3[[#This Row],[C&amp;I CLM $ Collected]]</f>
        <v>429.88932</v>
      </c>
      <c r="E618" s="48">
        <f>Table3[[#This Row],[CLM $ Collected ]]/'1.) CLM Reference'!$B$4</f>
        <v>4.627918580699475E-6</v>
      </c>
      <c r="F618" s="47">
        <f>Table3[[#This Row],[Residential Incentive Disbursements]]+Table3[[#This Row],[C&amp;I Incentive Disbursements]]</f>
        <v>0</v>
      </c>
      <c r="G618" s="48">
        <f>Table3[[#This Row],[Incentive Disbursements]]/'1.) CLM Reference'!$B$5</f>
        <v>0</v>
      </c>
      <c r="H618" s="47">
        <v>429.88932</v>
      </c>
      <c r="I618" s="48">
        <f>Table3[[#This Row],[Residential CLM $ Collected]]/'1.) CLM Reference'!$B$4</f>
        <v>4.627918580699475E-6</v>
      </c>
      <c r="J618" s="68">
        <v>0</v>
      </c>
      <c r="K618" s="48">
        <f>Table3[[#This Row],[Residential Incentive Disbursements]]/'1.) CLM Reference'!$B$5</f>
        <v>0</v>
      </c>
      <c r="L618" s="49">
        <v>0</v>
      </c>
      <c r="M618" s="48">
        <f>Table3[[#This Row],[C&amp;I CLM $ Collected]]/'1.) CLM Reference'!$B$4</f>
        <v>0</v>
      </c>
      <c r="N618" s="68">
        <v>0</v>
      </c>
      <c r="O618" s="48">
        <f>Table3[[#This Row],[C&amp;I Incentive Disbursements]]/'1.) CLM Reference'!$B$5</f>
        <v>0</v>
      </c>
    </row>
    <row r="619" spans="1:15" x14ac:dyDescent="0.35">
      <c r="A619" t="s">
        <v>126</v>
      </c>
      <c r="B619" s="72">
        <v>9001205000</v>
      </c>
      <c r="C619" t="s">
        <v>45</v>
      </c>
      <c r="D619" s="47">
        <f>Table3[[#This Row],[Residential CLM $ Collected]]+Table3[[#This Row],[C&amp;I CLM $ Collected]]</f>
        <v>157.70916</v>
      </c>
      <c r="E619" s="48">
        <f>Table3[[#This Row],[CLM $ Collected ]]/'1.) CLM Reference'!$B$4</f>
        <v>1.6977978236596025E-6</v>
      </c>
      <c r="F619" s="47">
        <f>Table3[[#This Row],[Residential Incentive Disbursements]]+Table3[[#This Row],[C&amp;I Incentive Disbursements]]</f>
        <v>0</v>
      </c>
      <c r="G619" s="48">
        <f>Table3[[#This Row],[Incentive Disbursements]]/'1.) CLM Reference'!$B$5</f>
        <v>0</v>
      </c>
      <c r="H619" s="47">
        <v>157.70916</v>
      </c>
      <c r="I619" s="48">
        <f>Table3[[#This Row],[Residential CLM $ Collected]]/'1.) CLM Reference'!$B$4</f>
        <v>1.6977978236596025E-6</v>
      </c>
      <c r="J619" s="68">
        <v>0</v>
      </c>
      <c r="K619" s="48">
        <f>Table3[[#This Row],[Residential Incentive Disbursements]]/'1.) CLM Reference'!$B$5</f>
        <v>0</v>
      </c>
      <c r="L619" s="49">
        <v>0</v>
      </c>
      <c r="M619" s="48">
        <f>Table3[[#This Row],[C&amp;I CLM $ Collected]]/'1.) CLM Reference'!$B$4</f>
        <v>0</v>
      </c>
      <c r="N619" s="68">
        <v>0</v>
      </c>
      <c r="O619" s="48">
        <f>Table3[[#This Row],[C&amp;I Incentive Disbursements]]/'1.) CLM Reference'!$B$5</f>
        <v>0</v>
      </c>
    </row>
    <row r="620" spans="1:15" x14ac:dyDescent="0.35">
      <c r="A620" t="s">
        <v>126</v>
      </c>
      <c r="B620" s="72">
        <v>9001206000</v>
      </c>
      <c r="C620" t="s">
        <v>45</v>
      </c>
      <c r="D620" s="47">
        <f>Table3[[#This Row],[Residential CLM $ Collected]]+Table3[[#This Row],[C&amp;I CLM $ Collected]]</f>
        <v>44.846550000000001</v>
      </c>
      <c r="E620" s="48">
        <f>Table3[[#This Row],[CLM $ Collected ]]/'1.) CLM Reference'!$B$4</f>
        <v>4.8278980744454887E-7</v>
      </c>
      <c r="F620" s="47">
        <f>Table3[[#This Row],[Residential Incentive Disbursements]]+Table3[[#This Row],[C&amp;I Incentive Disbursements]]</f>
        <v>0</v>
      </c>
      <c r="G620" s="48">
        <f>Table3[[#This Row],[Incentive Disbursements]]/'1.) CLM Reference'!$B$5</f>
        <v>0</v>
      </c>
      <c r="H620" s="47">
        <v>44.846550000000001</v>
      </c>
      <c r="I620" s="48">
        <f>Table3[[#This Row],[Residential CLM $ Collected]]/'1.) CLM Reference'!$B$4</f>
        <v>4.8278980744454887E-7</v>
      </c>
      <c r="J620" s="68">
        <v>0</v>
      </c>
      <c r="K620" s="48">
        <f>Table3[[#This Row],[Residential Incentive Disbursements]]/'1.) CLM Reference'!$B$5</f>
        <v>0</v>
      </c>
      <c r="L620" s="49">
        <v>0</v>
      </c>
      <c r="M620" s="48">
        <f>Table3[[#This Row],[C&amp;I CLM $ Collected]]/'1.) CLM Reference'!$B$4</f>
        <v>0</v>
      </c>
      <c r="N620" s="68">
        <v>0</v>
      </c>
      <c r="O620" s="48">
        <f>Table3[[#This Row],[C&amp;I Incentive Disbursements]]/'1.) CLM Reference'!$B$5</f>
        <v>0</v>
      </c>
    </row>
    <row r="621" spans="1:15" x14ac:dyDescent="0.35">
      <c r="A621" t="s">
        <v>126</v>
      </c>
      <c r="B621" s="72">
        <v>9001207000</v>
      </c>
      <c r="C621" t="s">
        <v>45</v>
      </c>
      <c r="D621" s="47">
        <f>Table3[[#This Row],[Residential CLM $ Collected]]+Table3[[#This Row],[C&amp;I CLM $ Collected]]</f>
        <v>67.219110000000001</v>
      </c>
      <c r="E621" s="48">
        <f>Table3[[#This Row],[CLM $ Collected ]]/'1.) CLM Reference'!$B$4</f>
        <v>7.2363874531026233E-7</v>
      </c>
      <c r="F621" s="47">
        <f>Table3[[#This Row],[Residential Incentive Disbursements]]+Table3[[#This Row],[C&amp;I Incentive Disbursements]]</f>
        <v>0</v>
      </c>
      <c r="G621" s="48">
        <f>Table3[[#This Row],[Incentive Disbursements]]/'1.) CLM Reference'!$B$5</f>
        <v>0</v>
      </c>
      <c r="H621" s="47">
        <v>67.219110000000001</v>
      </c>
      <c r="I621" s="48">
        <f>Table3[[#This Row],[Residential CLM $ Collected]]/'1.) CLM Reference'!$B$4</f>
        <v>7.2363874531026233E-7</v>
      </c>
      <c r="J621" s="68">
        <v>0</v>
      </c>
      <c r="K621" s="48">
        <f>Table3[[#This Row],[Residential Incentive Disbursements]]/'1.) CLM Reference'!$B$5</f>
        <v>0</v>
      </c>
      <c r="L621" s="49">
        <v>0</v>
      </c>
      <c r="M621" s="48">
        <f>Table3[[#This Row],[C&amp;I CLM $ Collected]]/'1.) CLM Reference'!$B$4</f>
        <v>0</v>
      </c>
      <c r="N621" s="68">
        <v>0</v>
      </c>
      <c r="O621" s="48">
        <f>Table3[[#This Row],[C&amp;I Incentive Disbursements]]/'1.) CLM Reference'!$B$5</f>
        <v>0</v>
      </c>
    </row>
    <row r="622" spans="1:15" x14ac:dyDescent="0.35">
      <c r="A622" t="s">
        <v>126</v>
      </c>
      <c r="B622" s="72">
        <v>9001208000</v>
      </c>
      <c r="C622" t="s">
        <v>45</v>
      </c>
      <c r="D622" s="47">
        <f>Table3[[#This Row],[Residential CLM $ Collected]]+Table3[[#This Row],[C&amp;I CLM $ Collected]]</f>
        <v>157.40003999999999</v>
      </c>
      <c r="E622" s="48">
        <f>Table3[[#This Row],[CLM $ Collected ]]/'1.) CLM Reference'!$B$4</f>
        <v>1.6944700317719931E-6</v>
      </c>
      <c r="F622" s="47">
        <f>Table3[[#This Row],[Residential Incentive Disbursements]]+Table3[[#This Row],[C&amp;I Incentive Disbursements]]</f>
        <v>7351.5</v>
      </c>
      <c r="G622" s="48">
        <f>Table3[[#This Row],[Incentive Disbursements]]/'1.) CLM Reference'!$B$5</f>
        <v>5.9028886025348635E-5</v>
      </c>
      <c r="H622" s="47">
        <v>157.40003999999999</v>
      </c>
      <c r="I622" s="48">
        <f>Table3[[#This Row],[Residential CLM $ Collected]]/'1.) CLM Reference'!$B$4</f>
        <v>1.6944700317719931E-6</v>
      </c>
      <c r="J622" s="68">
        <v>7351.5</v>
      </c>
      <c r="K622" s="48">
        <f>Table3[[#This Row],[Residential Incentive Disbursements]]/'1.) CLM Reference'!$B$5</f>
        <v>5.9028886025348635E-5</v>
      </c>
      <c r="L622" s="49">
        <v>0</v>
      </c>
      <c r="M622" s="48">
        <f>Table3[[#This Row],[C&amp;I CLM $ Collected]]/'1.) CLM Reference'!$B$4</f>
        <v>0</v>
      </c>
      <c r="N622" s="68">
        <v>0</v>
      </c>
      <c r="O622" s="48">
        <f>Table3[[#This Row],[C&amp;I Incentive Disbursements]]/'1.) CLM Reference'!$B$5</f>
        <v>0</v>
      </c>
    </row>
    <row r="623" spans="1:15" x14ac:dyDescent="0.35">
      <c r="A623" t="s">
        <v>126</v>
      </c>
      <c r="B623" s="72">
        <v>9001209000</v>
      </c>
      <c r="C623" t="s">
        <v>45</v>
      </c>
      <c r="D623" s="47">
        <f>Table3[[#This Row],[Residential CLM $ Collected]]+Table3[[#This Row],[C&amp;I CLM $ Collected]]</f>
        <v>125.64279000000001</v>
      </c>
      <c r="E623" s="48">
        <f>Table3[[#This Row],[CLM $ Collected ]]/'1.) CLM Reference'!$B$4</f>
        <v>1.3525914120683951E-6</v>
      </c>
      <c r="F623" s="47">
        <f>Table3[[#This Row],[Residential Incentive Disbursements]]+Table3[[#This Row],[C&amp;I Incentive Disbursements]]</f>
        <v>0</v>
      </c>
      <c r="G623" s="48">
        <f>Table3[[#This Row],[Incentive Disbursements]]/'1.) CLM Reference'!$B$5</f>
        <v>0</v>
      </c>
      <c r="H623" s="47">
        <v>125.64279000000001</v>
      </c>
      <c r="I623" s="48">
        <f>Table3[[#This Row],[Residential CLM $ Collected]]/'1.) CLM Reference'!$B$4</f>
        <v>1.3525914120683951E-6</v>
      </c>
      <c r="J623" s="68">
        <v>0</v>
      </c>
      <c r="K623" s="48">
        <f>Table3[[#This Row],[Residential Incentive Disbursements]]/'1.) CLM Reference'!$B$5</f>
        <v>0</v>
      </c>
      <c r="L623" s="49">
        <v>0</v>
      </c>
      <c r="M623" s="48">
        <f>Table3[[#This Row],[C&amp;I CLM $ Collected]]/'1.) CLM Reference'!$B$4</f>
        <v>0</v>
      </c>
      <c r="N623" s="68">
        <v>0</v>
      </c>
      <c r="O623" s="48">
        <f>Table3[[#This Row],[C&amp;I Incentive Disbursements]]/'1.) CLM Reference'!$B$5</f>
        <v>0</v>
      </c>
    </row>
    <row r="624" spans="1:15" x14ac:dyDescent="0.35">
      <c r="A624" t="s">
        <v>126</v>
      </c>
      <c r="B624" s="72">
        <v>9001211000</v>
      </c>
      <c r="C624" t="s">
        <v>45</v>
      </c>
      <c r="D624" s="47">
        <f>Table3[[#This Row],[Residential CLM $ Collected]]+Table3[[#This Row],[C&amp;I CLM $ Collected]]</f>
        <v>51.965969999999999</v>
      </c>
      <c r="E624" s="48">
        <f>Table3[[#This Row],[CLM $ Collected ]]/'1.) CLM Reference'!$B$4</f>
        <v>5.5943301435604744E-7</v>
      </c>
      <c r="F624" s="47">
        <f>Table3[[#This Row],[Residential Incentive Disbursements]]+Table3[[#This Row],[C&amp;I Incentive Disbursements]]</f>
        <v>0</v>
      </c>
      <c r="G624" s="48">
        <f>Table3[[#This Row],[Incentive Disbursements]]/'1.) CLM Reference'!$B$5</f>
        <v>0</v>
      </c>
      <c r="H624" s="47">
        <v>51.965969999999999</v>
      </c>
      <c r="I624" s="48">
        <f>Table3[[#This Row],[Residential CLM $ Collected]]/'1.) CLM Reference'!$B$4</f>
        <v>5.5943301435604744E-7</v>
      </c>
      <c r="J624" s="68">
        <v>0</v>
      </c>
      <c r="K624" s="48">
        <f>Table3[[#This Row],[Residential Incentive Disbursements]]/'1.) CLM Reference'!$B$5</f>
        <v>0</v>
      </c>
      <c r="L624" s="49">
        <v>0</v>
      </c>
      <c r="M624" s="48">
        <f>Table3[[#This Row],[C&amp;I CLM $ Collected]]/'1.) CLM Reference'!$B$4</f>
        <v>0</v>
      </c>
      <c r="N624" s="68">
        <v>0</v>
      </c>
      <c r="O624" s="48">
        <f>Table3[[#This Row],[C&amp;I Incentive Disbursements]]/'1.) CLM Reference'!$B$5</f>
        <v>0</v>
      </c>
    </row>
    <row r="625" spans="1:15" x14ac:dyDescent="0.35">
      <c r="A625" t="s">
        <v>126</v>
      </c>
      <c r="B625" s="72">
        <v>9001213000</v>
      </c>
      <c r="C625" t="s">
        <v>45</v>
      </c>
      <c r="D625" s="47">
        <f>Table3[[#This Row],[Residential CLM $ Collected]]+Table3[[#This Row],[C&amp;I CLM $ Collected]]</f>
        <v>62.722380000000001</v>
      </c>
      <c r="E625" s="48">
        <f>Table3[[#This Row],[CLM $ Collected ]]/'1.) CLM Reference'!$B$4</f>
        <v>6.7522977269519775E-7</v>
      </c>
      <c r="F625" s="47">
        <f>Table3[[#This Row],[Residential Incentive Disbursements]]+Table3[[#This Row],[C&amp;I Incentive Disbursements]]</f>
        <v>0</v>
      </c>
      <c r="G625" s="48">
        <f>Table3[[#This Row],[Incentive Disbursements]]/'1.) CLM Reference'!$B$5</f>
        <v>0</v>
      </c>
      <c r="H625" s="47">
        <v>62.722380000000001</v>
      </c>
      <c r="I625" s="48">
        <f>Table3[[#This Row],[Residential CLM $ Collected]]/'1.) CLM Reference'!$B$4</f>
        <v>6.7522977269519775E-7</v>
      </c>
      <c r="J625" s="68">
        <v>0</v>
      </c>
      <c r="K625" s="48">
        <f>Table3[[#This Row],[Residential Incentive Disbursements]]/'1.) CLM Reference'!$B$5</f>
        <v>0</v>
      </c>
      <c r="L625" s="49">
        <v>0</v>
      </c>
      <c r="M625" s="48">
        <f>Table3[[#This Row],[C&amp;I CLM $ Collected]]/'1.) CLM Reference'!$B$4</f>
        <v>0</v>
      </c>
      <c r="N625" s="68">
        <v>0</v>
      </c>
      <c r="O625" s="48">
        <f>Table3[[#This Row],[C&amp;I Incentive Disbursements]]/'1.) CLM Reference'!$B$5</f>
        <v>0</v>
      </c>
    </row>
    <row r="626" spans="1:15" x14ac:dyDescent="0.35">
      <c r="A626" t="s">
        <v>126</v>
      </c>
      <c r="B626" s="72">
        <v>9001215000</v>
      </c>
      <c r="C626" t="s">
        <v>45</v>
      </c>
      <c r="D626" s="47">
        <f>Table3[[#This Row],[Residential CLM $ Collected]]+Table3[[#This Row],[C&amp;I CLM $ Collected]]</f>
        <v>32.346510000000002</v>
      </c>
      <c r="E626" s="48">
        <f>Table3[[#This Row],[CLM $ Collected ]]/'1.) CLM Reference'!$B$4</f>
        <v>3.4822222298935311E-7</v>
      </c>
      <c r="F626" s="47">
        <f>Table3[[#This Row],[Residential Incentive Disbursements]]+Table3[[#This Row],[C&amp;I Incentive Disbursements]]</f>
        <v>0</v>
      </c>
      <c r="G626" s="48">
        <f>Table3[[#This Row],[Incentive Disbursements]]/'1.) CLM Reference'!$B$5</f>
        <v>0</v>
      </c>
      <c r="H626" s="47">
        <v>32.346510000000002</v>
      </c>
      <c r="I626" s="48">
        <f>Table3[[#This Row],[Residential CLM $ Collected]]/'1.) CLM Reference'!$B$4</f>
        <v>3.4822222298935311E-7</v>
      </c>
      <c r="J626" s="68">
        <v>0</v>
      </c>
      <c r="K626" s="48">
        <f>Table3[[#This Row],[Residential Incentive Disbursements]]/'1.) CLM Reference'!$B$5</f>
        <v>0</v>
      </c>
      <c r="L626" s="49">
        <v>0</v>
      </c>
      <c r="M626" s="48">
        <f>Table3[[#This Row],[C&amp;I CLM $ Collected]]/'1.) CLM Reference'!$B$4</f>
        <v>0</v>
      </c>
      <c r="N626" s="68">
        <v>0</v>
      </c>
      <c r="O626" s="48">
        <f>Table3[[#This Row],[C&amp;I Incentive Disbursements]]/'1.) CLM Reference'!$B$5</f>
        <v>0</v>
      </c>
    </row>
    <row r="627" spans="1:15" x14ac:dyDescent="0.35">
      <c r="A627" t="s">
        <v>126</v>
      </c>
      <c r="B627" s="72">
        <v>9001216000</v>
      </c>
      <c r="C627" t="s">
        <v>45</v>
      </c>
      <c r="D627" s="47">
        <f>Table3[[#This Row],[Residential CLM $ Collected]]+Table3[[#This Row],[C&amp;I CLM $ Collected]]</f>
        <v>29.709330000000001</v>
      </c>
      <c r="E627" s="48">
        <f>Table3[[#This Row],[CLM $ Collected ]]/'1.) CLM Reference'!$B$4</f>
        <v>3.1983199844818739E-7</v>
      </c>
      <c r="F627" s="47">
        <f>Table3[[#This Row],[Residential Incentive Disbursements]]+Table3[[#This Row],[C&amp;I Incentive Disbursements]]</f>
        <v>0</v>
      </c>
      <c r="G627" s="48">
        <f>Table3[[#This Row],[Incentive Disbursements]]/'1.) CLM Reference'!$B$5</f>
        <v>0</v>
      </c>
      <c r="H627" s="47">
        <v>29.709330000000001</v>
      </c>
      <c r="I627" s="48">
        <f>Table3[[#This Row],[Residential CLM $ Collected]]/'1.) CLM Reference'!$B$4</f>
        <v>3.1983199844818739E-7</v>
      </c>
      <c r="J627" s="68">
        <v>0</v>
      </c>
      <c r="K627" s="48">
        <f>Table3[[#This Row],[Residential Incentive Disbursements]]/'1.) CLM Reference'!$B$5</f>
        <v>0</v>
      </c>
      <c r="L627" s="49">
        <v>0</v>
      </c>
      <c r="M627" s="48">
        <f>Table3[[#This Row],[C&amp;I CLM $ Collected]]/'1.) CLM Reference'!$B$4</f>
        <v>0</v>
      </c>
      <c r="N627" s="68">
        <v>0</v>
      </c>
      <c r="O627" s="48">
        <f>Table3[[#This Row],[C&amp;I Incentive Disbursements]]/'1.) CLM Reference'!$B$5</f>
        <v>0</v>
      </c>
    </row>
    <row r="628" spans="1:15" x14ac:dyDescent="0.35">
      <c r="A628" t="s">
        <v>126</v>
      </c>
      <c r="B628" s="72">
        <v>9001217000</v>
      </c>
      <c r="C628" t="s">
        <v>45</v>
      </c>
      <c r="D628" s="47">
        <f>Table3[[#This Row],[Residential CLM $ Collected]]+Table3[[#This Row],[C&amp;I CLM $ Collected]]</f>
        <v>231.93177</v>
      </c>
      <c r="E628" s="48">
        <f>Table3[[#This Row],[CLM $ Collected ]]/'1.) CLM Reference'!$B$4</f>
        <v>2.4968318539235101E-6</v>
      </c>
      <c r="F628" s="47">
        <f>Table3[[#This Row],[Residential Incentive Disbursements]]+Table3[[#This Row],[C&amp;I Incentive Disbursements]]</f>
        <v>1583.32</v>
      </c>
      <c r="G628" s="48">
        <f>Table3[[#This Row],[Incentive Disbursements]]/'1.) CLM Reference'!$B$5</f>
        <v>1.2713271552969462E-5</v>
      </c>
      <c r="H628" s="47">
        <v>231.93177</v>
      </c>
      <c r="I628" s="48">
        <f>Table3[[#This Row],[Residential CLM $ Collected]]/'1.) CLM Reference'!$B$4</f>
        <v>2.4968318539235101E-6</v>
      </c>
      <c r="J628" s="68">
        <v>1583.32</v>
      </c>
      <c r="K628" s="48">
        <f>Table3[[#This Row],[Residential Incentive Disbursements]]/'1.) CLM Reference'!$B$5</f>
        <v>1.2713271552969462E-5</v>
      </c>
      <c r="L628" s="49">
        <v>0</v>
      </c>
      <c r="M628" s="48">
        <f>Table3[[#This Row],[C&amp;I CLM $ Collected]]/'1.) CLM Reference'!$B$4</f>
        <v>0</v>
      </c>
      <c r="N628" s="68">
        <v>0</v>
      </c>
      <c r="O628" s="48">
        <f>Table3[[#This Row],[C&amp;I Incentive Disbursements]]/'1.) CLM Reference'!$B$5</f>
        <v>0</v>
      </c>
    </row>
    <row r="629" spans="1:15" x14ac:dyDescent="0.35">
      <c r="A629" t="s">
        <v>126</v>
      </c>
      <c r="B629" s="72">
        <v>9001218010</v>
      </c>
      <c r="C629" t="s">
        <v>45</v>
      </c>
      <c r="D629" s="47">
        <f>Table3[[#This Row],[Residential CLM $ Collected]]+Table3[[#This Row],[C&amp;I CLM $ Collected]]</f>
        <v>81.544889999999995</v>
      </c>
      <c r="E629" s="48">
        <f>Table3[[#This Row],[CLM $ Collected ]]/'1.) CLM Reference'!$B$4</f>
        <v>8.7786110060164975E-7</v>
      </c>
      <c r="F629" s="47">
        <f>Table3[[#This Row],[Residential Incentive Disbursements]]+Table3[[#This Row],[C&amp;I Incentive Disbursements]]</f>
        <v>15762.06</v>
      </c>
      <c r="G629" s="48">
        <f>Table3[[#This Row],[Incentive Disbursements]]/'1.) CLM Reference'!$B$5</f>
        <v>1.2656149673736063E-4</v>
      </c>
      <c r="H629" s="47">
        <v>81.544889999999995</v>
      </c>
      <c r="I629" s="48">
        <f>Table3[[#This Row],[Residential CLM $ Collected]]/'1.) CLM Reference'!$B$4</f>
        <v>8.7786110060164975E-7</v>
      </c>
      <c r="J629" s="68">
        <v>15762.06</v>
      </c>
      <c r="K629" s="48">
        <f>Table3[[#This Row],[Residential Incentive Disbursements]]/'1.) CLM Reference'!$B$5</f>
        <v>1.2656149673736063E-4</v>
      </c>
      <c r="L629" s="49">
        <v>0</v>
      </c>
      <c r="M629" s="48">
        <f>Table3[[#This Row],[C&amp;I CLM $ Collected]]/'1.) CLM Reference'!$B$4</f>
        <v>0</v>
      </c>
      <c r="N629" s="68">
        <v>0</v>
      </c>
      <c r="O629" s="48">
        <f>Table3[[#This Row],[C&amp;I Incentive Disbursements]]/'1.) CLM Reference'!$B$5</f>
        <v>0</v>
      </c>
    </row>
    <row r="630" spans="1:15" x14ac:dyDescent="0.35">
      <c r="A630" t="s">
        <v>126</v>
      </c>
      <c r="B630" s="72">
        <v>9001219000</v>
      </c>
      <c r="C630" t="s">
        <v>45</v>
      </c>
      <c r="D630" s="47">
        <f>Table3[[#This Row],[Residential CLM $ Collected]]+Table3[[#This Row],[C&amp;I CLM $ Collected]]</f>
        <v>47.532029999999999</v>
      </c>
      <c r="E630" s="48">
        <f>Table3[[#This Row],[CLM $ Collected ]]/'1.) CLM Reference'!$B$4</f>
        <v>5.1169999946815342E-7</v>
      </c>
      <c r="F630" s="47">
        <f>Table3[[#This Row],[Residential Incentive Disbursements]]+Table3[[#This Row],[C&amp;I Incentive Disbursements]]</f>
        <v>0</v>
      </c>
      <c r="G630" s="48">
        <f>Table3[[#This Row],[Incentive Disbursements]]/'1.) CLM Reference'!$B$5</f>
        <v>0</v>
      </c>
      <c r="H630" s="47">
        <v>47.532029999999999</v>
      </c>
      <c r="I630" s="48">
        <f>Table3[[#This Row],[Residential CLM $ Collected]]/'1.) CLM Reference'!$B$4</f>
        <v>5.1169999946815342E-7</v>
      </c>
      <c r="J630" s="68">
        <v>0</v>
      </c>
      <c r="K630" s="48">
        <f>Table3[[#This Row],[Residential Incentive Disbursements]]/'1.) CLM Reference'!$B$5</f>
        <v>0</v>
      </c>
      <c r="L630" s="49">
        <v>0</v>
      </c>
      <c r="M630" s="48">
        <f>Table3[[#This Row],[C&amp;I CLM $ Collected]]/'1.) CLM Reference'!$B$4</f>
        <v>0</v>
      </c>
      <c r="N630" s="68">
        <v>0</v>
      </c>
      <c r="O630" s="48">
        <f>Table3[[#This Row],[C&amp;I Incentive Disbursements]]/'1.) CLM Reference'!$B$5</f>
        <v>0</v>
      </c>
    </row>
    <row r="631" spans="1:15" x14ac:dyDescent="0.35">
      <c r="A631" t="s">
        <v>126</v>
      </c>
      <c r="B631" s="72">
        <v>9001220300</v>
      </c>
      <c r="C631" t="s">
        <v>45</v>
      </c>
      <c r="D631" s="47">
        <f>Table3[[#This Row],[Residential CLM $ Collected]]+Table3[[#This Row],[C&amp;I CLM $ Collected]]</f>
        <v>441.90153000000004</v>
      </c>
      <c r="E631" s="48">
        <f>Table3[[#This Row],[CLM $ Collected ]]/'1.) CLM Reference'!$B$4</f>
        <v>4.7572344935820375E-6</v>
      </c>
      <c r="F631" s="47">
        <f>Table3[[#This Row],[Residential Incentive Disbursements]]+Table3[[#This Row],[C&amp;I Incentive Disbursements]]</f>
        <v>0</v>
      </c>
      <c r="G631" s="48">
        <f>Table3[[#This Row],[Incentive Disbursements]]/'1.) CLM Reference'!$B$5</f>
        <v>0</v>
      </c>
      <c r="H631" s="47">
        <v>441.90153000000004</v>
      </c>
      <c r="I631" s="48">
        <f>Table3[[#This Row],[Residential CLM $ Collected]]/'1.) CLM Reference'!$B$4</f>
        <v>4.7572344935820375E-6</v>
      </c>
      <c r="J631" s="68">
        <v>0</v>
      </c>
      <c r="K631" s="48">
        <f>Table3[[#This Row],[Residential Incentive Disbursements]]/'1.) CLM Reference'!$B$5</f>
        <v>0</v>
      </c>
      <c r="L631" s="49">
        <v>0</v>
      </c>
      <c r="M631" s="48">
        <f>Table3[[#This Row],[C&amp;I CLM $ Collected]]/'1.) CLM Reference'!$B$4</f>
        <v>0</v>
      </c>
      <c r="N631" s="68">
        <v>0</v>
      </c>
      <c r="O631" s="48">
        <f>Table3[[#This Row],[C&amp;I Incentive Disbursements]]/'1.) CLM Reference'!$B$5</f>
        <v>0</v>
      </c>
    </row>
    <row r="632" spans="1:15" x14ac:dyDescent="0.35">
      <c r="A632" t="s">
        <v>126</v>
      </c>
      <c r="B632" s="72">
        <v>9001222000</v>
      </c>
      <c r="C632" t="s">
        <v>45</v>
      </c>
      <c r="D632" s="47">
        <f>Table3[[#This Row],[Residential CLM $ Collected]]+Table3[[#This Row],[C&amp;I CLM $ Collected]]</f>
        <v>268.58181000000002</v>
      </c>
      <c r="E632" s="48">
        <f>Table3[[#This Row],[CLM $ Collected ]]/'1.) CLM Reference'!$B$4</f>
        <v>2.8913831795981722E-6</v>
      </c>
      <c r="F632" s="47">
        <f>Table3[[#This Row],[Residential Incentive Disbursements]]+Table3[[#This Row],[C&amp;I Incentive Disbursements]]</f>
        <v>0</v>
      </c>
      <c r="G632" s="48">
        <f>Table3[[#This Row],[Incentive Disbursements]]/'1.) CLM Reference'!$B$5</f>
        <v>0</v>
      </c>
      <c r="H632" s="47">
        <v>268.58181000000002</v>
      </c>
      <c r="I632" s="48">
        <f>Table3[[#This Row],[Residential CLM $ Collected]]/'1.) CLM Reference'!$B$4</f>
        <v>2.8913831795981722E-6</v>
      </c>
      <c r="J632" s="68">
        <v>0</v>
      </c>
      <c r="K632" s="48">
        <f>Table3[[#This Row],[Residential Incentive Disbursements]]/'1.) CLM Reference'!$B$5</f>
        <v>0</v>
      </c>
      <c r="L632" s="49">
        <v>0</v>
      </c>
      <c r="M632" s="48">
        <f>Table3[[#This Row],[C&amp;I CLM $ Collected]]/'1.) CLM Reference'!$B$4</f>
        <v>0</v>
      </c>
      <c r="N632" s="68">
        <v>0</v>
      </c>
      <c r="O632" s="48">
        <f>Table3[[#This Row],[C&amp;I Incentive Disbursements]]/'1.) CLM Reference'!$B$5</f>
        <v>0</v>
      </c>
    </row>
    <row r="633" spans="1:15" x14ac:dyDescent="0.35">
      <c r="A633" t="s">
        <v>126</v>
      </c>
      <c r="B633" s="72">
        <v>9001223000</v>
      </c>
      <c r="C633" t="s">
        <v>45</v>
      </c>
      <c r="D633" s="47">
        <f>Table3[[#This Row],[Residential CLM $ Collected]]+Table3[[#This Row],[C&amp;I CLM $ Collected]]</f>
        <v>20.68206</v>
      </c>
      <c r="E633" s="48">
        <f>Table3[[#This Row],[CLM $ Collected ]]/'1.) CLM Reference'!$B$4</f>
        <v>2.2265007598035091E-7</v>
      </c>
      <c r="F633" s="47">
        <f>Table3[[#This Row],[Residential Incentive Disbursements]]+Table3[[#This Row],[C&amp;I Incentive Disbursements]]</f>
        <v>0</v>
      </c>
      <c r="G633" s="48">
        <f>Table3[[#This Row],[Incentive Disbursements]]/'1.) CLM Reference'!$B$5</f>
        <v>0</v>
      </c>
      <c r="H633" s="47">
        <v>20.68206</v>
      </c>
      <c r="I633" s="48">
        <f>Table3[[#This Row],[Residential CLM $ Collected]]/'1.) CLM Reference'!$B$4</f>
        <v>2.2265007598035091E-7</v>
      </c>
      <c r="J633" s="68">
        <v>0</v>
      </c>
      <c r="K633" s="48">
        <f>Table3[[#This Row],[Residential Incentive Disbursements]]/'1.) CLM Reference'!$B$5</f>
        <v>0</v>
      </c>
      <c r="L633" s="49">
        <v>0</v>
      </c>
      <c r="M633" s="48">
        <f>Table3[[#This Row],[C&amp;I CLM $ Collected]]/'1.) CLM Reference'!$B$4</f>
        <v>0</v>
      </c>
      <c r="N633" s="68">
        <v>0</v>
      </c>
      <c r="O633" s="48">
        <f>Table3[[#This Row],[C&amp;I Incentive Disbursements]]/'1.) CLM Reference'!$B$5</f>
        <v>0</v>
      </c>
    </row>
    <row r="634" spans="1:15" x14ac:dyDescent="0.35">
      <c r="A634" t="s">
        <v>126</v>
      </c>
      <c r="B634" s="72">
        <v>9001240100</v>
      </c>
      <c r="C634" t="s">
        <v>45</v>
      </c>
      <c r="D634" s="47">
        <f>Table3[[#This Row],[Residential CLM $ Collected]]+Table3[[#This Row],[C&amp;I CLM $ Collected]]</f>
        <v>82.19211</v>
      </c>
      <c r="E634" s="48">
        <f>Table3[[#This Row],[CLM $ Collected ]]/'1.) CLM Reference'!$B$4</f>
        <v>8.8482866486633142E-7</v>
      </c>
      <c r="F634" s="47">
        <f>Table3[[#This Row],[Residential Incentive Disbursements]]+Table3[[#This Row],[C&amp;I Incentive Disbursements]]</f>
        <v>0</v>
      </c>
      <c r="G634" s="48">
        <f>Table3[[#This Row],[Incentive Disbursements]]/'1.) CLM Reference'!$B$5</f>
        <v>0</v>
      </c>
      <c r="H634" s="47">
        <v>82.19211</v>
      </c>
      <c r="I634" s="48">
        <f>Table3[[#This Row],[Residential CLM $ Collected]]/'1.) CLM Reference'!$B$4</f>
        <v>8.8482866486633142E-7</v>
      </c>
      <c r="J634" s="68">
        <v>0</v>
      </c>
      <c r="K634" s="48">
        <f>Table3[[#This Row],[Residential Incentive Disbursements]]/'1.) CLM Reference'!$B$5</f>
        <v>0</v>
      </c>
      <c r="L634" s="49">
        <v>0</v>
      </c>
      <c r="M634" s="48">
        <f>Table3[[#This Row],[C&amp;I CLM $ Collected]]/'1.) CLM Reference'!$B$4</f>
        <v>0</v>
      </c>
      <c r="N634" s="68">
        <v>0</v>
      </c>
      <c r="O634" s="48">
        <f>Table3[[#This Row],[C&amp;I Incentive Disbursements]]/'1.) CLM Reference'!$B$5</f>
        <v>0</v>
      </c>
    </row>
    <row r="635" spans="1:15" x14ac:dyDescent="0.35">
      <c r="A635" t="s">
        <v>126</v>
      </c>
      <c r="B635" s="72">
        <v>9001245400</v>
      </c>
      <c r="C635" t="s">
        <v>45</v>
      </c>
      <c r="D635" s="47">
        <f>Table3[[#This Row],[Residential CLM $ Collected]]+Table3[[#This Row],[C&amp;I CLM $ Collected]]</f>
        <v>34.423410000000004</v>
      </c>
      <c r="E635" s="48">
        <f>Table3[[#This Row],[CLM $ Collected ]]/'1.) CLM Reference'!$B$4</f>
        <v>3.7058082473422722E-7</v>
      </c>
      <c r="F635" s="47">
        <f>Table3[[#This Row],[Residential Incentive Disbursements]]+Table3[[#This Row],[C&amp;I Incentive Disbursements]]</f>
        <v>0</v>
      </c>
      <c r="G635" s="48">
        <f>Table3[[#This Row],[Incentive Disbursements]]/'1.) CLM Reference'!$B$5</f>
        <v>0</v>
      </c>
      <c r="H635" s="47">
        <v>34.423410000000004</v>
      </c>
      <c r="I635" s="48">
        <f>Table3[[#This Row],[Residential CLM $ Collected]]/'1.) CLM Reference'!$B$4</f>
        <v>3.7058082473422722E-7</v>
      </c>
      <c r="J635" s="68">
        <v>0</v>
      </c>
      <c r="K635" s="48">
        <f>Table3[[#This Row],[Residential Incentive Disbursements]]/'1.) CLM Reference'!$B$5</f>
        <v>0</v>
      </c>
      <c r="L635" s="49">
        <v>0</v>
      </c>
      <c r="M635" s="48">
        <f>Table3[[#This Row],[C&amp;I CLM $ Collected]]/'1.) CLM Reference'!$B$4</f>
        <v>0</v>
      </c>
      <c r="N635" s="68">
        <v>0</v>
      </c>
      <c r="O635" s="48">
        <f>Table3[[#This Row],[C&amp;I Incentive Disbursements]]/'1.) CLM Reference'!$B$5</f>
        <v>0</v>
      </c>
    </row>
    <row r="636" spans="1:15" x14ac:dyDescent="0.35">
      <c r="A636" t="s">
        <v>126</v>
      </c>
      <c r="B636" s="72">
        <v>9001301000</v>
      </c>
      <c r="C636" t="s">
        <v>45</v>
      </c>
      <c r="D636" s="47">
        <f>Table3[[#This Row],[Residential CLM $ Collected]]+Table3[[#This Row],[C&amp;I CLM $ Collected]]</f>
        <v>196.32983999999999</v>
      </c>
      <c r="E636" s="48">
        <f>Table3[[#This Row],[CLM $ Collected ]]/'1.) CLM Reference'!$B$4</f>
        <v>2.1135638226177727E-6</v>
      </c>
      <c r="F636" s="47">
        <f>Table3[[#This Row],[Residential Incentive Disbursements]]+Table3[[#This Row],[C&amp;I Incentive Disbursements]]</f>
        <v>0</v>
      </c>
      <c r="G636" s="48">
        <f>Table3[[#This Row],[Incentive Disbursements]]/'1.) CLM Reference'!$B$5</f>
        <v>0</v>
      </c>
      <c r="H636" s="47">
        <v>196.32983999999999</v>
      </c>
      <c r="I636" s="48">
        <f>Table3[[#This Row],[Residential CLM $ Collected]]/'1.) CLM Reference'!$B$4</f>
        <v>2.1135638226177727E-6</v>
      </c>
      <c r="J636" s="68">
        <v>0</v>
      </c>
      <c r="K636" s="48">
        <f>Table3[[#This Row],[Residential Incentive Disbursements]]/'1.) CLM Reference'!$B$5</f>
        <v>0</v>
      </c>
      <c r="L636" s="49">
        <v>0</v>
      </c>
      <c r="M636" s="48">
        <f>Table3[[#This Row],[C&amp;I CLM $ Collected]]/'1.) CLM Reference'!$B$4</f>
        <v>0</v>
      </c>
      <c r="N636" s="68">
        <v>0</v>
      </c>
      <c r="O636" s="48">
        <f>Table3[[#This Row],[C&amp;I Incentive Disbursements]]/'1.) CLM Reference'!$B$5</f>
        <v>0</v>
      </c>
    </row>
    <row r="637" spans="1:15" x14ac:dyDescent="0.35">
      <c r="A637" t="s">
        <v>126</v>
      </c>
      <c r="B637" s="72">
        <v>9001302000</v>
      </c>
      <c r="C637" t="s">
        <v>45</v>
      </c>
      <c r="D637" s="47">
        <f>Table3[[#This Row],[Residential CLM $ Collected]]+Table3[[#This Row],[C&amp;I CLM $ Collected]]</f>
        <v>17.305890000000002</v>
      </c>
      <c r="E637" s="48">
        <f>Table3[[#This Row],[CLM $ Collected ]]/'1.) CLM Reference'!$B$4</f>
        <v>1.8630434895786953E-7</v>
      </c>
      <c r="F637" s="47">
        <f>Table3[[#This Row],[Residential Incentive Disbursements]]+Table3[[#This Row],[C&amp;I Incentive Disbursements]]</f>
        <v>0</v>
      </c>
      <c r="G637" s="48">
        <f>Table3[[#This Row],[Incentive Disbursements]]/'1.) CLM Reference'!$B$5</f>
        <v>0</v>
      </c>
      <c r="H637" s="47">
        <v>17.305890000000002</v>
      </c>
      <c r="I637" s="48">
        <f>Table3[[#This Row],[Residential CLM $ Collected]]/'1.) CLM Reference'!$B$4</f>
        <v>1.8630434895786953E-7</v>
      </c>
      <c r="J637" s="68">
        <v>0</v>
      </c>
      <c r="K637" s="48">
        <f>Table3[[#This Row],[Residential Incentive Disbursements]]/'1.) CLM Reference'!$B$5</f>
        <v>0</v>
      </c>
      <c r="L637" s="49">
        <v>0</v>
      </c>
      <c r="M637" s="48">
        <f>Table3[[#This Row],[C&amp;I CLM $ Collected]]/'1.) CLM Reference'!$B$4</f>
        <v>0</v>
      </c>
      <c r="N637" s="68">
        <v>0</v>
      </c>
      <c r="O637" s="48">
        <f>Table3[[#This Row],[C&amp;I Incentive Disbursements]]/'1.) CLM Reference'!$B$5</f>
        <v>0</v>
      </c>
    </row>
    <row r="638" spans="1:15" x14ac:dyDescent="0.35">
      <c r="A638" t="s">
        <v>126</v>
      </c>
      <c r="B638" s="72">
        <v>9001303000</v>
      </c>
      <c r="C638" t="s">
        <v>45</v>
      </c>
      <c r="D638" s="47">
        <f>Table3[[#This Row],[Residential CLM $ Collected]]+Table3[[#This Row],[C&amp;I CLM $ Collected]]</f>
        <v>167.48508000000001</v>
      </c>
      <c r="E638" s="48">
        <f>Table3[[#This Row],[CLM $ Collected ]]/'1.) CLM Reference'!$B$4</f>
        <v>1.8030392421052426E-6</v>
      </c>
      <c r="F638" s="47">
        <f>Table3[[#This Row],[Residential Incentive Disbursements]]+Table3[[#This Row],[C&amp;I Incentive Disbursements]]</f>
        <v>400</v>
      </c>
      <c r="G638" s="48">
        <f>Table3[[#This Row],[Incentive Disbursements]]/'1.) CLM Reference'!$B$5</f>
        <v>3.2118009127578665E-6</v>
      </c>
      <c r="H638" s="47">
        <v>167.48508000000001</v>
      </c>
      <c r="I638" s="48">
        <f>Table3[[#This Row],[Residential CLM $ Collected]]/'1.) CLM Reference'!$B$4</f>
        <v>1.8030392421052426E-6</v>
      </c>
      <c r="J638" s="68">
        <v>400</v>
      </c>
      <c r="K638" s="48">
        <f>Table3[[#This Row],[Residential Incentive Disbursements]]/'1.) CLM Reference'!$B$5</f>
        <v>3.2118009127578665E-6</v>
      </c>
      <c r="L638" s="49">
        <v>0</v>
      </c>
      <c r="M638" s="48">
        <f>Table3[[#This Row],[C&amp;I CLM $ Collected]]/'1.) CLM Reference'!$B$4</f>
        <v>0</v>
      </c>
      <c r="N638" s="68">
        <v>0</v>
      </c>
      <c r="O638" s="48">
        <f>Table3[[#This Row],[C&amp;I Incentive Disbursements]]/'1.) CLM Reference'!$B$5</f>
        <v>0</v>
      </c>
    </row>
    <row r="639" spans="1:15" x14ac:dyDescent="0.35">
      <c r="A639" t="s">
        <v>126</v>
      </c>
      <c r="B639" s="72">
        <v>9001304000</v>
      </c>
      <c r="C639" t="s">
        <v>45</v>
      </c>
      <c r="D639" s="47">
        <f>Table3[[#This Row],[Residential CLM $ Collected]]+Table3[[#This Row],[C&amp;I CLM $ Collected]]</f>
        <v>20.59995</v>
      </c>
      <c r="E639" s="48">
        <f>Table3[[#This Row],[CLM $ Collected ]]/'1.) CLM Reference'!$B$4</f>
        <v>2.2176613126020471E-7</v>
      </c>
      <c r="F639" s="47">
        <f>Table3[[#This Row],[Residential Incentive Disbursements]]+Table3[[#This Row],[C&amp;I Incentive Disbursements]]</f>
        <v>0</v>
      </c>
      <c r="G639" s="48">
        <f>Table3[[#This Row],[Incentive Disbursements]]/'1.) CLM Reference'!$B$5</f>
        <v>0</v>
      </c>
      <c r="H639" s="47">
        <v>20.59995</v>
      </c>
      <c r="I639" s="48">
        <f>Table3[[#This Row],[Residential CLM $ Collected]]/'1.) CLM Reference'!$B$4</f>
        <v>2.2176613126020471E-7</v>
      </c>
      <c r="J639" s="68">
        <v>0</v>
      </c>
      <c r="K639" s="48">
        <f>Table3[[#This Row],[Residential Incentive Disbursements]]/'1.) CLM Reference'!$B$5</f>
        <v>0</v>
      </c>
      <c r="L639" s="49">
        <v>0</v>
      </c>
      <c r="M639" s="48">
        <f>Table3[[#This Row],[C&amp;I CLM $ Collected]]/'1.) CLM Reference'!$B$4</f>
        <v>0</v>
      </c>
      <c r="N639" s="68">
        <v>0</v>
      </c>
      <c r="O639" s="48">
        <f>Table3[[#This Row],[C&amp;I Incentive Disbursements]]/'1.) CLM Reference'!$B$5</f>
        <v>0</v>
      </c>
    </row>
    <row r="640" spans="1:15" x14ac:dyDescent="0.35">
      <c r="A640" t="s">
        <v>126</v>
      </c>
      <c r="B640" s="72">
        <v>9001305000</v>
      </c>
      <c r="C640" t="s">
        <v>45</v>
      </c>
      <c r="D640" s="47">
        <f>Table3[[#This Row],[Residential CLM $ Collected]]+Table3[[#This Row],[C&amp;I CLM $ Collected]]</f>
        <v>750.29703000000006</v>
      </c>
      <c r="E640" s="48">
        <f>Table3[[#This Row],[CLM $ Collected ]]/'1.) CLM Reference'!$B$4</f>
        <v>8.0772268689546214E-6</v>
      </c>
      <c r="F640" s="47">
        <f>Table3[[#This Row],[Residential Incentive Disbursements]]+Table3[[#This Row],[C&amp;I Incentive Disbursements]]</f>
        <v>1658.77</v>
      </c>
      <c r="G640" s="48">
        <f>Table3[[#This Row],[Incentive Disbursements]]/'1.) CLM Reference'!$B$5</f>
        <v>1.3319097500138414E-5</v>
      </c>
      <c r="H640" s="47">
        <v>750.29703000000006</v>
      </c>
      <c r="I640" s="48">
        <f>Table3[[#This Row],[Residential CLM $ Collected]]/'1.) CLM Reference'!$B$4</f>
        <v>8.0772268689546214E-6</v>
      </c>
      <c r="J640" s="68">
        <v>1658.77</v>
      </c>
      <c r="K640" s="48">
        <f>Table3[[#This Row],[Residential Incentive Disbursements]]/'1.) CLM Reference'!$B$5</f>
        <v>1.3319097500138414E-5</v>
      </c>
      <c r="L640" s="49">
        <v>0</v>
      </c>
      <c r="M640" s="48">
        <f>Table3[[#This Row],[C&amp;I CLM $ Collected]]/'1.) CLM Reference'!$B$4</f>
        <v>0</v>
      </c>
      <c r="N640" s="68">
        <v>0</v>
      </c>
      <c r="O640" s="48">
        <f>Table3[[#This Row],[C&amp;I Incentive Disbursements]]/'1.) CLM Reference'!$B$5</f>
        <v>0</v>
      </c>
    </row>
    <row r="641" spans="1:15" x14ac:dyDescent="0.35">
      <c r="A641" t="s">
        <v>126</v>
      </c>
      <c r="B641" s="72">
        <v>9001351000</v>
      </c>
      <c r="C641" t="s">
        <v>45</v>
      </c>
      <c r="D641" s="47">
        <f>Table3[[#This Row],[Residential CLM $ Collected]]+Table3[[#This Row],[C&amp;I CLM $ Collected]]</f>
        <v>128945.46382199999</v>
      </c>
      <c r="E641" s="48">
        <f>Table3[[#This Row],[CLM $ Collected ]]/'1.) CLM Reference'!$B$4</f>
        <v>1.3881459253715484E-3</v>
      </c>
      <c r="F641" s="47">
        <f>Table3[[#This Row],[Residential Incentive Disbursements]]+Table3[[#This Row],[C&amp;I Incentive Disbursements]]</f>
        <v>44105.51</v>
      </c>
      <c r="G641" s="48">
        <f>Table3[[#This Row],[Incentive Disbursements]]/'1.) CLM Reference'!$B$5</f>
        <v>3.5414529318912802E-4</v>
      </c>
      <c r="H641" s="47">
        <v>128945.46382199999</v>
      </c>
      <c r="I641" s="48">
        <f>Table3[[#This Row],[Residential CLM $ Collected]]/'1.) CLM Reference'!$B$4</f>
        <v>1.3881459253715484E-3</v>
      </c>
      <c r="J641" s="68">
        <v>44105.51</v>
      </c>
      <c r="K641" s="48">
        <f>Table3[[#This Row],[Residential Incentive Disbursements]]/'1.) CLM Reference'!$B$5</f>
        <v>3.5414529318912802E-4</v>
      </c>
      <c r="L641" s="49">
        <v>0</v>
      </c>
      <c r="M641" s="48">
        <f>Table3[[#This Row],[C&amp;I CLM $ Collected]]/'1.) CLM Reference'!$B$4</f>
        <v>0</v>
      </c>
      <c r="N641" s="68">
        <v>0</v>
      </c>
      <c r="O641" s="48">
        <f>Table3[[#This Row],[C&amp;I Incentive Disbursements]]/'1.) CLM Reference'!$B$5</f>
        <v>0</v>
      </c>
    </row>
    <row r="642" spans="1:15" x14ac:dyDescent="0.35">
      <c r="A642" t="s">
        <v>126</v>
      </c>
      <c r="B642" s="72">
        <v>9001352000</v>
      </c>
      <c r="C642" t="s">
        <v>45</v>
      </c>
      <c r="D642" s="47">
        <f>Table3[[#This Row],[Residential CLM $ Collected]]+Table3[[#This Row],[C&amp;I CLM $ Collected]]</f>
        <v>94708.650729000001</v>
      </c>
      <c r="E642" s="48">
        <f>Table3[[#This Row],[CLM $ Collected ]]/'1.) CLM Reference'!$B$4</f>
        <v>1.0195738858125528E-3</v>
      </c>
      <c r="F642" s="47">
        <f>Table3[[#This Row],[Residential Incentive Disbursements]]+Table3[[#This Row],[C&amp;I Incentive Disbursements]]</f>
        <v>28433.9</v>
      </c>
      <c r="G642" s="48">
        <f>Table3[[#This Row],[Incentive Disbursements]]/'1.) CLM Reference'!$B$5</f>
        <v>2.2831006493316474E-4</v>
      </c>
      <c r="H642" s="47">
        <v>94708.650729000001</v>
      </c>
      <c r="I642" s="48">
        <f>Table3[[#This Row],[Residential CLM $ Collected]]/'1.) CLM Reference'!$B$4</f>
        <v>1.0195738858125528E-3</v>
      </c>
      <c r="J642" s="68">
        <v>28433.9</v>
      </c>
      <c r="K642" s="48">
        <f>Table3[[#This Row],[Residential Incentive Disbursements]]/'1.) CLM Reference'!$B$5</f>
        <v>2.2831006493316474E-4</v>
      </c>
      <c r="L642" s="49">
        <v>0</v>
      </c>
      <c r="M642" s="48">
        <f>Table3[[#This Row],[C&amp;I CLM $ Collected]]/'1.) CLM Reference'!$B$4</f>
        <v>0</v>
      </c>
      <c r="N642" s="68">
        <v>0</v>
      </c>
      <c r="O642" s="48">
        <f>Table3[[#This Row],[C&amp;I Incentive Disbursements]]/'1.) CLM Reference'!$B$5</f>
        <v>0</v>
      </c>
    </row>
    <row r="643" spans="1:15" x14ac:dyDescent="0.35">
      <c r="A643" t="s">
        <v>126</v>
      </c>
      <c r="B643" s="72">
        <v>9001353000</v>
      </c>
      <c r="C643" t="s">
        <v>45</v>
      </c>
      <c r="D643" s="47">
        <f>Table3[[#This Row],[Residential CLM $ Collected]]+Table3[[#This Row],[C&amp;I CLM $ Collected]]</f>
        <v>81116.508606000003</v>
      </c>
      <c r="E643" s="48">
        <f>Table3[[#This Row],[CLM $ Collected ]]/'1.) CLM Reference'!$B$4</f>
        <v>8.732494154057521E-4</v>
      </c>
      <c r="F643" s="47">
        <f>Table3[[#This Row],[Residential Incentive Disbursements]]+Table3[[#This Row],[C&amp;I Incentive Disbursements]]</f>
        <v>27771.915000000001</v>
      </c>
      <c r="G643" s="48">
        <f>Table3[[#This Row],[Incentive Disbursements]]/'1.) CLM Reference'!$B$5</f>
        <v>2.229946548650847E-4</v>
      </c>
      <c r="H643" s="47">
        <v>81116.508606000003</v>
      </c>
      <c r="I643" s="48">
        <f>Table3[[#This Row],[Residential CLM $ Collected]]/'1.) CLM Reference'!$B$4</f>
        <v>8.732494154057521E-4</v>
      </c>
      <c r="J643" s="68">
        <v>27771.915000000001</v>
      </c>
      <c r="K643" s="48">
        <f>Table3[[#This Row],[Residential Incentive Disbursements]]/'1.) CLM Reference'!$B$5</f>
        <v>2.229946548650847E-4</v>
      </c>
      <c r="L643" s="49">
        <v>0</v>
      </c>
      <c r="M643" s="48">
        <f>Table3[[#This Row],[C&amp;I CLM $ Collected]]/'1.) CLM Reference'!$B$4</f>
        <v>0</v>
      </c>
      <c r="N643" s="68">
        <v>0</v>
      </c>
      <c r="O643" s="48">
        <f>Table3[[#This Row],[C&amp;I Incentive Disbursements]]/'1.) CLM Reference'!$B$5</f>
        <v>0</v>
      </c>
    </row>
    <row r="644" spans="1:15" x14ac:dyDescent="0.35">
      <c r="A644" t="s">
        <v>126</v>
      </c>
      <c r="B644" s="72">
        <v>9001354000</v>
      </c>
      <c r="C644" t="s">
        <v>45</v>
      </c>
      <c r="D644" s="47">
        <f>Table3[[#This Row],[Residential CLM $ Collected]]+Table3[[#This Row],[C&amp;I CLM $ Collected]]</f>
        <v>115731.17598</v>
      </c>
      <c r="E644" s="48">
        <f>Table3[[#This Row],[CLM $ Collected ]]/'1.) CLM Reference'!$B$4</f>
        <v>1.2458891969775912E-3</v>
      </c>
      <c r="F644" s="47">
        <f>Table3[[#This Row],[Residential Incentive Disbursements]]+Table3[[#This Row],[C&amp;I Incentive Disbursements]]</f>
        <v>69867.61</v>
      </c>
      <c r="G644" s="48">
        <f>Table3[[#This Row],[Incentive Disbursements]]/'1.) CLM Reference'!$B$5</f>
        <v>5.610021339255266E-4</v>
      </c>
      <c r="H644" s="47">
        <v>115731.17598</v>
      </c>
      <c r="I644" s="48">
        <f>Table3[[#This Row],[Residential CLM $ Collected]]/'1.) CLM Reference'!$B$4</f>
        <v>1.2458891969775912E-3</v>
      </c>
      <c r="J644" s="68">
        <v>69867.61</v>
      </c>
      <c r="K644" s="48">
        <f>Table3[[#This Row],[Residential Incentive Disbursements]]/'1.) CLM Reference'!$B$5</f>
        <v>5.610021339255266E-4</v>
      </c>
      <c r="L644" s="49">
        <v>0</v>
      </c>
      <c r="M644" s="48">
        <f>Table3[[#This Row],[C&amp;I CLM $ Collected]]/'1.) CLM Reference'!$B$4</f>
        <v>0</v>
      </c>
      <c r="N644" s="68">
        <v>0</v>
      </c>
      <c r="O644" s="48">
        <f>Table3[[#This Row],[C&amp;I Incentive Disbursements]]/'1.) CLM Reference'!$B$5</f>
        <v>0</v>
      </c>
    </row>
    <row r="645" spans="1:15" x14ac:dyDescent="0.35">
      <c r="A645" t="s">
        <v>126</v>
      </c>
      <c r="B645" s="72">
        <v>9001425000</v>
      </c>
      <c r="C645" t="s">
        <v>45</v>
      </c>
      <c r="D645" s="47">
        <f>Table3[[#This Row],[Residential CLM $ Collected]]+Table3[[#This Row],[C&amp;I CLM $ Collected]]</f>
        <v>74.980919999999998</v>
      </c>
      <c r="E645" s="48">
        <f>Table3[[#This Row],[CLM $ Collected ]]/'1.) CLM Reference'!$B$4</f>
        <v>8.0719751973819882E-7</v>
      </c>
      <c r="F645" s="47">
        <f>Table3[[#This Row],[Residential Incentive Disbursements]]+Table3[[#This Row],[C&amp;I Incentive Disbursements]]</f>
        <v>851.08</v>
      </c>
      <c r="G645" s="48">
        <f>Table3[[#This Row],[Incentive Disbursements]]/'1.) CLM Reference'!$B$5</f>
        <v>6.8337488020749125E-6</v>
      </c>
      <c r="H645" s="47">
        <v>74.980919999999998</v>
      </c>
      <c r="I645" s="48">
        <f>Table3[[#This Row],[Residential CLM $ Collected]]/'1.) CLM Reference'!$B$4</f>
        <v>8.0719751973819882E-7</v>
      </c>
      <c r="J645" s="68">
        <v>851.08</v>
      </c>
      <c r="K645" s="48">
        <f>Table3[[#This Row],[Residential Incentive Disbursements]]/'1.) CLM Reference'!$B$5</f>
        <v>6.8337488020749125E-6</v>
      </c>
      <c r="L645" s="49">
        <v>0</v>
      </c>
      <c r="M645" s="48">
        <f>Table3[[#This Row],[C&amp;I CLM $ Collected]]/'1.) CLM Reference'!$B$4</f>
        <v>0</v>
      </c>
      <c r="N645" s="68">
        <v>0</v>
      </c>
      <c r="O645" s="48">
        <f>Table3[[#This Row],[C&amp;I Incentive Disbursements]]/'1.) CLM Reference'!$B$5</f>
        <v>0</v>
      </c>
    </row>
    <row r="646" spans="1:15" x14ac:dyDescent="0.35">
      <c r="A646" t="s">
        <v>126</v>
      </c>
      <c r="B646" s="72">
        <v>9001427000</v>
      </c>
      <c r="C646" t="s">
        <v>45</v>
      </c>
      <c r="D646" s="47">
        <f>Table3[[#This Row],[Residential CLM $ Collected]]+Table3[[#This Row],[C&amp;I CLM $ Collected]]</f>
        <v>79.390709999999999</v>
      </c>
      <c r="E646" s="48">
        <f>Table3[[#This Row],[CLM $ Collected ]]/'1.) CLM Reference'!$B$4</f>
        <v>8.5467055088487335E-7</v>
      </c>
      <c r="F646" s="47">
        <f>Table3[[#This Row],[Residential Incentive Disbursements]]+Table3[[#This Row],[C&amp;I Incentive Disbursements]]</f>
        <v>0</v>
      </c>
      <c r="G646" s="48">
        <f>Table3[[#This Row],[Incentive Disbursements]]/'1.) CLM Reference'!$B$5</f>
        <v>0</v>
      </c>
      <c r="H646" s="47">
        <v>79.390709999999999</v>
      </c>
      <c r="I646" s="48">
        <f>Table3[[#This Row],[Residential CLM $ Collected]]/'1.) CLM Reference'!$B$4</f>
        <v>8.5467055088487335E-7</v>
      </c>
      <c r="J646" s="68">
        <v>0</v>
      </c>
      <c r="K646" s="48">
        <f>Table3[[#This Row],[Residential Incentive Disbursements]]/'1.) CLM Reference'!$B$5</f>
        <v>0</v>
      </c>
      <c r="L646" s="49">
        <v>0</v>
      </c>
      <c r="M646" s="48">
        <f>Table3[[#This Row],[C&amp;I CLM $ Collected]]/'1.) CLM Reference'!$B$4</f>
        <v>0</v>
      </c>
      <c r="N646" s="68">
        <v>0</v>
      </c>
      <c r="O646" s="48">
        <f>Table3[[#This Row],[C&amp;I Incentive Disbursements]]/'1.) CLM Reference'!$B$5</f>
        <v>0</v>
      </c>
    </row>
    <row r="647" spans="1:15" x14ac:dyDescent="0.35">
      <c r="A647" t="s">
        <v>126</v>
      </c>
      <c r="B647" s="72">
        <v>9001428000</v>
      </c>
      <c r="C647" t="s">
        <v>45</v>
      </c>
      <c r="D647" s="47">
        <f>Table3[[#This Row],[Residential CLM $ Collected]]+Table3[[#This Row],[C&amp;I CLM $ Collected]]</f>
        <v>83.747370000000004</v>
      </c>
      <c r="E647" s="48">
        <f>Table3[[#This Row],[CLM $ Collected ]]/'1.) CLM Reference'!$B$4</f>
        <v>9.0157161780086513E-7</v>
      </c>
      <c r="F647" s="47">
        <f>Table3[[#This Row],[Residential Incentive Disbursements]]+Table3[[#This Row],[C&amp;I Incentive Disbursements]]</f>
        <v>0</v>
      </c>
      <c r="G647" s="48">
        <f>Table3[[#This Row],[Incentive Disbursements]]/'1.) CLM Reference'!$B$5</f>
        <v>0</v>
      </c>
      <c r="H647" s="47">
        <v>83.747370000000004</v>
      </c>
      <c r="I647" s="48">
        <f>Table3[[#This Row],[Residential CLM $ Collected]]/'1.) CLM Reference'!$B$4</f>
        <v>9.0157161780086513E-7</v>
      </c>
      <c r="J647" s="68">
        <v>0</v>
      </c>
      <c r="K647" s="48">
        <f>Table3[[#This Row],[Residential Incentive Disbursements]]/'1.) CLM Reference'!$B$5</f>
        <v>0</v>
      </c>
      <c r="L647" s="49">
        <v>0</v>
      </c>
      <c r="M647" s="48">
        <f>Table3[[#This Row],[C&amp;I CLM $ Collected]]/'1.) CLM Reference'!$B$4</f>
        <v>0</v>
      </c>
      <c r="N647" s="68">
        <v>0</v>
      </c>
      <c r="O647" s="48">
        <f>Table3[[#This Row],[C&amp;I Incentive Disbursements]]/'1.) CLM Reference'!$B$5</f>
        <v>0</v>
      </c>
    </row>
    <row r="648" spans="1:15" x14ac:dyDescent="0.35">
      <c r="A648" t="s">
        <v>126</v>
      </c>
      <c r="B648" s="72">
        <v>9001429000</v>
      </c>
      <c r="C648" t="s">
        <v>45</v>
      </c>
      <c r="D648" s="47">
        <f>Table3[[#This Row],[Residential CLM $ Collected]]+Table3[[#This Row],[C&amp;I CLM $ Collected]]</f>
        <v>70.701539999999994</v>
      </c>
      <c r="E648" s="48">
        <f>Table3[[#This Row],[CLM $ Collected ]]/'1.) CLM Reference'!$B$4</f>
        <v>7.6112840079410938E-7</v>
      </c>
      <c r="F648" s="47">
        <f>Table3[[#This Row],[Residential Incentive Disbursements]]+Table3[[#This Row],[C&amp;I Incentive Disbursements]]</f>
        <v>0</v>
      </c>
      <c r="G648" s="48">
        <f>Table3[[#This Row],[Incentive Disbursements]]/'1.) CLM Reference'!$B$5</f>
        <v>0</v>
      </c>
      <c r="H648" s="47">
        <v>70.701539999999994</v>
      </c>
      <c r="I648" s="48">
        <f>Table3[[#This Row],[Residential CLM $ Collected]]/'1.) CLM Reference'!$B$4</f>
        <v>7.6112840079410938E-7</v>
      </c>
      <c r="J648" s="68">
        <v>0</v>
      </c>
      <c r="K648" s="48">
        <f>Table3[[#This Row],[Residential Incentive Disbursements]]/'1.) CLM Reference'!$B$5</f>
        <v>0</v>
      </c>
      <c r="L648" s="49">
        <v>0</v>
      </c>
      <c r="M648" s="48">
        <f>Table3[[#This Row],[C&amp;I CLM $ Collected]]/'1.) CLM Reference'!$B$4</f>
        <v>0</v>
      </c>
      <c r="N648" s="68">
        <v>0</v>
      </c>
      <c r="O648" s="48">
        <f>Table3[[#This Row],[C&amp;I Incentive Disbursements]]/'1.) CLM Reference'!$B$5</f>
        <v>0</v>
      </c>
    </row>
    <row r="649" spans="1:15" x14ac:dyDescent="0.35">
      <c r="A649" t="s">
        <v>126</v>
      </c>
      <c r="B649" s="72">
        <v>9001430000</v>
      </c>
      <c r="C649" t="s">
        <v>45</v>
      </c>
      <c r="D649" s="47">
        <f>Table3[[#This Row],[Residential CLM $ Collected]]+Table3[[#This Row],[C&amp;I CLM $ Collected]]</f>
        <v>27.19773</v>
      </c>
      <c r="E649" s="48">
        <f>Table3[[#This Row],[CLM $ Collected ]]/'1.) CLM Reference'!$B$4</f>
        <v>2.9279368936136289E-7</v>
      </c>
      <c r="F649" s="47">
        <f>Table3[[#This Row],[Residential Incentive Disbursements]]+Table3[[#This Row],[C&amp;I Incentive Disbursements]]</f>
        <v>0</v>
      </c>
      <c r="G649" s="48">
        <f>Table3[[#This Row],[Incentive Disbursements]]/'1.) CLM Reference'!$B$5</f>
        <v>0</v>
      </c>
      <c r="H649" s="47">
        <v>16.571729999999999</v>
      </c>
      <c r="I649" s="48">
        <f>Table3[[#This Row],[Residential CLM $ Collected]]/'1.) CLM Reference'!$B$4</f>
        <v>1.7840084322479772E-7</v>
      </c>
      <c r="J649" s="68">
        <v>0</v>
      </c>
      <c r="K649" s="48">
        <f>Table3[[#This Row],[Residential Incentive Disbursements]]/'1.) CLM Reference'!$B$5</f>
        <v>0</v>
      </c>
      <c r="L649" s="49">
        <v>10.625999999999999</v>
      </c>
      <c r="M649" s="48">
        <f>Table3[[#This Row],[C&amp;I CLM $ Collected]]/'1.) CLM Reference'!$B$4</f>
        <v>1.1439284613656514E-7</v>
      </c>
      <c r="N649" s="68">
        <v>0</v>
      </c>
      <c r="O649" s="48">
        <f>Table3[[#This Row],[C&amp;I Incentive Disbursements]]/'1.) CLM Reference'!$B$5</f>
        <v>0</v>
      </c>
    </row>
    <row r="650" spans="1:15" x14ac:dyDescent="0.35">
      <c r="A650" t="s">
        <v>126</v>
      </c>
      <c r="B650" s="72">
        <v>9001431000</v>
      </c>
      <c r="C650" t="s">
        <v>45</v>
      </c>
      <c r="D650" s="47">
        <f>Table3[[#This Row],[Residential CLM $ Collected]]+Table3[[#This Row],[C&amp;I CLM $ Collected]]</f>
        <v>255.03366</v>
      </c>
      <c r="E650" s="48">
        <f>Table3[[#This Row],[CLM $ Collected ]]/'1.) CLM Reference'!$B$4</f>
        <v>2.7455323007740514E-6</v>
      </c>
      <c r="F650" s="47">
        <f>Table3[[#This Row],[Residential Incentive Disbursements]]+Table3[[#This Row],[C&amp;I Incentive Disbursements]]</f>
        <v>0</v>
      </c>
      <c r="G650" s="48">
        <f>Table3[[#This Row],[Incentive Disbursements]]/'1.) CLM Reference'!$B$5</f>
        <v>0</v>
      </c>
      <c r="H650" s="47">
        <v>255.03366</v>
      </c>
      <c r="I650" s="48">
        <f>Table3[[#This Row],[Residential CLM $ Collected]]/'1.) CLM Reference'!$B$4</f>
        <v>2.7455323007740514E-6</v>
      </c>
      <c r="J650" s="68">
        <v>0</v>
      </c>
      <c r="K650" s="48">
        <f>Table3[[#This Row],[Residential Incentive Disbursements]]/'1.) CLM Reference'!$B$5</f>
        <v>0</v>
      </c>
      <c r="L650" s="49">
        <v>0</v>
      </c>
      <c r="M650" s="48">
        <f>Table3[[#This Row],[C&amp;I CLM $ Collected]]/'1.) CLM Reference'!$B$4</f>
        <v>0</v>
      </c>
      <c r="N650" s="68">
        <v>0</v>
      </c>
      <c r="O650" s="48">
        <f>Table3[[#This Row],[C&amp;I Incentive Disbursements]]/'1.) CLM Reference'!$B$5</f>
        <v>0</v>
      </c>
    </row>
    <row r="651" spans="1:15" x14ac:dyDescent="0.35">
      <c r="A651" t="s">
        <v>126</v>
      </c>
      <c r="B651" s="72">
        <v>9001432000</v>
      </c>
      <c r="C651" t="s">
        <v>45</v>
      </c>
      <c r="D651" s="47">
        <f>Table3[[#This Row],[Residential CLM $ Collected]]+Table3[[#This Row],[C&amp;I CLM $ Collected]]</f>
        <v>0.92735999999999996</v>
      </c>
      <c r="E651" s="48">
        <f>Table3[[#This Row],[CLM $ Collected ]]/'1.) CLM Reference'!$B$4</f>
        <v>9.9833756628275039E-9</v>
      </c>
      <c r="F651" s="47">
        <f>Table3[[#This Row],[Residential Incentive Disbursements]]+Table3[[#This Row],[C&amp;I Incentive Disbursements]]</f>
        <v>0</v>
      </c>
      <c r="G651" s="48">
        <f>Table3[[#This Row],[Incentive Disbursements]]/'1.) CLM Reference'!$B$5</f>
        <v>0</v>
      </c>
      <c r="H651" s="47">
        <v>0.92735999999999996</v>
      </c>
      <c r="I651" s="48">
        <f>Table3[[#This Row],[Residential CLM $ Collected]]/'1.) CLM Reference'!$B$4</f>
        <v>9.9833756628275039E-9</v>
      </c>
      <c r="J651" s="68">
        <v>0</v>
      </c>
      <c r="K651" s="48">
        <f>Table3[[#This Row],[Residential Incentive Disbursements]]/'1.) CLM Reference'!$B$5</f>
        <v>0</v>
      </c>
      <c r="L651" s="49">
        <v>0</v>
      </c>
      <c r="M651" s="48">
        <f>Table3[[#This Row],[C&amp;I CLM $ Collected]]/'1.) CLM Reference'!$B$4</f>
        <v>0</v>
      </c>
      <c r="N651" s="68">
        <v>0</v>
      </c>
      <c r="O651" s="48">
        <f>Table3[[#This Row],[C&amp;I Incentive Disbursements]]/'1.) CLM Reference'!$B$5</f>
        <v>0</v>
      </c>
    </row>
    <row r="652" spans="1:15" x14ac:dyDescent="0.35">
      <c r="A652" t="s">
        <v>126</v>
      </c>
      <c r="B652" s="72">
        <v>9001433000</v>
      </c>
      <c r="C652" t="s">
        <v>45</v>
      </c>
      <c r="D652" s="47">
        <f>Table3[[#This Row],[Residential CLM $ Collected]]+Table3[[#This Row],[C&amp;I CLM $ Collected]]</f>
        <v>56.940870000000004</v>
      </c>
      <c r="E652" s="48">
        <f>Table3[[#This Row],[CLM $ Collected ]]/'1.) CLM Reference'!$B$4</f>
        <v>6.1298966504725754E-7</v>
      </c>
      <c r="F652" s="47">
        <f>Table3[[#This Row],[Residential Incentive Disbursements]]+Table3[[#This Row],[C&amp;I Incentive Disbursements]]</f>
        <v>0</v>
      </c>
      <c r="G652" s="48">
        <f>Table3[[#This Row],[Incentive Disbursements]]/'1.) CLM Reference'!$B$5</f>
        <v>0</v>
      </c>
      <c r="H652" s="47">
        <v>56.940870000000004</v>
      </c>
      <c r="I652" s="48">
        <f>Table3[[#This Row],[Residential CLM $ Collected]]/'1.) CLM Reference'!$B$4</f>
        <v>6.1298966504725754E-7</v>
      </c>
      <c r="J652" s="68">
        <v>0</v>
      </c>
      <c r="K652" s="48">
        <f>Table3[[#This Row],[Residential Incentive Disbursements]]/'1.) CLM Reference'!$B$5</f>
        <v>0</v>
      </c>
      <c r="L652" s="49">
        <v>0</v>
      </c>
      <c r="M652" s="48">
        <f>Table3[[#This Row],[C&amp;I CLM $ Collected]]/'1.) CLM Reference'!$B$4</f>
        <v>0</v>
      </c>
      <c r="N652" s="68">
        <v>0</v>
      </c>
      <c r="O652" s="48">
        <f>Table3[[#This Row],[C&amp;I Incentive Disbursements]]/'1.) CLM Reference'!$B$5</f>
        <v>0</v>
      </c>
    </row>
    <row r="653" spans="1:15" x14ac:dyDescent="0.35">
      <c r="A653" t="s">
        <v>126</v>
      </c>
      <c r="B653" s="72">
        <v>9001434000</v>
      </c>
      <c r="C653" t="s">
        <v>45</v>
      </c>
      <c r="D653" s="47">
        <f>Table3[[#This Row],[Residential CLM $ Collected]]+Table3[[#This Row],[C&amp;I CLM $ Collected]]</f>
        <v>50.444520000000004</v>
      </c>
      <c r="E653" s="48">
        <f>Table3[[#This Row],[CLM $ Collected ]]/'1.) CLM Reference'!$B$4</f>
        <v>5.4305403865922114E-7</v>
      </c>
      <c r="F653" s="47">
        <f>Table3[[#This Row],[Residential Incentive Disbursements]]+Table3[[#This Row],[C&amp;I Incentive Disbursements]]</f>
        <v>0</v>
      </c>
      <c r="G653" s="48">
        <f>Table3[[#This Row],[Incentive Disbursements]]/'1.) CLM Reference'!$B$5</f>
        <v>0</v>
      </c>
      <c r="H653" s="47">
        <v>50.444520000000004</v>
      </c>
      <c r="I653" s="48">
        <f>Table3[[#This Row],[Residential CLM $ Collected]]/'1.) CLM Reference'!$B$4</f>
        <v>5.4305403865922114E-7</v>
      </c>
      <c r="J653" s="68">
        <v>0</v>
      </c>
      <c r="K653" s="48">
        <f>Table3[[#This Row],[Residential Incentive Disbursements]]/'1.) CLM Reference'!$B$5</f>
        <v>0</v>
      </c>
      <c r="L653" s="49">
        <v>0</v>
      </c>
      <c r="M653" s="48">
        <f>Table3[[#This Row],[C&amp;I CLM $ Collected]]/'1.) CLM Reference'!$B$4</f>
        <v>0</v>
      </c>
      <c r="N653" s="68">
        <v>0</v>
      </c>
      <c r="O653" s="48">
        <f>Table3[[#This Row],[C&amp;I Incentive Disbursements]]/'1.) CLM Reference'!$B$5</f>
        <v>0</v>
      </c>
    </row>
    <row r="654" spans="1:15" x14ac:dyDescent="0.35">
      <c r="A654" t="s">
        <v>126</v>
      </c>
      <c r="B654" s="72">
        <v>9001437000</v>
      </c>
      <c r="C654" t="s">
        <v>45</v>
      </c>
      <c r="D654" s="47">
        <f>Table3[[#This Row],[Residential CLM $ Collected]]+Table3[[#This Row],[C&amp;I CLM $ Collected]]</f>
        <v>32.906790000000001</v>
      </c>
      <c r="E654" s="48">
        <f>Table3[[#This Row],[CLM $ Collected ]]/'1.) CLM Reference'!$B$4</f>
        <v>3.5425384578564472E-7</v>
      </c>
      <c r="F654" s="47">
        <f>Table3[[#This Row],[Residential Incentive Disbursements]]+Table3[[#This Row],[C&amp;I Incentive Disbursements]]</f>
        <v>0</v>
      </c>
      <c r="G654" s="48">
        <f>Table3[[#This Row],[Incentive Disbursements]]/'1.) CLM Reference'!$B$5</f>
        <v>0</v>
      </c>
      <c r="H654" s="47">
        <v>32.906790000000001</v>
      </c>
      <c r="I654" s="48">
        <f>Table3[[#This Row],[Residential CLM $ Collected]]/'1.) CLM Reference'!$B$4</f>
        <v>3.5425384578564472E-7</v>
      </c>
      <c r="J654" s="68">
        <v>0</v>
      </c>
      <c r="K654" s="48">
        <f>Table3[[#This Row],[Residential Incentive Disbursements]]/'1.) CLM Reference'!$B$5</f>
        <v>0</v>
      </c>
      <c r="L654" s="49">
        <v>0</v>
      </c>
      <c r="M654" s="48">
        <f>Table3[[#This Row],[C&amp;I CLM $ Collected]]/'1.) CLM Reference'!$B$4</f>
        <v>0</v>
      </c>
      <c r="N654" s="68">
        <v>0</v>
      </c>
      <c r="O654" s="48">
        <f>Table3[[#This Row],[C&amp;I Incentive Disbursements]]/'1.) CLM Reference'!$B$5</f>
        <v>0</v>
      </c>
    </row>
    <row r="655" spans="1:15" x14ac:dyDescent="0.35">
      <c r="A655" t="s">
        <v>126</v>
      </c>
      <c r="B655" s="72">
        <v>9001439000</v>
      </c>
      <c r="C655" t="s">
        <v>45</v>
      </c>
      <c r="D655" s="47">
        <f>Table3[[#This Row],[Residential CLM $ Collected]]+Table3[[#This Row],[C&amp;I CLM $ Collected]]</f>
        <v>135.34143</v>
      </c>
      <c r="E655" s="48">
        <f>Table3[[#This Row],[CLM $ Collected ]]/'1.) CLM Reference'!$B$4</f>
        <v>1.4570008825421329E-6</v>
      </c>
      <c r="F655" s="47">
        <f>Table3[[#This Row],[Residential Incentive Disbursements]]+Table3[[#This Row],[C&amp;I Incentive Disbursements]]</f>
        <v>0</v>
      </c>
      <c r="G655" s="48">
        <f>Table3[[#This Row],[Incentive Disbursements]]/'1.) CLM Reference'!$B$5</f>
        <v>0</v>
      </c>
      <c r="H655" s="47">
        <v>135.34143</v>
      </c>
      <c r="I655" s="48">
        <f>Table3[[#This Row],[Residential CLM $ Collected]]/'1.) CLM Reference'!$B$4</f>
        <v>1.4570008825421329E-6</v>
      </c>
      <c r="J655" s="68">
        <v>0</v>
      </c>
      <c r="K655" s="48">
        <f>Table3[[#This Row],[Residential Incentive Disbursements]]/'1.) CLM Reference'!$B$5</f>
        <v>0</v>
      </c>
      <c r="L655" s="49">
        <v>0</v>
      </c>
      <c r="M655" s="48">
        <f>Table3[[#This Row],[C&amp;I CLM $ Collected]]/'1.) CLM Reference'!$B$4</f>
        <v>0</v>
      </c>
      <c r="N655" s="68">
        <v>0</v>
      </c>
      <c r="O655" s="48">
        <f>Table3[[#This Row],[C&amp;I Incentive Disbursements]]/'1.) CLM Reference'!$B$5</f>
        <v>0</v>
      </c>
    </row>
    <row r="656" spans="1:15" x14ac:dyDescent="0.35">
      <c r="A656" t="s">
        <v>126</v>
      </c>
      <c r="B656" s="72">
        <v>9001446000</v>
      </c>
      <c r="C656" t="s">
        <v>45</v>
      </c>
      <c r="D656" s="47">
        <f>Table3[[#This Row],[Residential CLM $ Collected]]+Table3[[#This Row],[C&amp;I CLM $ Collected]]</f>
        <v>362.88272999999998</v>
      </c>
      <c r="E656" s="48">
        <f>Table3[[#This Row],[CLM $ Collected ]]/'1.) CLM Reference'!$B$4</f>
        <v>3.9065676923119437E-6</v>
      </c>
      <c r="F656" s="47">
        <f>Table3[[#This Row],[Residential Incentive Disbursements]]+Table3[[#This Row],[C&amp;I Incentive Disbursements]]</f>
        <v>0</v>
      </c>
      <c r="G656" s="48">
        <f>Table3[[#This Row],[Incentive Disbursements]]/'1.) CLM Reference'!$B$5</f>
        <v>0</v>
      </c>
      <c r="H656" s="47">
        <v>362.88272999999998</v>
      </c>
      <c r="I656" s="48">
        <f>Table3[[#This Row],[Residential CLM $ Collected]]/'1.) CLM Reference'!$B$4</f>
        <v>3.9065676923119437E-6</v>
      </c>
      <c r="J656" s="68">
        <v>0</v>
      </c>
      <c r="K656" s="48">
        <f>Table3[[#This Row],[Residential Incentive Disbursements]]/'1.) CLM Reference'!$B$5</f>
        <v>0</v>
      </c>
      <c r="L656" s="49">
        <v>0</v>
      </c>
      <c r="M656" s="48">
        <f>Table3[[#This Row],[C&amp;I CLM $ Collected]]/'1.) CLM Reference'!$B$4</f>
        <v>0</v>
      </c>
      <c r="N656" s="68">
        <v>0</v>
      </c>
      <c r="O656" s="48">
        <f>Table3[[#This Row],[C&amp;I Incentive Disbursements]]/'1.) CLM Reference'!$B$5</f>
        <v>0</v>
      </c>
    </row>
    <row r="657" spans="1:15" x14ac:dyDescent="0.35">
      <c r="A657" t="s">
        <v>126</v>
      </c>
      <c r="B657" s="72">
        <v>9001451010</v>
      </c>
      <c r="C657" t="s">
        <v>45</v>
      </c>
      <c r="D657" s="47">
        <f>Table3[[#This Row],[Residential CLM $ Collected]]+Table3[[#This Row],[C&amp;I CLM $ Collected]]</f>
        <v>74.203289999999996</v>
      </c>
      <c r="E657" s="48">
        <f>Table3[[#This Row],[CLM $ Collected ]]/'1.) CLM Reference'!$B$4</f>
        <v>7.9882604327093196E-7</v>
      </c>
      <c r="F657" s="47">
        <f>Table3[[#This Row],[Residential Incentive Disbursements]]+Table3[[#This Row],[C&amp;I Incentive Disbursements]]</f>
        <v>0</v>
      </c>
      <c r="G657" s="48">
        <f>Table3[[#This Row],[Incentive Disbursements]]/'1.) CLM Reference'!$B$5</f>
        <v>0</v>
      </c>
      <c r="H657" s="47">
        <v>74.203289999999996</v>
      </c>
      <c r="I657" s="48">
        <f>Table3[[#This Row],[Residential CLM $ Collected]]/'1.) CLM Reference'!$B$4</f>
        <v>7.9882604327093196E-7</v>
      </c>
      <c r="J657" s="68">
        <v>0</v>
      </c>
      <c r="K657" s="48">
        <f>Table3[[#This Row],[Residential Incentive Disbursements]]/'1.) CLM Reference'!$B$5</f>
        <v>0</v>
      </c>
      <c r="L657" s="49">
        <v>0</v>
      </c>
      <c r="M657" s="48">
        <f>Table3[[#This Row],[C&amp;I CLM $ Collected]]/'1.) CLM Reference'!$B$4</f>
        <v>0</v>
      </c>
      <c r="N657" s="68">
        <v>0</v>
      </c>
      <c r="O657" s="48">
        <f>Table3[[#This Row],[C&amp;I Incentive Disbursements]]/'1.) CLM Reference'!$B$5</f>
        <v>0</v>
      </c>
    </row>
    <row r="658" spans="1:15" x14ac:dyDescent="0.35">
      <c r="A658" t="s">
        <v>126</v>
      </c>
      <c r="B658" s="72">
        <v>9001451020</v>
      </c>
      <c r="C658" t="s">
        <v>45</v>
      </c>
      <c r="D658" s="47">
        <f>Table3[[#This Row],[Residential CLM $ Collected]]+Table3[[#This Row],[C&amp;I CLM $ Collected]]</f>
        <v>230.47310999999999</v>
      </c>
      <c r="E658" s="48">
        <f>Table3[[#This Row],[CLM $ Collected ]]/'1.) CLM Reference'!$B$4</f>
        <v>2.4811288359538543E-6</v>
      </c>
      <c r="F658" s="47">
        <f>Table3[[#This Row],[Residential Incentive Disbursements]]+Table3[[#This Row],[C&amp;I Incentive Disbursements]]</f>
        <v>0</v>
      </c>
      <c r="G658" s="48">
        <f>Table3[[#This Row],[Incentive Disbursements]]/'1.) CLM Reference'!$B$5</f>
        <v>0</v>
      </c>
      <c r="H658" s="47">
        <v>230.47310999999999</v>
      </c>
      <c r="I658" s="48">
        <f>Table3[[#This Row],[Residential CLM $ Collected]]/'1.) CLM Reference'!$B$4</f>
        <v>2.4811288359538543E-6</v>
      </c>
      <c r="J658" s="68">
        <v>0</v>
      </c>
      <c r="K658" s="48">
        <f>Table3[[#This Row],[Residential Incentive Disbursements]]/'1.) CLM Reference'!$B$5</f>
        <v>0</v>
      </c>
      <c r="L658" s="49">
        <v>0</v>
      </c>
      <c r="M658" s="48">
        <f>Table3[[#This Row],[C&amp;I CLM $ Collected]]/'1.) CLM Reference'!$B$4</f>
        <v>0</v>
      </c>
      <c r="N658" s="68">
        <v>0</v>
      </c>
      <c r="O658" s="48">
        <f>Table3[[#This Row],[C&amp;I Incentive Disbursements]]/'1.) CLM Reference'!$B$5</f>
        <v>0</v>
      </c>
    </row>
    <row r="659" spans="1:15" x14ac:dyDescent="0.35">
      <c r="A659" t="s">
        <v>126</v>
      </c>
      <c r="B659" s="72">
        <v>9001452000</v>
      </c>
      <c r="C659" t="s">
        <v>45</v>
      </c>
      <c r="D659" s="47">
        <f>Table3[[#This Row],[Residential CLM $ Collected]]+Table3[[#This Row],[C&amp;I CLM $ Collected]]</f>
        <v>149.40639000000002</v>
      </c>
      <c r="E659" s="48">
        <f>Table3[[#This Row],[CLM $ Collected ]]/'1.) CLM Reference'!$B$4</f>
        <v>1.6084154134283501E-6</v>
      </c>
      <c r="F659" s="47">
        <f>Table3[[#This Row],[Residential Incentive Disbursements]]+Table3[[#This Row],[C&amp;I Incentive Disbursements]]</f>
        <v>0</v>
      </c>
      <c r="G659" s="48">
        <f>Table3[[#This Row],[Incentive Disbursements]]/'1.) CLM Reference'!$B$5</f>
        <v>0</v>
      </c>
      <c r="H659" s="47">
        <v>149.40639000000002</v>
      </c>
      <c r="I659" s="48">
        <f>Table3[[#This Row],[Residential CLM $ Collected]]/'1.) CLM Reference'!$B$4</f>
        <v>1.6084154134283501E-6</v>
      </c>
      <c r="J659" s="68">
        <v>0</v>
      </c>
      <c r="K659" s="48">
        <f>Table3[[#This Row],[Residential Incentive Disbursements]]/'1.) CLM Reference'!$B$5</f>
        <v>0</v>
      </c>
      <c r="L659" s="49">
        <v>0</v>
      </c>
      <c r="M659" s="48">
        <f>Table3[[#This Row],[C&amp;I CLM $ Collected]]/'1.) CLM Reference'!$B$4</f>
        <v>0</v>
      </c>
      <c r="N659" s="68">
        <v>0</v>
      </c>
      <c r="O659" s="48">
        <f>Table3[[#This Row],[C&amp;I Incentive Disbursements]]/'1.) CLM Reference'!$B$5</f>
        <v>0</v>
      </c>
    </row>
    <row r="660" spans="1:15" x14ac:dyDescent="0.35">
      <c r="A660" t="s">
        <v>126</v>
      </c>
      <c r="B660" s="72">
        <v>9001454000</v>
      </c>
      <c r="C660" t="s">
        <v>45</v>
      </c>
      <c r="D660" s="47">
        <f>Table3[[#This Row],[Residential CLM $ Collected]]+Table3[[#This Row],[C&amp;I CLM $ Collected]]</f>
        <v>212.52</v>
      </c>
      <c r="E660" s="48">
        <f>Table3[[#This Row],[CLM $ Collected ]]/'1.) CLM Reference'!$B$4</f>
        <v>2.2878569227313032E-6</v>
      </c>
      <c r="F660" s="47">
        <f>Table3[[#This Row],[Residential Incentive Disbursements]]+Table3[[#This Row],[C&amp;I Incentive Disbursements]]</f>
        <v>0</v>
      </c>
      <c r="G660" s="48">
        <f>Table3[[#This Row],[Incentive Disbursements]]/'1.) CLM Reference'!$B$5</f>
        <v>0</v>
      </c>
      <c r="H660" s="47">
        <v>212.52</v>
      </c>
      <c r="I660" s="48">
        <f>Table3[[#This Row],[Residential CLM $ Collected]]/'1.) CLM Reference'!$B$4</f>
        <v>2.2878569227313032E-6</v>
      </c>
      <c r="J660" s="68">
        <v>0</v>
      </c>
      <c r="K660" s="48">
        <f>Table3[[#This Row],[Residential Incentive Disbursements]]/'1.) CLM Reference'!$B$5</f>
        <v>0</v>
      </c>
      <c r="L660" s="49">
        <v>0</v>
      </c>
      <c r="M660" s="48">
        <f>Table3[[#This Row],[C&amp;I CLM $ Collected]]/'1.) CLM Reference'!$B$4</f>
        <v>0</v>
      </c>
      <c r="N660" s="68">
        <v>0</v>
      </c>
      <c r="O660" s="48">
        <f>Table3[[#This Row],[C&amp;I Incentive Disbursements]]/'1.) CLM Reference'!$B$5</f>
        <v>0</v>
      </c>
    </row>
    <row r="661" spans="1:15" x14ac:dyDescent="0.35">
      <c r="A661" t="s">
        <v>126</v>
      </c>
      <c r="B661" s="72">
        <v>9001501000</v>
      </c>
      <c r="C661" t="s">
        <v>45</v>
      </c>
      <c r="D661" s="47">
        <f>Table3[[#This Row],[Residential CLM $ Collected]]+Table3[[#This Row],[C&amp;I CLM $ Collected]]</f>
        <v>193.12272000000002</v>
      </c>
      <c r="E661" s="48">
        <f>Table3[[#This Row],[CLM $ Collected ]]/'1.) CLM Reference'!$B$4</f>
        <v>2.0790379817838277E-6</v>
      </c>
      <c r="F661" s="47">
        <f>Table3[[#This Row],[Residential Incentive Disbursements]]+Table3[[#This Row],[C&amp;I Incentive Disbursements]]</f>
        <v>1250</v>
      </c>
      <c r="G661" s="48">
        <f>Table3[[#This Row],[Incentive Disbursements]]/'1.) CLM Reference'!$B$5</f>
        <v>1.0036877852368332E-5</v>
      </c>
      <c r="H661" s="47">
        <v>193.12272000000002</v>
      </c>
      <c r="I661" s="48">
        <f>Table3[[#This Row],[Residential CLM $ Collected]]/'1.) CLM Reference'!$B$4</f>
        <v>2.0790379817838277E-6</v>
      </c>
      <c r="J661" s="68">
        <v>1250</v>
      </c>
      <c r="K661" s="48">
        <f>Table3[[#This Row],[Residential Incentive Disbursements]]/'1.) CLM Reference'!$B$5</f>
        <v>1.0036877852368332E-5</v>
      </c>
      <c r="L661" s="49">
        <v>0</v>
      </c>
      <c r="M661" s="48">
        <f>Table3[[#This Row],[C&amp;I CLM $ Collected]]/'1.) CLM Reference'!$B$4</f>
        <v>0</v>
      </c>
      <c r="N661" s="68">
        <v>0</v>
      </c>
      <c r="O661" s="48">
        <f>Table3[[#This Row],[C&amp;I Incentive Disbursements]]/'1.) CLM Reference'!$B$5</f>
        <v>0</v>
      </c>
    </row>
    <row r="662" spans="1:15" x14ac:dyDescent="0.35">
      <c r="A662" t="s">
        <v>126</v>
      </c>
      <c r="B662" s="72">
        <v>9001502000</v>
      </c>
      <c r="C662" t="s">
        <v>45</v>
      </c>
      <c r="D662" s="47">
        <f>Table3[[#This Row],[Residential CLM $ Collected]]+Table3[[#This Row],[C&amp;I CLM $ Collected]]</f>
        <v>66.199979999999996</v>
      </c>
      <c r="E662" s="48">
        <f>Table3[[#This Row],[CLM $ Collected ]]/'1.) CLM Reference'!$B$4</f>
        <v>7.1266743143080084E-7</v>
      </c>
      <c r="F662" s="47">
        <f>Table3[[#This Row],[Residential Incentive Disbursements]]+Table3[[#This Row],[C&amp;I Incentive Disbursements]]</f>
        <v>0</v>
      </c>
      <c r="G662" s="48">
        <f>Table3[[#This Row],[Incentive Disbursements]]/'1.) CLM Reference'!$B$5</f>
        <v>0</v>
      </c>
      <c r="H662" s="47">
        <v>66.199979999999996</v>
      </c>
      <c r="I662" s="48">
        <f>Table3[[#This Row],[Residential CLM $ Collected]]/'1.) CLM Reference'!$B$4</f>
        <v>7.1266743143080084E-7</v>
      </c>
      <c r="J662" s="68">
        <v>0</v>
      </c>
      <c r="K662" s="48">
        <f>Table3[[#This Row],[Residential Incentive Disbursements]]/'1.) CLM Reference'!$B$5</f>
        <v>0</v>
      </c>
      <c r="L662" s="49">
        <v>0</v>
      </c>
      <c r="M662" s="48">
        <f>Table3[[#This Row],[C&amp;I CLM $ Collected]]/'1.) CLM Reference'!$B$4</f>
        <v>0</v>
      </c>
      <c r="N662" s="68">
        <v>0</v>
      </c>
      <c r="O662" s="48">
        <f>Table3[[#This Row],[C&amp;I Incentive Disbursements]]/'1.) CLM Reference'!$B$5</f>
        <v>0</v>
      </c>
    </row>
    <row r="663" spans="1:15" x14ac:dyDescent="0.35">
      <c r="A663" t="s">
        <v>126</v>
      </c>
      <c r="B663" s="72">
        <v>9001503000</v>
      </c>
      <c r="C663" t="s">
        <v>45</v>
      </c>
      <c r="D663" s="47">
        <f>Table3[[#This Row],[Residential CLM $ Collected]]+Table3[[#This Row],[C&amp;I CLM $ Collected]]</f>
        <v>214.24431000000001</v>
      </c>
      <c r="E663" s="48">
        <f>Table3[[#This Row],[CLM $ Collected ]]/'1.) CLM Reference'!$B$4</f>
        <v>2.306419761854373E-6</v>
      </c>
      <c r="F663" s="47">
        <f>Table3[[#This Row],[Residential Incentive Disbursements]]+Table3[[#This Row],[C&amp;I Incentive Disbursements]]</f>
        <v>0</v>
      </c>
      <c r="G663" s="48">
        <f>Table3[[#This Row],[Incentive Disbursements]]/'1.) CLM Reference'!$B$5</f>
        <v>0</v>
      </c>
      <c r="H663" s="47">
        <v>214.24431000000001</v>
      </c>
      <c r="I663" s="48">
        <f>Table3[[#This Row],[Residential CLM $ Collected]]/'1.) CLM Reference'!$B$4</f>
        <v>2.306419761854373E-6</v>
      </c>
      <c r="J663" s="68">
        <v>0</v>
      </c>
      <c r="K663" s="48">
        <f>Table3[[#This Row],[Residential Incentive Disbursements]]/'1.) CLM Reference'!$B$5</f>
        <v>0</v>
      </c>
      <c r="L663" s="49">
        <v>0</v>
      </c>
      <c r="M663" s="48">
        <f>Table3[[#This Row],[C&amp;I CLM $ Collected]]/'1.) CLM Reference'!$B$4</f>
        <v>0</v>
      </c>
      <c r="N663" s="68">
        <v>0</v>
      </c>
      <c r="O663" s="48">
        <f>Table3[[#This Row],[C&amp;I Incentive Disbursements]]/'1.) CLM Reference'!$B$5</f>
        <v>0</v>
      </c>
    </row>
    <row r="664" spans="1:15" x14ac:dyDescent="0.35">
      <c r="A664" t="s">
        <v>126</v>
      </c>
      <c r="B664" s="72">
        <v>9001506000</v>
      </c>
      <c r="C664" t="s">
        <v>45</v>
      </c>
      <c r="D664" s="47">
        <f>Table3[[#This Row],[Residential CLM $ Collected]]+Table3[[#This Row],[C&amp;I CLM $ Collected]]</f>
        <v>70.440719999999999</v>
      </c>
      <c r="E664" s="48">
        <f>Table3[[#This Row],[CLM $ Collected ]]/'1.) CLM Reference'!$B$4</f>
        <v>7.5832057638893911E-7</v>
      </c>
      <c r="F664" s="47">
        <f>Table3[[#This Row],[Residential Incentive Disbursements]]+Table3[[#This Row],[C&amp;I Incentive Disbursements]]</f>
        <v>0</v>
      </c>
      <c r="G664" s="48">
        <f>Table3[[#This Row],[Incentive Disbursements]]/'1.) CLM Reference'!$B$5</f>
        <v>0</v>
      </c>
      <c r="H664" s="47">
        <v>70.440719999999999</v>
      </c>
      <c r="I664" s="48">
        <f>Table3[[#This Row],[Residential CLM $ Collected]]/'1.) CLM Reference'!$B$4</f>
        <v>7.5832057638893911E-7</v>
      </c>
      <c r="J664" s="68">
        <v>0</v>
      </c>
      <c r="K664" s="48">
        <f>Table3[[#This Row],[Residential Incentive Disbursements]]/'1.) CLM Reference'!$B$5</f>
        <v>0</v>
      </c>
      <c r="L664" s="49">
        <v>0</v>
      </c>
      <c r="M664" s="48">
        <f>Table3[[#This Row],[C&amp;I CLM $ Collected]]/'1.) CLM Reference'!$B$4</f>
        <v>0</v>
      </c>
      <c r="N664" s="68">
        <v>0</v>
      </c>
      <c r="O664" s="48">
        <f>Table3[[#This Row],[C&amp;I Incentive Disbursements]]/'1.) CLM Reference'!$B$5</f>
        <v>0</v>
      </c>
    </row>
    <row r="665" spans="1:15" x14ac:dyDescent="0.35">
      <c r="A665" t="s">
        <v>126</v>
      </c>
      <c r="B665" s="72">
        <v>9001551000</v>
      </c>
      <c r="C665" t="s">
        <v>45</v>
      </c>
      <c r="D665" s="47">
        <f>Table3[[#This Row],[Residential CLM $ Collected]]+Table3[[#This Row],[C&amp;I CLM $ Collected]]</f>
        <v>47.232570000000003</v>
      </c>
      <c r="E665" s="48">
        <f>Table3[[#This Row],[CLM $ Collected ]]/'1.) CLM Reference'!$B$4</f>
        <v>5.0847620107703208E-7</v>
      </c>
      <c r="F665" s="47">
        <f>Table3[[#This Row],[Residential Incentive Disbursements]]+Table3[[#This Row],[C&amp;I Incentive Disbursements]]</f>
        <v>0</v>
      </c>
      <c r="G665" s="48">
        <f>Table3[[#This Row],[Incentive Disbursements]]/'1.) CLM Reference'!$B$5</f>
        <v>0</v>
      </c>
      <c r="H665" s="47">
        <v>47.232570000000003</v>
      </c>
      <c r="I665" s="48">
        <f>Table3[[#This Row],[Residential CLM $ Collected]]/'1.) CLM Reference'!$B$4</f>
        <v>5.0847620107703208E-7</v>
      </c>
      <c r="J665" s="68">
        <v>0</v>
      </c>
      <c r="K665" s="48">
        <f>Table3[[#This Row],[Residential Incentive Disbursements]]/'1.) CLM Reference'!$B$5</f>
        <v>0</v>
      </c>
      <c r="L665" s="49">
        <v>0</v>
      </c>
      <c r="M665" s="48">
        <f>Table3[[#This Row],[C&amp;I CLM $ Collected]]/'1.) CLM Reference'!$B$4</f>
        <v>0</v>
      </c>
      <c r="N665" s="68">
        <v>0</v>
      </c>
      <c r="O665" s="48">
        <f>Table3[[#This Row],[C&amp;I Incentive Disbursements]]/'1.) CLM Reference'!$B$5</f>
        <v>0</v>
      </c>
    </row>
    <row r="666" spans="1:15" x14ac:dyDescent="0.35">
      <c r="A666" t="s">
        <v>126</v>
      </c>
      <c r="B666" s="72">
        <v>9003460203</v>
      </c>
      <c r="C666" t="s">
        <v>45</v>
      </c>
      <c r="D666" s="47">
        <f>Table3[[#This Row],[Residential CLM $ Collected]]+Table3[[#This Row],[C&amp;I CLM $ Collected]]</f>
        <v>59.524920000000002</v>
      </c>
      <c r="E666" s="48">
        <f>Table3[[#This Row],[CLM $ Collected ]]/'1.) CLM Reference'!$B$4</f>
        <v>6.4080792535774047E-7</v>
      </c>
      <c r="F666" s="47">
        <f>Table3[[#This Row],[Residential Incentive Disbursements]]+Table3[[#This Row],[C&amp;I Incentive Disbursements]]</f>
        <v>0</v>
      </c>
      <c r="G666" s="48">
        <f>Table3[[#This Row],[Incentive Disbursements]]/'1.) CLM Reference'!$B$5</f>
        <v>0</v>
      </c>
      <c r="H666" s="47">
        <v>59.524920000000002</v>
      </c>
      <c r="I666" s="48">
        <f>Table3[[#This Row],[Residential CLM $ Collected]]/'1.) CLM Reference'!$B$4</f>
        <v>6.4080792535774047E-7</v>
      </c>
      <c r="J666" s="68">
        <v>0</v>
      </c>
      <c r="K666" s="48">
        <f>Table3[[#This Row],[Residential Incentive Disbursements]]/'1.) CLM Reference'!$B$5</f>
        <v>0</v>
      </c>
      <c r="L666" s="49">
        <v>0</v>
      </c>
      <c r="M666" s="48">
        <f>Table3[[#This Row],[C&amp;I CLM $ Collected]]/'1.) CLM Reference'!$B$4</f>
        <v>0</v>
      </c>
      <c r="N666" s="68">
        <v>0</v>
      </c>
      <c r="O666" s="48">
        <f>Table3[[#This Row],[C&amp;I Incentive Disbursements]]/'1.) CLM Reference'!$B$5</f>
        <v>0</v>
      </c>
    </row>
    <row r="667" spans="1:15" x14ac:dyDescent="0.35">
      <c r="A667" t="s">
        <v>126</v>
      </c>
      <c r="B667" s="72">
        <v>9007550202</v>
      </c>
      <c r="C667" t="s">
        <v>45</v>
      </c>
      <c r="D667" s="47">
        <f>Table3[[#This Row],[Residential CLM $ Collected]]+Table3[[#This Row],[C&amp;I CLM $ Collected]]</f>
        <v>18.059370000000001</v>
      </c>
      <c r="E667" s="48">
        <f>Table3[[#This Row],[CLM $ Collected ]]/'1.) CLM Reference'!$B$4</f>
        <v>1.9441584168391687E-7</v>
      </c>
      <c r="F667" s="47">
        <f>Table3[[#This Row],[Residential Incentive Disbursements]]+Table3[[#This Row],[C&amp;I Incentive Disbursements]]</f>
        <v>0</v>
      </c>
      <c r="G667" s="48">
        <f>Table3[[#This Row],[Incentive Disbursements]]/'1.) CLM Reference'!$B$5</f>
        <v>0</v>
      </c>
      <c r="H667" s="47">
        <v>18.059370000000001</v>
      </c>
      <c r="I667" s="48">
        <f>Table3[[#This Row],[Residential CLM $ Collected]]/'1.) CLM Reference'!$B$4</f>
        <v>1.9441584168391687E-7</v>
      </c>
      <c r="J667" s="68">
        <v>0</v>
      </c>
      <c r="K667" s="48">
        <f>Table3[[#This Row],[Residential Incentive Disbursements]]/'1.) CLM Reference'!$B$5</f>
        <v>0</v>
      </c>
      <c r="L667" s="49">
        <v>0</v>
      </c>
      <c r="M667" s="48">
        <f>Table3[[#This Row],[C&amp;I CLM $ Collected]]/'1.) CLM Reference'!$B$4</f>
        <v>0</v>
      </c>
      <c r="N667" s="68">
        <v>0</v>
      </c>
      <c r="O667" s="48">
        <f>Table3[[#This Row],[C&amp;I Incentive Disbursements]]/'1.) CLM Reference'!$B$5</f>
        <v>0</v>
      </c>
    </row>
    <row r="668" spans="1:15" x14ac:dyDescent="0.35">
      <c r="A668" t="s">
        <v>127</v>
      </c>
      <c r="B668" s="72">
        <v>9001210900</v>
      </c>
      <c r="C668" t="s">
        <v>45</v>
      </c>
      <c r="D668" s="47">
        <f>Table3[[#This Row],[Residential CLM $ Collected]]+Table3[[#This Row],[C&amp;I CLM $ Collected]]</f>
        <v>793.38545999999997</v>
      </c>
      <c r="E668" s="48">
        <f>Table3[[#This Row],[CLM $ Collected ]]/'1.) CLM Reference'!$B$4</f>
        <v>8.5410898600383929E-6</v>
      </c>
      <c r="F668" s="47">
        <f>Table3[[#This Row],[Residential Incentive Disbursements]]+Table3[[#This Row],[C&amp;I Incentive Disbursements]]</f>
        <v>0</v>
      </c>
      <c r="G668" s="48">
        <f>Table3[[#This Row],[Incentive Disbursements]]/'1.) CLM Reference'!$B$5</f>
        <v>0</v>
      </c>
      <c r="H668" s="47">
        <v>793.38545999999997</v>
      </c>
      <c r="I668" s="48">
        <f>Table3[[#This Row],[Residential CLM $ Collected]]/'1.) CLM Reference'!$B$4</f>
        <v>8.5410898600383929E-6</v>
      </c>
      <c r="J668" s="68">
        <v>0</v>
      </c>
      <c r="K668" s="48">
        <f>Table3[[#This Row],[Residential Incentive Disbursements]]/'1.) CLM Reference'!$B$5</f>
        <v>0</v>
      </c>
      <c r="L668" s="49">
        <v>0</v>
      </c>
      <c r="M668" s="48">
        <f>Table3[[#This Row],[C&amp;I CLM $ Collected]]/'1.) CLM Reference'!$B$4</f>
        <v>0</v>
      </c>
      <c r="N668" s="68">
        <v>0</v>
      </c>
      <c r="O668" s="48">
        <f>Table3[[#This Row],[C&amp;I Incentive Disbursements]]/'1.) CLM Reference'!$B$5</f>
        <v>0</v>
      </c>
    </row>
    <row r="669" spans="1:15" x14ac:dyDescent="0.35">
      <c r="A669" t="s">
        <v>127</v>
      </c>
      <c r="B669" s="72">
        <v>9001211000</v>
      </c>
      <c r="C669" t="s">
        <v>45</v>
      </c>
      <c r="D669" s="47">
        <f>Table3[[#This Row],[Residential CLM $ Collected]]+Table3[[#This Row],[C&amp;I CLM $ Collected]]</f>
        <v>996.54008999999996</v>
      </c>
      <c r="E669" s="48">
        <f>Table3[[#This Row],[CLM $ Collected ]]/'1.) CLM Reference'!$B$4</f>
        <v>1.0728125087924786E-5</v>
      </c>
      <c r="F669" s="47">
        <f>Table3[[#This Row],[Residential Incentive Disbursements]]+Table3[[#This Row],[C&amp;I Incentive Disbursements]]</f>
        <v>5681.93</v>
      </c>
      <c r="G669" s="48">
        <f>Table3[[#This Row],[Incentive Disbursements]]/'1.) CLM Reference'!$B$5</f>
        <v>4.5623069900565757E-5</v>
      </c>
      <c r="H669" s="47">
        <v>996.54008999999996</v>
      </c>
      <c r="I669" s="48">
        <f>Table3[[#This Row],[Residential CLM $ Collected]]/'1.) CLM Reference'!$B$4</f>
        <v>1.0728125087924786E-5</v>
      </c>
      <c r="J669" s="68">
        <v>5681.93</v>
      </c>
      <c r="K669" s="48">
        <f>Table3[[#This Row],[Residential Incentive Disbursements]]/'1.) CLM Reference'!$B$5</f>
        <v>4.5623069900565757E-5</v>
      </c>
      <c r="L669" s="49">
        <v>0</v>
      </c>
      <c r="M669" s="48">
        <f>Table3[[#This Row],[C&amp;I CLM $ Collected]]/'1.) CLM Reference'!$B$4</f>
        <v>0</v>
      </c>
      <c r="N669" s="68">
        <v>0</v>
      </c>
      <c r="O669" s="48">
        <f>Table3[[#This Row],[C&amp;I Incentive Disbursements]]/'1.) CLM Reference'!$B$5</f>
        <v>0</v>
      </c>
    </row>
    <row r="670" spans="1:15" x14ac:dyDescent="0.35">
      <c r="A670" t="s">
        <v>127</v>
      </c>
      <c r="B670" s="72">
        <v>9001220100</v>
      </c>
      <c r="C670" t="s">
        <v>45</v>
      </c>
      <c r="D670" s="47">
        <f>Table3[[#This Row],[Residential CLM $ Collected]]+Table3[[#This Row],[C&amp;I CLM $ Collected]]</f>
        <v>62580.097377000006</v>
      </c>
      <c r="E670" s="48">
        <f>Table3[[#This Row],[CLM $ Collected ]]/'1.) CLM Reference'!$B$4</f>
        <v>6.7369804728575433E-4</v>
      </c>
      <c r="F670" s="47">
        <f>Table3[[#This Row],[Residential Incentive Disbursements]]+Table3[[#This Row],[C&amp;I Incentive Disbursements]]</f>
        <v>53250.54</v>
      </c>
      <c r="G670" s="48">
        <f>Table3[[#This Row],[Incentive Disbursements]]/'1.) CLM Reference'!$B$5</f>
        <v>4.2757533244212317E-4</v>
      </c>
      <c r="H670" s="47">
        <v>62580.097377000006</v>
      </c>
      <c r="I670" s="48">
        <f>Table3[[#This Row],[Residential CLM $ Collected]]/'1.) CLM Reference'!$B$4</f>
        <v>6.7369804728575433E-4</v>
      </c>
      <c r="J670" s="68">
        <v>53250.54</v>
      </c>
      <c r="K670" s="48">
        <f>Table3[[#This Row],[Residential Incentive Disbursements]]/'1.) CLM Reference'!$B$5</f>
        <v>4.2757533244212317E-4</v>
      </c>
      <c r="L670" s="49">
        <v>0</v>
      </c>
      <c r="M670" s="48">
        <f>Table3[[#This Row],[C&amp;I CLM $ Collected]]/'1.) CLM Reference'!$B$4</f>
        <v>0</v>
      </c>
      <c r="N670" s="68">
        <v>0</v>
      </c>
      <c r="O670" s="48">
        <f>Table3[[#This Row],[C&amp;I Incentive Disbursements]]/'1.) CLM Reference'!$B$5</f>
        <v>0</v>
      </c>
    </row>
    <row r="671" spans="1:15" x14ac:dyDescent="0.35">
      <c r="A671" t="s">
        <v>127</v>
      </c>
      <c r="B671" s="72">
        <v>9001220200</v>
      </c>
      <c r="C671" t="s">
        <v>45</v>
      </c>
      <c r="D671" s="47">
        <f>Table3[[#This Row],[Residential CLM $ Collected]]+Table3[[#This Row],[C&amp;I CLM $ Collected]]</f>
        <v>192942.284724</v>
      </c>
      <c r="E671" s="48">
        <f>Table3[[#This Row],[CLM $ Collected ]]/'1.) CLM Reference'!$B$4</f>
        <v>2.0770955288603311E-3</v>
      </c>
      <c r="F671" s="47">
        <f>Table3[[#This Row],[Residential Incentive Disbursements]]+Table3[[#This Row],[C&amp;I Incentive Disbursements]]</f>
        <v>311250.92749999999</v>
      </c>
      <c r="G671" s="48">
        <f>Table3[[#This Row],[Incentive Disbursements]]/'1.) CLM Reference'!$B$5</f>
        <v>2.4991900326030809E-3</v>
      </c>
      <c r="H671" s="47">
        <v>164235.83177399999</v>
      </c>
      <c r="I671" s="48">
        <f>Table3[[#This Row],[Residential CLM $ Collected]]/'1.) CLM Reference'!$B$4</f>
        <v>1.7680598752337644E-3</v>
      </c>
      <c r="J671" s="68">
        <v>310942.92749999999</v>
      </c>
      <c r="K671" s="48">
        <f>Table3[[#This Row],[Residential Incentive Disbursements]]/'1.) CLM Reference'!$B$5</f>
        <v>2.4967169459002574E-3</v>
      </c>
      <c r="L671" s="49">
        <v>28706.452949999999</v>
      </c>
      <c r="M671" s="48">
        <f>Table3[[#This Row],[C&amp;I CLM $ Collected]]/'1.) CLM Reference'!$B$4</f>
        <v>3.0903565362656659E-4</v>
      </c>
      <c r="N671" s="68">
        <v>308</v>
      </c>
      <c r="O671" s="48">
        <f>Table3[[#This Row],[C&amp;I Incentive Disbursements]]/'1.) CLM Reference'!$B$5</f>
        <v>2.4730867028235569E-6</v>
      </c>
    </row>
    <row r="672" spans="1:15" x14ac:dyDescent="0.35">
      <c r="A672" t="s">
        <v>127</v>
      </c>
      <c r="B672" s="72">
        <v>9001220300</v>
      </c>
      <c r="C672" t="s">
        <v>45</v>
      </c>
      <c r="D672" s="47">
        <f>Table3[[#This Row],[Residential CLM $ Collected]]+Table3[[#This Row],[C&amp;I CLM $ Collected]]</f>
        <v>59974.216260000001</v>
      </c>
      <c r="E672" s="48">
        <f>Table3[[#This Row],[CLM $ Collected ]]/'1.) CLM Reference'!$B$4</f>
        <v>6.4564476687288389E-4</v>
      </c>
      <c r="F672" s="47">
        <f>Table3[[#This Row],[Residential Incentive Disbursements]]+Table3[[#This Row],[C&amp;I Incentive Disbursements]]</f>
        <v>43845.95</v>
      </c>
      <c r="G672" s="48">
        <f>Table3[[#This Row],[Incentive Disbursements]]/'1.) CLM Reference'!$B$5</f>
        <v>3.5206115557683942E-4</v>
      </c>
      <c r="H672" s="47">
        <v>59974.216260000001</v>
      </c>
      <c r="I672" s="48">
        <f>Table3[[#This Row],[Residential CLM $ Collected]]/'1.) CLM Reference'!$B$4</f>
        <v>6.4564476687288389E-4</v>
      </c>
      <c r="J672" s="68">
        <v>43845.95</v>
      </c>
      <c r="K672" s="48">
        <f>Table3[[#This Row],[Residential Incentive Disbursements]]/'1.) CLM Reference'!$B$5</f>
        <v>3.5206115557683942E-4</v>
      </c>
      <c r="L672" s="49">
        <v>0</v>
      </c>
      <c r="M672" s="48">
        <f>Table3[[#This Row],[C&amp;I CLM $ Collected]]/'1.) CLM Reference'!$B$4</f>
        <v>0</v>
      </c>
      <c r="N672" s="68">
        <v>0</v>
      </c>
      <c r="O672" s="48">
        <f>Table3[[#This Row],[C&amp;I Incentive Disbursements]]/'1.) CLM Reference'!$B$5</f>
        <v>0</v>
      </c>
    </row>
    <row r="673" spans="1:15" x14ac:dyDescent="0.35">
      <c r="A673" t="s">
        <v>127</v>
      </c>
      <c r="B673" s="72">
        <v>9001257100</v>
      </c>
      <c r="C673" t="s">
        <v>45</v>
      </c>
      <c r="D673" s="47">
        <f>Table3[[#This Row],[Residential CLM $ Collected]]+Table3[[#This Row],[C&amp;I CLM $ Collected]]</f>
        <v>1175.0230799999999</v>
      </c>
      <c r="E673" s="48">
        <f>Table3[[#This Row],[CLM $ Collected ]]/'1.) CLM Reference'!$B$4</f>
        <v>1.2649560925781374E-5</v>
      </c>
      <c r="F673" s="47">
        <f>Table3[[#This Row],[Residential Incentive Disbursements]]+Table3[[#This Row],[C&amp;I Incentive Disbursements]]</f>
        <v>0</v>
      </c>
      <c r="G673" s="48">
        <f>Table3[[#This Row],[Incentive Disbursements]]/'1.) CLM Reference'!$B$5</f>
        <v>0</v>
      </c>
      <c r="H673" s="47">
        <v>1175.0230799999999</v>
      </c>
      <c r="I673" s="48">
        <f>Table3[[#This Row],[Residential CLM $ Collected]]/'1.) CLM Reference'!$B$4</f>
        <v>1.2649560925781374E-5</v>
      </c>
      <c r="J673" s="68">
        <v>0</v>
      </c>
      <c r="K673" s="48">
        <f>Table3[[#This Row],[Residential Incentive Disbursements]]/'1.) CLM Reference'!$B$5</f>
        <v>0</v>
      </c>
      <c r="L673" s="49">
        <v>0</v>
      </c>
      <c r="M673" s="48">
        <f>Table3[[#This Row],[C&amp;I CLM $ Collected]]/'1.) CLM Reference'!$B$4</f>
        <v>0</v>
      </c>
      <c r="N673" s="68">
        <v>0</v>
      </c>
      <c r="O673" s="48">
        <f>Table3[[#This Row],[C&amp;I Incentive Disbursements]]/'1.) CLM Reference'!$B$5</f>
        <v>0</v>
      </c>
    </row>
    <row r="674" spans="1:15" x14ac:dyDescent="0.35">
      <c r="A674" t="s">
        <v>128</v>
      </c>
      <c r="B674" s="72">
        <v>9005306100</v>
      </c>
      <c r="C674" t="s">
        <v>45</v>
      </c>
      <c r="D674" s="47">
        <f>Table3[[#This Row],[Residential CLM $ Collected]]+Table3[[#This Row],[C&amp;I CLM $ Collected]]</f>
        <v>141521.92166699999</v>
      </c>
      <c r="E674" s="48">
        <f>Table3[[#This Row],[CLM $ Collected ]]/'1.) CLM Reference'!$B$4</f>
        <v>1.5235361763790848E-3</v>
      </c>
      <c r="F674" s="47">
        <f>Table3[[#This Row],[Residential Incentive Disbursements]]+Table3[[#This Row],[C&amp;I Incentive Disbursements]]</f>
        <v>211576.22500000001</v>
      </c>
      <c r="G674" s="48">
        <f>Table3[[#This Row],[Incentive Disbursements]]/'1.) CLM Reference'!$B$5</f>
        <v>1.6988517814321594E-3</v>
      </c>
      <c r="H674" s="47">
        <v>120936.041457</v>
      </c>
      <c r="I674" s="48">
        <f>Table3[[#This Row],[Residential CLM $ Collected]]/'1.) CLM Reference'!$B$4</f>
        <v>1.3019215116465148E-3</v>
      </c>
      <c r="J674" s="68">
        <v>196373.76500000001</v>
      </c>
      <c r="K674" s="48">
        <f>Table3[[#This Row],[Residential Incentive Disbursements]]/'1.) CLM Reference'!$B$5</f>
        <v>1.576783594171747E-3</v>
      </c>
      <c r="L674" s="49">
        <v>20585.880209999999</v>
      </c>
      <c r="M674" s="48">
        <f>Table3[[#This Row],[C&amp;I CLM $ Collected]]/'1.) CLM Reference'!$B$4</f>
        <v>2.2161466473257025E-4</v>
      </c>
      <c r="N674" s="68">
        <v>15202.46</v>
      </c>
      <c r="O674" s="48">
        <f>Table3[[#This Row],[C&amp;I Incentive Disbursements]]/'1.) CLM Reference'!$B$5</f>
        <v>1.2206818726041237E-4</v>
      </c>
    </row>
    <row r="675" spans="1:15" x14ac:dyDescent="0.35">
      <c r="A675" t="s">
        <v>129</v>
      </c>
      <c r="B675" s="72">
        <v>9011690300</v>
      </c>
      <c r="C675" t="s">
        <v>45</v>
      </c>
      <c r="D675" s="47">
        <f>Table3[[#This Row],[Residential CLM $ Collected]]+Table3[[#This Row],[C&amp;I CLM $ Collected]]</f>
        <v>342628.696872</v>
      </c>
      <c r="E675" s="48">
        <f>Table3[[#This Row],[CLM $ Collected ]]/'1.) CLM Reference'!$B$4</f>
        <v>3.6885254849661694E-3</v>
      </c>
      <c r="F675" s="47">
        <f>Table3[[#This Row],[Residential Incentive Disbursements]]+Table3[[#This Row],[C&amp;I Incentive Disbursements]]</f>
        <v>954625.48499999999</v>
      </c>
      <c r="G675" s="48">
        <f>Table3[[#This Row],[Incentive Disbursements]]/'1.) CLM Reference'!$B$5</f>
        <v>7.6651675101623018E-3</v>
      </c>
      <c r="H675" s="47">
        <v>159950.605542</v>
      </c>
      <c r="I675" s="48">
        <f>Table3[[#This Row],[Residential CLM $ Collected]]/'1.) CLM Reference'!$B$4</f>
        <v>1.7219278194256006E-3</v>
      </c>
      <c r="J675" s="68">
        <v>206742.98499999999</v>
      </c>
      <c r="K675" s="48">
        <f>Table3[[#This Row],[Residential Incentive Disbursements]]/'1.) CLM Reference'!$B$5</f>
        <v>1.6600432698232145E-3</v>
      </c>
      <c r="L675" s="49">
        <v>182678.09133</v>
      </c>
      <c r="M675" s="48">
        <f>Table3[[#This Row],[C&amp;I CLM $ Collected]]/'1.) CLM Reference'!$B$4</f>
        <v>1.9665976655405689E-3</v>
      </c>
      <c r="N675" s="68">
        <v>747882.5</v>
      </c>
      <c r="O675" s="48">
        <f>Table3[[#This Row],[C&amp;I Incentive Disbursements]]/'1.) CLM Reference'!$B$5</f>
        <v>6.0051242403390869E-3</v>
      </c>
    </row>
    <row r="676" spans="1:15" x14ac:dyDescent="0.35">
      <c r="A676" t="s">
        <v>129</v>
      </c>
      <c r="B676" s="72">
        <v>9011690400</v>
      </c>
      <c r="C676" t="s">
        <v>45</v>
      </c>
      <c r="D676" s="47">
        <f>Table3[[#This Row],[Residential CLM $ Collected]]+Table3[[#This Row],[C&amp;I CLM $ Collected]]</f>
        <v>22508.728326</v>
      </c>
      <c r="E676" s="48">
        <f>Table3[[#This Row],[CLM $ Collected ]]/'1.) CLM Reference'!$B$4</f>
        <v>2.4231484059155503E-4</v>
      </c>
      <c r="F676" s="47">
        <f>Table3[[#This Row],[Residential Incentive Disbursements]]+Table3[[#This Row],[C&amp;I Incentive Disbursements]]</f>
        <v>34880.410000000003</v>
      </c>
      <c r="G676" s="48">
        <f>Table3[[#This Row],[Incentive Disbursements]]/'1.) CLM Reference'!$B$5</f>
        <v>2.8007233168842155E-4</v>
      </c>
      <c r="H676" s="47">
        <v>22508.728326</v>
      </c>
      <c r="I676" s="48">
        <f>Table3[[#This Row],[Residential CLM $ Collected]]/'1.) CLM Reference'!$B$4</f>
        <v>2.4231484059155503E-4</v>
      </c>
      <c r="J676" s="68">
        <v>34880.410000000003</v>
      </c>
      <c r="K676" s="48">
        <f>Table3[[#This Row],[Residential Incentive Disbursements]]/'1.) CLM Reference'!$B$5</f>
        <v>2.8007233168842155E-4</v>
      </c>
      <c r="L676" s="49">
        <v>0</v>
      </c>
      <c r="M676" s="48">
        <f>Table3[[#This Row],[C&amp;I CLM $ Collected]]/'1.) CLM Reference'!$B$4</f>
        <v>0</v>
      </c>
      <c r="N676" s="68">
        <v>0</v>
      </c>
      <c r="O676" s="48">
        <f>Table3[[#This Row],[C&amp;I Incentive Disbursements]]/'1.) CLM Reference'!$B$5</f>
        <v>0</v>
      </c>
    </row>
    <row r="677" spans="1:15" x14ac:dyDescent="0.35">
      <c r="A677" t="s">
        <v>129</v>
      </c>
      <c r="B677" s="72">
        <v>9011690500</v>
      </c>
      <c r="C677" t="s">
        <v>45</v>
      </c>
      <c r="D677" s="47">
        <f>Table3[[#This Row],[Residential CLM $ Collected]]+Table3[[#This Row],[C&amp;I CLM $ Collected]]</f>
        <v>22350.991152000002</v>
      </c>
      <c r="E677" s="48">
        <f>Table3[[#This Row],[CLM $ Collected ]]/'1.) CLM Reference'!$B$4</f>
        <v>2.4061674118675564E-4</v>
      </c>
      <c r="F677" s="47">
        <f>Table3[[#This Row],[Residential Incentive Disbursements]]+Table3[[#This Row],[C&amp;I Incentive Disbursements]]</f>
        <v>9482.35</v>
      </c>
      <c r="G677" s="48">
        <f>Table3[[#This Row],[Incentive Disbursements]]/'1.) CLM Reference'!$B$5</f>
        <v>7.6138550962723885E-5</v>
      </c>
      <c r="H677" s="47">
        <v>22350.991152000002</v>
      </c>
      <c r="I677" s="48">
        <f>Table3[[#This Row],[Residential CLM $ Collected]]/'1.) CLM Reference'!$B$4</f>
        <v>2.4061674118675564E-4</v>
      </c>
      <c r="J677" s="68">
        <v>9482.35</v>
      </c>
      <c r="K677" s="48">
        <f>Table3[[#This Row],[Residential Incentive Disbursements]]/'1.) CLM Reference'!$B$5</f>
        <v>7.6138550962723885E-5</v>
      </c>
      <c r="L677" s="49">
        <v>0</v>
      </c>
      <c r="M677" s="48">
        <f>Table3[[#This Row],[C&amp;I CLM $ Collected]]/'1.) CLM Reference'!$B$4</f>
        <v>0</v>
      </c>
      <c r="N677" s="68">
        <v>0</v>
      </c>
      <c r="O677" s="48">
        <f>Table3[[#This Row],[C&amp;I Incentive Disbursements]]/'1.) CLM Reference'!$B$5</f>
        <v>0</v>
      </c>
    </row>
    <row r="678" spans="1:15" x14ac:dyDescent="0.35">
      <c r="A678" t="s">
        <v>129</v>
      </c>
      <c r="B678" s="72">
        <v>9011690700</v>
      </c>
      <c r="C678" t="s">
        <v>45</v>
      </c>
      <c r="D678" s="47">
        <f>Table3[[#This Row],[Residential CLM $ Collected]]+Table3[[#This Row],[C&amp;I CLM $ Collected]]</f>
        <v>9356.9851199999994</v>
      </c>
      <c r="E678" s="48">
        <f>Table3[[#This Row],[CLM $ Collected ]]/'1.) CLM Reference'!$B$4</f>
        <v>1.0073142848995761E-4</v>
      </c>
      <c r="F678" s="47">
        <f>Table3[[#This Row],[Residential Incentive Disbursements]]+Table3[[#This Row],[C&amp;I Incentive Disbursements]]</f>
        <v>3385.37</v>
      </c>
      <c r="G678" s="48">
        <f>Table3[[#This Row],[Incentive Disbursements]]/'1.) CLM Reference'!$B$5</f>
        <v>2.7182836140057743E-5</v>
      </c>
      <c r="H678" s="47">
        <v>9356.9851199999994</v>
      </c>
      <c r="I678" s="48">
        <f>Table3[[#This Row],[Residential CLM $ Collected]]/'1.) CLM Reference'!$B$4</f>
        <v>1.0073142848995761E-4</v>
      </c>
      <c r="J678" s="68">
        <v>3385.37</v>
      </c>
      <c r="K678" s="48">
        <f>Table3[[#This Row],[Residential Incentive Disbursements]]/'1.) CLM Reference'!$B$5</f>
        <v>2.7182836140057743E-5</v>
      </c>
      <c r="L678" s="49">
        <v>0</v>
      </c>
      <c r="M678" s="48">
        <f>Table3[[#This Row],[C&amp;I CLM $ Collected]]/'1.) CLM Reference'!$B$4</f>
        <v>0</v>
      </c>
      <c r="N678" s="68">
        <v>0</v>
      </c>
      <c r="O678" s="48">
        <f>Table3[[#This Row],[C&amp;I Incentive Disbursements]]/'1.) CLM Reference'!$B$5</f>
        <v>0</v>
      </c>
    </row>
    <row r="679" spans="1:15" x14ac:dyDescent="0.35">
      <c r="A679" t="s">
        <v>129</v>
      </c>
      <c r="B679" s="72">
        <v>9011690800</v>
      </c>
      <c r="C679" t="s">
        <v>45</v>
      </c>
      <c r="D679" s="47">
        <f>Table3[[#This Row],[Residential CLM $ Collected]]+Table3[[#This Row],[C&amp;I CLM $ Collected]]</f>
        <v>25667.32518</v>
      </c>
      <c r="E679" s="48">
        <f>Table3[[#This Row],[CLM $ Collected ]]/'1.) CLM Reference'!$B$4</f>
        <v>2.7631831169329233E-4</v>
      </c>
      <c r="F679" s="47">
        <f>Table3[[#This Row],[Residential Incentive Disbursements]]+Table3[[#This Row],[C&amp;I Incentive Disbursements]]</f>
        <v>15165.95</v>
      </c>
      <c r="G679" s="48">
        <f>Table3[[#This Row],[Incentive Disbursements]]/'1.) CLM Reference'!$B$5</f>
        <v>1.2177503013210041E-4</v>
      </c>
      <c r="H679" s="47">
        <v>25667.32518</v>
      </c>
      <c r="I679" s="48">
        <f>Table3[[#This Row],[Residential CLM $ Collected]]/'1.) CLM Reference'!$B$4</f>
        <v>2.7631831169329233E-4</v>
      </c>
      <c r="J679" s="68">
        <v>15165.95</v>
      </c>
      <c r="K679" s="48">
        <f>Table3[[#This Row],[Residential Incentive Disbursements]]/'1.) CLM Reference'!$B$5</f>
        <v>1.2177503013210041E-4</v>
      </c>
      <c r="L679" s="49">
        <v>0</v>
      </c>
      <c r="M679" s="48">
        <f>Table3[[#This Row],[C&amp;I CLM $ Collected]]/'1.) CLM Reference'!$B$4</f>
        <v>0</v>
      </c>
      <c r="N679" s="68">
        <v>0</v>
      </c>
      <c r="O679" s="48">
        <f>Table3[[#This Row],[C&amp;I Incentive Disbursements]]/'1.) CLM Reference'!$B$5</f>
        <v>0</v>
      </c>
    </row>
    <row r="680" spans="1:15" x14ac:dyDescent="0.35">
      <c r="A680" t="s">
        <v>129</v>
      </c>
      <c r="B680" s="72">
        <v>9011690900</v>
      </c>
      <c r="C680" t="s">
        <v>45</v>
      </c>
      <c r="D680" s="47">
        <f>Table3[[#This Row],[Residential CLM $ Collected]]+Table3[[#This Row],[C&amp;I CLM $ Collected]]</f>
        <v>46706.904677999999</v>
      </c>
      <c r="E680" s="48">
        <f>Table3[[#This Row],[CLM $ Collected ]]/'1.) CLM Reference'!$B$4</f>
        <v>5.0281721817670513E-4</v>
      </c>
      <c r="F680" s="47">
        <f>Table3[[#This Row],[Residential Incentive Disbursements]]+Table3[[#This Row],[C&amp;I Incentive Disbursements]]</f>
        <v>43727.93</v>
      </c>
      <c r="G680" s="48">
        <f>Table3[[#This Row],[Incentive Disbursements]]/'1.) CLM Reference'!$B$5</f>
        <v>3.5111351371753022E-4</v>
      </c>
      <c r="H680" s="47">
        <v>46706.904677999999</v>
      </c>
      <c r="I680" s="48">
        <f>Table3[[#This Row],[Residential CLM $ Collected]]/'1.) CLM Reference'!$B$4</f>
        <v>5.0281721817670513E-4</v>
      </c>
      <c r="J680" s="68">
        <v>43727.93</v>
      </c>
      <c r="K680" s="48">
        <f>Table3[[#This Row],[Residential Incentive Disbursements]]/'1.) CLM Reference'!$B$5</f>
        <v>3.5111351371753022E-4</v>
      </c>
      <c r="L680" s="49">
        <v>0</v>
      </c>
      <c r="M680" s="48">
        <f>Table3[[#This Row],[C&amp;I CLM $ Collected]]/'1.) CLM Reference'!$B$4</f>
        <v>0</v>
      </c>
      <c r="N680" s="68">
        <v>0</v>
      </c>
      <c r="O680" s="48">
        <f>Table3[[#This Row],[C&amp;I Incentive Disbursements]]/'1.) CLM Reference'!$B$5</f>
        <v>0</v>
      </c>
    </row>
    <row r="681" spans="1:15" x14ac:dyDescent="0.35">
      <c r="A681" t="s">
        <v>129</v>
      </c>
      <c r="B681" s="72">
        <v>9011693400</v>
      </c>
      <c r="C681" t="s">
        <v>45</v>
      </c>
      <c r="D681" s="47">
        <f>Table3[[#This Row],[Residential CLM $ Collected]]+Table3[[#This Row],[C&amp;I CLM $ Collected]]</f>
        <v>364.20132000000001</v>
      </c>
      <c r="E681" s="48">
        <f>Table3[[#This Row],[CLM $ Collected ]]/'1.) CLM Reference'!$B$4</f>
        <v>3.9207628045825266E-6</v>
      </c>
      <c r="F681" s="47">
        <f>Table3[[#This Row],[Residential Incentive Disbursements]]+Table3[[#This Row],[C&amp;I Incentive Disbursements]]</f>
        <v>0</v>
      </c>
      <c r="G681" s="48">
        <f>Table3[[#This Row],[Incentive Disbursements]]/'1.) CLM Reference'!$B$5</f>
        <v>0</v>
      </c>
      <c r="H681" s="47">
        <v>364.20132000000001</v>
      </c>
      <c r="I681" s="48">
        <f>Table3[[#This Row],[Residential CLM $ Collected]]/'1.) CLM Reference'!$B$4</f>
        <v>3.9207628045825266E-6</v>
      </c>
      <c r="J681" s="68">
        <v>0</v>
      </c>
      <c r="K681" s="48">
        <f>Table3[[#This Row],[Residential Incentive Disbursements]]/'1.) CLM Reference'!$B$5</f>
        <v>0</v>
      </c>
      <c r="L681" s="49">
        <v>0</v>
      </c>
      <c r="M681" s="48">
        <f>Table3[[#This Row],[C&amp;I CLM $ Collected]]/'1.) CLM Reference'!$B$4</f>
        <v>0</v>
      </c>
      <c r="N681" s="68">
        <v>0</v>
      </c>
      <c r="O681" s="48">
        <f>Table3[[#This Row],[C&amp;I Incentive Disbursements]]/'1.) CLM Reference'!$B$5</f>
        <v>0</v>
      </c>
    </row>
    <row r="682" spans="1:15" x14ac:dyDescent="0.35">
      <c r="A682" t="s">
        <v>129</v>
      </c>
      <c r="B682" s="72">
        <v>9011693600</v>
      </c>
      <c r="C682" t="s">
        <v>45</v>
      </c>
      <c r="D682" s="47">
        <f>Table3[[#This Row],[Residential CLM $ Collected]]+Table3[[#This Row],[C&amp;I CLM $ Collected]]</f>
        <v>39.808860000000003</v>
      </c>
      <c r="E682" s="48">
        <f>Table3[[#This Row],[CLM $ Collected ]]/'1.) CLM Reference'!$B$4</f>
        <v>4.2855719902616821E-7</v>
      </c>
      <c r="F682" s="47">
        <f>Table3[[#This Row],[Residential Incentive Disbursements]]+Table3[[#This Row],[C&amp;I Incentive Disbursements]]</f>
        <v>0</v>
      </c>
      <c r="G682" s="48">
        <f>Table3[[#This Row],[Incentive Disbursements]]/'1.) CLM Reference'!$B$5</f>
        <v>0</v>
      </c>
      <c r="H682" s="47">
        <v>39.808860000000003</v>
      </c>
      <c r="I682" s="48">
        <f>Table3[[#This Row],[Residential CLM $ Collected]]/'1.) CLM Reference'!$B$4</f>
        <v>4.2855719902616821E-7</v>
      </c>
      <c r="J682" s="68">
        <v>0</v>
      </c>
      <c r="K682" s="48">
        <f>Table3[[#This Row],[Residential Incentive Disbursements]]/'1.) CLM Reference'!$B$5</f>
        <v>0</v>
      </c>
      <c r="L682" s="49">
        <v>0</v>
      </c>
      <c r="M682" s="48">
        <f>Table3[[#This Row],[C&amp;I CLM $ Collected]]/'1.) CLM Reference'!$B$4</f>
        <v>0</v>
      </c>
      <c r="N682" s="68">
        <v>0</v>
      </c>
      <c r="O682" s="48">
        <f>Table3[[#This Row],[C&amp;I Incentive Disbursements]]/'1.) CLM Reference'!$B$5</f>
        <v>0</v>
      </c>
    </row>
    <row r="683" spans="1:15" x14ac:dyDescent="0.35">
      <c r="A683" t="s">
        <v>129</v>
      </c>
      <c r="B683" s="72">
        <v>9011870300</v>
      </c>
      <c r="C683" t="s">
        <v>45</v>
      </c>
      <c r="D683" s="47">
        <f>Table3[[#This Row],[Residential CLM $ Collected]]+Table3[[#This Row],[C&amp;I CLM $ Collected]]</f>
        <v>22556.699886000002</v>
      </c>
      <c r="E683" s="48">
        <f>Table3[[#This Row],[CLM $ Collected ]]/'1.) CLM Reference'!$B$4</f>
        <v>2.428312722951134E-4</v>
      </c>
      <c r="F683" s="47">
        <f>Table3[[#This Row],[Residential Incentive Disbursements]]+Table3[[#This Row],[C&amp;I Incentive Disbursements]]</f>
        <v>984.16</v>
      </c>
      <c r="G683" s="48">
        <f>Table3[[#This Row],[Incentive Disbursements]]/'1.) CLM Reference'!$B$5</f>
        <v>7.9023149657494536E-6</v>
      </c>
      <c r="H683" s="47">
        <v>22556.699886000002</v>
      </c>
      <c r="I683" s="48">
        <f>Table3[[#This Row],[Residential CLM $ Collected]]/'1.) CLM Reference'!$B$4</f>
        <v>2.428312722951134E-4</v>
      </c>
      <c r="J683" s="68">
        <v>984.16</v>
      </c>
      <c r="K683" s="48">
        <f>Table3[[#This Row],[Residential Incentive Disbursements]]/'1.) CLM Reference'!$B$5</f>
        <v>7.9023149657494536E-6</v>
      </c>
      <c r="L683" s="49">
        <v>0</v>
      </c>
      <c r="M683" s="48">
        <f>Table3[[#This Row],[C&amp;I CLM $ Collected]]/'1.) CLM Reference'!$B$4</f>
        <v>0</v>
      </c>
      <c r="N683" s="68">
        <v>0</v>
      </c>
      <c r="O683" s="48">
        <f>Table3[[#This Row],[C&amp;I Incentive Disbursements]]/'1.) CLM Reference'!$B$5</f>
        <v>0</v>
      </c>
    </row>
    <row r="684" spans="1:15" x14ac:dyDescent="0.35">
      <c r="A684" t="s">
        <v>130</v>
      </c>
      <c r="B684" s="72">
        <v>9005253100</v>
      </c>
      <c r="C684" t="s">
        <v>45</v>
      </c>
      <c r="D684" s="47">
        <f>Table3[[#This Row],[Residential CLM $ Collected]]+Table3[[#This Row],[C&amp;I CLM $ Collected]]</f>
        <v>57330.267014999998</v>
      </c>
      <c r="E684" s="48">
        <f>Table3[[#This Row],[CLM $ Collected ]]/'1.) CLM Reference'!$B$4</f>
        <v>6.1718166888905435E-4</v>
      </c>
      <c r="F684" s="47">
        <f>Table3[[#This Row],[Residential Incentive Disbursements]]+Table3[[#This Row],[C&amp;I Incentive Disbursements]]</f>
        <v>36793.49</v>
      </c>
      <c r="G684" s="48">
        <f>Table3[[#This Row],[Incentive Disbursements]]/'1.) CLM Reference'!$B$5</f>
        <v>2.9543341191386852E-4</v>
      </c>
      <c r="H684" s="47">
        <v>57330.267014999998</v>
      </c>
      <c r="I684" s="48">
        <f>Table3[[#This Row],[Residential CLM $ Collected]]/'1.) CLM Reference'!$B$4</f>
        <v>6.1718166888905435E-4</v>
      </c>
      <c r="J684" s="68">
        <v>36793.49</v>
      </c>
      <c r="K684" s="48">
        <f>Table3[[#This Row],[Residential Incentive Disbursements]]/'1.) CLM Reference'!$B$5</f>
        <v>2.9543341191386852E-4</v>
      </c>
      <c r="L684" s="49">
        <v>0</v>
      </c>
      <c r="M684" s="48">
        <f>Table3[[#This Row],[C&amp;I CLM $ Collected]]/'1.) CLM Reference'!$B$4</f>
        <v>0</v>
      </c>
      <c r="N684" s="68">
        <v>0</v>
      </c>
      <c r="O684" s="48">
        <f>Table3[[#This Row],[C&amp;I Incentive Disbursements]]/'1.) CLM Reference'!$B$5</f>
        <v>0</v>
      </c>
    </row>
    <row r="685" spans="1:15" x14ac:dyDescent="0.35">
      <c r="A685" t="s">
        <v>130</v>
      </c>
      <c r="B685" s="72">
        <v>9005253200</v>
      </c>
      <c r="C685" t="s">
        <v>45</v>
      </c>
      <c r="D685" s="47">
        <f>Table3[[#This Row],[Residential CLM $ Collected]]+Table3[[#This Row],[C&amp;I CLM $ Collected]]</f>
        <v>420547.76045100007</v>
      </c>
      <c r="E685" s="48">
        <f>Table3[[#This Row],[CLM $ Collected ]]/'1.) CLM Reference'!$B$4</f>
        <v>4.5273532142243843E-3</v>
      </c>
      <c r="F685" s="47">
        <f>Table3[[#This Row],[Residential Incentive Disbursements]]+Table3[[#This Row],[C&amp;I Incentive Disbursements]]</f>
        <v>467093.72499999998</v>
      </c>
      <c r="G685" s="48">
        <f>Table3[[#This Row],[Incentive Disbursements]]/'1.) CLM Reference'!$B$5</f>
        <v>3.7505301307461793E-3</v>
      </c>
      <c r="H685" s="47">
        <v>268092.46627800004</v>
      </c>
      <c r="I685" s="48">
        <f>Table3[[#This Row],[Residential CLM $ Collected]]/'1.) CLM Reference'!$B$4</f>
        <v>2.8861152122446397E-3</v>
      </c>
      <c r="J685" s="68">
        <v>351481.505</v>
      </c>
      <c r="K685" s="48">
        <f>Table3[[#This Row],[Residential Incentive Disbursements]]/'1.) CLM Reference'!$B$5</f>
        <v>2.8222215464412713E-3</v>
      </c>
      <c r="L685" s="49">
        <v>152455.294173</v>
      </c>
      <c r="M685" s="48">
        <f>Table3[[#This Row],[C&amp;I CLM $ Collected]]/'1.) CLM Reference'!$B$4</f>
        <v>1.6412380019797447E-3</v>
      </c>
      <c r="N685" s="68">
        <v>115612.22</v>
      </c>
      <c r="O685" s="48">
        <f>Table3[[#This Row],[C&amp;I Incentive Disbursements]]/'1.) CLM Reference'!$B$5</f>
        <v>9.2830858430490814E-4</v>
      </c>
    </row>
    <row r="686" spans="1:15" x14ac:dyDescent="0.35">
      <c r="A686" t="s">
        <v>130</v>
      </c>
      <c r="B686" s="72">
        <v>9005253300</v>
      </c>
      <c r="C686" t="s">
        <v>45</v>
      </c>
      <c r="D686" s="47">
        <f>Table3[[#This Row],[Residential CLM $ Collected]]+Table3[[#This Row],[C&amp;I CLM $ Collected]]</f>
        <v>28236.407009999999</v>
      </c>
      <c r="E686" s="48">
        <f>Table3[[#This Row],[CLM $ Collected ]]/'1.) CLM Reference'!$B$4</f>
        <v>3.0397543408096741E-4</v>
      </c>
      <c r="F686" s="47">
        <f>Table3[[#This Row],[Residential Incentive Disbursements]]+Table3[[#This Row],[C&amp;I Incentive Disbursements]]</f>
        <v>15122.88</v>
      </c>
      <c r="G686" s="48">
        <f>Table3[[#This Row],[Incentive Disbursements]]/'1.) CLM Reference'!$B$5</f>
        <v>1.2142919946881919E-4</v>
      </c>
      <c r="H686" s="47">
        <v>28236.407009999999</v>
      </c>
      <c r="I686" s="48">
        <f>Table3[[#This Row],[Residential CLM $ Collected]]/'1.) CLM Reference'!$B$4</f>
        <v>3.0397543408096741E-4</v>
      </c>
      <c r="J686" s="68">
        <v>15122.88</v>
      </c>
      <c r="K686" s="48">
        <f>Table3[[#This Row],[Residential Incentive Disbursements]]/'1.) CLM Reference'!$B$5</f>
        <v>1.2142919946881919E-4</v>
      </c>
      <c r="L686" s="49">
        <v>0</v>
      </c>
      <c r="M686" s="48">
        <f>Table3[[#This Row],[C&amp;I CLM $ Collected]]/'1.) CLM Reference'!$B$4</f>
        <v>0</v>
      </c>
      <c r="N686" s="68">
        <v>0</v>
      </c>
      <c r="O686" s="48">
        <f>Table3[[#This Row],[C&amp;I Incentive Disbursements]]/'1.) CLM Reference'!$B$5</f>
        <v>0</v>
      </c>
    </row>
    <row r="687" spans="1:15" x14ac:dyDescent="0.35">
      <c r="A687" t="s">
        <v>130</v>
      </c>
      <c r="B687" s="72">
        <v>9005253400</v>
      </c>
      <c r="C687" t="s">
        <v>45</v>
      </c>
      <c r="D687" s="47">
        <f>Table3[[#This Row],[Residential CLM $ Collected]]+Table3[[#This Row],[C&amp;I CLM $ Collected]]</f>
        <v>90416.507454000006</v>
      </c>
      <c r="E687" s="48">
        <f>Table3[[#This Row],[CLM $ Collected ]]/'1.) CLM Reference'!$B$4</f>
        <v>9.7336736546122893E-4</v>
      </c>
      <c r="F687" s="47">
        <f>Table3[[#This Row],[Residential Incentive Disbursements]]+Table3[[#This Row],[C&amp;I Incentive Disbursements]]</f>
        <v>79760.149999999994</v>
      </c>
      <c r="G687" s="48">
        <f>Table3[[#This Row],[Incentive Disbursements]]/'1.) CLM Reference'!$B$5</f>
        <v>6.4043430642926082E-4</v>
      </c>
      <c r="H687" s="47">
        <v>90416.507454000006</v>
      </c>
      <c r="I687" s="48">
        <f>Table3[[#This Row],[Residential CLM $ Collected]]/'1.) CLM Reference'!$B$4</f>
        <v>9.7336736546122893E-4</v>
      </c>
      <c r="J687" s="68">
        <v>79760.149999999994</v>
      </c>
      <c r="K687" s="48">
        <f>Table3[[#This Row],[Residential Incentive Disbursements]]/'1.) CLM Reference'!$B$5</f>
        <v>6.4043430642926082E-4</v>
      </c>
      <c r="L687" s="49">
        <v>0</v>
      </c>
      <c r="M687" s="48">
        <f>Table3[[#This Row],[C&amp;I CLM $ Collected]]/'1.) CLM Reference'!$B$4</f>
        <v>0</v>
      </c>
      <c r="N687" s="68">
        <v>0</v>
      </c>
      <c r="O687" s="48">
        <f>Table3[[#This Row],[C&amp;I Incentive Disbursements]]/'1.) CLM Reference'!$B$5</f>
        <v>0</v>
      </c>
    </row>
    <row r="688" spans="1:15" x14ac:dyDescent="0.35">
      <c r="A688" t="s">
        <v>130</v>
      </c>
      <c r="B688" s="72">
        <v>9005253500</v>
      </c>
      <c r="C688" t="s">
        <v>45</v>
      </c>
      <c r="D688" s="47">
        <f>Table3[[#This Row],[Residential CLM $ Collected]]+Table3[[#This Row],[C&amp;I CLM $ Collected]]</f>
        <v>84474.461295000001</v>
      </c>
      <c r="E688" s="48">
        <f>Table3[[#This Row],[CLM $ Collected ]]/'1.) CLM Reference'!$B$4</f>
        <v>9.0939902629288191E-4</v>
      </c>
      <c r="F688" s="47">
        <f>Table3[[#This Row],[Residential Incentive Disbursements]]+Table3[[#This Row],[C&amp;I Incentive Disbursements]]</f>
        <v>126018.9</v>
      </c>
      <c r="G688" s="48">
        <f>Table3[[#This Row],[Incentive Disbursements]]/'1.) CLM Reference'!$B$5</f>
        <v>1.0118690451118555E-3</v>
      </c>
      <c r="H688" s="47">
        <v>84474.461295000001</v>
      </c>
      <c r="I688" s="48">
        <f>Table3[[#This Row],[Residential CLM $ Collected]]/'1.) CLM Reference'!$B$4</f>
        <v>9.0939902629288191E-4</v>
      </c>
      <c r="J688" s="68">
        <v>126018.9</v>
      </c>
      <c r="K688" s="48">
        <f>Table3[[#This Row],[Residential Incentive Disbursements]]/'1.) CLM Reference'!$B$5</f>
        <v>1.0118690451118555E-3</v>
      </c>
      <c r="L688" s="49">
        <v>0</v>
      </c>
      <c r="M688" s="48">
        <f>Table3[[#This Row],[C&amp;I CLM $ Collected]]/'1.) CLM Reference'!$B$4</f>
        <v>0</v>
      </c>
      <c r="N688" s="68">
        <v>0</v>
      </c>
      <c r="O688" s="48">
        <f>Table3[[#This Row],[C&amp;I Incentive Disbursements]]/'1.) CLM Reference'!$B$5</f>
        <v>0</v>
      </c>
    </row>
    <row r="689" spans="1:15" x14ac:dyDescent="0.35">
      <c r="A689" t="s">
        <v>130</v>
      </c>
      <c r="B689" s="72">
        <v>9005253600</v>
      </c>
      <c r="C689" t="s">
        <v>45</v>
      </c>
      <c r="D689" s="47">
        <f>Table3[[#This Row],[Residential CLM $ Collected]]+Table3[[#This Row],[C&amp;I CLM $ Collected]]</f>
        <v>30096.616787999999</v>
      </c>
      <c r="E689" s="48">
        <f>Table3[[#This Row],[CLM $ Collected ]]/'1.) CLM Reference'!$B$4</f>
        <v>3.2400128491067641E-4</v>
      </c>
      <c r="F689" s="47">
        <f>Table3[[#This Row],[Residential Incentive Disbursements]]+Table3[[#This Row],[C&amp;I Incentive Disbursements]]</f>
        <v>37997.32</v>
      </c>
      <c r="G689" s="48">
        <f>Table3[[#This Row],[Incentive Disbursements]]/'1.) CLM Reference'!$B$5</f>
        <v>3.0509956764588182E-4</v>
      </c>
      <c r="H689" s="47">
        <v>30096.616787999999</v>
      </c>
      <c r="I689" s="48">
        <f>Table3[[#This Row],[Residential CLM $ Collected]]/'1.) CLM Reference'!$B$4</f>
        <v>3.2400128491067641E-4</v>
      </c>
      <c r="J689" s="68">
        <v>37997.32</v>
      </c>
      <c r="K689" s="48">
        <f>Table3[[#This Row],[Residential Incentive Disbursements]]/'1.) CLM Reference'!$B$5</f>
        <v>3.0509956764588182E-4</v>
      </c>
      <c r="L689" s="49">
        <v>0</v>
      </c>
      <c r="M689" s="48">
        <f>Table3[[#This Row],[C&amp;I CLM $ Collected]]/'1.) CLM Reference'!$B$4</f>
        <v>0</v>
      </c>
      <c r="N689" s="68">
        <v>0</v>
      </c>
      <c r="O689" s="48">
        <f>Table3[[#This Row],[C&amp;I Incentive Disbursements]]/'1.) CLM Reference'!$B$5</f>
        <v>0</v>
      </c>
    </row>
    <row r="690" spans="1:15" x14ac:dyDescent="0.35">
      <c r="A690" t="s">
        <v>130</v>
      </c>
      <c r="B690" s="72">
        <v>9005266100</v>
      </c>
      <c r="C690" t="s">
        <v>45</v>
      </c>
      <c r="D690" s="47">
        <f>Table3[[#This Row],[Residential CLM $ Collected]]+Table3[[#This Row],[C&amp;I CLM $ Collected]]</f>
        <v>166.19547</v>
      </c>
      <c r="E690" s="48">
        <f>Table3[[#This Row],[CLM $ Collected ]]/'1.) CLM Reference'!$B$4</f>
        <v>1.7891561103241229E-6</v>
      </c>
      <c r="F690" s="47">
        <f>Table3[[#This Row],[Residential Incentive Disbursements]]+Table3[[#This Row],[C&amp;I Incentive Disbursements]]</f>
        <v>0</v>
      </c>
      <c r="G690" s="48">
        <f>Table3[[#This Row],[Incentive Disbursements]]/'1.) CLM Reference'!$B$5</f>
        <v>0</v>
      </c>
      <c r="H690" s="47">
        <v>166.19547</v>
      </c>
      <c r="I690" s="48">
        <f>Table3[[#This Row],[Residential CLM $ Collected]]/'1.) CLM Reference'!$B$4</f>
        <v>1.7891561103241229E-6</v>
      </c>
      <c r="J690" s="68">
        <v>0</v>
      </c>
      <c r="K690" s="48">
        <f>Table3[[#This Row],[Residential Incentive Disbursements]]/'1.) CLM Reference'!$B$5</f>
        <v>0</v>
      </c>
      <c r="L690" s="49">
        <v>0</v>
      </c>
      <c r="M690" s="48">
        <f>Table3[[#This Row],[C&amp;I CLM $ Collected]]/'1.) CLM Reference'!$B$4</f>
        <v>0</v>
      </c>
      <c r="N690" s="68">
        <v>0</v>
      </c>
      <c r="O690" s="48">
        <f>Table3[[#This Row],[C&amp;I Incentive Disbursements]]/'1.) CLM Reference'!$B$5</f>
        <v>0</v>
      </c>
    </row>
    <row r="691" spans="1:15" x14ac:dyDescent="0.35">
      <c r="A691" t="s">
        <v>130</v>
      </c>
      <c r="B691" s="72">
        <v>9005267100</v>
      </c>
      <c r="C691" t="s">
        <v>45</v>
      </c>
      <c r="D691" s="47">
        <f>Table3[[#This Row],[Residential CLM $ Collected]]+Table3[[#This Row],[C&amp;I CLM $ Collected]]</f>
        <v>833.52759000000003</v>
      </c>
      <c r="E691" s="48">
        <f>Table3[[#This Row],[CLM $ Collected ]]/'1.) CLM Reference'!$B$4</f>
        <v>8.9732348346933903E-6</v>
      </c>
      <c r="F691" s="47">
        <f>Table3[[#This Row],[Residential Incentive Disbursements]]+Table3[[#This Row],[C&amp;I Incentive Disbursements]]</f>
        <v>0</v>
      </c>
      <c r="G691" s="48">
        <f>Table3[[#This Row],[Incentive Disbursements]]/'1.) CLM Reference'!$B$5</f>
        <v>0</v>
      </c>
      <c r="H691" s="47">
        <v>833.52759000000003</v>
      </c>
      <c r="I691" s="48">
        <f>Table3[[#This Row],[Residential CLM $ Collected]]/'1.) CLM Reference'!$B$4</f>
        <v>8.9732348346933903E-6</v>
      </c>
      <c r="J691" s="68">
        <v>0</v>
      </c>
      <c r="K691" s="48">
        <f>Table3[[#This Row],[Residential Incentive Disbursements]]/'1.) CLM Reference'!$B$5</f>
        <v>0</v>
      </c>
      <c r="L691" s="49">
        <v>0</v>
      </c>
      <c r="M691" s="48">
        <f>Table3[[#This Row],[C&amp;I CLM $ Collected]]/'1.) CLM Reference'!$B$4</f>
        <v>0</v>
      </c>
      <c r="N691" s="68">
        <v>0</v>
      </c>
      <c r="O691" s="48">
        <f>Table3[[#This Row],[C&amp;I Incentive Disbursements]]/'1.) CLM Reference'!$B$5</f>
        <v>0</v>
      </c>
    </row>
    <row r="692" spans="1:15" x14ac:dyDescent="0.35">
      <c r="A692" t="s">
        <v>130</v>
      </c>
      <c r="B692" s="72">
        <v>9005268100</v>
      </c>
      <c r="C692" t="s">
        <v>45</v>
      </c>
      <c r="D692" s="47">
        <f>Table3[[#This Row],[Residential CLM $ Collected]]+Table3[[#This Row],[C&amp;I CLM $ Collected]]</f>
        <v>112.86261</v>
      </c>
      <c r="E692" s="48">
        <f>Table3[[#This Row],[CLM $ Collected ]]/'1.) CLM Reference'!$B$4</f>
        <v>1.2150080162150537E-6</v>
      </c>
      <c r="F692" s="47">
        <f>Table3[[#This Row],[Residential Incentive Disbursements]]+Table3[[#This Row],[C&amp;I Incentive Disbursements]]</f>
        <v>713.89</v>
      </c>
      <c r="G692" s="48">
        <f>Table3[[#This Row],[Incentive Disbursements]]/'1.) CLM Reference'!$B$5</f>
        <v>5.7321813840217825E-6</v>
      </c>
      <c r="H692" s="47">
        <v>112.86261</v>
      </c>
      <c r="I692" s="48">
        <f>Table3[[#This Row],[Residential CLM $ Collected]]/'1.) CLM Reference'!$B$4</f>
        <v>1.2150080162150537E-6</v>
      </c>
      <c r="J692" s="68">
        <v>713.89</v>
      </c>
      <c r="K692" s="48">
        <f>Table3[[#This Row],[Residential Incentive Disbursements]]/'1.) CLM Reference'!$B$5</f>
        <v>5.7321813840217825E-6</v>
      </c>
      <c r="L692" s="49">
        <v>0</v>
      </c>
      <c r="M692" s="48">
        <f>Table3[[#This Row],[C&amp;I CLM $ Collected]]/'1.) CLM Reference'!$B$4</f>
        <v>0</v>
      </c>
      <c r="N692" s="68">
        <v>0</v>
      </c>
      <c r="O692" s="48">
        <f>Table3[[#This Row],[C&amp;I Incentive Disbursements]]/'1.) CLM Reference'!$B$5</f>
        <v>0</v>
      </c>
    </row>
    <row r="693" spans="1:15" x14ac:dyDescent="0.35">
      <c r="A693" t="s">
        <v>131</v>
      </c>
      <c r="B693" s="72">
        <v>9003400100</v>
      </c>
      <c r="C693" t="s">
        <v>45</v>
      </c>
      <c r="D693" s="47">
        <f>Table3[[#This Row],[Residential CLM $ Collected]]+Table3[[#This Row],[C&amp;I CLM $ Collected]]</f>
        <v>393.55322999999999</v>
      </c>
      <c r="E693" s="48">
        <f>Table3[[#This Row],[CLM $ Collected ]]/'1.) CLM Reference'!$B$4</f>
        <v>4.2367470436606655E-6</v>
      </c>
      <c r="F693" s="47">
        <f>Table3[[#This Row],[Residential Incentive Disbursements]]+Table3[[#This Row],[C&amp;I Incentive Disbursements]]</f>
        <v>353.16</v>
      </c>
      <c r="G693" s="48">
        <f>Table3[[#This Row],[Incentive Disbursements]]/'1.) CLM Reference'!$B$5</f>
        <v>2.8356990258739203E-6</v>
      </c>
      <c r="H693" s="47">
        <v>393.55322999999999</v>
      </c>
      <c r="I693" s="48">
        <f>Table3[[#This Row],[Residential CLM $ Collected]]/'1.) CLM Reference'!$B$4</f>
        <v>4.2367470436606655E-6</v>
      </c>
      <c r="J693" s="68">
        <v>353.16</v>
      </c>
      <c r="K693" s="48">
        <f>Table3[[#This Row],[Residential Incentive Disbursements]]/'1.) CLM Reference'!$B$5</f>
        <v>2.8356990258739203E-6</v>
      </c>
      <c r="L693" s="49">
        <v>0</v>
      </c>
      <c r="M693" s="48">
        <f>Table3[[#This Row],[C&amp;I CLM $ Collected]]/'1.) CLM Reference'!$B$4</f>
        <v>0</v>
      </c>
      <c r="N693" s="68">
        <v>0</v>
      </c>
      <c r="O693" s="48">
        <f>Table3[[#This Row],[C&amp;I Incentive Disbursements]]/'1.) CLM Reference'!$B$5</f>
        <v>0</v>
      </c>
    </row>
    <row r="694" spans="1:15" x14ac:dyDescent="0.35">
      <c r="A694" t="s">
        <v>131</v>
      </c>
      <c r="B694" s="72">
        <v>9003416300</v>
      </c>
      <c r="C694" t="s">
        <v>45</v>
      </c>
      <c r="D694" s="47">
        <f>Table3[[#This Row],[Residential CLM $ Collected]]+Table3[[#This Row],[C&amp;I CLM $ Collected]]</f>
        <v>155.71437</v>
      </c>
      <c r="E694" s="48">
        <f>Table3[[#This Row],[CLM $ Collected ]]/'1.) CLM Reference'!$B$4</f>
        <v>1.6763231666348746E-6</v>
      </c>
      <c r="F694" s="47">
        <f>Table3[[#This Row],[Residential Incentive Disbursements]]+Table3[[#This Row],[C&amp;I Incentive Disbursements]]</f>
        <v>0</v>
      </c>
      <c r="G694" s="48">
        <f>Table3[[#This Row],[Incentive Disbursements]]/'1.) CLM Reference'!$B$5</f>
        <v>0</v>
      </c>
      <c r="H694" s="47">
        <v>155.71437</v>
      </c>
      <c r="I694" s="48">
        <f>Table3[[#This Row],[Residential CLM $ Collected]]/'1.) CLM Reference'!$B$4</f>
        <v>1.6763231666348746E-6</v>
      </c>
      <c r="J694" s="68">
        <v>0</v>
      </c>
      <c r="K694" s="48">
        <f>Table3[[#This Row],[Residential Incentive Disbursements]]/'1.) CLM Reference'!$B$5</f>
        <v>0</v>
      </c>
      <c r="L694" s="49">
        <v>0</v>
      </c>
      <c r="M694" s="48">
        <f>Table3[[#This Row],[C&amp;I CLM $ Collected]]/'1.) CLM Reference'!$B$4</f>
        <v>0</v>
      </c>
      <c r="N694" s="68">
        <v>0</v>
      </c>
      <c r="O694" s="48">
        <f>Table3[[#This Row],[C&amp;I Incentive Disbursements]]/'1.) CLM Reference'!$B$5</f>
        <v>0</v>
      </c>
    </row>
    <row r="695" spans="1:15" x14ac:dyDescent="0.35">
      <c r="A695" t="s">
        <v>131</v>
      </c>
      <c r="B695" s="72">
        <v>9003492600</v>
      </c>
      <c r="C695" t="s">
        <v>45</v>
      </c>
      <c r="D695" s="47">
        <f>Table3[[#This Row],[Residential CLM $ Collected]]+Table3[[#This Row],[C&amp;I CLM $ Collected]]</f>
        <v>268.548</v>
      </c>
      <c r="E695" s="48">
        <f>Table3[[#This Row],[CLM $ Collected ]]/'1.) CLM Reference'!$B$4</f>
        <v>2.891019202360465E-6</v>
      </c>
      <c r="F695" s="47">
        <f>Table3[[#This Row],[Residential Incentive Disbursements]]+Table3[[#This Row],[C&amp;I Incentive Disbursements]]</f>
        <v>0</v>
      </c>
      <c r="G695" s="48">
        <f>Table3[[#This Row],[Incentive Disbursements]]/'1.) CLM Reference'!$B$5</f>
        <v>0</v>
      </c>
      <c r="H695" s="47">
        <v>268.548</v>
      </c>
      <c r="I695" s="48">
        <f>Table3[[#This Row],[Residential CLM $ Collected]]/'1.) CLM Reference'!$B$4</f>
        <v>2.891019202360465E-6</v>
      </c>
      <c r="J695" s="68">
        <v>0</v>
      </c>
      <c r="K695" s="48">
        <f>Table3[[#This Row],[Residential Incentive Disbursements]]/'1.) CLM Reference'!$B$5</f>
        <v>0</v>
      </c>
      <c r="L695" s="49">
        <v>0</v>
      </c>
      <c r="M695" s="48">
        <f>Table3[[#This Row],[C&amp;I CLM $ Collected]]/'1.) CLM Reference'!$B$4</f>
        <v>0</v>
      </c>
      <c r="N695" s="68">
        <v>0</v>
      </c>
      <c r="O695" s="48">
        <f>Table3[[#This Row],[C&amp;I Incentive Disbursements]]/'1.) CLM Reference'!$B$5</f>
        <v>0</v>
      </c>
    </row>
    <row r="696" spans="1:15" x14ac:dyDescent="0.35">
      <c r="A696" t="s">
        <v>131</v>
      </c>
      <c r="B696" s="72">
        <v>9003494100</v>
      </c>
      <c r="C696" t="s">
        <v>45</v>
      </c>
      <c r="D696" s="47">
        <f>Table3[[#This Row],[Residential CLM $ Collected]]+Table3[[#This Row],[C&amp;I CLM $ Collected]]</f>
        <v>377994.927219</v>
      </c>
      <c r="E696" s="48">
        <f>Table3[[#This Row],[CLM $ Collected ]]/'1.) CLM Reference'!$B$4</f>
        <v>4.0692561217546778E-3</v>
      </c>
      <c r="F696" s="47">
        <f>Table3[[#This Row],[Residential Incentive Disbursements]]+Table3[[#This Row],[C&amp;I Incentive Disbursements]]</f>
        <v>345603.7525</v>
      </c>
      <c r="G696" s="48">
        <f>Table3[[#This Row],[Incentive Disbursements]]/'1.) CLM Reference'!$B$5</f>
        <v>2.7750261193301095E-3</v>
      </c>
      <c r="H696" s="47">
        <v>181416.50643899999</v>
      </c>
      <c r="I696" s="48">
        <f>Table3[[#This Row],[Residential CLM $ Collected]]/'1.) CLM Reference'!$B$4</f>
        <v>1.9530162344917848E-3</v>
      </c>
      <c r="J696" s="68">
        <v>238550.08249999999</v>
      </c>
      <c r="K696" s="48">
        <f>Table3[[#This Row],[Residential Incentive Disbursements]]/'1.) CLM Reference'!$B$5</f>
        <v>1.9154384317799106E-3</v>
      </c>
      <c r="L696" s="49">
        <v>196578.42078000001</v>
      </c>
      <c r="M696" s="48">
        <f>Table3[[#This Row],[C&amp;I CLM $ Collected]]/'1.) CLM Reference'!$B$4</f>
        <v>2.1162398872628932E-3</v>
      </c>
      <c r="N696" s="68">
        <v>107053.67</v>
      </c>
      <c r="O696" s="48">
        <f>Table3[[#This Row],[C&amp;I Incentive Disbursements]]/'1.) CLM Reference'!$B$5</f>
        <v>8.5958768755019851E-4</v>
      </c>
    </row>
    <row r="697" spans="1:15" x14ac:dyDescent="0.35">
      <c r="A697" t="s">
        <v>131</v>
      </c>
      <c r="B697" s="72">
        <v>9003494201</v>
      </c>
      <c r="C697" t="s">
        <v>45</v>
      </c>
      <c r="D697" s="47">
        <f>Table3[[#This Row],[Residential CLM $ Collected]]+Table3[[#This Row],[C&amp;I CLM $ Collected]]</f>
        <v>44770.857137999999</v>
      </c>
      <c r="E697" s="48">
        <f>Table3[[#This Row],[CLM $ Collected ]]/'1.) CLM Reference'!$B$4</f>
        <v>4.8197494560411945E-4</v>
      </c>
      <c r="F697" s="47">
        <f>Table3[[#This Row],[Residential Incentive Disbursements]]+Table3[[#This Row],[C&amp;I Incentive Disbursements]]</f>
        <v>35713.08</v>
      </c>
      <c r="G697" s="48">
        <f>Table3[[#This Row],[Incentive Disbursements]]/'1.) CLM Reference'!$B$5</f>
        <v>2.8675825735348674E-4</v>
      </c>
      <c r="H697" s="47">
        <v>44770.857137999999</v>
      </c>
      <c r="I697" s="48">
        <f>Table3[[#This Row],[Residential CLM $ Collected]]/'1.) CLM Reference'!$B$4</f>
        <v>4.8197494560411945E-4</v>
      </c>
      <c r="J697" s="68">
        <v>35713.08</v>
      </c>
      <c r="K697" s="48">
        <f>Table3[[#This Row],[Residential Incentive Disbursements]]/'1.) CLM Reference'!$B$5</f>
        <v>2.8675825735348674E-4</v>
      </c>
      <c r="L697" s="49">
        <v>0</v>
      </c>
      <c r="M697" s="48">
        <f>Table3[[#This Row],[C&amp;I CLM $ Collected]]/'1.) CLM Reference'!$B$4</f>
        <v>0</v>
      </c>
      <c r="N697" s="68">
        <v>0</v>
      </c>
      <c r="O697" s="48">
        <f>Table3[[#This Row],[C&amp;I Incentive Disbursements]]/'1.) CLM Reference'!$B$5</f>
        <v>0</v>
      </c>
    </row>
    <row r="698" spans="1:15" x14ac:dyDescent="0.35">
      <c r="A698" t="s">
        <v>131</v>
      </c>
      <c r="B698" s="72">
        <v>9003494202</v>
      </c>
      <c r="C698" t="s">
        <v>45</v>
      </c>
      <c r="D698" s="47">
        <f>Table3[[#This Row],[Residential CLM $ Collected]]+Table3[[#This Row],[C&amp;I CLM $ Collected]]</f>
        <v>27760.286862000001</v>
      </c>
      <c r="E698" s="48">
        <f>Table3[[#This Row],[CLM $ Collected ]]/'1.) CLM Reference'!$B$4</f>
        <v>2.9884982342477667E-4</v>
      </c>
      <c r="F698" s="47">
        <f>Table3[[#This Row],[Residential Incentive Disbursements]]+Table3[[#This Row],[C&amp;I Incentive Disbursements]]</f>
        <v>9235.1200000000008</v>
      </c>
      <c r="G698" s="48">
        <f>Table3[[#This Row],[Incentive Disbursements]]/'1.) CLM Reference'!$B$5</f>
        <v>7.4153417113571066E-5</v>
      </c>
      <c r="H698" s="47">
        <v>27760.286862000001</v>
      </c>
      <c r="I698" s="48">
        <f>Table3[[#This Row],[Residential CLM $ Collected]]/'1.) CLM Reference'!$B$4</f>
        <v>2.9884982342477667E-4</v>
      </c>
      <c r="J698" s="68">
        <v>9235.1200000000008</v>
      </c>
      <c r="K698" s="48">
        <f>Table3[[#This Row],[Residential Incentive Disbursements]]/'1.) CLM Reference'!$B$5</f>
        <v>7.4153417113571066E-5</v>
      </c>
      <c r="L698" s="49">
        <v>0</v>
      </c>
      <c r="M698" s="48">
        <f>Table3[[#This Row],[C&amp;I CLM $ Collected]]/'1.) CLM Reference'!$B$4</f>
        <v>0</v>
      </c>
      <c r="N698" s="68">
        <v>0</v>
      </c>
      <c r="O698" s="48">
        <f>Table3[[#This Row],[C&amp;I Incentive Disbursements]]/'1.) CLM Reference'!$B$5</f>
        <v>0</v>
      </c>
    </row>
    <row r="699" spans="1:15" x14ac:dyDescent="0.35">
      <c r="A699" t="s">
        <v>131</v>
      </c>
      <c r="B699" s="72">
        <v>9003494300</v>
      </c>
      <c r="C699" t="s">
        <v>45</v>
      </c>
      <c r="D699" s="47">
        <f>Table3[[#This Row],[Residential CLM $ Collected]]+Table3[[#This Row],[C&amp;I CLM $ Collected]]</f>
        <v>38388.863667000005</v>
      </c>
      <c r="E699" s="48">
        <f>Table3[[#This Row],[CLM $ Collected ]]/'1.) CLM Reference'!$B$4</f>
        <v>4.1327040982653E-4</v>
      </c>
      <c r="F699" s="47">
        <f>Table3[[#This Row],[Residential Incentive Disbursements]]+Table3[[#This Row],[C&amp;I Incentive Disbursements]]</f>
        <v>29925</v>
      </c>
      <c r="G699" s="48">
        <f>Table3[[#This Row],[Incentive Disbursements]]/'1.) CLM Reference'!$B$5</f>
        <v>2.4028285578569787E-4</v>
      </c>
      <c r="H699" s="47">
        <v>38388.863667000005</v>
      </c>
      <c r="I699" s="48">
        <f>Table3[[#This Row],[Residential CLM $ Collected]]/'1.) CLM Reference'!$B$4</f>
        <v>4.1327040982653E-4</v>
      </c>
      <c r="J699" s="68">
        <v>29925</v>
      </c>
      <c r="K699" s="48">
        <f>Table3[[#This Row],[Residential Incentive Disbursements]]/'1.) CLM Reference'!$B$5</f>
        <v>2.4028285578569787E-4</v>
      </c>
      <c r="L699" s="49">
        <v>0</v>
      </c>
      <c r="M699" s="48">
        <f>Table3[[#This Row],[C&amp;I CLM $ Collected]]/'1.) CLM Reference'!$B$4</f>
        <v>0</v>
      </c>
      <c r="N699" s="68">
        <v>0</v>
      </c>
      <c r="O699" s="48">
        <f>Table3[[#This Row],[C&amp;I Incentive Disbursements]]/'1.) CLM Reference'!$B$5</f>
        <v>0</v>
      </c>
    </row>
    <row r="700" spans="1:15" x14ac:dyDescent="0.35">
      <c r="A700" t="s">
        <v>131</v>
      </c>
      <c r="B700" s="72">
        <v>9003494400</v>
      </c>
      <c r="C700" t="s">
        <v>45</v>
      </c>
      <c r="D700" s="47">
        <f>Table3[[#This Row],[Residential CLM $ Collected]]+Table3[[#This Row],[C&amp;I CLM $ Collected]]</f>
        <v>48663.938567999998</v>
      </c>
      <c r="E700" s="48">
        <f>Table3[[#This Row],[CLM $ Collected ]]/'1.) CLM Reference'!$B$4</f>
        <v>5.2388541662041056E-4</v>
      </c>
      <c r="F700" s="47">
        <f>Table3[[#This Row],[Residential Incentive Disbursements]]+Table3[[#This Row],[C&amp;I Incentive Disbursements]]</f>
        <v>81805.820000000007</v>
      </c>
      <c r="G700" s="48">
        <f>Table3[[#This Row],[Incentive Disbursements]]/'1.) CLM Reference'!$B$5</f>
        <v>6.5686001836226429E-4</v>
      </c>
      <c r="H700" s="47">
        <v>48663.938567999998</v>
      </c>
      <c r="I700" s="48">
        <f>Table3[[#This Row],[Residential CLM $ Collected]]/'1.) CLM Reference'!$B$4</f>
        <v>5.2388541662041056E-4</v>
      </c>
      <c r="J700" s="68">
        <v>81805.820000000007</v>
      </c>
      <c r="K700" s="48">
        <f>Table3[[#This Row],[Residential Incentive Disbursements]]/'1.) CLM Reference'!$B$5</f>
        <v>6.5686001836226429E-4</v>
      </c>
      <c r="L700" s="49">
        <v>0</v>
      </c>
      <c r="M700" s="48">
        <f>Table3[[#This Row],[C&amp;I CLM $ Collected]]/'1.) CLM Reference'!$B$4</f>
        <v>0</v>
      </c>
      <c r="N700" s="68">
        <v>0</v>
      </c>
      <c r="O700" s="48">
        <f>Table3[[#This Row],[C&amp;I Incentive Disbursements]]/'1.) CLM Reference'!$B$5</f>
        <v>0</v>
      </c>
    </row>
    <row r="701" spans="1:15" x14ac:dyDescent="0.35">
      <c r="A701" t="s">
        <v>131</v>
      </c>
      <c r="B701" s="72">
        <v>9003494500</v>
      </c>
      <c r="C701" t="s">
        <v>45</v>
      </c>
      <c r="D701" s="47">
        <f>Table3[[#This Row],[Residential CLM $ Collected]]+Table3[[#This Row],[C&amp;I CLM $ Collected]]</f>
        <v>39378.888570000003</v>
      </c>
      <c r="E701" s="48">
        <f>Table3[[#This Row],[CLM $ Collected ]]/'1.) CLM Reference'!$B$4</f>
        <v>4.2392839650074859E-4</v>
      </c>
      <c r="F701" s="47">
        <f>Table3[[#This Row],[Residential Incentive Disbursements]]+Table3[[#This Row],[C&amp;I Incentive Disbursements]]</f>
        <v>23408.66</v>
      </c>
      <c r="G701" s="48">
        <f>Table3[[#This Row],[Incentive Disbursements]]/'1.) CLM Reference'!$B$5</f>
        <v>1.879598888860964E-4</v>
      </c>
      <c r="H701" s="47">
        <v>39378.888570000003</v>
      </c>
      <c r="I701" s="48">
        <f>Table3[[#This Row],[Residential CLM $ Collected]]/'1.) CLM Reference'!$B$4</f>
        <v>4.2392839650074859E-4</v>
      </c>
      <c r="J701" s="68">
        <v>23408.66</v>
      </c>
      <c r="K701" s="48">
        <f>Table3[[#This Row],[Residential Incentive Disbursements]]/'1.) CLM Reference'!$B$5</f>
        <v>1.879598888860964E-4</v>
      </c>
      <c r="L701" s="49">
        <v>0</v>
      </c>
      <c r="M701" s="48">
        <f>Table3[[#This Row],[C&amp;I CLM $ Collected]]/'1.) CLM Reference'!$B$4</f>
        <v>0</v>
      </c>
      <c r="N701" s="68">
        <v>0</v>
      </c>
      <c r="O701" s="48">
        <f>Table3[[#This Row],[C&amp;I Incentive Disbursements]]/'1.) CLM Reference'!$B$5</f>
        <v>0</v>
      </c>
    </row>
    <row r="702" spans="1:15" x14ac:dyDescent="0.35">
      <c r="A702" t="s">
        <v>131</v>
      </c>
      <c r="B702" s="72">
        <v>9003494600</v>
      </c>
      <c r="C702" t="s">
        <v>45</v>
      </c>
      <c r="D702" s="47">
        <f>Table3[[#This Row],[Residential CLM $ Collected]]+Table3[[#This Row],[C&amp;I CLM $ Collected]]</f>
        <v>32479.668270000002</v>
      </c>
      <c r="E702" s="48">
        <f>Table3[[#This Row],[CLM $ Collected ]]/'1.) CLM Reference'!$B$4</f>
        <v>3.49655721341689E-4</v>
      </c>
      <c r="F702" s="47">
        <f>Table3[[#This Row],[Residential Incentive Disbursements]]+Table3[[#This Row],[C&amp;I Incentive Disbursements]]</f>
        <v>30047.54</v>
      </c>
      <c r="G702" s="48">
        <f>Table3[[#This Row],[Incentive Disbursements]]/'1.) CLM Reference'!$B$5</f>
        <v>2.4126679099532126E-4</v>
      </c>
      <c r="H702" s="47">
        <v>32479.668270000002</v>
      </c>
      <c r="I702" s="48">
        <f>Table3[[#This Row],[Residential CLM $ Collected]]/'1.) CLM Reference'!$B$4</f>
        <v>3.49655721341689E-4</v>
      </c>
      <c r="J702" s="68">
        <v>30047.54</v>
      </c>
      <c r="K702" s="48">
        <f>Table3[[#This Row],[Residential Incentive Disbursements]]/'1.) CLM Reference'!$B$5</f>
        <v>2.4126679099532126E-4</v>
      </c>
      <c r="L702" s="49">
        <v>0</v>
      </c>
      <c r="M702" s="48">
        <f>Table3[[#This Row],[C&amp;I CLM $ Collected]]/'1.) CLM Reference'!$B$4</f>
        <v>0</v>
      </c>
      <c r="N702" s="68">
        <v>0</v>
      </c>
      <c r="O702" s="48">
        <f>Table3[[#This Row],[C&amp;I Incentive Disbursements]]/'1.) CLM Reference'!$B$5</f>
        <v>0</v>
      </c>
    </row>
    <row r="703" spans="1:15" x14ac:dyDescent="0.35">
      <c r="A703" t="s">
        <v>132</v>
      </c>
      <c r="B703" s="72">
        <v>9001100100</v>
      </c>
      <c r="C703" t="s">
        <v>45</v>
      </c>
      <c r="D703" s="47">
        <f>Table3[[#This Row],[Residential CLM $ Collected]]+Table3[[#This Row],[C&amp;I CLM $ Collected]]</f>
        <v>432.66174000000001</v>
      </c>
      <c r="E703" s="48">
        <f>Table3[[#This Row],[CLM $ Collected ]]/'1.) CLM Reference'!$B$4</f>
        <v>4.6577647141914695E-6</v>
      </c>
      <c r="F703" s="47">
        <f>Table3[[#This Row],[Residential Incentive Disbursements]]+Table3[[#This Row],[C&amp;I Incentive Disbursements]]</f>
        <v>0</v>
      </c>
      <c r="G703" s="48">
        <f>Table3[[#This Row],[Incentive Disbursements]]/'1.) CLM Reference'!$B$5</f>
        <v>0</v>
      </c>
      <c r="H703" s="47">
        <v>432.66174000000001</v>
      </c>
      <c r="I703" s="48">
        <f>Table3[[#This Row],[Residential CLM $ Collected]]/'1.) CLM Reference'!$B$4</f>
        <v>4.6577647141914695E-6</v>
      </c>
      <c r="J703" s="68">
        <v>0</v>
      </c>
      <c r="K703" s="48">
        <f>Table3[[#This Row],[Residential Incentive Disbursements]]/'1.) CLM Reference'!$B$5</f>
        <v>0</v>
      </c>
      <c r="L703" s="49">
        <v>0</v>
      </c>
      <c r="M703" s="48">
        <f>Table3[[#This Row],[C&amp;I CLM $ Collected]]/'1.) CLM Reference'!$B$4</f>
        <v>0</v>
      </c>
      <c r="N703" s="68">
        <v>0</v>
      </c>
      <c r="O703" s="48">
        <f>Table3[[#This Row],[C&amp;I Incentive Disbursements]]/'1.) CLM Reference'!$B$5</f>
        <v>0</v>
      </c>
    </row>
    <row r="704" spans="1:15" x14ac:dyDescent="0.35">
      <c r="A704" t="s">
        <v>132</v>
      </c>
      <c r="B704" s="72">
        <v>9001100300</v>
      </c>
      <c r="C704" t="s">
        <v>45</v>
      </c>
      <c r="D704" s="47">
        <f>Table3[[#This Row],[Residential CLM $ Collected]]+Table3[[#This Row],[C&amp;I CLM $ Collected]]</f>
        <v>264388.56000900001</v>
      </c>
      <c r="E704" s="48">
        <f>Table3[[#This Row],[CLM $ Collected ]]/'1.) CLM Reference'!$B$4</f>
        <v>2.8462412822677923E-3</v>
      </c>
      <c r="F704" s="47">
        <f>Table3[[#This Row],[Residential Incentive Disbursements]]+Table3[[#This Row],[C&amp;I Incentive Disbursements]]</f>
        <v>382779.84499999997</v>
      </c>
      <c r="G704" s="48">
        <f>Table3[[#This Row],[Incentive Disbursements]]/'1.) CLM Reference'!$B$5</f>
        <v>3.0735316388907862E-3</v>
      </c>
      <c r="H704" s="47">
        <v>161438.47448400001</v>
      </c>
      <c r="I704" s="48">
        <f>Table3[[#This Row],[Residential CLM $ Collected]]/'1.) CLM Reference'!$B$4</f>
        <v>1.7379452825305865E-3</v>
      </c>
      <c r="J704" s="68">
        <v>352368.72499999998</v>
      </c>
      <c r="K704" s="48">
        <f>Table3[[#This Row],[Residential Incentive Disbursements]]/'1.) CLM Reference'!$B$5</f>
        <v>2.8293454814558136E-3</v>
      </c>
      <c r="L704" s="49">
        <v>102950.085525</v>
      </c>
      <c r="M704" s="48">
        <f>Table3[[#This Row],[C&amp;I CLM $ Collected]]/'1.) CLM Reference'!$B$4</f>
        <v>1.1082959997372058E-3</v>
      </c>
      <c r="N704" s="68">
        <v>30411.119999999999</v>
      </c>
      <c r="O704" s="48">
        <f>Table3[[#This Row],[C&amp;I Incentive Disbursements]]/'1.) CLM Reference'!$B$5</f>
        <v>2.4418615743497247E-4</v>
      </c>
    </row>
    <row r="705" spans="1:15" x14ac:dyDescent="0.35">
      <c r="A705" t="s">
        <v>132</v>
      </c>
      <c r="B705" s="72">
        <v>9001200302</v>
      </c>
      <c r="C705" t="s">
        <v>45</v>
      </c>
      <c r="D705" s="47">
        <f>Table3[[#This Row],[Residential CLM $ Collected]]+Table3[[#This Row],[C&amp;I CLM $ Collected]]</f>
        <v>329.73927000000003</v>
      </c>
      <c r="E705" s="48">
        <f>Table3[[#This Row],[CLM $ Collected ]]/'1.) CLM Reference'!$B$4</f>
        <v>3.5497660058623487E-6</v>
      </c>
      <c r="F705" s="47">
        <f>Table3[[#This Row],[Residential Incentive Disbursements]]+Table3[[#This Row],[C&amp;I Incentive Disbursements]]</f>
        <v>200</v>
      </c>
      <c r="G705" s="48">
        <f>Table3[[#This Row],[Incentive Disbursements]]/'1.) CLM Reference'!$B$5</f>
        <v>1.6059004563789332E-6</v>
      </c>
      <c r="H705" s="47">
        <v>329.73927000000003</v>
      </c>
      <c r="I705" s="48">
        <f>Table3[[#This Row],[Residential CLM $ Collected]]/'1.) CLM Reference'!$B$4</f>
        <v>3.5497660058623487E-6</v>
      </c>
      <c r="J705" s="68">
        <v>200</v>
      </c>
      <c r="K705" s="48">
        <f>Table3[[#This Row],[Residential Incentive Disbursements]]/'1.) CLM Reference'!$B$5</f>
        <v>1.6059004563789332E-6</v>
      </c>
      <c r="L705" s="49">
        <v>0</v>
      </c>
      <c r="M705" s="48">
        <f>Table3[[#This Row],[C&amp;I CLM $ Collected]]/'1.) CLM Reference'!$B$4</f>
        <v>0</v>
      </c>
      <c r="N705" s="68">
        <v>0</v>
      </c>
      <c r="O705" s="48">
        <f>Table3[[#This Row],[C&amp;I Incentive Disbursements]]/'1.) CLM Reference'!$B$5</f>
        <v>0</v>
      </c>
    </row>
    <row r="706" spans="1:15" x14ac:dyDescent="0.35">
      <c r="A706" t="s">
        <v>132</v>
      </c>
      <c r="B706" s="72">
        <v>9001205200</v>
      </c>
      <c r="C706" t="s">
        <v>45</v>
      </c>
      <c r="D706" s="47">
        <f>Table3[[#This Row],[Residential CLM $ Collected]]+Table3[[#This Row],[C&amp;I CLM $ Collected]]</f>
        <v>920.00391000000002</v>
      </c>
      <c r="E706" s="48">
        <f>Table3[[#This Row],[CLM $ Collected ]]/'1.) CLM Reference'!$B$4</f>
        <v>9.9041846152520547E-6</v>
      </c>
      <c r="F706" s="47">
        <f>Table3[[#This Row],[Residential Incentive Disbursements]]+Table3[[#This Row],[C&amp;I Incentive Disbursements]]</f>
        <v>0</v>
      </c>
      <c r="G706" s="48">
        <f>Table3[[#This Row],[Incentive Disbursements]]/'1.) CLM Reference'!$B$5</f>
        <v>0</v>
      </c>
      <c r="H706" s="47">
        <v>920.00391000000002</v>
      </c>
      <c r="I706" s="48">
        <f>Table3[[#This Row],[Residential CLM $ Collected]]/'1.) CLM Reference'!$B$4</f>
        <v>9.9041846152520547E-6</v>
      </c>
      <c r="J706" s="68">
        <v>0</v>
      </c>
      <c r="K706" s="48">
        <f>Table3[[#This Row],[Residential Incentive Disbursements]]/'1.) CLM Reference'!$B$5</f>
        <v>0</v>
      </c>
      <c r="L706" s="49">
        <v>0</v>
      </c>
      <c r="M706" s="48">
        <f>Table3[[#This Row],[C&amp;I CLM $ Collected]]/'1.) CLM Reference'!$B$4</f>
        <v>0</v>
      </c>
      <c r="N706" s="68">
        <v>0</v>
      </c>
      <c r="O706" s="48">
        <f>Table3[[#This Row],[C&amp;I Incentive Disbursements]]/'1.) CLM Reference'!$B$5</f>
        <v>0</v>
      </c>
    </row>
    <row r="707" spans="1:15" x14ac:dyDescent="0.35">
      <c r="A707" t="s">
        <v>132</v>
      </c>
      <c r="B707" s="72">
        <v>9001205300</v>
      </c>
      <c r="C707" t="s">
        <v>45</v>
      </c>
      <c r="D707" s="47">
        <f>Table3[[#This Row],[Residential CLM $ Collected]]+Table3[[#This Row],[C&amp;I CLM $ Collected]]</f>
        <v>874.10924999999997</v>
      </c>
      <c r="E707" s="48">
        <f>Table3[[#This Row],[CLM $ Collected ]]/'1.) CLM Reference'!$B$4</f>
        <v>9.4101115134385806E-6</v>
      </c>
      <c r="F707" s="47">
        <f>Table3[[#This Row],[Residential Incentive Disbursements]]+Table3[[#This Row],[C&amp;I Incentive Disbursements]]</f>
        <v>0</v>
      </c>
      <c r="G707" s="48">
        <f>Table3[[#This Row],[Incentive Disbursements]]/'1.) CLM Reference'!$B$5</f>
        <v>0</v>
      </c>
      <c r="H707" s="47">
        <v>874.10924999999997</v>
      </c>
      <c r="I707" s="48">
        <f>Table3[[#This Row],[Residential CLM $ Collected]]/'1.) CLM Reference'!$B$4</f>
        <v>9.4101115134385806E-6</v>
      </c>
      <c r="J707" s="68">
        <v>0</v>
      </c>
      <c r="K707" s="48">
        <f>Table3[[#This Row],[Residential Incentive Disbursements]]/'1.) CLM Reference'!$B$5</f>
        <v>0</v>
      </c>
      <c r="L707" s="49">
        <v>0</v>
      </c>
      <c r="M707" s="48">
        <f>Table3[[#This Row],[C&amp;I CLM $ Collected]]/'1.) CLM Reference'!$B$4</f>
        <v>0</v>
      </c>
      <c r="N707" s="68">
        <v>0</v>
      </c>
      <c r="O707" s="48">
        <f>Table3[[#This Row],[C&amp;I Incentive Disbursements]]/'1.) CLM Reference'!$B$5</f>
        <v>0</v>
      </c>
    </row>
    <row r="708" spans="1:15" x14ac:dyDescent="0.35">
      <c r="A708" t="s">
        <v>132</v>
      </c>
      <c r="B708" s="72">
        <v>9001230100</v>
      </c>
      <c r="C708" t="s">
        <v>45</v>
      </c>
      <c r="D708" s="47">
        <f>Table3[[#This Row],[Residential CLM $ Collected]]+Table3[[#This Row],[C&amp;I CLM $ Collected]]</f>
        <v>94700.796183000013</v>
      </c>
      <c r="E708" s="48">
        <f>Table3[[#This Row],[CLM $ Collected ]]/'1.) CLM Reference'!$B$4</f>
        <v>1.0194893287005587E-3</v>
      </c>
      <c r="F708" s="47">
        <f>Table3[[#This Row],[Residential Incentive Disbursements]]+Table3[[#This Row],[C&amp;I Incentive Disbursements]]</f>
        <v>92992.73</v>
      </c>
      <c r="G708" s="48">
        <f>Table3[[#This Row],[Incentive Disbursements]]/'1.) CLM Reference'!$B$5</f>
        <v>7.4668533773461455E-4</v>
      </c>
      <c r="H708" s="47">
        <v>94700.796183000013</v>
      </c>
      <c r="I708" s="48">
        <f>Table3[[#This Row],[Residential CLM $ Collected]]/'1.) CLM Reference'!$B$4</f>
        <v>1.0194893287005587E-3</v>
      </c>
      <c r="J708" s="68">
        <v>92992.73</v>
      </c>
      <c r="K708" s="48">
        <f>Table3[[#This Row],[Residential Incentive Disbursements]]/'1.) CLM Reference'!$B$5</f>
        <v>7.4668533773461455E-4</v>
      </c>
      <c r="L708" s="49">
        <v>0</v>
      </c>
      <c r="M708" s="48">
        <f>Table3[[#This Row],[C&amp;I CLM $ Collected]]/'1.) CLM Reference'!$B$4</f>
        <v>0</v>
      </c>
      <c r="N708" s="68">
        <v>0</v>
      </c>
      <c r="O708" s="48">
        <f>Table3[[#This Row],[C&amp;I Incentive Disbursements]]/'1.) CLM Reference'!$B$5</f>
        <v>0</v>
      </c>
    </row>
    <row r="709" spans="1:15" x14ac:dyDescent="0.35">
      <c r="A709" t="s">
        <v>132</v>
      </c>
      <c r="B709" s="72">
        <v>9001230200</v>
      </c>
      <c r="C709" t="s">
        <v>45</v>
      </c>
      <c r="D709" s="47">
        <f>Table3[[#This Row],[Residential CLM $ Collected]]+Table3[[#This Row],[C&amp;I CLM $ Collected]]</f>
        <v>28327.678553999998</v>
      </c>
      <c r="E709" s="48">
        <f>Table3[[#This Row],[CLM $ Collected ]]/'1.) CLM Reference'!$B$4</f>
        <v>3.0495800623318257E-4</v>
      </c>
      <c r="F709" s="47">
        <f>Table3[[#This Row],[Residential Incentive Disbursements]]+Table3[[#This Row],[C&amp;I Incentive Disbursements]]</f>
        <v>11139.305</v>
      </c>
      <c r="G709" s="48">
        <f>Table3[[#This Row],[Incentive Disbursements]]/'1.) CLM Reference'!$B$5</f>
        <v>8.9443074916220665E-5</v>
      </c>
      <c r="H709" s="47">
        <v>28327.678553999998</v>
      </c>
      <c r="I709" s="48">
        <f>Table3[[#This Row],[Residential CLM $ Collected]]/'1.) CLM Reference'!$B$4</f>
        <v>3.0495800623318257E-4</v>
      </c>
      <c r="J709" s="68">
        <v>11139.305</v>
      </c>
      <c r="K709" s="48">
        <f>Table3[[#This Row],[Residential Incentive Disbursements]]/'1.) CLM Reference'!$B$5</f>
        <v>8.9443074916220665E-5</v>
      </c>
      <c r="L709" s="49">
        <v>0</v>
      </c>
      <c r="M709" s="48">
        <f>Table3[[#This Row],[C&amp;I CLM $ Collected]]/'1.) CLM Reference'!$B$4</f>
        <v>0</v>
      </c>
      <c r="N709" s="68">
        <v>0</v>
      </c>
      <c r="O709" s="48">
        <f>Table3[[#This Row],[C&amp;I Incentive Disbursements]]/'1.) CLM Reference'!$B$5</f>
        <v>0</v>
      </c>
    </row>
    <row r="710" spans="1:15" x14ac:dyDescent="0.35">
      <c r="A710" t="s">
        <v>132</v>
      </c>
      <c r="B710" s="72">
        <v>9001230300</v>
      </c>
      <c r="C710" t="s">
        <v>45</v>
      </c>
      <c r="D710" s="47">
        <f>Table3[[#This Row],[Residential CLM $ Collected]]+Table3[[#This Row],[C&amp;I CLM $ Collected]]</f>
        <v>46902.254027999996</v>
      </c>
      <c r="E710" s="48">
        <f>Table3[[#This Row],[CLM $ Collected ]]/'1.) CLM Reference'!$B$4</f>
        <v>5.0492022665942935E-4</v>
      </c>
      <c r="F710" s="47">
        <f>Table3[[#This Row],[Residential Incentive Disbursements]]+Table3[[#This Row],[C&amp;I Incentive Disbursements]]</f>
        <v>30743.57</v>
      </c>
      <c r="G710" s="48">
        <f>Table3[[#This Row],[Incentive Disbursements]]/'1.) CLM Reference'!$B$5</f>
        <v>2.4685556546858838E-4</v>
      </c>
      <c r="H710" s="47">
        <v>46902.254027999996</v>
      </c>
      <c r="I710" s="48">
        <f>Table3[[#This Row],[Residential CLM $ Collected]]/'1.) CLM Reference'!$B$4</f>
        <v>5.0492022665942935E-4</v>
      </c>
      <c r="J710" s="68">
        <v>30743.57</v>
      </c>
      <c r="K710" s="48">
        <f>Table3[[#This Row],[Residential Incentive Disbursements]]/'1.) CLM Reference'!$B$5</f>
        <v>2.4685556546858838E-4</v>
      </c>
      <c r="L710" s="49">
        <v>0</v>
      </c>
      <c r="M710" s="48">
        <f>Table3[[#This Row],[C&amp;I CLM $ Collected]]/'1.) CLM Reference'!$B$4</f>
        <v>0</v>
      </c>
      <c r="N710" s="68">
        <v>0</v>
      </c>
      <c r="O710" s="48">
        <f>Table3[[#This Row],[C&amp;I Incentive Disbursements]]/'1.) CLM Reference'!$B$5</f>
        <v>0</v>
      </c>
    </row>
    <row r="711" spans="1:15" x14ac:dyDescent="0.35">
      <c r="A711" t="s">
        <v>132</v>
      </c>
      <c r="B711" s="72">
        <v>9001230400</v>
      </c>
      <c r="C711" t="s">
        <v>45</v>
      </c>
      <c r="D711" s="47">
        <f>Table3[[#This Row],[Residential CLM $ Collected]]+Table3[[#This Row],[C&amp;I CLM $ Collected]]</f>
        <v>74506.887860999996</v>
      </c>
      <c r="E711" s="48">
        <f>Table3[[#This Row],[CLM $ Collected ]]/'1.) CLM Reference'!$B$4</f>
        <v>8.0209438727627392E-4</v>
      </c>
      <c r="F711" s="47">
        <f>Table3[[#This Row],[Residential Incentive Disbursements]]+Table3[[#This Row],[C&amp;I Incentive Disbursements]]</f>
        <v>63721.11</v>
      </c>
      <c r="G711" s="48">
        <f>Table3[[#This Row],[Incentive Disbursements]]/'1.) CLM Reference'!$B$5</f>
        <v>5.1164879814986105E-4</v>
      </c>
      <c r="H711" s="47">
        <v>74506.887860999996</v>
      </c>
      <c r="I711" s="48">
        <f>Table3[[#This Row],[Residential CLM $ Collected]]/'1.) CLM Reference'!$B$4</f>
        <v>8.0209438727627392E-4</v>
      </c>
      <c r="J711" s="68">
        <v>63721.11</v>
      </c>
      <c r="K711" s="48">
        <f>Table3[[#This Row],[Residential Incentive Disbursements]]/'1.) CLM Reference'!$B$5</f>
        <v>5.1164879814986105E-4</v>
      </c>
      <c r="L711" s="49">
        <v>0</v>
      </c>
      <c r="M711" s="48">
        <f>Table3[[#This Row],[C&amp;I CLM $ Collected]]/'1.) CLM Reference'!$B$4</f>
        <v>0</v>
      </c>
      <c r="N711" s="68">
        <v>0</v>
      </c>
      <c r="O711" s="48">
        <f>Table3[[#This Row],[C&amp;I Incentive Disbursements]]/'1.) CLM Reference'!$B$5</f>
        <v>0</v>
      </c>
    </row>
    <row r="712" spans="1:15" x14ac:dyDescent="0.35">
      <c r="A712" t="s">
        <v>132</v>
      </c>
      <c r="B712" s="72">
        <v>9001230501</v>
      </c>
      <c r="C712" t="s">
        <v>45</v>
      </c>
      <c r="D712" s="47">
        <f>Table3[[#This Row],[Residential CLM $ Collected]]+Table3[[#This Row],[C&amp;I CLM $ Collected]]</f>
        <v>50253.454859999998</v>
      </c>
      <c r="E712" s="48">
        <f>Table3[[#This Row],[CLM $ Collected ]]/'1.) CLM Reference'!$B$4</f>
        <v>5.4099715129218916E-4</v>
      </c>
      <c r="F712" s="47">
        <f>Table3[[#This Row],[Residential Incentive Disbursements]]+Table3[[#This Row],[C&amp;I Incentive Disbursements]]</f>
        <v>63588.3</v>
      </c>
      <c r="G712" s="48">
        <f>Table3[[#This Row],[Incentive Disbursements]]/'1.) CLM Reference'!$B$5</f>
        <v>5.1058239995180256E-4</v>
      </c>
      <c r="H712" s="47">
        <v>50253.454859999998</v>
      </c>
      <c r="I712" s="48">
        <f>Table3[[#This Row],[Residential CLM $ Collected]]/'1.) CLM Reference'!$B$4</f>
        <v>5.4099715129218916E-4</v>
      </c>
      <c r="J712" s="68">
        <v>63588.3</v>
      </c>
      <c r="K712" s="48">
        <f>Table3[[#This Row],[Residential Incentive Disbursements]]/'1.) CLM Reference'!$B$5</f>
        <v>5.1058239995180256E-4</v>
      </c>
      <c r="L712" s="49">
        <v>0</v>
      </c>
      <c r="M712" s="48">
        <f>Table3[[#This Row],[C&amp;I CLM $ Collected]]/'1.) CLM Reference'!$B$4</f>
        <v>0</v>
      </c>
      <c r="N712" s="68">
        <v>0</v>
      </c>
      <c r="O712" s="48">
        <f>Table3[[#This Row],[C&amp;I Incentive Disbursements]]/'1.) CLM Reference'!$B$5</f>
        <v>0</v>
      </c>
    </row>
    <row r="713" spans="1:15" x14ac:dyDescent="0.35">
      <c r="A713" t="s">
        <v>132</v>
      </c>
      <c r="B713" s="72">
        <v>9001230502</v>
      </c>
      <c r="C713" t="s">
        <v>45</v>
      </c>
      <c r="D713" s="47">
        <f>Table3[[#This Row],[Residential CLM $ Collected]]+Table3[[#This Row],[C&amp;I CLM $ Collected]]</f>
        <v>49956.920391</v>
      </c>
      <c r="E713" s="48">
        <f>Table3[[#This Row],[CLM $ Collected ]]/'1.) CLM Reference'!$B$4</f>
        <v>5.3780484733147909E-4</v>
      </c>
      <c r="F713" s="47">
        <f>Table3[[#This Row],[Residential Incentive Disbursements]]+Table3[[#This Row],[C&amp;I Incentive Disbursements]]</f>
        <v>38579.24</v>
      </c>
      <c r="G713" s="48">
        <f>Table3[[#This Row],[Incentive Disbursements]]/'1.) CLM Reference'!$B$5</f>
        <v>3.0977209561376196E-4</v>
      </c>
      <c r="H713" s="47">
        <v>49956.920391</v>
      </c>
      <c r="I713" s="48">
        <f>Table3[[#This Row],[Residential CLM $ Collected]]/'1.) CLM Reference'!$B$4</f>
        <v>5.3780484733147909E-4</v>
      </c>
      <c r="J713" s="68">
        <v>38579.24</v>
      </c>
      <c r="K713" s="48">
        <f>Table3[[#This Row],[Residential Incentive Disbursements]]/'1.) CLM Reference'!$B$5</f>
        <v>3.0977209561376196E-4</v>
      </c>
      <c r="L713" s="49">
        <v>0</v>
      </c>
      <c r="M713" s="48">
        <f>Table3[[#This Row],[C&amp;I CLM $ Collected]]/'1.) CLM Reference'!$B$4</f>
        <v>0</v>
      </c>
      <c r="N713" s="68">
        <v>0</v>
      </c>
      <c r="O713" s="48">
        <f>Table3[[#This Row],[C&amp;I Incentive Disbursements]]/'1.) CLM Reference'!$B$5</f>
        <v>0</v>
      </c>
    </row>
    <row r="714" spans="1:15" x14ac:dyDescent="0.35">
      <c r="A714" t="s">
        <v>133</v>
      </c>
      <c r="B714" s="72">
        <v>9005296100</v>
      </c>
      <c r="C714" t="s">
        <v>45</v>
      </c>
      <c r="D714" s="47">
        <f>Table3[[#This Row],[Residential CLM $ Collected]]+Table3[[#This Row],[C&amp;I CLM $ Collected]]</f>
        <v>93.982140000000001</v>
      </c>
      <c r="E714" s="48">
        <f>Table3[[#This Row],[CLM $ Collected ]]/'1.) CLM Reference'!$B$4</f>
        <v>1.0117527273296749E-6</v>
      </c>
      <c r="F714" s="47">
        <f>Table3[[#This Row],[Residential Incentive Disbursements]]+Table3[[#This Row],[C&amp;I Incentive Disbursements]]</f>
        <v>0</v>
      </c>
      <c r="G714" s="48">
        <f>Table3[[#This Row],[Incentive Disbursements]]/'1.) CLM Reference'!$B$5</f>
        <v>0</v>
      </c>
      <c r="H714" s="47">
        <v>93.982140000000001</v>
      </c>
      <c r="I714" s="48">
        <f>Table3[[#This Row],[Residential CLM $ Collected]]/'1.) CLM Reference'!$B$4</f>
        <v>1.0117527273296749E-6</v>
      </c>
      <c r="J714" s="68">
        <v>0</v>
      </c>
      <c r="K714" s="48">
        <f>Table3[[#This Row],[Residential Incentive Disbursements]]/'1.) CLM Reference'!$B$5</f>
        <v>0</v>
      </c>
      <c r="L714" s="49">
        <v>0</v>
      </c>
      <c r="M714" s="48">
        <f>Table3[[#This Row],[C&amp;I CLM $ Collected]]/'1.) CLM Reference'!$B$4</f>
        <v>0</v>
      </c>
      <c r="N714" s="68">
        <v>0</v>
      </c>
      <c r="O714" s="48">
        <f>Table3[[#This Row],[C&amp;I Incentive Disbursements]]/'1.) CLM Reference'!$B$5</f>
        <v>0</v>
      </c>
    </row>
    <row r="715" spans="1:15" x14ac:dyDescent="0.35">
      <c r="A715" t="s">
        <v>133</v>
      </c>
      <c r="B715" s="72">
        <v>9005425600</v>
      </c>
      <c r="C715" t="s">
        <v>45</v>
      </c>
      <c r="D715" s="47">
        <f>Table3[[#This Row],[Residential CLM $ Collected]]+Table3[[#This Row],[C&amp;I CLM $ Collected]]</f>
        <v>44512.114038</v>
      </c>
      <c r="E715" s="48">
        <f>Table3[[#This Row],[CLM $ Collected ]]/'1.) CLM Reference'!$B$4</f>
        <v>4.7918947980069411E-4</v>
      </c>
      <c r="F715" s="47">
        <f>Table3[[#This Row],[Residential Incentive Disbursements]]+Table3[[#This Row],[C&amp;I Incentive Disbursements]]</f>
        <v>32776.32</v>
      </c>
      <c r="G715" s="48">
        <f>Table3[[#This Row],[Incentive Disbursements]]/'1.) CLM Reference'!$B$5</f>
        <v>2.6317753623210979E-4</v>
      </c>
      <c r="H715" s="47">
        <v>34062.225498</v>
      </c>
      <c r="I715" s="48">
        <f>Table3[[#This Row],[Residential CLM $ Collected]]/'1.) CLM Reference'!$B$4</f>
        <v>3.666925390985978E-4</v>
      </c>
      <c r="J715" s="68">
        <v>32266.32</v>
      </c>
      <c r="K715" s="48">
        <f>Table3[[#This Row],[Residential Incentive Disbursements]]/'1.) CLM Reference'!$B$5</f>
        <v>2.5908249006834349E-4</v>
      </c>
      <c r="L715" s="49">
        <v>10449.88854</v>
      </c>
      <c r="M715" s="48">
        <f>Table3[[#This Row],[C&amp;I CLM $ Collected]]/'1.) CLM Reference'!$B$4</f>
        <v>1.1249694070209631E-4</v>
      </c>
      <c r="N715" s="68">
        <v>510</v>
      </c>
      <c r="O715" s="48">
        <f>Table3[[#This Row],[C&amp;I Incentive Disbursements]]/'1.) CLM Reference'!$B$5</f>
        <v>4.0950461637662798E-6</v>
      </c>
    </row>
    <row r="716" spans="1:15" x14ac:dyDescent="0.35">
      <c r="A716" t="s">
        <v>134</v>
      </c>
      <c r="B716" s="72">
        <v>9005260200</v>
      </c>
      <c r="C716" t="s">
        <v>45</v>
      </c>
      <c r="D716" s="47">
        <f>Table3[[#This Row],[Residential CLM $ Collected]]+Table3[[#This Row],[C&amp;I CLM $ Collected]]</f>
        <v>90858.437481000001</v>
      </c>
      <c r="E716" s="48">
        <f>Table3[[#This Row],[CLM $ Collected ]]/'1.) CLM Reference'!$B$4</f>
        <v>9.7812490673562552E-4</v>
      </c>
      <c r="F716" s="47">
        <f>Table3[[#This Row],[Residential Incentive Disbursements]]+Table3[[#This Row],[C&amp;I Incentive Disbursements]]</f>
        <v>145585.47500000001</v>
      </c>
      <c r="G716" s="48">
        <f>Table3[[#This Row],[Incentive Disbursements]]/'1.) CLM Reference'!$B$5</f>
        <v>1.1689789037232189E-3</v>
      </c>
      <c r="H716" s="47">
        <v>62576.405807999996</v>
      </c>
      <c r="I716" s="48">
        <f>Table3[[#This Row],[Residential CLM $ Collected]]/'1.) CLM Reference'!$B$4</f>
        <v>6.7365830617107151E-4</v>
      </c>
      <c r="J716" s="68">
        <v>142499.51500000001</v>
      </c>
      <c r="K716" s="48">
        <f>Table3[[#This Row],[Residential Incentive Disbursements]]/'1.) CLM Reference'!$B$5</f>
        <v>1.1442001808613833E-3</v>
      </c>
      <c r="L716" s="49">
        <v>28282.031672999998</v>
      </c>
      <c r="M716" s="48">
        <f>Table3[[#This Row],[C&amp;I CLM $ Collected]]/'1.) CLM Reference'!$B$4</f>
        <v>3.0446660056455402E-4</v>
      </c>
      <c r="N716" s="68">
        <v>3085.96</v>
      </c>
      <c r="O716" s="48">
        <f>Table3[[#This Row],[C&amp;I Incentive Disbursements]]/'1.) CLM Reference'!$B$5</f>
        <v>2.4778722861835662E-5</v>
      </c>
    </row>
    <row r="717" spans="1:15" x14ac:dyDescent="0.35">
      <c r="A717" t="s">
        <v>135</v>
      </c>
      <c r="B717" s="72">
        <v>9011707100</v>
      </c>
      <c r="C717" t="s">
        <v>45</v>
      </c>
      <c r="D717" s="47">
        <f>Table3[[#This Row],[Residential CLM $ Collected]]+Table3[[#This Row],[C&amp;I CLM $ Collected]]</f>
        <v>126532.449435</v>
      </c>
      <c r="E717" s="48">
        <f>Table3[[#This Row],[CLM $ Collected ]]/'1.) CLM Reference'!$B$4</f>
        <v>1.3621689271128049E-3</v>
      </c>
      <c r="F717" s="47">
        <f>Table3[[#This Row],[Residential Incentive Disbursements]]+Table3[[#This Row],[C&amp;I Incentive Disbursements]]</f>
        <v>192382.39249999999</v>
      </c>
      <c r="G717" s="48">
        <f>Table3[[#This Row],[Incentive Disbursements]]/'1.) CLM Reference'!$B$5</f>
        <v>1.5447348595751052E-3</v>
      </c>
      <c r="H717" s="47">
        <v>94269.947625000001</v>
      </c>
      <c r="I717" s="48">
        <f>Table3[[#This Row],[Residential CLM $ Collected]]/'1.) CLM Reference'!$B$4</f>
        <v>1.0148510835656579E-3</v>
      </c>
      <c r="J717" s="68">
        <v>189927.5925</v>
      </c>
      <c r="K717" s="48">
        <f>Table3[[#This Row],[Residential Incentive Disbursements]]/'1.) CLM Reference'!$B$5</f>
        <v>1.5250240373735101E-3</v>
      </c>
      <c r="L717" s="49">
        <v>32262.501810000002</v>
      </c>
      <c r="M717" s="48">
        <f>Table3[[#This Row],[C&amp;I CLM $ Collected]]/'1.) CLM Reference'!$B$4</f>
        <v>3.473178435471471E-4</v>
      </c>
      <c r="N717" s="68">
        <v>2454.8000000000002</v>
      </c>
      <c r="O717" s="48">
        <f>Table3[[#This Row],[C&amp;I Incentive Disbursements]]/'1.) CLM Reference'!$B$5</f>
        <v>1.9710822201595025E-5</v>
      </c>
    </row>
    <row r="718" spans="1:15" x14ac:dyDescent="0.35">
      <c r="A718" t="s">
        <v>135</v>
      </c>
      <c r="B718" s="72">
        <v>9011708100</v>
      </c>
      <c r="C718" t="s">
        <v>45</v>
      </c>
      <c r="D718" s="47">
        <f>Table3[[#This Row],[Residential CLM $ Collected]]+Table3[[#This Row],[C&amp;I CLM $ Collected]]</f>
        <v>185.66037</v>
      </c>
      <c r="E718" s="48">
        <f>Table3[[#This Row],[CLM $ Collected ]]/'1.) CLM Reference'!$B$4</f>
        <v>1.9987030057470126E-6</v>
      </c>
      <c r="F718" s="47">
        <f>Table3[[#This Row],[Residential Incentive Disbursements]]+Table3[[#This Row],[C&amp;I Incentive Disbursements]]</f>
        <v>0</v>
      </c>
      <c r="G718" s="48">
        <f>Table3[[#This Row],[Incentive Disbursements]]/'1.) CLM Reference'!$B$5</f>
        <v>0</v>
      </c>
      <c r="H718" s="47">
        <v>185.66037</v>
      </c>
      <c r="I718" s="48">
        <f>Table3[[#This Row],[Residential CLM $ Collected]]/'1.) CLM Reference'!$B$4</f>
        <v>1.9987030057470126E-6</v>
      </c>
      <c r="J718" s="68">
        <v>0</v>
      </c>
      <c r="K718" s="48">
        <f>Table3[[#This Row],[Residential Incentive Disbursements]]/'1.) CLM Reference'!$B$5</f>
        <v>0</v>
      </c>
      <c r="L718" s="49">
        <v>0</v>
      </c>
      <c r="M718" s="48">
        <f>Table3[[#This Row],[C&amp;I CLM $ Collected]]/'1.) CLM Reference'!$B$4</f>
        <v>0</v>
      </c>
      <c r="N718" s="68">
        <v>0</v>
      </c>
      <c r="O718" s="48">
        <f>Table3[[#This Row],[C&amp;I Incentive Disbursements]]/'1.) CLM Reference'!$B$5</f>
        <v>0</v>
      </c>
    </row>
    <row r="719" spans="1:15" x14ac:dyDescent="0.35">
      <c r="A719" t="s">
        <v>136</v>
      </c>
      <c r="B719" s="72">
        <v>9001100300</v>
      </c>
      <c r="C719" t="s">
        <v>45</v>
      </c>
      <c r="D719" s="47">
        <f>Table3[[#This Row],[Residential CLM $ Collected]]+Table3[[#This Row],[C&amp;I CLM $ Collected]]</f>
        <v>737566.01795100002</v>
      </c>
      <c r="E719" s="48">
        <f>Table3[[#This Row],[CLM $ Collected ]]/'1.) CLM Reference'!$B$4</f>
        <v>7.9401727843993776E-3</v>
      </c>
      <c r="F719" s="47">
        <f>Table3[[#This Row],[Residential Incentive Disbursements]]+Table3[[#This Row],[C&amp;I Incentive Disbursements]]</f>
        <v>987780.16</v>
      </c>
      <c r="G719" s="48">
        <f>Table3[[#This Row],[Incentive Disbursements]]/'1.) CLM Reference'!$B$5</f>
        <v>7.9313830487302787E-3</v>
      </c>
      <c r="H719" s="47">
        <v>354595.02670200006</v>
      </c>
      <c r="I719" s="48">
        <f>Table3[[#This Row],[Residential CLM $ Collected]]/'1.) CLM Reference'!$B$4</f>
        <v>3.8173474807371641E-3</v>
      </c>
      <c r="J719" s="68">
        <v>744941.04</v>
      </c>
      <c r="K719" s="48">
        <f>Table3[[#This Row],[Residential Incentive Disbursements]]/'1.) CLM Reference'!$B$5</f>
        <v>5.981505780556986E-3</v>
      </c>
      <c r="L719" s="49">
        <v>382970.99124900001</v>
      </c>
      <c r="M719" s="48">
        <f>Table3[[#This Row],[C&amp;I CLM $ Collected]]/'1.) CLM Reference'!$B$4</f>
        <v>4.1228253036622153E-3</v>
      </c>
      <c r="N719" s="68">
        <v>242839.12</v>
      </c>
      <c r="O719" s="48">
        <f>Table3[[#This Row],[C&amp;I Incentive Disbursements]]/'1.) CLM Reference'!$B$5</f>
        <v>1.9498772681732924E-3</v>
      </c>
    </row>
    <row r="720" spans="1:15" x14ac:dyDescent="0.35">
      <c r="A720" t="s">
        <v>136</v>
      </c>
      <c r="B720" s="72">
        <v>9001101010</v>
      </c>
      <c r="C720" t="s">
        <v>45</v>
      </c>
      <c r="D720" s="47">
        <f>Table3[[#This Row],[Residential CLM $ Collected]]+Table3[[#This Row],[C&amp;I CLM $ Collected]]</f>
        <v>68.991720000000001</v>
      </c>
      <c r="E720" s="48">
        <f>Table3[[#This Row],[CLM $ Collected ]]/'1.) CLM Reference'!$B$4</f>
        <v>7.4272155191577119E-7</v>
      </c>
      <c r="F720" s="47">
        <f>Table3[[#This Row],[Residential Incentive Disbursements]]+Table3[[#This Row],[C&amp;I Incentive Disbursements]]</f>
        <v>0</v>
      </c>
      <c r="G720" s="48">
        <f>Table3[[#This Row],[Incentive Disbursements]]/'1.) CLM Reference'!$B$5</f>
        <v>0</v>
      </c>
      <c r="H720" s="47">
        <v>68.991720000000001</v>
      </c>
      <c r="I720" s="48">
        <f>Table3[[#This Row],[Residential CLM $ Collected]]/'1.) CLM Reference'!$B$4</f>
        <v>7.4272155191577119E-7</v>
      </c>
      <c r="J720" s="68">
        <v>0</v>
      </c>
      <c r="K720" s="48">
        <f>Table3[[#This Row],[Residential Incentive Disbursements]]/'1.) CLM Reference'!$B$5</f>
        <v>0</v>
      </c>
      <c r="L720" s="49">
        <v>0</v>
      </c>
      <c r="M720" s="48">
        <f>Table3[[#This Row],[C&amp;I CLM $ Collected]]/'1.) CLM Reference'!$B$4</f>
        <v>0</v>
      </c>
      <c r="N720" s="68">
        <v>0</v>
      </c>
      <c r="O720" s="48">
        <f>Table3[[#This Row],[C&amp;I Incentive Disbursements]]/'1.) CLM Reference'!$B$5</f>
        <v>0</v>
      </c>
    </row>
    <row r="721" spans="1:15" x14ac:dyDescent="0.35">
      <c r="A721" t="s">
        <v>136</v>
      </c>
      <c r="B721" s="72">
        <v>9001102010</v>
      </c>
      <c r="C721" t="s">
        <v>45</v>
      </c>
      <c r="D721" s="47">
        <f>Table3[[#This Row],[Residential CLM $ Collected]]+Table3[[#This Row],[C&amp;I CLM $ Collected]]</f>
        <v>90.48039</v>
      </c>
      <c r="E721" s="48">
        <f>Table3[[#This Row],[CLM $ Collected ]]/'1.) CLM Reference'!$B$4</f>
        <v>9.7405508485285231E-7</v>
      </c>
      <c r="F721" s="47">
        <f>Table3[[#This Row],[Residential Incentive Disbursements]]+Table3[[#This Row],[C&amp;I Incentive Disbursements]]</f>
        <v>0</v>
      </c>
      <c r="G721" s="48">
        <f>Table3[[#This Row],[Incentive Disbursements]]/'1.) CLM Reference'!$B$5</f>
        <v>0</v>
      </c>
      <c r="H721" s="47">
        <v>90.48039</v>
      </c>
      <c r="I721" s="48">
        <f>Table3[[#This Row],[Residential CLM $ Collected]]/'1.) CLM Reference'!$B$4</f>
        <v>9.7405508485285231E-7</v>
      </c>
      <c r="J721" s="68">
        <v>0</v>
      </c>
      <c r="K721" s="48">
        <f>Table3[[#This Row],[Residential Incentive Disbursements]]/'1.) CLM Reference'!$B$5</f>
        <v>0</v>
      </c>
      <c r="L721" s="49">
        <v>0</v>
      </c>
      <c r="M721" s="48">
        <f>Table3[[#This Row],[C&amp;I CLM $ Collected]]/'1.) CLM Reference'!$B$4</f>
        <v>0</v>
      </c>
      <c r="N721" s="68">
        <v>0</v>
      </c>
      <c r="O721" s="48">
        <f>Table3[[#This Row],[C&amp;I Incentive Disbursements]]/'1.) CLM Reference'!$B$5</f>
        <v>0</v>
      </c>
    </row>
    <row r="722" spans="1:15" x14ac:dyDescent="0.35">
      <c r="A722" t="s">
        <v>136</v>
      </c>
      <c r="B722" s="72">
        <v>9001102020</v>
      </c>
      <c r="C722" t="s">
        <v>45</v>
      </c>
      <c r="D722" s="47">
        <f>Table3[[#This Row],[Residential CLM $ Collected]]+Table3[[#This Row],[C&amp;I CLM $ Collected]]</f>
        <v>233.76233999999999</v>
      </c>
      <c r="E722" s="48">
        <f>Table3[[#This Row],[CLM $ Collected ]]/'1.) CLM Reference'!$B$4</f>
        <v>2.5165386215079455E-6</v>
      </c>
      <c r="F722" s="47">
        <f>Table3[[#This Row],[Residential Incentive Disbursements]]+Table3[[#This Row],[C&amp;I Incentive Disbursements]]</f>
        <v>0</v>
      </c>
      <c r="G722" s="48">
        <f>Table3[[#This Row],[Incentive Disbursements]]/'1.) CLM Reference'!$B$5</f>
        <v>0</v>
      </c>
      <c r="H722" s="47">
        <v>233.76233999999999</v>
      </c>
      <c r="I722" s="48">
        <f>Table3[[#This Row],[Residential CLM $ Collected]]/'1.) CLM Reference'!$B$4</f>
        <v>2.5165386215079455E-6</v>
      </c>
      <c r="J722" s="68">
        <v>0</v>
      </c>
      <c r="K722" s="48">
        <f>Table3[[#This Row],[Residential Incentive Disbursements]]/'1.) CLM Reference'!$B$5</f>
        <v>0</v>
      </c>
      <c r="L722" s="49">
        <v>0</v>
      </c>
      <c r="M722" s="48">
        <f>Table3[[#This Row],[C&amp;I CLM $ Collected]]/'1.) CLM Reference'!$B$4</f>
        <v>0</v>
      </c>
      <c r="N722" s="68">
        <v>0</v>
      </c>
      <c r="O722" s="48">
        <f>Table3[[#This Row],[C&amp;I Incentive Disbursements]]/'1.) CLM Reference'!$B$5</f>
        <v>0</v>
      </c>
    </row>
    <row r="723" spans="1:15" x14ac:dyDescent="0.35">
      <c r="A723" t="s">
        <v>136</v>
      </c>
      <c r="B723" s="72">
        <v>9001103000</v>
      </c>
      <c r="C723" t="s">
        <v>45</v>
      </c>
      <c r="D723" s="47">
        <f>Table3[[#This Row],[Residential CLM $ Collected]]+Table3[[#This Row],[C&amp;I CLM $ Collected]]</f>
        <v>46.923450000000003</v>
      </c>
      <c r="E723" s="48">
        <f>Table3[[#This Row],[CLM $ Collected ]]/'1.) CLM Reference'!$B$4</f>
        <v>5.0514840918942292E-7</v>
      </c>
      <c r="F723" s="47">
        <f>Table3[[#This Row],[Residential Incentive Disbursements]]+Table3[[#This Row],[C&amp;I Incentive Disbursements]]</f>
        <v>0</v>
      </c>
      <c r="G723" s="48">
        <f>Table3[[#This Row],[Incentive Disbursements]]/'1.) CLM Reference'!$B$5</f>
        <v>0</v>
      </c>
      <c r="H723" s="47">
        <v>46.923450000000003</v>
      </c>
      <c r="I723" s="48">
        <f>Table3[[#This Row],[Residential CLM $ Collected]]/'1.) CLM Reference'!$B$4</f>
        <v>5.0514840918942292E-7</v>
      </c>
      <c r="J723" s="68">
        <v>0</v>
      </c>
      <c r="K723" s="48">
        <f>Table3[[#This Row],[Residential Incentive Disbursements]]/'1.) CLM Reference'!$B$5</f>
        <v>0</v>
      </c>
      <c r="L723" s="49">
        <v>0</v>
      </c>
      <c r="M723" s="48">
        <f>Table3[[#This Row],[C&amp;I CLM $ Collected]]/'1.) CLM Reference'!$B$4</f>
        <v>0</v>
      </c>
      <c r="N723" s="68">
        <v>0</v>
      </c>
      <c r="O723" s="48">
        <f>Table3[[#This Row],[C&amp;I Incentive Disbursements]]/'1.) CLM Reference'!$B$5</f>
        <v>0</v>
      </c>
    </row>
    <row r="724" spans="1:15" x14ac:dyDescent="0.35">
      <c r="A724" t="s">
        <v>136</v>
      </c>
      <c r="B724" s="72">
        <v>9001104000</v>
      </c>
      <c r="C724" t="s">
        <v>45</v>
      </c>
      <c r="D724" s="47">
        <f>Table3[[#This Row],[Residential CLM $ Collected]]+Table3[[#This Row],[C&amp;I CLM $ Collected]]</f>
        <v>138.68379000000002</v>
      </c>
      <c r="E724" s="48">
        <f>Table3[[#This Row],[CLM $ Collected ]]/'1.) CLM Reference'!$B$4</f>
        <v>1.4929826323269071E-6</v>
      </c>
      <c r="F724" s="47">
        <f>Table3[[#This Row],[Residential Incentive Disbursements]]+Table3[[#This Row],[C&amp;I Incentive Disbursements]]</f>
        <v>0</v>
      </c>
      <c r="G724" s="48">
        <f>Table3[[#This Row],[Incentive Disbursements]]/'1.) CLM Reference'!$B$5</f>
        <v>0</v>
      </c>
      <c r="H724" s="47">
        <v>138.68379000000002</v>
      </c>
      <c r="I724" s="48">
        <f>Table3[[#This Row],[Residential CLM $ Collected]]/'1.) CLM Reference'!$B$4</f>
        <v>1.4929826323269071E-6</v>
      </c>
      <c r="J724" s="68">
        <v>0</v>
      </c>
      <c r="K724" s="48">
        <f>Table3[[#This Row],[Residential Incentive Disbursements]]/'1.) CLM Reference'!$B$5</f>
        <v>0</v>
      </c>
      <c r="L724" s="49">
        <v>0</v>
      </c>
      <c r="M724" s="48">
        <f>Table3[[#This Row],[C&amp;I CLM $ Collected]]/'1.) CLM Reference'!$B$4</f>
        <v>0</v>
      </c>
      <c r="N724" s="68">
        <v>0</v>
      </c>
      <c r="O724" s="48">
        <f>Table3[[#This Row],[C&amp;I Incentive Disbursements]]/'1.) CLM Reference'!$B$5</f>
        <v>0</v>
      </c>
    </row>
    <row r="725" spans="1:15" x14ac:dyDescent="0.35">
      <c r="A725" t="s">
        <v>136</v>
      </c>
      <c r="B725" s="72">
        <v>9001105000</v>
      </c>
      <c r="C725" t="s">
        <v>45</v>
      </c>
      <c r="D725" s="47">
        <f>Table3[[#This Row],[Residential CLM $ Collected]]+Table3[[#This Row],[C&amp;I CLM $ Collected]]</f>
        <v>242.62056000000001</v>
      </c>
      <c r="E725" s="48">
        <f>Table3[[#This Row],[CLM $ Collected ]]/'1.) CLM Reference'!$B$4</f>
        <v>2.6119006577872461E-6</v>
      </c>
      <c r="F725" s="47">
        <f>Table3[[#This Row],[Residential Incentive Disbursements]]+Table3[[#This Row],[C&amp;I Incentive Disbursements]]</f>
        <v>0</v>
      </c>
      <c r="G725" s="48">
        <f>Table3[[#This Row],[Incentive Disbursements]]/'1.) CLM Reference'!$B$5</f>
        <v>0</v>
      </c>
      <c r="H725" s="47">
        <v>242.62056000000001</v>
      </c>
      <c r="I725" s="48">
        <f>Table3[[#This Row],[Residential CLM $ Collected]]/'1.) CLM Reference'!$B$4</f>
        <v>2.6119006577872461E-6</v>
      </c>
      <c r="J725" s="68">
        <v>0</v>
      </c>
      <c r="K725" s="48">
        <f>Table3[[#This Row],[Residential Incentive Disbursements]]/'1.) CLM Reference'!$B$5</f>
        <v>0</v>
      </c>
      <c r="L725" s="49">
        <v>0</v>
      </c>
      <c r="M725" s="48">
        <f>Table3[[#This Row],[C&amp;I CLM $ Collected]]/'1.) CLM Reference'!$B$4</f>
        <v>0</v>
      </c>
      <c r="N725" s="68">
        <v>0</v>
      </c>
      <c r="O725" s="48">
        <f>Table3[[#This Row],[C&amp;I Incentive Disbursements]]/'1.) CLM Reference'!$B$5</f>
        <v>0</v>
      </c>
    </row>
    <row r="726" spans="1:15" x14ac:dyDescent="0.35">
      <c r="A726" t="s">
        <v>136</v>
      </c>
      <c r="B726" s="72">
        <v>9001106000</v>
      </c>
      <c r="C726" t="s">
        <v>45</v>
      </c>
      <c r="D726" s="47">
        <f>Table3[[#This Row],[Residential CLM $ Collected]]+Table3[[#This Row],[C&amp;I CLM $ Collected]]</f>
        <v>54.342330000000004</v>
      </c>
      <c r="E726" s="48">
        <f>Table3[[#This Row],[CLM $ Collected ]]/'1.) CLM Reference'!$B$4</f>
        <v>5.8501541449204305E-7</v>
      </c>
      <c r="F726" s="47">
        <f>Table3[[#This Row],[Residential Incentive Disbursements]]+Table3[[#This Row],[C&amp;I Incentive Disbursements]]</f>
        <v>0</v>
      </c>
      <c r="G726" s="48">
        <f>Table3[[#This Row],[Incentive Disbursements]]/'1.) CLM Reference'!$B$5</f>
        <v>0</v>
      </c>
      <c r="H726" s="47">
        <v>54.342330000000004</v>
      </c>
      <c r="I726" s="48">
        <f>Table3[[#This Row],[Residential CLM $ Collected]]/'1.) CLM Reference'!$B$4</f>
        <v>5.8501541449204305E-7</v>
      </c>
      <c r="J726" s="68">
        <v>0</v>
      </c>
      <c r="K726" s="48">
        <f>Table3[[#This Row],[Residential Incentive Disbursements]]/'1.) CLM Reference'!$B$5</f>
        <v>0</v>
      </c>
      <c r="L726" s="49">
        <v>0</v>
      </c>
      <c r="M726" s="48">
        <f>Table3[[#This Row],[C&amp;I CLM $ Collected]]/'1.) CLM Reference'!$B$4</f>
        <v>0</v>
      </c>
      <c r="N726" s="68">
        <v>0</v>
      </c>
      <c r="O726" s="48">
        <f>Table3[[#This Row],[C&amp;I Incentive Disbursements]]/'1.) CLM Reference'!$B$5</f>
        <v>0</v>
      </c>
    </row>
    <row r="727" spans="1:15" x14ac:dyDescent="0.35">
      <c r="A727" t="s">
        <v>136</v>
      </c>
      <c r="B727" s="72">
        <v>9001107000</v>
      </c>
      <c r="C727" t="s">
        <v>45</v>
      </c>
      <c r="D727" s="47">
        <f>Table3[[#This Row],[Residential CLM $ Collected]]+Table3[[#This Row],[C&amp;I CLM $ Collected]]</f>
        <v>48.874769999999998</v>
      </c>
      <c r="E727" s="48">
        <f>Table3[[#This Row],[CLM $ Collected ]]/'1.) CLM Reference'!$B$4</f>
        <v>5.2615509547995575E-7</v>
      </c>
      <c r="F727" s="47">
        <f>Table3[[#This Row],[Residential Incentive Disbursements]]+Table3[[#This Row],[C&amp;I Incentive Disbursements]]</f>
        <v>0</v>
      </c>
      <c r="G727" s="48">
        <f>Table3[[#This Row],[Incentive Disbursements]]/'1.) CLM Reference'!$B$5</f>
        <v>0</v>
      </c>
      <c r="H727" s="47">
        <v>48.874769999999998</v>
      </c>
      <c r="I727" s="48">
        <f>Table3[[#This Row],[Residential CLM $ Collected]]/'1.) CLM Reference'!$B$4</f>
        <v>5.2615509547995575E-7</v>
      </c>
      <c r="J727" s="68">
        <v>0</v>
      </c>
      <c r="K727" s="48">
        <f>Table3[[#This Row],[Residential Incentive Disbursements]]/'1.) CLM Reference'!$B$5</f>
        <v>0</v>
      </c>
      <c r="L727" s="49">
        <v>0</v>
      </c>
      <c r="M727" s="48">
        <f>Table3[[#This Row],[C&amp;I CLM $ Collected]]/'1.) CLM Reference'!$B$4</f>
        <v>0</v>
      </c>
      <c r="N727" s="68">
        <v>0</v>
      </c>
      <c r="O727" s="48">
        <f>Table3[[#This Row],[C&amp;I Incentive Disbursements]]/'1.) CLM Reference'!$B$5</f>
        <v>0</v>
      </c>
    </row>
    <row r="728" spans="1:15" x14ac:dyDescent="0.35">
      <c r="A728" t="s">
        <v>136</v>
      </c>
      <c r="B728" s="72">
        <v>9001110000</v>
      </c>
      <c r="C728" t="s">
        <v>45</v>
      </c>
      <c r="D728" s="47">
        <f>Table3[[#This Row],[Residential CLM $ Collected]]+Table3[[#This Row],[C&amp;I CLM $ Collected]]</f>
        <v>61.133310000000002</v>
      </c>
      <c r="E728" s="48">
        <f>Table3[[#This Row],[CLM $ Collected ]]/'1.) CLM Reference'!$B$4</f>
        <v>6.5812284252295693E-7</v>
      </c>
      <c r="F728" s="47">
        <f>Table3[[#This Row],[Residential Incentive Disbursements]]+Table3[[#This Row],[C&amp;I Incentive Disbursements]]</f>
        <v>0</v>
      </c>
      <c r="G728" s="48">
        <f>Table3[[#This Row],[Incentive Disbursements]]/'1.) CLM Reference'!$B$5</f>
        <v>0</v>
      </c>
      <c r="H728" s="47">
        <v>61.133310000000002</v>
      </c>
      <c r="I728" s="48">
        <f>Table3[[#This Row],[Residential CLM $ Collected]]/'1.) CLM Reference'!$B$4</f>
        <v>6.5812284252295693E-7</v>
      </c>
      <c r="J728" s="68">
        <v>0</v>
      </c>
      <c r="K728" s="48">
        <f>Table3[[#This Row],[Residential Incentive Disbursements]]/'1.) CLM Reference'!$B$5</f>
        <v>0</v>
      </c>
      <c r="L728" s="49">
        <v>0</v>
      </c>
      <c r="M728" s="48">
        <f>Table3[[#This Row],[C&amp;I CLM $ Collected]]/'1.) CLM Reference'!$B$4</f>
        <v>0</v>
      </c>
      <c r="N728" s="68">
        <v>0</v>
      </c>
      <c r="O728" s="48">
        <f>Table3[[#This Row],[C&amp;I Incentive Disbursements]]/'1.) CLM Reference'!$B$5</f>
        <v>0</v>
      </c>
    </row>
    <row r="729" spans="1:15" x14ac:dyDescent="0.35">
      <c r="A729" t="s">
        <v>136</v>
      </c>
      <c r="B729" s="72">
        <v>9001113000</v>
      </c>
      <c r="C729" t="s">
        <v>45</v>
      </c>
      <c r="D729" s="47">
        <f>Table3[[#This Row],[Residential CLM $ Collected]]+Table3[[#This Row],[C&amp;I CLM $ Collected]]</f>
        <v>43.257480000000001</v>
      </c>
      <c r="E729" s="48">
        <f>Table3[[#This Row],[CLM $ Collected ]]/'1.) CLM Reference'!$B$4</f>
        <v>4.6568287727230794E-7</v>
      </c>
      <c r="F729" s="47">
        <f>Table3[[#This Row],[Residential Incentive Disbursements]]+Table3[[#This Row],[C&amp;I Incentive Disbursements]]</f>
        <v>0</v>
      </c>
      <c r="G729" s="48">
        <f>Table3[[#This Row],[Incentive Disbursements]]/'1.) CLM Reference'!$B$5</f>
        <v>0</v>
      </c>
      <c r="H729" s="47">
        <v>43.257480000000001</v>
      </c>
      <c r="I729" s="48">
        <f>Table3[[#This Row],[Residential CLM $ Collected]]/'1.) CLM Reference'!$B$4</f>
        <v>4.6568287727230794E-7</v>
      </c>
      <c r="J729" s="68">
        <v>0</v>
      </c>
      <c r="K729" s="48">
        <f>Table3[[#This Row],[Residential Incentive Disbursements]]/'1.) CLM Reference'!$B$5</f>
        <v>0</v>
      </c>
      <c r="L729" s="49">
        <v>0</v>
      </c>
      <c r="M729" s="48">
        <f>Table3[[#This Row],[C&amp;I CLM $ Collected]]/'1.) CLM Reference'!$B$4</f>
        <v>0</v>
      </c>
      <c r="N729" s="68">
        <v>0</v>
      </c>
      <c r="O729" s="48">
        <f>Table3[[#This Row],[C&amp;I Incentive Disbursements]]/'1.) CLM Reference'!$B$5</f>
        <v>0</v>
      </c>
    </row>
    <row r="730" spans="1:15" x14ac:dyDescent="0.35">
      <c r="A730" t="s">
        <v>136</v>
      </c>
      <c r="B730" s="72">
        <v>9001201000</v>
      </c>
      <c r="C730" t="s">
        <v>45</v>
      </c>
      <c r="D730" s="47">
        <f>Table3[[#This Row],[Residential CLM $ Collected]]+Table3[[#This Row],[C&amp;I CLM $ Collected]]</f>
        <v>1030.35492</v>
      </c>
      <c r="E730" s="48">
        <f>Table3[[#This Row],[CLM $ Collected ]]/'1.) CLM Reference'!$B$4</f>
        <v>1.1092154322380283E-5</v>
      </c>
      <c r="F730" s="47">
        <f>Table3[[#This Row],[Residential Incentive Disbursements]]+Table3[[#This Row],[C&amp;I Incentive Disbursements]]</f>
        <v>77</v>
      </c>
      <c r="G730" s="48">
        <f>Table3[[#This Row],[Incentive Disbursements]]/'1.) CLM Reference'!$B$5</f>
        <v>6.1827167570588923E-7</v>
      </c>
      <c r="H730" s="47">
        <v>1030.35492</v>
      </c>
      <c r="I730" s="48">
        <f>Table3[[#This Row],[Residential CLM $ Collected]]/'1.) CLM Reference'!$B$4</f>
        <v>1.1092154322380283E-5</v>
      </c>
      <c r="J730" s="68">
        <v>77</v>
      </c>
      <c r="K730" s="48">
        <f>Table3[[#This Row],[Residential Incentive Disbursements]]/'1.) CLM Reference'!$B$5</f>
        <v>6.1827167570588923E-7</v>
      </c>
      <c r="L730" s="49">
        <v>0</v>
      </c>
      <c r="M730" s="48">
        <f>Table3[[#This Row],[C&amp;I CLM $ Collected]]/'1.) CLM Reference'!$B$4</f>
        <v>0</v>
      </c>
      <c r="N730" s="68">
        <v>0</v>
      </c>
      <c r="O730" s="48">
        <f>Table3[[#This Row],[C&amp;I Incentive Disbursements]]/'1.) CLM Reference'!$B$5</f>
        <v>0</v>
      </c>
    </row>
    <row r="731" spans="1:15" x14ac:dyDescent="0.35">
      <c r="A731" t="s">
        <v>136</v>
      </c>
      <c r="B731" s="72">
        <v>9001202000</v>
      </c>
      <c r="C731" t="s">
        <v>45</v>
      </c>
      <c r="D731" s="47">
        <f>Table3[[#This Row],[Residential CLM $ Collected]]+Table3[[#This Row],[C&amp;I CLM $ Collected]]</f>
        <v>51.627870000000001</v>
      </c>
      <c r="E731" s="48">
        <f>Table3[[#This Row],[CLM $ Collected ]]/'1.) CLM Reference'!$B$4</f>
        <v>5.5579324197897493E-7</v>
      </c>
      <c r="F731" s="47">
        <f>Table3[[#This Row],[Residential Incentive Disbursements]]+Table3[[#This Row],[C&amp;I Incentive Disbursements]]</f>
        <v>0</v>
      </c>
      <c r="G731" s="48">
        <f>Table3[[#This Row],[Incentive Disbursements]]/'1.) CLM Reference'!$B$5</f>
        <v>0</v>
      </c>
      <c r="H731" s="47">
        <v>51.627870000000001</v>
      </c>
      <c r="I731" s="48">
        <f>Table3[[#This Row],[Residential CLM $ Collected]]/'1.) CLM Reference'!$B$4</f>
        <v>5.5579324197897493E-7</v>
      </c>
      <c r="J731" s="68">
        <v>0</v>
      </c>
      <c r="K731" s="48">
        <f>Table3[[#This Row],[Residential Incentive Disbursements]]/'1.) CLM Reference'!$B$5</f>
        <v>0</v>
      </c>
      <c r="L731" s="49">
        <v>0</v>
      </c>
      <c r="M731" s="48">
        <f>Table3[[#This Row],[C&amp;I CLM $ Collected]]/'1.) CLM Reference'!$B$4</f>
        <v>0</v>
      </c>
      <c r="N731" s="68">
        <v>0</v>
      </c>
      <c r="O731" s="48">
        <f>Table3[[#This Row],[C&amp;I Incentive Disbursements]]/'1.) CLM Reference'!$B$5</f>
        <v>0</v>
      </c>
    </row>
    <row r="732" spans="1:15" x14ac:dyDescent="0.35">
      <c r="A732" t="s">
        <v>136</v>
      </c>
      <c r="B732" s="72">
        <v>9001203000</v>
      </c>
      <c r="C732" t="s">
        <v>45</v>
      </c>
      <c r="D732" s="47">
        <f>Table3[[#This Row],[Residential CLM $ Collected]]+Table3[[#This Row],[C&amp;I CLM $ Collected]]</f>
        <v>84.235200000000006</v>
      </c>
      <c r="E732" s="48">
        <f>Table3[[#This Row],[CLM $ Collected ]]/'1.) CLM Reference'!$B$4</f>
        <v>9.0682328937349837E-7</v>
      </c>
      <c r="F732" s="47">
        <f>Table3[[#This Row],[Residential Incentive Disbursements]]+Table3[[#This Row],[C&amp;I Incentive Disbursements]]</f>
        <v>0</v>
      </c>
      <c r="G732" s="48">
        <f>Table3[[#This Row],[Incentive Disbursements]]/'1.) CLM Reference'!$B$5</f>
        <v>0</v>
      </c>
      <c r="H732" s="47">
        <v>84.235200000000006</v>
      </c>
      <c r="I732" s="48">
        <f>Table3[[#This Row],[Residential CLM $ Collected]]/'1.) CLM Reference'!$B$4</f>
        <v>9.0682328937349837E-7</v>
      </c>
      <c r="J732" s="68">
        <v>0</v>
      </c>
      <c r="K732" s="48">
        <f>Table3[[#This Row],[Residential Incentive Disbursements]]/'1.) CLM Reference'!$B$5</f>
        <v>0</v>
      </c>
      <c r="L732" s="49">
        <v>0</v>
      </c>
      <c r="M732" s="48">
        <f>Table3[[#This Row],[C&amp;I CLM $ Collected]]/'1.) CLM Reference'!$B$4</f>
        <v>0</v>
      </c>
      <c r="N732" s="68">
        <v>0</v>
      </c>
      <c r="O732" s="48">
        <f>Table3[[#This Row],[C&amp;I Incentive Disbursements]]/'1.) CLM Reference'!$B$5</f>
        <v>0</v>
      </c>
    </row>
    <row r="733" spans="1:15" x14ac:dyDescent="0.35">
      <c r="A733" t="s">
        <v>136</v>
      </c>
      <c r="B733" s="72">
        <v>9001204000</v>
      </c>
      <c r="C733" t="s">
        <v>45</v>
      </c>
      <c r="D733" s="47">
        <f>Table3[[#This Row],[Residential CLM $ Collected]]+Table3[[#This Row],[C&amp;I CLM $ Collected]]</f>
        <v>151.88418000000001</v>
      </c>
      <c r="E733" s="48">
        <f>Table3[[#This Row],[CLM $ Collected ]]/'1.) CLM Reference'!$B$4</f>
        <v>1.6350897452774672E-6</v>
      </c>
      <c r="F733" s="47">
        <f>Table3[[#This Row],[Residential Incentive Disbursements]]+Table3[[#This Row],[C&amp;I Incentive Disbursements]]</f>
        <v>0</v>
      </c>
      <c r="G733" s="48">
        <f>Table3[[#This Row],[Incentive Disbursements]]/'1.) CLM Reference'!$B$5</f>
        <v>0</v>
      </c>
      <c r="H733" s="47">
        <v>151.88418000000001</v>
      </c>
      <c r="I733" s="48">
        <f>Table3[[#This Row],[Residential CLM $ Collected]]/'1.) CLM Reference'!$B$4</f>
        <v>1.6350897452774672E-6</v>
      </c>
      <c r="J733" s="68">
        <v>0</v>
      </c>
      <c r="K733" s="48">
        <f>Table3[[#This Row],[Residential Incentive Disbursements]]/'1.) CLM Reference'!$B$5</f>
        <v>0</v>
      </c>
      <c r="L733" s="49">
        <v>0</v>
      </c>
      <c r="M733" s="48">
        <f>Table3[[#This Row],[C&amp;I CLM $ Collected]]/'1.) CLM Reference'!$B$4</f>
        <v>0</v>
      </c>
      <c r="N733" s="68">
        <v>0</v>
      </c>
      <c r="O733" s="48">
        <f>Table3[[#This Row],[C&amp;I Incentive Disbursements]]/'1.) CLM Reference'!$B$5</f>
        <v>0</v>
      </c>
    </row>
    <row r="734" spans="1:15" x14ac:dyDescent="0.35">
      <c r="A734" t="s">
        <v>136</v>
      </c>
      <c r="B734" s="72">
        <v>9001205000</v>
      </c>
      <c r="C734" t="s">
        <v>45</v>
      </c>
      <c r="D734" s="47">
        <f>Table3[[#This Row],[Residential CLM $ Collected]]+Table3[[#This Row],[C&amp;I CLM $ Collected]]</f>
        <v>135.38973000000001</v>
      </c>
      <c r="E734" s="48">
        <f>Table3[[#This Row],[CLM $ Collected ]]/'1.) CLM Reference'!$B$4</f>
        <v>1.4575208500245718E-6</v>
      </c>
      <c r="F734" s="47">
        <f>Table3[[#This Row],[Residential Incentive Disbursements]]+Table3[[#This Row],[C&amp;I Incentive Disbursements]]</f>
        <v>0</v>
      </c>
      <c r="G734" s="48">
        <f>Table3[[#This Row],[Incentive Disbursements]]/'1.) CLM Reference'!$B$5</f>
        <v>0</v>
      </c>
      <c r="H734" s="47">
        <v>135.38973000000001</v>
      </c>
      <c r="I734" s="48">
        <f>Table3[[#This Row],[Residential CLM $ Collected]]/'1.) CLM Reference'!$B$4</f>
        <v>1.4575208500245718E-6</v>
      </c>
      <c r="J734" s="68">
        <v>0</v>
      </c>
      <c r="K734" s="48">
        <f>Table3[[#This Row],[Residential Incentive Disbursements]]/'1.) CLM Reference'!$B$5</f>
        <v>0</v>
      </c>
      <c r="L734" s="49">
        <v>0</v>
      </c>
      <c r="M734" s="48">
        <f>Table3[[#This Row],[C&amp;I CLM $ Collected]]/'1.) CLM Reference'!$B$4</f>
        <v>0</v>
      </c>
      <c r="N734" s="68">
        <v>0</v>
      </c>
      <c r="O734" s="48">
        <f>Table3[[#This Row],[C&amp;I Incentive Disbursements]]/'1.) CLM Reference'!$B$5</f>
        <v>0</v>
      </c>
    </row>
    <row r="735" spans="1:15" x14ac:dyDescent="0.35">
      <c r="A735" t="s">
        <v>136</v>
      </c>
      <c r="B735" s="72">
        <v>9001206000</v>
      </c>
      <c r="C735" t="s">
        <v>45</v>
      </c>
      <c r="D735" s="47">
        <f>Table3[[#This Row],[Residential CLM $ Collected]]+Table3[[#This Row],[C&amp;I CLM $ Collected]]</f>
        <v>60.558540000000001</v>
      </c>
      <c r="E735" s="48">
        <f>Table3[[#This Row],[CLM $ Collected ]]/'1.) CLM Reference'!$B$4</f>
        <v>6.5193522948193353E-7</v>
      </c>
      <c r="F735" s="47">
        <f>Table3[[#This Row],[Residential Incentive Disbursements]]+Table3[[#This Row],[C&amp;I Incentive Disbursements]]</f>
        <v>0</v>
      </c>
      <c r="G735" s="48">
        <f>Table3[[#This Row],[Incentive Disbursements]]/'1.) CLM Reference'!$B$5</f>
        <v>0</v>
      </c>
      <c r="H735" s="47">
        <v>60.558540000000001</v>
      </c>
      <c r="I735" s="48">
        <f>Table3[[#This Row],[Residential CLM $ Collected]]/'1.) CLM Reference'!$B$4</f>
        <v>6.5193522948193353E-7</v>
      </c>
      <c r="J735" s="68">
        <v>0</v>
      </c>
      <c r="K735" s="48">
        <f>Table3[[#This Row],[Residential Incentive Disbursements]]/'1.) CLM Reference'!$B$5</f>
        <v>0</v>
      </c>
      <c r="L735" s="49">
        <v>0</v>
      </c>
      <c r="M735" s="48">
        <f>Table3[[#This Row],[C&amp;I CLM $ Collected]]/'1.) CLM Reference'!$B$4</f>
        <v>0</v>
      </c>
      <c r="N735" s="68">
        <v>0</v>
      </c>
      <c r="O735" s="48">
        <f>Table3[[#This Row],[C&amp;I Incentive Disbursements]]/'1.) CLM Reference'!$B$5</f>
        <v>0</v>
      </c>
    </row>
    <row r="736" spans="1:15" x14ac:dyDescent="0.35">
      <c r="A736" t="s">
        <v>136</v>
      </c>
      <c r="B736" s="72">
        <v>9001207000</v>
      </c>
      <c r="C736" t="s">
        <v>45</v>
      </c>
      <c r="D736" s="47">
        <f>Table3[[#This Row],[Residential CLM $ Collected]]+Table3[[#This Row],[C&amp;I CLM $ Collected]]</f>
        <v>328.31925000000001</v>
      </c>
      <c r="E736" s="48">
        <f>Table3[[#This Row],[CLM $ Collected ]]/'1.) CLM Reference'!$B$4</f>
        <v>3.5344789618786438E-6</v>
      </c>
      <c r="F736" s="47">
        <f>Table3[[#This Row],[Residential Incentive Disbursements]]+Table3[[#This Row],[C&amp;I Incentive Disbursements]]</f>
        <v>0</v>
      </c>
      <c r="G736" s="48">
        <f>Table3[[#This Row],[Incentive Disbursements]]/'1.) CLM Reference'!$B$5</f>
        <v>0</v>
      </c>
      <c r="H736" s="47">
        <v>328.31925000000001</v>
      </c>
      <c r="I736" s="48">
        <f>Table3[[#This Row],[Residential CLM $ Collected]]/'1.) CLM Reference'!$B$4</f>
        <v>3.5344789618786438E-6</v>
      </c>
      <c r="J736" s="68">
        <v>0</v>
      </c>
      <c r="K736" s="48">
        <f>Table3[[#This Row],[Residential Incentive Disbursements]]/'1.) CLM Reference'!$B$5</f>
        <v>0</v>
      </c>
      <c r="L736" s="49">
        <v>0</v>
      </c>
      <c r="M736" s="48">
        <f>Table3[[#This Row],[C&amp;I CLM $ Collected]]/'1.) CLM Reference'!$B$4</f>
        <v>0</v>
      </c>
      <c r="N736" s="68">
        <v>0</v>
      </c>
      <c r="O736" s="48">
        <f>Table3[[#This Row],[C&amp;I Incentive Disbursements]]/'1.) CLM Reference'!$B$5</f>
        <v>0</v>
      </c>
    </row>
    <row r="737" spans="1:15" x14ac:dyDescent="0.35">
      <c r="A737" t="s">
        <v>136</v>
      </c>
      <c r="B737" s="72">
        <v>9001208000</v>
      </c>
      <c r="C737" t="s">
        <v>45</v>
      </c>
      <c r="D737" s="47">
        <f>Table3[[#This Row],[Residential CLM $ Collected]]+Table3[[#This Row],[C&amp;I CLM $ Collected]]</f>
        <v>177.63774000000001</v>
      </c>
      <c r="E737" s="48">
        <f>Table3[[#This Row],[CLM $ Collected ]]/'1.) CLM Reference'!$B$4</f>
        <v>1.9123364069139062E-6</v>
      </c>
      <c r="F737" s="47">
        <f>Table3[[#This Row],[Residential Incentive Disbursements]]+Table3[[#This Row],[C&amp;I Incentive Disbursements]]</f>
        <v>0</v>
      </c>
      <c r="G737" s="48">
        <f>Table3[[#This Row],[Incentive Disbursements]]/'1.) CLM Reference'!$B$5</f>
        <v>0</v>
      </c>
      <c r="H737" s="47">
        <v>177.63774000000001</v>
      </c>
      <c r="I737" s="48">
        <f>Table3[[#This Row],[Residential CLM $ Collected]]/'1.) CLM Reference'!$B$4</f>
        <v>1.9123364069139062E-6</v>
      </c>
      <c r="J737" s="68">
        <v>0</v>
      </c>
      <c r="K737" s="48">
        <f>Table3[[#This Row],[Residential Incentive Disbursements]]/'1.) CLM Reference'!$B$5</f>
        <v>0</v>
      </c>
      <c r="L737" s="49">
        <v>0</v>
      </c>
      <c r="M737" s="48">
        <f>Table3[[#This Row],[C&amp;I CLM $ Collected]]/'1.) CLM Reference'!$B$4</f>
        <v>0</v>
      </c>
      <c r="N737" s="68">
        <v>0</v>
      </c>
      <c r="O737" s="48">
        <f>Table3[[#This Row],[C&amp;I Incentive Disbursements]]/'1.) CLM Reference'!$B$5</f>
        <v>0</v>
      </c>
    </row>
    <row r="738" spans="1:15" x14ac:dyDescent="0.35">
      <c r="A738" t="s">
        <v>136</v>
      </c>
      <c r="B738" s="72">
        <v>9001209000</v>
      </c>
      <c r="C738" t="s">
        <v>45</v>
      </c>
      <c r="D738" s="47">
        <f>Table3[[#This Row],[Residential CLM $ Collected]]+Table3[[#This Row],[C&amp;I CLM $ Collected]]</f>
        <v>452.80284</v>
      </c>
      <c r="E738" s="48">
        <f>Table3[[#This Row],[CLM $ Collected ]]/'1.) CLM Reference'!$B$4</f>
        <v>4.8745911543685048E-6</v>
      </c>
      <c r="F738" s="47">
        <f>Table3[[#This Row],[Residential Incentive Disbursements]]+Table3[[#This Row],[C&amp;I Incentive Disbursements]]</f>
        <v>0</v>
      </c>
      <c r="G738" s="48">
        <f>Table3[[#This Row],[Incentive Disbursements]]/'1.) CLM Reference'!$B$5</f>
        <v>0</v>
      </c>
      <c r="H738" s="47">
        <v>452.80284</v>
      </c>
      <c r="I738" s="48">
        <f>Table3[[#This Row],[Residential CLM $ Collected]]/'1.) CLM Reference'!$B$4</f>
        <v>4.8745911543685048E-6</v>
      </c>
      <c r="J738" s="68">
        <v>0</v>
      </c>
      <c r="K738" s="48">
        <f>Table3[[#This Row],[Residential Incentive Disbursements]]/'1.) CLM Reference'!$B$5</f>
        <v>0</v>
      </c>
      <c r="L738" s="49">
        <v>0</v>
      </c>
      <c r="M738" s="48">
        <f>Table3[[#This Row],[C&amp;I CLM $ Collected]]/'1.) CLM Reference'!$B$4</f>
        <v>0</v>
      </c>
      <c r="N738" s="68">
        <v>0</v>
      </c>
      <c r="O738" s="48">
        <f>Table3[[#This Row],[C&amp;I Incentive Disbursements]]/'1.) CLM Reference'!$B$5</f>
        <v>0</v>
      </c>
    </row>
    <row r="739" spans="1:15" x14ac:dyDescent="0.35">
      <c r="A739" t="s">
        <v>136</v>
      </c>
      <c r="B739" s="72">
        <v>9001210000</v>
      </c>
      <c r="C739" t="s">
        <v>45</v>
      </c>
      <c r="D739" s="47">
        <f>Table3[[#This Row],[Residential CLM $ Collected]]+Table3[[#This Row],[C&amp;I CLM $ Collected]]</f>
        <v>43.305779999999999</v>
      </c>
      <c r="E739" s="48">
        <f>Table3[[#This Row],[CLM $ Collected ]]/'1.) CLM Reference'!$B$4</f>
        <v>4.6620284475474688E-7</v>
      </c>
      <c r="F739" s="47">
        <f>Table3[[#This Row],[Residential Incentive Disbursements]]+Table3[[#This Row],[C&amp;I Incentive Disbursements]]</f>
        <v>0</v>
      </c>
      <c r="G739" s="48">
        <f>Table3[[#This Row],[Incentive Disbursements]]/'1.) CLM Reference'!$B$5</f>
        <v>0</v>
      </c>
      <c r="H739" s="47">
        <v>43.305779999999999</v>
      </c>
      <c r="I739" s="48">
        <f>Table3[[#This Row],[Residential CLM $ Collected]]/'1.) CLM Reference'!$B$4</f>
        <v>4.6620284475474688E-7</v>
      </c>
      <c r="J739" s="68">
        <v>0</v>
      </c>
      <c r="K739" s="48">
        <f>Table3[[#This Row],[Residential Incentive Disbursements]]/'1.) CLM Reference'!$B$5</f>
        <v>0</v>
      </c>
      <c r="L739" s="49">
        <v>0</v>
      </c>
      <c r="M739" s="48">
        <f>Table3[[#This Row],[C&amp;I CLM $ Collected]]/'1.) CLM Reference'!$B$4</f>
        <v>0</v>
      </c>
      <c r="N739" s="68">
        <v>0</v>
      </c>
      <c r="O739" s="48">
        <f>Table3[[#This Row],[C&amp;I Incentive Disbursements]]/'1.) CLM Reference'!$B$5</f>
        <v>0</v>
      </c>
    </row>
    <row r="740" spans="1:15" x14ac:dyDescent="0.35">
      <c r="A740" t="s">
        <v>136</v>
      </c>
      <c r="B740" s="72">
        <v>9001210200</v>
      </c>
      <c r="C740" t="s">
        <v>45</v>
      </c>
      <c r="D740" s="47">
        <f>Table3[[#This Row],[Residential CLM $ Collected]]+Table3[[#This Row],[C&amp;I CLM $ Collected]]</f>
        <v>31.752420000000001</v>
      </c>
      <c r="E740" s="48">
        <f>Table3[[#This Row],[CLM $ Collected ]]/'1.) CLM Reference'!$B$4</f>
        <v>3.4182662295535423E-7</v>
      </c>
      <c r="F740" s="47">
        <f>Table3[[#This Row],[Residential Incentive Disbursements]]+Table3[[#This Row],[C&amp;I Incentive Disbursements]]</f>
        <v>0</v>
      </c>
      <c r="G740" s="48">
        <f>Table3[[#This Row],[Incentive Disbursements]]/'1.) CLM Reference'!$B$5</f>
        <v>0</v>
      </c>
      <c r="H740" s="47">
        <v>31.752420000000001</v>
      </c>
      <c r="I740" s="48">
        <f>Table3[[#This Row],[Residential CLM $ Collected]]/'1.) CLM Reference'!$B$4</f>
        <v>3.4182662295535423E-7</v>
      </c>
      <c r="J740" s="68">
        <v>0</v>
      </c>
      <c r="K740" s="48">
        <f>Table3[[#This Row],[Residential Incentive Disbursements]]/'1.) CLM Reference'!$B$5</f>
        <v>0</v>
      </c>
      <c r="L740" s="49">
        <v>0</v>
      </c>
      <c r="M740" s="48">
        <f>Table3[[#This Row],[C&amp;I CLM $ Collected]]/'1.) CLM Reference'!$B$4</f>
        <v>0</v>
      </c>
      <c r="N740" s="68">
        <v>0</v>
      </c>
      <c r="O740" s="48">
        <f>Table3[[#This Row],[C&amp;I Incentive Disbursements]]/'1.) CLM Reference'!$B$5</f>
        <v>0</v>
      </c>
    </row>
    <row r="741" spans="1:15" x14ac:dyDescent="0.35">
      <c r="A741" t="s">
        <v>136</v>
      </c>
      <c r="B741" s="72">
        <v>9001210400</v>
      </c>
      <c r="C741" t="s">
        <v>45</v>
      </c>
      <c r="D741" s="47">
        <f>Table3[[#This Row],[Residential CLM $ Collected]]+Table3[[#This Row],[C&amp;I CLM $ Collected]]</f>
        <v>37.21998</v>
      </c>
      <c r="E741" s="48">
        <f>Table3[[#This Row],[CLM $ Collected ]]/'1.) CLM Reference'!$B$4</f>
        <v>4.0068694196744137E-7</v>
      </c>
      <c r="F741" s="47">
        <f>Table3[[#This Row],[Residential Incentive Disbursements]]+Table3[[#This Row],[C&amp;I Incentive Disbursements]]</f>
        <v>0</v>
      </c>
      <c r="G741" s="48">
        <f>Table3[[#This Row],[Incentive Disbursements]]/'1.) CLM Reference'!$B$5</f>
        <v>0</v>
      </c>
      <c r="H741" s="47">
        <v>37.21998</v>
      </c>
      <c r="I741" s="48">
        <f>Table3[[#This Row],[Residential CLM $ Collected]]/'1.) CLM Reference'!$B$4</f>
        <v>4.0068694196744137E-7</v>
      </c>
      <c r="J741" s="68">
        <v>0</v>
      </c>
      <c r="K741" s="48">
        <f>Table3[[#This Row],[Residential Incentive Disbursements]]/'1.) CLM Reference'!$B$5</f>
        <v>0</v>
      </c>
      <c r="L741" s="49">
        <v>0</v>
      </c>
      <c r="M741" s="48">
        <f>Table3[[#This Row],[C&amp;I CLM $ Collected]]/'1.) CLM Reference'!$B$4</f>
        <v>0</v>
      </c>
      <c r="N741" s="68">
        <v>0</v>
      </c>
      <c r="O741" s="48">
        <f>Table3[[#This Row],[C&amp;I Incentive Disbursements]]/'1.) CLM Reference'!$B$5</f>
        <v>0</v>
      </c>
    </row>
    <row r="742" spans="1:15" x14ac:dyDescent="0.35">
      <c r="A742" t="s">
        <v>136</v>
      </c>
      <c r="B742" s="72">
        <v>9001210500</v>
      </c>
      <c r="C742" t="s">
        <v>45</v>
      </c>
      <c r="D742" s="47">
        <f>Table3[[#This Row],[Residential CLM $ Collected]]+Table3[[#This Row],[C&amp;I CLM $ Collected]]</f>
        <v>143.75529</v>
      </c>
      <c r="E742" s="48">
        <f>Table3[[#This Row],[CLM $ Collected ]]/'1.) CLM Reference'!$B$4</f>
        <v>1.5475792179829948E-6</v>
      </c>
      <c r="F742" s="47">
        <f>Table3[[#This Row],[Residential Incentive Disbursements]]+Table3[[#This Row],[C&amp;I Incentive Disbursements]]</f>
        <v>450.74</v>
      </c>
      <c r="G742" s="48">
        <f>Table3[[#This Row],[Incentive Disbursements]]/'1.) CLM Reference'!$B$5</f>
        <v>3.6192178585412017E-6</v>
      </c>
      <c r="H742" s="47">
        <v>143.75529</v>
      </c>
      <c r="I742" s="48">
        <f>Table3[[#This Row],[Residential CLM $ Collected]]/'1.) CLM Reference'!$B$4</f>
        <v>1.5475792179829948E-6</v>
      </c>
      <c r="J742" s="68">
        <v>450.74</v>
      </c>
      <c r="K742" s="48">
        <f>Table3[[#This Row],[Residential Incentive Disbursements]]/'1.) CLM Reference'!$B$5</f>
        <v>3.6192178585412017E-6</v>
      </c>
      <c r="L742" s="49">
        <v>0</v>
      </c>
      <c r="M742" s="48">
        <f>Table3[[#This Row],[C&amp;I CLM $ Collected]]/'1.) CLM Reference'!$B$4</f>
        <v>0</v>
      </c>
      <c r="N742" s="68">
        <v>0</v>
      </c>
      <c r="O742" s="48">
        <f>Table3[[#This Row],[C&amp;I Incentive Disbursements]]/'1.) CLM Reference'!$B$5</f>
        <v>0</v>
      </c>
    </row>
    <row r="743" spans="1:15" x14ac:dyDescent="0.35">
      <c r="A743" t="s">
        <v>136</v>
      </c>
      <c r="B743" s="72">
        <v>9001210800</v>
      </c>
      <c r="C743" t="s">
        <v>45</v>
      </c>
      <c r="D743" s="47">
        <f>Table3[[#This Row],[Residential CLM $ Collected]]+Table3[[#This Row],[C&amp;I CLM $ Collected]]</f>
        <v>30.74295</v>
      </c>
      <c r="E743" s="48">
        <f>Table3[[#This Row],[CLM $ Collected ]]/'1.) CLM Reference'!$B$4</f>
        <v>3.3095930257238056E-7</v>
      </c>
      <c r="F743" s="47">
        <f>Table3[[#This Row],[Residential Incentive Disbursements]]+Table3[[#This Row],[C&amp;I Incentive Disbursements]]</f>
        <v>0</v>
      </c>
      <c r="G743" s="48">
        <f>Table3[[#This Row],[Incentive Disbursements]]/'1.) CLM Reference'!$B$5</f>
        <v>0</v>
      </c>
      <c r="H743" s="47">
        <v>30.74295</v>
      </c>
      <c r="I743" s="48">
        <f>Table3[[#This Row],[Residential CLM $ Collected]]/'1.) CLM Reference'!$B$4</f>
        <v>3.3095930257238056E-7</v>
      </c>
      <c r="J743" s="68">
        <v>0</v>
      </c>
      <c r="K743" s="48">
        <f>Table3[[#This Row],[Residential Incentive Disbursements]]/'1.) CLM Reference'!$B$5</f>
        <v>0</v>
      </c>
      <c r="L743" s="49">
        <v>0</v>
      </c>
      <c r="M743" s="48">
        <f>Table3[[#This Row],[C&amp;I CLM $ Collected]]/'1.) CLM Reference'!$B$4</f>
        <v>0</v>
      </c>
      <c r="N743" s="68">
        <v>0</v>
      </c>
      <c r="O743" s="48">
        <f>Table3[[#This Row],[C&amp;I Incentive Disbursements]]/'1.) CLM Reference'!$B$5</f>
        <v>0</v>
      </c>
    </row>
    <row r="744" spans="1:15" x14ac:dyDescent="0.35">
      <c r="A744" t="s">
        <v>136</v>
      </c>
      <c r="B744" s="72">
        <v>9001211000</v>
      </c>
      <c r="C744" t="s">
        <v>45</v>
      </c>
      <c r="D744" s="47">
        <f>Table3[[#This Row],[Residential CLM $ Collected]]+Table3[[#This Row],[C&amp;I CLM $ Collected]]</f>
        <v>600.23375999999996</v>
      </c>
      <c r="E744" s="48">
        <f>Table3[[#This Row],[CLM $ Collected ]]/'1.) CLM Reference'!$B$4</f>
        <v>6.4617398977651017E-6</v>
      </c>
      <c r="F744" s="47">
        <f>Table3[[#This Row],[Residential Incentive Disbursements]]+Table3[[#This Row],[C&amp;I Incentive Disbursements]]</f>
        <v>0</v>
      </c>
      <c r="G744" s="48">
        <f>Table3[[#This Row],[Incentive Disbursements]]/'1.) CLM Reference'!$B$5</f>
        <v>0</v>
      </c>
      <c r="H744" s="47">
        <v>600.23375999999996</v>
      </c>
      <c r="I744" s="48">
        <f>Table3[[#This Row],[Residential CLM $ Collected]]/'1.) CLM Reference'!$B$4</f>
        <v>6.4617398977651017E-6</v>
      </c>
      <c r="J744" s="68">
        <v>0</v>
      </c>
      <c r="K744" s="48">
        <f>Table3[[#This Row],[Residential Incentive Disbursements]]/'1.) CLM Reference'!$B$5</f>
        <v>0</v>
      </c>
      <c r="L744" s="49">
        <v>0</v>
      </c>
      <c r="M744" s="48">
        <f>Table3[[#This Row],[C&amp;I CLM $ Collected]]/'1.) CLM Reference'!$B$4</f>
        <v>0</v>
      </c>
      <c r="N744" s="68">
        <v>0</v>
      </c>
      <c r="O744" s="48">
        <f>Table3[[#This Row],[C&amp;I Incentive Disbursements]]/'1.) CLM Reference'!$B$5</f>
        <v>0</v>
      </c>
    </row>
    <row r="745" spans="1:15" x14ac:dyDescent="0.35">
      <c r="A745" t="s">
        <v>136</v>
      </c>
      <c r="B745" s="72">
        <v>9001212000</v>
      </c>
      <c r="C745" t="s">
        <v>45</v>
      </c>
      <c r="D745" s="47">
        <f>Table3[[#This Row],[Residential CLM $ Collected]]+Table3[[#This Row],[C&amp;I CLM $ Collected]]</f>
        <v>179.44416000000001</v>
      </c>
      <c r="E745" s="48">
        <f>Table3[[#This Row],[CLM $ Collected ]]/'1.) CLM Reference'!$B$4</f>
        <v>1.9317831907571222E-6</v>
      </c>
      <c r="F745" s="47">
        <f>Table3[[#This Row],[Residential Incentive Disbursements]]+Table3[[#This Row],[C&amp;I Incentive Disbursements]]</f>
        <v>0</v>
      </c>
      <c r="G745" s="48">
        <f>Table3[[#This Row],[Incentive Disbursements]]/'1.) CLM Reference'!$B$5</f>
        <v>0</v>
      </c>
      <c r="H745" s="47">
        <v>179.44416000000001</v>
      </c>
      <c r="I745" s="48">
        <f>Table3[[#This Row],[Residential CLM $ Collected]]/'1.) CLM Reference'!$B$4</f>
        <v>1.9317831907571222E-6</v>
      </c>
      <c r="J745" s="68">
        <v>0</v>
      </c>
      <c r="K745" s="48">
        <f>Table3[[#This Row],[Residential Incentive Disbursements]]/'1.) CLM Reference'!$B$5</f>
        <v>0</v>
      </c>
      <c r="L745" s="49">
        <v>0</v>
      </c>
      <c r="M745" s="48">
        <f>Table3[[#This Row],[C&amp;I CLM $ Collected]]/'1.) CLM Reference'!$B$4</f>
        <v>0</v>
      </c>
      <c r="N745" s="68">
        <v>0</v>
      </c>
      <c r="O745" s="48">
        <f>Table3[[#This Row],[C&amp;I Incentive Disbursements]]/'1.) CLM Reference'!$B$5</f>
        <v>0</v>
      </c>
    </row>
    <row r="746" spans="1:15" x14ac:dyDescent="0.35">
      <c r="A746" t="s">
        <v>136</v>
      </c>
      <c r="B746" s="72">
        <v>9001213000</v>
      </c>
      <c r="C746" t="s">
        <v>45</v>
      </c>
      <c r="D746" s="47">
        <f>Table3[[#This Row],[Residential CLM $ Collected]]+Table3[[#This Row],[C&amp;I CLM $ Collected]]</f>
        <v>195.21894</v>
      </c>
      <c r="E746" s="48">
        <f>Table3[[#This Row],[CLM $ Collected ]]/'1.) CLM Reference'!$B$4</f>
        <v>2.1016045705216776E-6</v>
      </c>
      <c r="F746" s="47">
        <f>Table3[[#This Row],[Residential Incentive Disbursements]]+Table3[[#This Row],[C&amp;I Incentive Disbursements]]</f>
        <v>0</v>
      </c>
      <c r="G746" s="48">
        <f>Table3[[#This Row],[Incentive Disbursements]]/'1.) CLM Reference'!$B$5</f>
        <v>0</v>
      </c>
      <c r="H746" s="47">
        <v>195.21894</v>
      </c>
      <c r="I746" s="48">
        <f>Table3[[#This Row],[Residential CLM $ Collected]]/'1.) CLM Reference'!$B$4</f>
        <v>2.1016045705216776E-6</v>
      </c>
      <c r="J746" s="68">
        <v>0</v>
      </c>
      <c r="K746" s="48">
        <f>Table3[[#This Row],[Residential Incentive Disbursements]]/'1.) CLM Reference'!$B$5</f>
        <v>0</v>
      </c>
      <c r="L746" s="49">
        <v>0</v>
      </c>
      <c r="M746" s="48">
        <f>Table3[[#This Row],[C&amp;I CLM $ Collected]]/'1.) CLM Reference'!$B$4</f>
        <v>0</v>
      </c>
      <c r="N746" s="68">
        <v>0</v>
      </c>
      <c r="O746" s="48">
        <f>Table3[[#This Row],[C&amp;I Incentive Disbursements]]/'1.) CLM Reference'!$B$5</f>
        <v>0</v>
      </c>
    </row>
    <row r="747" spans="1:15" x14ac:dyDescent="0.35">
      <c r="A747" t="s">
        <v>136</v>
      </c>
      <c r="B747" s="72">
        <v>9001214000</v>
      </c>
      <c r="C747" t="s">
        <v>45</v>
      </c>
      <c r="D747" s="47">
        <f>Table3[[#This Row],[Residential CLM $ Collected]]+Table3[[#This Row],[C&amp;I CLM $ Collected]]</f>
        <v>364.03226999999998</v>
      </c>
      <c r="E747" s="48">
        <f>Table3[[#This Row],[CLM $ Collected ]]/'1.) CLM Reference'!$B$4</f>
        <v>3.9189429183939905E-6</v>
      </c>
      <c r="F747" s="47">
        <f>Table3[[#This Row],[Residential Incentive Disbursements]]+Table3[[#This Row],[C&amp;I Incentive Disbursements]]</f>
        <v>0</v>
      </c>
      <c r="G747" s="48">
        <f>Table3[[#This Row],[Incentive Disbursements]]/'1.) CLM Reference'!$B$5</f>
        <v>0</v>
      </c>
      <c r="H747" s="47">
        <v>364.03226999999998</v>
      </c>
      <c r="I747" s="48">
        <f>Table3[[#This Row],[Residential CLM $ Collected]]/'1.) CLM Reference'!$B$4</f>
        <v>3.9189429183939905E-6</v>
      </c>
      <c r="J747" s="68">
        <v>0</v>
      </c>
      <c r="K747" s="48">
        <f>Table3[[#This Row],[Residential Incentive Disbursements]]/'1.) CLM Reference'!$B$5</f>
        <v>0</v>
      </c>
      <c r="L747" s="49">
        <v>0</v>
      </c>
      <c r="M747" s="48">
        <f>Table3[[#This Row],[C&amp;I CLM $ Collected]]/'1.) CLM Reference'!$B$4</f>
        <v>0</v>
      </c>
      <c r="N747" s="68">
        <v>0</v>
      </c>
      <c r="O747" s="48">
        <f>Table3[[#This Row],[C&amp;I Incentive Disbursements]]/'1.) CLM Reference'!$B$5</f>
        <v>0</v>
      </c>
    </row>
    <row r="748" spans="1:15" x14ac:dyDescent="0.35">
      <c r="A748" t="s">
        <v>136</v>
      </c>
      <c r="B748" s="72">
        <v>9001215000</v>
      </c>
      <c r="C748" t="s">
        <v>45</v>
      </c>
      <c r="D748" s="47">
        <f>Table3[[#This Row],[Residential CLM $ Collected]]+Table3[[#This Row],[C&amp;I CLM $ Collected]]</f>
        <v>282.4101</v>
      </c>
      <c r="E748" s="48">
        <f>Table3[[#This Row],[CLM $ Collected ]]/'1.) CLM Reference'!$B$4</f>
        <v>3.0402498698204383E-6</v>
      </c>
      <c r="F748" s="47">
        <f>Table3[[#This Row],[Residential Incentive Disbursements]]+Table3[[#This Row],[C&amp;I Incentive Disbursements]]</f>
        <v>0</v>
      </c>
      <c r="G748" s="48">
        <f>Table3[[#This Row],[Incentive Disbursements]]/'1.) CLM Reference'!$B$5</f>
        <v>0</v>
      </c>
      <c r="H748" s="47">
        <v>282.4101</v>
      </c>
      <c r="I748" s="48">
        <f>Table3[[#This Row],[Residential CLM $ Collected]]/'1.) CLM Reference'!$B$4</f>
        <v>3.0402498698204383E-6</v>
      </c>
      <c r="J748" s="68">
        <v>0</v>
      </c>
      <c r="K748" s="48">
        <f>Table3[[#This Row],[Residential Incentive Disbursements]]/'1.) CLM Reference'!$B$5</f>
        <v>0</v>
      </c>
      <c r="L748" s="49">
        <v>0</v>
      </c>
      <c r="M748" s="48">
        <f>Table3[[#This Row],[C&amp;I CLM $ Collected]]/'1.) CLM Reference'!$B$4</f>
        <v>0</v>
      </c>
      <c r="N748" s="68">
        <v>0</v>
      </c>
      <c r="O748" s="48">
        <f>Table3[[#This Row],[C&amp;I Incentive Disbursements]]/'1.) CLM Reference'!$B$5</f>
        <v>0</v>
      </c>
    </row>
    <row r="749" spans="1:15" x14ac:dyDescent="0.35">
      <c r="A749" t="s">
        <v>136</v>
      </c>
      <c r="B749" s="72">
        <v>9001216000</v>
      </c>
      <c r="C749" t="s">
        <v>45</v>
      </c>
      <c r="D749" s="47">
        <f>Table3[[#This Row],[Residential CLM $ Collected]]+Table3[[#This Row],[C&amp;I CLM $ Collected]]</f>
        <v>1214.0253299999999</v>
      </c>
      <c r="E749" s="48">
        <f>Table3[[#This Row],[CLM $ Collected ]]/'1.) CLM Reference'!$B$4</f>
        <v>1.3069434667850812E-5</v>
      </c>
      <c r="F749" s="47">
        <f>Table3[[#This Row],[Residential Incentive Disbursements]]+Table3[[#This Row],[C&amp;I Incentive Disbursements]]</f>
        <v>8012.13</v>
      </c>
      <c r="G749" s="48">
        <f>Table3[[#This Row],[Incentive Disbursements]]/'1.) CLM Reference'!$B$5</f>
        <v>6.4333416117836703E-5</v>
      </c>
      <c r="H749" s="47">
        <v>1214.0253299999999</v>
      </c>
      <c r="I749" s="48">
        <f>Table3[[#This Row],[Residential CLM $ Collected]]/'1.) CLM Reference'!$B$4</f>
        <v>1.3069434667850812E-5</v>
      </c>
      <c r="J749" s="68">
        <v>8012.13</v>
      </c>
      <c r="K749" s="48">
        <f>Table3[[#This Row],[Residential Incentive Disbursements]]/'1.) CLM Reference'!$B$5</f>
        <v>6.4333416117836703E-5</v>
      </c>
      <c r="L749" s="49">
        <v>0</v>
      </c>
      <c r="M749" s="48">
        <f>Table3[[#This Row],[C&amp;I CLM $ Collected]]/'1.) CLM Reference'!$B$4</f>
        <v>0</v>
      </c>
      <c r="N749" s="68">
        <v>0</v>
      </c>
      <c r="O749" s="48">
        <f>Table3[[#This Row],[C&amp;I Incentive Disbursements]]/'1.) CLM Reference'!$B$5</f>
        <v>0</v>
      </c>
    </row>
    <row r="750" spans="1:15" x14ac:dyDescent="0.35">
      <c r="A750" t="s">
        <v>136</v>
      </c>
      <c r="B750" s="72">
        <v>9001217000</v>
      </c>
      <c r="C750" t="s">
        <v>45</v>
      </c>
      <c r="D750" s="47">
        <f>Table3[[#This Row],[Residential CLM $ Collected]]+Table3[[#This Row],[C&amp;I CLM $ Collected]]</f>
        <v>962.55620999999996</v>
      </c>
      <c r="E750" s="48">
        <f>Table3[[#This Row],[CLM $ Collected ]]/'1.) CLM Reference'!$B$4</f>
        <v>1.0362275967280754E-5</v>
      </c>
      <c r="F750" s="47">
        <f>Table3[[#This Row],[Residential Incentive Disbursements]]+Table3[[#This Row],[C&amp;I Incentive Disbursements]]</f>
        <v>1871.9</v>
      </c>
      <c r="G750" s="48">
        <f>Table3[[#This Row],[Incentive Disbursements]]/'1.) CLM Reference'!$B$5</f>
        <v>1.5030425321478625E-5</v>
      </c>
      <c r="H750" s="47">
        <v>962.55620999999996</v>
      </c>
      <c r="I750" s="48">
        <f>Table3[[#This Row],[Residential CLM $ Collected]]/'1.) CLM Reference'!$B$4</f>
        <v>1.0362275967280754E-5</v>
      </c>
      <c r="J750" s="68">
        <v>1871.9</v>
      </c>
      <c r="K750" s="48">
        <f>Table3[[#This Row],[Residential Incentive Disbursements]]/'1.) CLM Reference'!$B$5</f>
        <v>1.5030425321478625E-5</v>
      </c>
      <c r="L750" s="49">
        <v>0</v>
      </c>
      <c r="M750" s="48">
        <f>Table3[[#This Row],[C&amp;I CLM $ Collected]]/'1.) CLM Reference'!$B$4</f>
        <v>0</v>
      </c>
      <c r="N750" s="68">
        <v>0</v>
      </c>
      <c r="O750" s="48">
        <f>Table3[[#This Row],[C&amp;I Incentive Disbursements]]/'1.) CLM Reference'!$B$5</f>
        <v>0</v>
      </c>
    </row>
    <row r="751" spans="1:15" x14ac:dyDescent="0.35">
      <c r="A751" t="s">
        <v>136</v>
      </c>
      <c r="B751" s="72">
        <v>9001218010</v>
      </c>
      <c r="C751" t="s">
        <v>45</v>
      </c>
      <c r="D751" s="47">
        <f>Table3[[#This Row],[Residential CLM $ Collected]]+Table3[[#This Row],[C&amp;I CLM $ Collected]]</f>
        <v>141.82329000000001</v>
      </c>
      <c r="E751" s="48">
        <f>Table3[[#This Row],[CLM $ Collected ]]/'1.) CLM Reference'!$B$4</f>
        <v>1.5267805186854377E-6</v>
      </c>
      <c r="F751" s="47">
        <f>Table3[[#This Row],[Residential Incentive Disbursements]]+Table3[[#This Row],[C&amp;I Incentive Disbursements]]</f>
        <v>0</v>
      </c>
      <c r="G751" s="48">
        <f>Table3[[#This Row],[Incentive Disbursements]]/'1.) CLM Reference'!$B$5</f>
        <v>0</v>
      </c>
      <c r="H751" s="47">
        <v>141.82329000000001</v>
      </c>
      <c r="I751" s="48">
        <f>Table3[[#This Row],[Residential CLM $ Collected]]/'1.) CLM Reference'!$B$4</f>
        <v>1.5267805186854377E-6</v>
      </c>
      <c r="J751" s="68">
        <v>0</v>
      </c>
      <c r="K751" s="48">
        <f>Table3[[#This Row],[Residential Incentive Disbursements]]/'1.) CLM Reference'!$B$5</f>
        <v>0</v>
      </c>
      <c r="L751" s="49">
        <v>0</v>
      </c>
      <c r="M751" s="48">
        <f>Table3[[#This Row],[C&amp;I CLM $ Collected]]/'1.) CLM Reference'!$B$4</f>
        <v>0</v>
      </c>
      <c r="N751" s="68">
        <v>0</v>
      </c>
      <c r="O751" s="48">
        <f>Table3[[#This Row],[C&amp;I Incentive Disbursements]]/'1.) CLM Reference'!$B$5</f>
        <v>0</v>
      </c>
    </row>
    <row r="752" spans="1:15" x14ac:dyDescent="0.35">
      <c r="A752" t="s">
        <v>136</v>
      </c>
      <c r="B752" s="72">
        <v>9001218020</v>
      </c>
      <c r="C752" t="s">
        <v>45</v>
      </c>
      <c r="D752" s="47">
        <f>Table3[[#This Row],[Residential CLM $ Collected]]+Table3[[#This Row],[C&amp;I CLM $ Collected]]</f>
        <v>448.45584000000002</v>
      </c>
      <c r="E752" s="48">
        <f>Table3[[#This Row],[CLM $ Collected ]]/'1.) CLM Reference'!$B$4</f>
        <v>4.8277940809490008E-6</v>
      </c>
      <c r="F752" s="47">
        <f>Table3[[#This Row],[Residential Incentive Disbursements]]+Table3[[#This Row],[C&amp;I Incentive Disbursements]]</f>
        <v>462.79</v>
      </c>
      <c r="G752" s="48">
        <f>Table3[[#This Row],[Incentive Disbursements]]/'1.) CLM Reference'!$B$5</f>
        <v>3.7159733610380325E-6</v>
      </c>
      <c r="H752" s="47">
        <v>448.45584000000002</v>
      </c>
      <c r="I752" s="48">
        <f>Table3[[#This Row],[Residential CLM $ Collected]]/'1.) CLM Reference'!$B$4</f>
        <v>4.8277940809490008E-6</v>
      </c>
      <c r="J752" s="68">
        <v>462.79</v>
      </c>
      <c r="K752" s="48">
        <f>Table3[[#This Row],[Residential Incentive Disbursements]]/'1.) CLM Reference'!$B$5</f>
        <v>3.7159733610380325E-6</v>
      </c>
      <c r="L752" s="49">
        <v>0</v>
      </c>
      <c r="M752" s="48">
        <f>Table3[[#This Row],[C&amp;I CLM $ Collected]]/'1.) CLM Reference'!$B$4</f>
        <v>0</v>
      </c>
      <c r="N752" s="68">
        <v>0</v>
      </c>
      <c r="O752" s="48">
        <f>Table3[[#This Row],[C&amp;I Incentive Disbursements]]/'1.) CLM Reference'!$B$5</f>
        <v>0</v>
      </c>
    </row>
    <row r="753" spans="1:15" x14ac:dyDescent="0.35">
      <c r="A753" t="s">
        <v>136</v>
      </c>
      <c r="B753" s="72">
        <v>9001219000</v>
      </c>
      <c r="C753" t="s">
        <v>45</v>
      </c>
      <c r="D753" s="47">
        <f>Table3[[#This Row],[Residential CLM $ Collected]]+Table3[[#This Row],[C&amp;I CLM $ Collected]]</f>
        <v>572.86698000000001</v>
      </c>
      <c r="E753" s="48">
        <f>Table3[[#This Row],[CLM $ Collected ]]/'1.) CLM Reference'!$B$4</f>
        <v>6.1671263222152033E-6</v>
      </c>
      <c r="F753" s="47">
        <f>Table3[[#This Row],[Residential Incentive Disbursements]]+Table3[[#This Row],[C&amp;I Incentive Disbursements]]</f>
        <v>100</v>
      </c>
      <c r="G753" s="48">
        <f>Table3[[#This Row],[Incentive Disbursements]]/'1.) CLM Reference'!$B$5</f>
        <v>8.0295022818946661E-7</v>
      </c>
      <c r="H753" s="47">
        <v>572.86698000000001</v>
      </c>
      <c r="I753" s="48">
        <f>Table3[[#This Row],[Residential CLM $ Collected]]/'1.) CLM Reference'!$B$4</f>
        <v>6.1671263222152033E-6</v>
      </c>
      <c r="J753" s="68">
        <v>100</v>
      </c>
      <c r="K753" s="48">
        <f>Table3[[#This Row],[Residential Incentive Disbursements]]/'1.) CLM Reference'!$B$5</f>
        <v>8.0295022818946661E-7</v>
      </c>
      <c r="L753" s="49">
        <v>0</v>
      </c>
      <c r="M753" s="48">
        <f>Table3[[#This Row],[C&amp;I CLM $ Collected]]/'1.) CLM Reference'!$B$4</f>
        <v>0</v>
      </c>
      <c r="N753" s="68">
        <v>0</v>
      </c>
      <c r="O753" s="48">
        <f>Table3[[#This Row],[C&amp;I Incentive Disbursements]]/'1.) CLM Reference'!$B$5</f>
        <v>0</v>
      </c>
    </row>
    <row r="754" spans="1:15" x14ac:dyDescent="0.35">
      <c r="A754" t="s">
        <v>136</v>
      </c>
      <c r="B754" s="72">
        <v>9001220000</v>
      </c>
      <c r="C754" t="s">
        <v>45</v>
      </c>
      <c r="D754" s="47">
        <f>Table3[[#This Row],[Residential CLM $ Collected]]+Table3[[#This Row],[C&amp;I CLM $ Collected]]</f>
        <v>314.62137000000001</v>
      </c>
      <c r="E754" s="48">
        <f>Table3[[#This Row],[CLM $ Collected ]]/'1.) CLM Reference'!$B$4</f>
        <v>3.3870161838589624E-6</v>
      </c>
      <c r="F754" s="47">
        <f>Table3[[#This Row],[Residential Incentive Disbursements]]+Table3[[#This Row],[C&amp;I Incentive Disbursements]]</f>
        <v>0</v>
      </c>
      <c r="G754" s="48">
        <f>Table3[[#This Row],[Incentive Disbursements]]/'1.) CLM Reference'!$B$5</f>
        <v>0</v>
      </c>
      <c r="H754" s="47">
        <v>314.62137000000001</v>
      </c>
      <c r="I754" s="48">
        <f>Table3[[#This Row],[Residential CLM $ Collected]]/'1.) CLM Reference'!$B$4</f>
        <v>3.3870161838589624E-6</v>
      </c>
      <c r="J754" s="68">
        <v>0</v>
      </c>
      <c r="K754" s="48">
        <f>Table3[[#This Row],[Residential Incentive Disbursements]]/'1.) CLM Reference'!$B$5</f>
        <v>0</v>
      </c>
      <c r="L754" s="49">
        <v>0</v>
      </c>
      <c r="M754" s="48">
        <f>Table3[[#This Row],[C&amp;I CLM $ Collected]]/'1.) CLM Reference'!$B$4</f>
        <v>0</v>
      </c>
      <c r="N754" s="68">
        <v>0</v>
      </c>
      <c r="O754" s="48">
        <f>Table3[[#This Row],[C&amp;I Incentive Disbursements]]/'1.) CLM Reference'!$B$5</f>
        <v>0</v>
      </c>
    </row>
    <row r="755" spans="1:15" x14ac:dyDescent="0.35">
      <c r="A755" t="s">
        <v>136</v>
      </c>
      <c r="B755" s="72">
        <v>9001221000</v>
      </c>
      <c r="C755" t="s">
        <v>45</v>
      </c>
      <c r="D755" s="47">
        <f>Table3[[#This Row],[Residential CLM $ Collected]]+Table3[[#This Row],[C&amp;I CLM $ Collected]]</f>
        <v>192.86189999999999</v>
      </c>
      <c r="E755" s="48">
        <f>Table3[[#This Row],[CLM $ Collected ]]/'1.) CLM Reference'!$B$4</f>
        <v>2.0762301573786573E-6</v>
      </c>
      <c r="F755" s="47">
        <f>Table3[[#This Row],[Residential Incentive Disbursements]]+Table3[[#This Row],[C&amp;I Incentive Disbursements]]</f>
        <v>1283.55</v>
      </c>
      <c r="G755" s="48">
        <f>Table3[[#This Row],[Incentive Disbursements]]/'1.) CLM Reference'!$B$5</f>
        <v>1.0306267653925898E-5</v>
      </c>
      <c r="H755" s="47">
        <v>192.86189999999999</v>
      </c>
      <c r="I755" s="48">
        <f>Table3[[#This Row],[Residential CLM $ Collected]]/'1.) CLM Reference'!$B$4</f>
        <v>2.0762301573786573E-6</v>
      </c>
      <c r="J755" s="68">
        <v>1283.55</v>
      </c>
      <c r="K755" s="48">
        <f>Table3[[#This Row],[Residential Incentive Disbursements]]/'1.) CLM Reference'!$B$5</f>
        <v>1.0306267653925898E-5</v>
      </c>
      <c r="L755" s="49">
        <v>0</v>
      </c>
      <c r="M755" s="48">
        <f>Table3[[#This Row],[C&amp;I CLM $ Collected]]/'1.) CLM Reference'!$B$4</f>
        <v>0</v>
      </c>
      <c r="N755" s="68">
        <v>0</v>
      </c>
      <c r="O755" s="48">
        <f>Table3[[#This Row],[C&amp;I Incentive Disbursements]]/'1.) CLM Reference'!$B$5</f>
        <v>0</v>
      </c>
    </row>
    <row r="756" spans="1:15" x14ac:dyDescent="0.35">
      <c r="A756" t="s">
        <v>136</v>
      </c>
      <c r="B756" s="72">
        <v>9001222000</v>
      </c>
      <c r="C756" t="s">
        <v>45</v>
      </c>
      <c r="D756" s="47">
        <f>Table3[[#This Row],[Residential CLM $ Collected]]+Table3[[#This Row],[C&amp;I CLM $ Collected]]</f>
        <v>785.48841000000004</v>
      </c>
      <c r="E756" s="48">
        <f>Table3[[#This Row],[CLM $ Collected ]]/'1.) CLM Reference'!$B$4</f>
        <v>8.4560751766596277E-6</v>
      </c>
      <c r="F756" s="47">
        <f>Table3[[#This Row],[Residential Incentive Disbursements]]+Table3[[#This Row],[C&amp;I Incentive Disbursements]]</f>
        <v>38814.03</v>
      </c>
      <c r="G756" s="48">
        <f>Table3[[#This Row],[Incentive Disbursements]]/'1.) CLM Reference'!$B$5</f>
        <v>3.1165734245452802E-4</v>
      </c>
      <c r="H756" s="47">
        <v>785.48841000000004</v>
      </c>
      <c r="I756" s="48">
        <f>Table3[[#This Row],[Residential CLM $ Collected]]/'1.) CLM Reference'!$B$4</f>
        <v>8.4560751766596277E-6</v>
      </c>
      <c r="J756" s="68">
        <v>38814.03</v>
      </c>
      <c r="K756" s="48">
        <f>Table3[[#This Row],[Residential Incentive Disbursements]]/'1.) CLM Reference'!$B$5</f>
        <v>3.1165734245452802E-4</v>
      </c>
      <c r="L756" s="49">
        <v>0</v>
      </c>
      <c r="M756" s="48">
        <f>Table3[[#This Row],[C&amp;I CLM $ Collected]]/'1.) CLM Reference'!$B$4</f>
        <v>0</v>
      </c>
      <c r="N756" s="68">
        <v>0</v>
      </c>
      <c r="O756" s="48">
        <f>Table3[[#This Row],[C&amp;I Incentive Disbursements]]/'1.) CLM Reference'!$B$5</f>
        <v>0</v>
      </c>
    </row>
    <row r="757" spans="1:15" x14ac:dyDescent="0.35">
      <c r="A757" t="s">
        <v>136</v>
      </c>
      <c r="B757" s="72">
        <v>9001223000</v>
      </c>
      <c r="C757" t="s">
        <v>45</v>
      </c>
      <c r="D757" s="47">
        <f>Table3[[#This Row],[Residential CLM $ Collected]]+Table3[[#This Row],[C&amp;I CLM $ Collected]]</f>
        <v>422.85201000000001</v>
      </c>
      <c r="E757" s="48">
        <f>Table3[[#This Row],[CLM $ Collected ]]/'1.) CLM Reference'!$B$4</f>
        <v>4.5521593185081226E-6</v>
      </c>
      <c r="F757" s="47">
        <f>Table3[[#This Row],[Residential Incentive Disbursements]]+Table3[[#This Row],[C&amp;I Incentive Disbursements]]</f>
        <v>159.07</v>
      </c>
      <c r="G757" s="48">
        <f>Table3[[#This Row],[Incentive Disbursements]]/'1.) CLM Reference'!$B$5</f>
        <v>1.2772529279809845E-6</v>
      </c>
      <c r="H757" s="47">
        <v>422.85201000000001</v>
      </c>
      <c r="I757" s="48">
        <f>Table3[[#This Row],[Residential CLM $ Collected]]/'1.) CLM Reference'!$B$4</f>
        <v>4.5521593185081226E-6</v>
      </c>
      <c r="J757" s="68">
        <v>159.07</v>
      </c>
      <c r="K757" s="48">
        <f>Table3[[#This Row],[Residential Incentive Disbursements]]/'1.) CLM Reference'!$B$5</f>
        <v>1.2772529279809845E-6</v>
      </c>
      <c r="L757" s="49">
        <v>0</v>
      </c>
      <c r="M757" s="48">
        <f>Table3[[#This Row],[C&amp;I CLM $ Collected]]/'1.) CLM Reference'!$B$4</f>
        <v>0</v>
      </c>
      <c r="N757" s="68">
        <v>0</v>
      </c>
      <c r="O757" s="48">
        <f>Table3[[#This Row],[C&amp;I Incentive Disbursements]]/'1.) CLM Reference'!$B$5</f>
        <v>0</v>
      </c>
    </row>
    <row r="758" spans="1:15" x14ac:dyDescent="0.35">
      <c r="A758" t="s">
        <v>136</v>
      </c>
      <c r="B758" s="72">
        <v>9001224000</v>
      </c>
      <c r="C758" t="s">
        <v>45</v>
      </c>
      <c r="D758" s="47">
        <f>Table3[[#This Row],[Residential CLM $ Collected]]+Table3[[#This Row],[C&amp;I CLM $ Collected]]</f>
        <v>19.745039999999999</v>
      </c>
      <c r="E758" s="48">
        <f>Table3[[#This Row],[CLM $ Collected ]]/'1.) CLM Reference'!$B$4</f>
        <v>2.1256270682103561E-7</v>
      </c>
      <c r="F758" s="47">
        <f>Table3[[#This Row],[Residential Incentive Disbursements]]+Table3[[#This Row],[C&amp;I Incentive Disbursements]]</f>
        <v>0</v>
      </c>
      <c r="G758" s="48">
        <f>Table3[[#This Row],[Incentive Disbursements]]/'1.) CLM Reference'!$B$5</f>
        <v>0</v>
      </c>
      <c r="H758" s="47">
        <v>19.745039999999999</v>
      </c>
      <c r="I758" s="48">
        <f>Table3[[#This Row],[Residential CLM $ Collected]]/'1.) CLM Reference'!$B$4</f>
        <v>2.1256270682103561E-7</v>
      </c>
      <c r="J758" s="68">
        <v>0</v>
      </c>
      <c r="K758" s="48">
        <f>Table3[[#This Row],[Residential Incentive Disbursements]]/'1.) CLM Reference'!$B$5</f>
        <v>0</v>
      </c>
      <c r="L758" s="49">
        <v>0</v>
      </c>
      <c r="M758" s="48">
        <f>Table3[[#This Row],[C&amp;I CLM $ Collected]]/'1.) CLM Reference'!$B$4</f>
        <v>0</v>
      </c>
      <c r="N758" s="68">
        <v>0</v>
      </c>
      <c r="O758" s="48">
        <f>Table3[[#This Row],[C&amp;I Incentive Disbursements]]/'1.) CLM Reference'!$B$5</f>
        <v>0</v>
      </c>
    </row>
    <row r="759" spans="1:15" x14ac:dyDescent="0.35">
      <c r="A759" t="s">
        <v>136</v>
      </c>
      <c r="B759" s="72">
        <v>9001230100</v>
      </c>
      <c r="C759" t="s">
        <v>45</v>
      </c>
      <c r="D759" s="47">
        <f>Table3[[#This Row],[Residential CLM $ Collected]]+Table3[[#This Row],[C&amp;I CLM $ Collected]]</f>
        <v>44.730629999999998</v>
      </c>
      <c r="E759" s="48">
        <f>Table3[[#This Row],[CLM $ Collected ]]/'1.) CLM Reference'!$B$4</f>
        <v>4.8154188548669536E-7</v>
      </c>
      <c r="F759" s="47">
        <f>Table3[[#This Row],[Residential Incentive Disbursements]]+Table3[[#This Row],[C&amp;I Incentive Disbursements]]</f>
        <v>0</v>
      </c>
      <c r="G759" s="48">
        <f>Table3[[#This Row],[Incentive Disbursements]]/'1.) CLM Reference'!$B$5</f>
        <v>0</v>
      </c>
      <c r="H759" s="47">
        <v>44.730629999999998</v>
      </c>
      <c r="I759" s="48">
        <f>Table3[[#This Row],[Residential CLM $ Collected]]/'1.) CLM Reference'!$B$4</f>
        <v>4.8154188548669536E-7</v>
      </c>
      <c r="J759" s="68">
        <v>0</v>
      </c>
      <c r="K759" s="48">
        <f>Table3[[#This Row],[Residential Incentive Disbursements]]/'1.) CLM Reference'!$B$5</f>
        <v>0</v>
      </c>
      <c r="L759" s="49">
        <v>0</v>
      </c>
      <c r="M759" s="48">
        <f>Table3[[#This Row],[C&amp;I CLM $ Collected]]/'1.) CLM Reference'!$B$4</f>
        <v>0</v>
      </c>
      <c r="N759" s="68">
        <v>0</v>
      </c>
      <c r="O759" s="48">
        <f>Table3[[#This Row],[C&amp;I Incentive Disbursements]]/'1.) CLM Reference'!$B$5</f>
        <v>0</v>
      </c>
    </row>
    <row r="760" spans="1:15" x14ac:dyDescent="0.35">
      <c r="A760" t="s">
        <v>136</v>
      </c>
      <c r="B760" s="72">
        <v>9001240100</v>
      </c>
      <c r="C760" t="s">
        <v>45</v>
      </c>
      <c r="D760" s="47">
        <f>Table3[[#This Row],[Residential CLM $ Collected]]+Table3[[#This Row],[C&amp;I CLM $ Collected]]</f>
        <v>13.968360000000001</v>
      </c>
      <c r="E760" s="48">
        <f>Table3[[#This Row],[CLM $ Collected ]]/'1.) CLM Reference'!$B$4</f>
        <v>1.5037459592133929E-7</v>
      </c>
      <c r="F760" s="47">
        <f>Table3[[#This Row],[Residential Incentive Disbursements]]+Table3[[#This Row],[C&amp;I Incentive Disbursements]]</f>
        <v>0</v>
      </c>
      <c r="G760" s="48">
        <f>Table3[[#This Row],[Incentive Disbursements]]/'1.) CLM Reference'!$B$5</f>
        <v>0</v>
      </c>
      <c r="H760" s="47">
        <v>13.968360000000001</v>
      </c>
      <c r="I760" s="48">
        <f>Table3[[#This Row],[Residential CLM $ Collected]]/'1.) CLM Reference'!$B$4</f>
        <v>1.5037459592133929E-7</v>
      </c>
      <c r="J760" s="68">
        <v>0</v>
      </c>
      <c r="K760" s="48">
        <f>Table3[[#This Row],[Residential Incentive Disbursements]]/'1.) CLM Reference'!$B$5</f>
        <v>0</v>
      </c>
      <c r="L760" s="49">
        <v>0</v>
      </c>
      <c r="M760" s="48">
        <f>Table3[[#This Row],[C&amp;I CLM $ Collected]]/'1.) CLM Reference'!$B$4</f>
        <v>0</v>
      </c>
      <c r="N760" s="68">
        <v>0</v>
      </c>
      <c r="O760" s="48">
        <f>Table3[[#This Row],[C&amp;I Incentive Disbursements]]/'1.) CLM Reference'!$B$5</f>
        <v>0</v>
      </c>
    </row>
    <row r="761" spans="1:15" x14ac:dyDescent="0.35">
      <c r="A761" t="s">
        <v>136</v>
      </c>
      <c r="B761" s="72">
        <v>9001245300</v>
      </c>
      <c r="C761" t="s">
        <v>45</v>
      </c>
      <c r="D761" s="47">
        <f>Table3[[#This Row],[Residential CLM $ Collected]]+Table3[[#This Row],[C&amp;I CLM $ Collected]]</f>
        <v>53.806200000000004</v>
      </c>
      <c r="E761" s="48">
        <f>Table3[[#This Row],[CLM $ Collected ]]/'1.) CLM Reference'!$B$4</f>
        <v>5.7924377543697082E-7</v>
      </c>
      <c r="F761" s="47">
        <f>Table3[[#This Row],[Residential Incentive Disbursements]]+Table3[[#This Row],[C&amp;I Incentive Disbursements]]</f>
        <v>0</v>
      </c>
      <c r="G761" s="48">
        <f>Table3[[#This Row],[Incentive Disbursements]]/'1.) CLM Reference'!$B$5</f>
        <v>0</v>
      </c>
      <c r="H761" s="47">
        <v>53.806200000000004</v>
      </c>
      <c r="I761" s="48">
        <f>Table3[[#This Row],[Residential CLM $ Collected]]/'1.) CLM Reference'!$B$4</f>
        <v>5.7924377543697082E-7</v>
      </c>
      <c r="J761" s="68">
        <v>0</v>
      </c>
      <c r="K761" s="48">
        <f>Table3[[#This Row],[Residential Incentive Disbursements]]/'1.) CLM Reference'!$B$5</f>
        <v>0</v>
      </c>
      <c r="L761" s="49">
        <v>0</v>
      </c>
      <c r="M761" s="48">
        <f>Table3[[#This Row],[C&amp;I CLM $ Collected]]/'1.) CLM Reference'!$B$4</f>
        <v>0</v>
      </c>
      <c r="N761" s="68">
        <v>0</v>
      </c>
      <c r="O761" s="48">
        <f>Table3[[#This Row],[C&amp;I Incentive Disbursements]]/'1.) CLM Reference'!$B$5</f>
        <v>0</v>
      </c>
    </row>
    <row r="762" spans="1:15" x14ac:dyDescent="0.35">
      <c r="A762" t="s">
        <v>136</v>
      </c>
      <c r="B762" s="72">
        <v>9001245400</v>
      </c>
      <c r="C762" t="s">
        <v>45</v>
      </c>
      <c r="D762" s="47">
        <f>Table3[[#This Row],[Residential CLM $ Collected]]+Table3[[#This Row],[C&amp;I CLM $ Collected]]</f>
        <v>47.676929999999999</v>
      </c>
      <c r="E762" s="48">
        <f>Table3[[#This Row],[CLM $ Collected ]]/'1.) CLM Reference'!$B$4</f>
        <v>5.1325990191547029E-7</v>
      </c>
      <c r="F762" s="47">
        <f>Table3[[#This Row],[Residential Incentive Disbursements]]+Table3[[#This Row],[C&amp;I Incentive Disbursements]]</f>
        <v>0</v>
      </c>
      <c r="G762" s="48">
        <f>Table3[[#This Row],[Incentive Disbursements]]/'1.) CLM Reference'!$B$5</f>
        <v>0</v>
      </c>
      <c r="H762" s="47">
        <v>47.676929999999999</v>
      </c>
      <c r="I762" s="48">
        <f>Table3[[#This Row],[Residential CLM $ Collected]]/'1.) CLM Reference'!$B$4</f>
        <v>5.1325990191547029E-7</v>
      </c>
      <c r="J762" s="68">
        <v>0</v>
      </c>
      <c r="K762" s="48">
        <f>Table3[[#This Row],[Residential Incentive Disbursements]]/'1.) CLM Reference'!$B$5</f>
        <v>0</v>
      </c>
      <c r="L762" s="49">
        <v>0</v>
      </c>
      <c r="M762" s="48">
        <f>Table3[[#This Row],[C&amp;I CLM $ Collected]]/'1.) CLM Reference'!$B$4</f>
        <v>0</v>
      </c>
      <c r="N762" s="68">
        <v>0</v>
      </c>
      <c r="O762" s="48">
        <f>Table3[[#This Row],[C&amp;I Incentive Disbursements]]/'1.) CLM Reference'!$B$5</f>
        <v>0</v>
      </c>
    </row>
    <row r="763" spans="1:15" x14ac:dyDescent="0.35">
      <c r="A763" t="s">
        <v>136</v>
      </c>
      <c r="B763" s="72">
        <v>9001245500</v>
      </c>
      <c r="C763" t="s">
        <v>45</v>
      </c>
      <c r="D763" s="47">
        <f>Table3[[#This Row],[Residential CLM $ Collected]]+Table3[[#This Row],[C&amp;I CLM $ Collected]]</f>
        <v>37.055759999999999</v>
      </c>
      <c r="E763" s="48">
        <f>Table3[[#This Row],[CLM $ Collected ]]/'1.) CLM Reference'!$B$4</f>
        <v>3.9891905252714903E-7</v>
      </c>
      <c r="F763" s="47">
        <f>Table3[[#This Row],[Residential Incentive Disbursements]]+Table3[[#This Row],[C&amp;I Incentive Disbursements]]</f>
        <v>0</v>
      </c>
      <c r="G763" s="48">
        <f>Table3[[#This Row],[Incentive Disbursements]]/'1.) CLM Reference'!$B$5</f>
        <v>0</v>
      </c>
      <c r="H763" s="47">
        <v>37.055759999999999</v>
      </c>
      <c r="I763" s="48">
        <f>Table3[[#This Row],[Residential CLM $ Collected]]/'1.) CLM Reference'!$B$4</f>
        <v>3.9891905252714903E-7</v>
      </c>
      <c r="J763" s="68">
        <v>0</v>
      </c>
      <c r="K763" s="48">
        <f>Table3[[#This Row],[Residential Incentive Disbursements]]/'1.) CLM Reference'!$B$5</f>
        <v>0</v>
      </c>
      <c r="L763" s="49">
        <v>0</v>
      </c>
      <c r="M763" s="48">
        <f>Table3[[#This Row],[C&amp;I CLM $ Collected]]/'1.) CLM Reference'!$B$4</f>
        <v>0</v>
      </c>
      <c r="N763" s="68">
        <v>0</v>
      </c>
      <c r="O763" s="48">
        <f>Table3[[#This Row],[C&amp;I Incentive Disbursements]]/'1.) CLM Reference'!$B$5</f>
        <v>0</v>
      </c>
    </row>
    <row r="764" spans="1:15" x14ac:dyDescent="0.35">
      <c r="A764" t="s">
        <v>136</v>
      </c>
      <c r="B764" s="72">
        <v>9001301000</v>
      </c>
      <c r="C764" t="s">
        <v>45</v>
      </c>
      <c r="D764" s="47">
        <f>Table3[[#This Row],[Residential CLM $ Collected]]+Table3[[#This Row],[C&amp;I CLM $ Collected]]</f>
        <v>438.82481999999999</v>
      </c>
      <c r="E764" s="48">
        <f>Table3[[#This Row],[CLM $ Collected ]]/'1.) CLM Reference'!$B$4</f>
        <v>4.7241125649506772E-6</v>
      </c>
      <c r="F764" s="47">
        <f>Table3[[#This Row],[Residential Incentive Disbursements]]+Table3[[#This Row],[C&amp;I Incentive Disbursements]]</f>
        <v>1664.47</v>
      </c>
      <c r="G764" s="48">
        <f>Table3[[#This Row],[Incentive Disbursements]]/'1.) CLM Reference'!$B$5</f>
        <v>1.3364865663145214E-5</v>
      </c>
      <c r="H764" s="47">
        <v>438.82481999999999</v>
      </c>
      <c r="I764" s="48">
        <f>Table3[[#This Row],[Residential CLM $ Collected]]/'1.) CLM Reference'!$B$4</f>
        <v>4.7241125649506772E-6</v>
      </c>
      <c r="J764" s="68">
        <v>1664.47</v>
      </c>
      <c r="K764" s="48">
        <f>Table3[[#This Row],[Residential Incentive Disbursements]]/'1.) CLM Reference'!$B$5</f>
        <v>1.3364865663145214E-5</v>
      </c>
      <c r="L764" s="49">
        <v>0</v>
      </c>
      <c r="M764" s="48">
        <f>Table3[[#This Row],[C&amp;I CLM $ Collected]]/'1.) CLM Reference'!$B$4</f>
        <v>0</v>
      </c>
      <c r="N764" s="68">
        <v>0</v>
      </c>
      <c r="O764" s="48">
        <f>Table3[[#This Row],[C&amp;I Incentive Disbursements]]/'1.) CLM Reference'!$B$5</f>
        <v>0</v>
      </c>
    </row>
    <row r="765" spans="1:15" x14ac:dyDescent="0.35">
      <c r="A765" t="s">
        <v>136</v>
      </c>
      <c r="B765" s="72">
        <v>9001302000</v>
      </c>
      <c r="C765" t="s">
        <v>45</v>
      </c>
      <c r="D765" s="47">
        <f>Table3[[#This Row],[Residential CLM $ Collected]]+Table3[[#This Row],[C&amp;I CLM $ Collected]]</f>
        <v>264.62121000000002</v>
      </c>
      <c r="E765" s="48">
        <f>Table3[[#This Row],[CLM $ Collected ]]/'1.) CLM Reference'!$B$4</f>
        <v>2.8487458460381796E-6</v>
      </c>
      <c r="F765" s="47">
        <f>Table3[[#This Row],[Residential Incentive Disbursements]]+Table3[[#This Row],[C&amp;I Incentive Disbursements]]</f>
        <v>0</v>
      </c>
      <c r="G765" s="48">
        <f>Table3[[#This Row],[Incentive Disbursements]]/'1.) CLM Reference'!$B$5</f>
        <v>0</v>
      </c>
      <c r="H765" s="47">
        <v>264.62121000000002</v>
      </c>
      <c r="I765" s="48">
        <f>Table3[[#This Row],[Residential CLM $ Collected]]/'1.) CLM Reference'!$B$4</f>
        <v>2.8487458460381796E-6</v>
      </c>
      <c r="J765" s="68">
        <v>0</v>
      </c>
      <c r="K765" s="48">
        <f>Table3[[#This Row],[Residential Incentive Disbursements]]/'1.) CLM Reference'!$B$5</f>
        <v>0</v>
      </c>
      <c r="L765" s="49">
        <v>0</v>
      </c>
      <c r="M765" s="48">
        <f>Table3[[#This Row],[C&amp;I CLM $ Collected]]/'1.) CLM Reference'!$B$4</f>
        <v>0</v>
      </c>
      <c r="N765" s="68">
        <v>0</v>
      </c>
      <c r="O765" s="48">
        <f>Table3[[#This Row],[C&amp;I Incentive Disbursements]]/'1.) CLM Reference'!$B$5</f>
        <v>0</v>
      </c>
    </row>
    <row r="766" spans="1:15" x14ac:dyDescent="0.35">
      <c r="A766" t="s">
        <v>136</v>
      </c>
      <c r="B766" s="72">
        <v>9001303000</v>
      </c>
      <c r="C766" t="s">
        <v>45</v>
      </c>
      <c r="D766" s="47">
        <f>Table3[[#This Row],[Residential CLM $ Collected]]+Table3[[#This Row],[C&amp;I CLM $ Collected]]</f>
        <v>225.05385000000001</v>
      </c>
      <c r="E766" s="48">
        <f>Table3[[#This Row],[CLM $ Collected ]]/'1.) CLM Reference'!$B$4</f>
        <v>2.422788484424206E-6</v>
      </c>
      <c r="F766" s="47">
        <f>Table3[[#This Row],[Residential Incentive Disbursements]]+Table3[[#This Row],[C&amp;I Incentive Disbursements]]</f>
        <v>0</v>
      </c>
      <c r="G766" s="48">
        <f>Table3[[#This Row],[Incentive Disbursements]]/'1.) CLM Reference'!$B$5</f>
        <v>0</v>
      </c>
      <c r="H766" s="47">
        <v>225.05385000000001</v>
      </c>
      <c r="I766" s="48">
        <f>Table3[[#This Row],[Residential CLM $ Collected]]/'1.) CLM Reference'!$B$4</f>
        <v>2.422788484424206E-6</v>
      </c>
      <c r="J766" s="68">
        <v>0</v>
      </c>
      <c r="K766" s="48">
        <f>Table3[[#This Row],[Residential Incentive Disbursements]]/'1.) CLM Reference'!$B$5</f>
        <v>0</v>
      </c>
      <c r="L766" s="49">
        <v>0</v>
      </c>
      <c r="M766" s="48">
        <f>Table3[[#This Row],[C&amp;I CLM $ Collected]]/'1.) CLM Reference'!$B$4</f>
        <v>0</v>
      </c>
      <c r="N766" s="68">
        <v>0</v>
      </c>
      <c r="O766" s="48">
        <f>Table3[[#This Row],[C&amp;I Incentive Disbursements]]/'1.) CLM Reference'!$B$5</f>
        <v>0</v>
      </c>
    </row>
    <row r="767" spans="1:15" x14ac:dyDescent="0.35">
      <c r="A767" t="s">
        <v>136</v>
      </c>
      <c r="B767" s="72">
        <v>9001304000</v>
      </c>
      <c r="C767" t="s">
        <v>45</v>
      </c>
      <c r="D767" s="47">
        <f>Table3[[#This Row],[Residential CLM $ Collected]]+Table3[[#This Row],[C&amp;I CLM $ Collected]]</f>
        <v>360.19725</v>
      </c>
      <c r="E767" s="48">
        <f>Table3[[#This Row],[CLM $ Collected ]]/'1.) CLM Reference'!$B$4</f>
        <v>3.8776575002883391E-6</v>
      </c>
      <c r="F767" s="47">
        <f>Table3[[#This Row],[Residential Incentive Disbursements]]+Table3[[#This Row],[C&amp;I Incentive Disbursements]]</f>
        <v>457.98</v>
      </c>
      <c r="G767" s="48">
        <f>Table3[[#This Row],[Incentive Disbursements]]/'1.) CLM Reference'!$B$5</f>
        <v>3.6773514550621192E-6</v>
      </c>
      <c r="H767" s="47">
        <v>360.19725</v>
      </c>
      <c r="I767" s="48">
        <f>Table3[[#This Row],[Residential CLM $ Collected]]/'1.) CLM Reference'!$B$4</f>
        <v>3.8776575002883391E-6</v>
      </c>
      <c r="J767" s="68">
        <v>457.98</v>
      </c>
      <c r="K767" s="48">
        <f>Table3[[#This Row],[Residential Incentive Disbursements]]/'1.) CLM Reference'!$B$5</f>
        <v>3.6773514550621192E-6</v>
      </c>
      <c r="L767" s="49">
        <v>0</v>
      </c>
      <c r="M767" s="48">
        <f>Table3[[#This Row],[C&amp;I CLM $ Collected]]/'1.) CLM Reference'!$B$4</f>
        <v>0</v>
      </c>
      <c r="N767" s="68">
        <v>0</v>
      </c>
      <c r="O767" s="48">
        <f>Table3[[#This Row],[C&amp;I Incentive Disbursements]]/'1.) CLM Reference'!$B$5</f>
        <v>0</v>
      </c>
    </row>
    <row r="768" spans="1:15" x14ac:dyDescent="0.35">
      <c r="A768" t="s">
        <v>136</v>
      </c>
      <c r="B768" s="72">
        <v>9001305000</v>
      </c>
      <c r="C768" t="s">
        <v>45</v>
      </c>
      <c r="D768" s="47">
        <f>Table3[[#This Row],[Residential CLM $ Collected]]+Table3[[#This Row],[C&amp;I CLM $ Collected]]</f>
        <v>416.2011</v>
      </c>
      <c r="E768" s="48">
        <f>Table3[[#This Row],[CLM $ Collected ]]/'1.) CLM Reference'!$B$4</f>
        <v>4.4805597961762813E-6</v>
      </c>
      <c r="F768" s="47">
        <f>Table3[[#This Row],[Residential Incentive Disbursements]]+Table3[[#This Row],[C&amp;I Incentive Disbursements]]</f>
        <v>0</v>
      </c>
      <c r="G768" s="48">
        <f>Table3[[#This Row],[Incentive Disbursements]]/'1.) CLM Reference'!$B$5</f>
        <v>0</v>
      </c>
      <c r="H768" s="47">
        <v>416.2011</v>
      </c>
      <c r="I768" s="48">
        <f>Table3[[#This Row],[Residential CLM $ Collected]]/'1.) CLM Reference'!$B$4</f>
        <v>4.4805597961762813E-6</v>
      </c>
      <c r="J768" s="68">
        <v>0</v>
      </c>
      <c r="K768" s="48">
        <f>Table3[[#This Row],[Residential Incentive Disbursements]]/'1.) CLM Reference'!$B$5</f>
        <v>0</v>
      </c>
      <c r="L768" s="49">
        <v>0</v>
      </c>
      <c r="M768" s="48">
        <f>Table3[[#This Row],[C&amp;I CLM $ Collected]]/'1.) CLM Reference'!$B$4</f>
        <v>0</v>
      </c>
      <c r="N768" s="68">
        <v>0</v>
      </c>
      <c r="O768" s="48">
        <f>Table3[[#This Row],[C&amp;I Incentive Disbursements]]/'1.) CLM Reference'!$B$5</f>
        <v>0</v>
      </c>
    </row>
    <row r="769" spans="1:15" x14ac:dyDescent="0.35">
      <c r="A769" t="s">
        <v>136</v>
      </c>
      <c r="B769" s="72">
        <v>9001351000</v>
      </c>
      <c r="C769" t="s">
        <v>45</v>
      </c>
      <c r="D769" s="47">
        <f>Table3[[#This Row],[Residential CLM $ Collected]]+Table3[[#This Row],[C&amp;I CLM $ Collected]]</f>
        <v>202.79721000000001</v>
      </c>
      <c r="E769" s="48">
        <f>Table3[[#This Row],[CLM $ Collected ]]/'1.) CLM Reference'!$B$4</f>
        <v>2.1831874685163462E-6</v>
      </c>
      <c r="F769" s="47">
        <f>Table3[[#This Row],[Residential Incentive Disbursements]]+Table3[[#This Row],[C&amp;I Incentive Disbursements]]</f>
        <v>0</v>
      </c>
      <c r="G769" s="48">
        <f>Table3[[#This Row],[Incentive Disbursements]]/'1.) CLM Reference'!$B$5</f>
        <v>0</v>
      </c>
      <c r="H769" s="47">
        <v>202.79721000000001</v>
      </c>
      <c r="I769" s="48">
        <f>Table3[[#This Row],[Residential CLM $ Collected]]/'1.) CLM Reference'!$B$4</f>
        <v>2.1831874685163462E-6</v>
      </c>
      <c r="J769" s="68">
        <v>0</v>
      </c>
      <c r="K769" s="48">
        <f>Table3[[#This Row],[Residential Incentive Disbursements]]/'1.) CLM Reference'!$B$5</f>
        <v>0</v>
      </c>
      <c r="L769" s="49">
        <v>0</v>
      </c>
      <c r="M769" s="48">
        <f>Table3[[#This Row],[C&amp;I CLM $ Collected]]/'1.) CLM Reference'!$B$4</f>
        <v>0</v>
      </c>
      <c r="N769" s="68">
        <v>0</v>
      </c>
      <c r="O769" s="48">
        <f>Table3[[#This Row],[C&amp;I Incentive Disbursements]]/'1.) CLM Reference'!$B$5</f>
        <v>0</v>
      </c>
    </row>
    <row r="770" spans="1:15" x14ac:dyDescent="0.35">
      <c r="A770" t="s">
        <v>136</v>
      </c>
      <c r="B770" s="72">
        <v>9001352000</v>
      </c>
      <c r="C770" t="s">
        <v>45</v>
      </c>
      <c r="D770" s="47">
        <f>Table3[[#This Row],[Residential CLM $ Collected]]+Table3[[#This Row],[C&amp;I CLM $ Collected]]</f>
        <v>505.34358000000003</v>
      </c>
      <c r="E770" s="48">
        <f>Table3[[#This Row],[CLM $ Collected ]]/'1.) CLM Reference'!$B$4</f>
        <v>5.4402117817655758E-6</v>
      </c>
      <c r="F770" s="47">
        <f>Table3[[#This Row],[Residential Incentive Disbursements]]+Table3[[#This Row],[C&amp;I Incentive Disbursements]]</f>
        <v>0</v>
      </c>
      <c r="G770" s="48">
        <f>Table3[[#This Row],[Incentive Disbursements]]/'1.) CLM Reference'!$B$5</f>
        <v>0</v>
      </c>
      <c r="H770" s="47">
        <v>505.34358000000003</v>
      </c>
      <c r="I770" s="48">
        <f>Table3[[#This Row],[Residential CLM $ Collected]]/'1.) CLM Reference'!$B$4</f>
        <v>5.4402117817655758E-6</v>
      </c>
      <c r="J770" s="68">
        <v>0</v>
      </c>
      <c r="K770" s="48">
        <f>Table3[[#This Row],[Residential Incentive Disbursements]]/'1.) CLM Reference'!$B$5</f>
        <v>0</v>
      </c>
      <c r="L770" s="49">
        <v>0</v>
      </c>
      <c r="M770" s="48">
        <f>Table3[[#This Row],[C&amp;I CLM $ Collected]]/'1.) CLM Reference'!$B$4</f>
        <v>0</v>
      </c>
      <c r="N770" s="68">
        <v>0</v>
      </c>
      <c r="O770" s="48">
        <f>Table3[[#This Row],[C&amp;I Incentive Disbursements]]/'1.) CLM Reference'!$B$5</f>
        <v>0</v>
      </c>
    </row>
    <row r="771" spans="1:15" x14ac:dyDescent="0.35">
      <c r="A771" t="s">
        <v>136</v>
      </c>
      <c r="B771" s="72">
        <v>9001353000</v>
      </c>
      <c r="C771" t="s">
        <v>45</v>
      </c>
      <c r="D771" s="47">
        <f>Table3[[#This Row],[Residential CLM $ Collected]]+Table3[[#This Row],[C&amp;I CLM $ Collected]]</f>
        <v>691.56423000000007</v>
      </c>
      <c r="E771" s="48">
        <f>Table3[[#This Row],[CLM $ Collected ]]/'1.) CLM Reference'!$B$4</f>
        <v>7.44494641030888E-6</v>
      </c>
      <c r="F771" s="47">
        <f>Table3[[#This Row],[Residential Incentive Disbursements]]+Table3[[#This Row],[C&amp;I Incentive Disbursements]]</f>
        <v>0</v>
      </c>
      <c r="G771" s="48">
        <f>Table3[[#This Row],[Incentive Disbursements]]/'1.) CLM Reference'!$B$5</f>
        <v>0</v>
      </c>
      <c r="H771" s="47">
        <v>691.56423000000007</v>
      </c>
      <c r="I771" s="48">
        <f>Table3[[#This Row],[Residential CLM $ Collected]]/'1.) CLM Reference'!$B$4</f>
        <v>7.44494641030888E-6</v>
      </c>
      <c r="J771" s="68">
        <v>0</v>
      </c>
      <c r="K771" s="48">
        <f>Table3[[#This Row],[Residential Incentive Disbursements]]/'1.) CLM Reference'!$B$5</f>
        <v>0</v>
      </c>
      <c r="L771" s="49">
        <v>0</v>
      </c>
      <c r="M771" s="48">
        <f>Table3[[#This Row],[C&amp;I CLM $ Collected]]/'1.) CLM Reference'!$B$4</f>
        <v>0</v>
      </c>
      <c r="N771" s="68">
        <v>0</v>
      </c>
      <c r="O771" s="48">
        <f>Table3[[#This Row],[C&amp;I Incentive Disbursements]]/'1.) CLM Reference'!$B$5</f>
        <v>0</v>
      </c>
    </row>
    <row r="772" spans="1:15" x14ac:dyDescent="0.35">
      <c r="A772" t="s">
        <v>136</v>
      </c>
      <c r="B772" s="72">
        <v>9001354000</v>
      </c>
      <c r="C772" t="s">
        <v>45</v>
      </c>
      <c r="D772" s="47">
        <f>Table3[[#This Row],[Residential CLM $ Collected]]+Table3[[#This Row],[C&amp;I CLM $ Collected]]</f>
        <v>1918.8624</v>
      </c>
      <c r="E772" s="48">
        <f>Table3[[#This Row],[CLM $ Collected ]]/'1.) CLM Reference'!$B$4</f>
        <v>2.0657268142333911E-5</v>
      </c>
      <c r="F772" s="47">
        <f>Table3[[#This Row],[Residential Incentive Disbursements]]+Table3[[#This Row],[C&amp;I Incentive Disbursements]]</f>
        <v>0</v>
      </c>
      <c r="G772" s="48">
        <f>Table3[[#This Row],[Incentive Disbursements]]/'1.) CLM Reference'!$B$5</f>
        <v>0</v>
      </c>
      <c r="H772" s="47">
        <v>1918.8624</v>
      </c>
      <c r="I772" s="48">
        <f>Table3[[#This Row],[Residential CLM $ Collected]]/'1.) CLM Reference'!$B$4</f>
        <v>2.0657268142333911E-5</v>
      </c>
      <c r="J772" s="68">
        <v>0</v>
      </c>
      <c r="K772" s="48">
        <f>Table3[[#This Row],[Residential Incentive Disbursements]]/'1.) CLM Reference'!$B$5</f>
        <v>0</v>
      </c>
      <c r="L772" s="49">
        <v>0</v>
      </c>
      <c r="M772" s="48">
        <f>Table3[[#This Row],[C&amp;I CLM $ Collected]]/'1.) CLM Reference'!$B$4</f>
        <v>0</v>
      </c>
      <c r="N772" s="68">
        <v>0</v>
      </c>
      <c r="O772" s="48">
        <f>Table3[[#This Row],[C&amp;I Incentive Disbursements]]/'1.) CLM Reference'!$B$5</f>
        <v>0</v>
      </c>
    </row>
    <row r="773" spans="1:15" x14ac:dyDescent="0.35">
      <c r="A773" t="s">
        <v>136</v>
      </c>
      <c r="B773" s="72">
        <v>9001425000</v>
      </c>
      <c r="C773" t="s">
        <v>45</v>
      </c>
      <c r="D773" s="47">
        <f>Table3[[#This Row],[Residential CLM $ Collected]]+Table3[[#This Row],[C&amp;I CLM $ Collected]]</f>
        <v>49986.95478</v>
      </c>
      <c r="E773" s="48">
        <f>Table3[[#This Row],[CLM $ Collected ]]/'1.) CLM Reference'!$B$4</f>
        <v>5.3812817871108415E-4</v>
      </c>
      <c r="F773" s="47">
        <f>Table3[[#This Row],[Residential Incentive Disbursements]]+Table3[[#This Row],[C&amp;I Incentive Disbursements]]</f>
        <v>47346.81</v>
      </c>
      <c r="G773" s="48">
        <f>Table3[[#This Row],[Incentive Disbursements]]/'1.) CLM Reference'!$B$5</f>
        <v>3.8017131893543313E-4</v>
      </c>
      <c r="H773" s="47">
        <v>49986.95478</v>
      </c>
      <c r="I773" s="48">
        <f>Table3[[#This Row],[Residential CLM $ Collected]]/'1.) CLM Reference'!$B$4</f>
        <v>5.3812817871108415E-4</v>
      </c>
      <c r="J773" s="68">
        <v>47346.81</v>
      </c>
      <c r="K773" s="48">
        <f>Table3[[#This Row],[Residential Incentive Disbursements]]/'1.) CLM Reference'!$B$5</f>
        <v>3.8017131893543313E-4</v>
      </c>
      <c r="L773" s="49">
        <v>0</v>
      </c>
      <c r="M773" s="48">
        <f>Table3[[#This Row],[C&amp;I CLM $ Collected]]/'1.) CLM Reference'!$B$4</f>
        <v>0</v>
      </c>
      <c r="N773" s="68">
        <v>0</v>
      </c>
      <c r="O773" s="48">
        <f>Table3[[#This Row],[C&amp;I Incentive Disbursements]]/'1.) CLM Reference'!$B$5</f>
        <v>0</v>
      </c>
    </row>
    <row r="774" spans="1:15" x14ac:dyDescent="0.35">
      <c r="A774" t="s">
        <v>136</v>
      </c>
      <c r="B774" s="72">
        <v>9001426000</v>
      </c>
      <c r="C774" t="s">
        <v>45</v>
      </c>
      <c r="D774" s="47">
        <f>Table3[[#This Row],[Residential CLM $ Collected]]+Table3[[#This Row],[C&amp;I CLM $ Collected]]</f>
        <v>48337.019052000003</v>
      </c>
      <c r="E774" s="48">
        <f>Table3[[#This Row],[CLM $ Collected ]]/'1.) CLM Reference'!$B$4</f>
        <v>5.2036600631617303E-4</v>
      </c>
      <c r="F774" s="47">
        <f>Table3[[#This Row],[Residential Incentive Disbursements]]+Table3[[#This Row],[C&amp;I Incentive Disbursements]]</f>
        <v>20277.990000000002</v>
      </c>
      <c r="G774" s="48">
        <f>Table3[[#This Row],[Incentive Disbursements]]/'1.) CLM Reference'!$B$5</f>
        <v>1.6282216697723723E-4</v>
      </c>
      <c r="H774" s="47">
        <v>48337.019052000003</v>
      </c>
      <c r="I774" s="48">
        <f>Table3[[#This Row],[Residential CLM $ Collected]]/'1.) CLM Reference'!$B$4</f>
        <v>5.2036600631617303E-4</v>
      </c>
      <c r="J774" s="68">
        <v>20277.990000000002</v>
      </c>
      <c r="K774" s="48">
        <f>Table3[[#This Row],[Residential Incentive Disbursements]]/'1.) CLM Reference'!$B$5</f>
        <v>1.6282216697723723E-4</v>
      </c>
      <c r="L774" s="49">
        <v>0</v>
      </c>
      <c r="M774" s="48">
        <f>Table3[[#This Row],[C&amp;I CLM $ Collected]]/'1.) CLM Reference'!$B$4</f>
        <v>0</v>
      </c>
      <c r="N774" s="68">
        <v>0</v>
      </c>
      <c r="O774" s="48">
        <f>Table3[[#This Row],[C&amp;I Incentive Disbursements]]/'1.) CLM Reference'!$B$5</f>
        <v>0</v>
      </c>
    </row>
    <row r="775" spans="1:15" x14ac:dyDescent="0.35">
      <c r="A775" t="s">
        <v>136</v>
      </c>
      <c r="B775" s="72">
        <v>9001427000</v>
      </c>
      <c r="C775" t="s">
        <v>45</v>
      </c>
      <c r="D775" s="47">
        <f>Table3[[#This Row],[Residential CLM $ Collected]]+Table3[[#This Row],[C&amp;I CLM $ Collected]]</f>
        <v>48652.300199999998</v>
      </c>
      <c r="E775" s="48">
        <f>Table3[[#This Row],[CLM $ Collected ]]/'1.) CLM Reference'!$B$4</f>
        <v>5.2376012525584201E-4</v>
      </c>
      <c r="F775" s="47">
        <f>Table3[[#This Row],[Residential Incentive Disbursements]]+Table3[[#This Row],[C&amp;I Incentive Disbursements]]</f>
        <v>22563.360000000001</v>
      </c>
      <c r="G775" s="48">
        <f>Table3[[#This Row],[Incentive Disbursements]]/'1.) CLM Reference'!$B$5</f>
        <v>1.8117255060721082E-4</v>
      </c>
      <c r="H775" s="47">
        <v>48652.300199999998</v>
      </c>
      <c r="I775" s="48">
        <f>Table3[[#This Row],[Residential CLM $ Collected]]/'1.) CLM Reference'!$B$4</f>
        <v>5.2376012525584201E-4</v>
      </c>
      <c r="J775" s="68">
        <v>22563.360000000001</v>
      </c>
      <c r="K775" s="48">
        <f>Table3[[#This Row],[Residential Incentive Disbursements]]/'1.) CLM Reference'!$B$5</f>
        <v>1.8117255060721082E-4</v>
      </c>
      <c r="L775" s="49">
        <v>0</v>
      </c>
      <c r="M775" s="48">
        <f>Table3[[#This Row],[C&amp;I CLM $ Collected]]/'1.) CLM Reference'!$B$4</f>
        <v>0</v>
      </c>
      <c r="N775" s="68">
        <v>0</v>
      </c>
      <c r="O775" s="48">
        <f>Table3[[#This Row],[C&amp;I Incentive Disbursements]]/'1.) CLM Reference'!$B$5</f>
        <v>0</v>
      </c>
    </row>
    <row r="776" spans="1:15" x14ac:dyDescent="0.35">
      <c r="A776" t="s">
        <v>136</v>
      </c>
      <c r="B776" s="72">
        <v>9001428000</v>
      </c>
      <c r="C776" t="s">
        <v>45</v>
      </c>
      <c r="D776" s="47">
        <f>Table3[[#This Row],[Residential CLM $ Collected]]+Table3[[#This Row],[C&amp;I CLM $ Collected]]</f>
        <v>67497.020472000004</v>
      </c>
      <c r="E776" s="48">
        <f>Table3[[#This Row],[CLM $ Collected ]]/'1.) CLM Reference'!$B$4</f>
        <v>7.2663055500941888E-4</v>
      </c>
      <c r="F776" s="47">
        <f>Table3[[#This Row],[Residential Incentive Disbursements]]+Table3[[#This Row],[C&amp;I Incentive Disbursements]]</f>
        <v>55463.35</v>
      </c>
      <c r="G776" s="48">
        <f>Table3[[#This Row],[Incentive Disbursements]]/'1.) CLM Reference'!$B$5</f>
        <v>4.4534309538652247E-4</v>
      </c>
      <c r="H776" s="47">
        <v>67497.020472000004</v>
      </c>
      <c r="I776" s="48">
        <f>Table3[[#This Row],[Residential CLM $ Collected]]/'1.) CLM Reference'!$B$4</f>
        <v>7.2663055500941888E-4</v>
      </c>
      <c r="J776" s="68">
        <v>55463.35</v>
      </c>
      <c r="K776" s="48">
        <f>Table3[[#This Row],[Residential Incentive Disbursements]]/'1.) CLM Reference'!$B$5</f>
        <v>4.4534309538652247E-4</v>
      </c>
      <c r="L776" s="49">
        <v>0</v>
      </c>
      <c r="M776" s="48">
        <f>Table3[[#This Row],[C&amp;I CLM $ Collected]]/'1.) CLM Reference'!$B$4</f>
        <v>0</v>
      </c>
      <c r="N776" s="68">
        <v>0</v>
      </c>
      <c r="O776" s="48">
        <f>Table3[[#This Row],[C&amp;I Incentive Disbursements]]/'1.) CLM Reference'!$B$5</f>
        <v>0</v>
      </c>
    </row>
    <row r="777" spans="1:15" x14ac:dyDescent="0.35">
      <c r="A777" t="s">
        <v>136</v>
      </c>
      <c r="B777" s="72">
        <v>9001429000</v>
      </c>
      <c r="C777" t="s">
        <v>45</v>
      </c>
      <c r="D777" s="47">
        <f>Table3[[#This Row],[Residential CLM $ Collected]]+Table3[[#This Row],[C&amp;I CLM $ Collected]]</f>
        <v>22299.618789</v>
      </c>
      <c r="E777" s="48">
        <f>Table3[[#This Row],[CLM $ Collected ]]/'1.) CLM Reference'!$B$4</f>
        <v>2.4006369857275874E-4</v>
      </c>
      <c r="F777" s="47">
        <f>Table3[[#This Row],[Residential Incentive Disbursements]]+Table3[[#This Row],[C&amp;I Incentive Disbursements]]</f>
        <v>13098.59</v>
      </c>
      <c r="G777" s="48">
        <f>Table3[[#This Row],[Incentive Disbursements]]/'1.) CLM Reference'!$B$5</f>
        <v>1.0517515829460265E-4</v>
      </c>
      <c r="H777" s="47">
        <v>22299.618789</v>
      </c>
      <c r="I777" s="48">
        <f>Table3[[#This Row],[Residential CLM $ Collected]]/'1.) CLM Reference'!$B$4</f>
        <v>2.4006369857275874E-4</v>
      </c>
      <c r="J777" s="68">
        <v>13098.59</v>
      </c>
      <c r="K777" s="48">
        <f>Table3[[#This Row],[Residential Incentive Disbursements]]/'1.) CLM Reference'!$B$5</f>
        <v>1.0517515829460265E-4</v>
      </c>
      <c r="L777" s="49">
        <v>0</v>
      </c>
      <c r="M777" s="48">
        <f>Table3[[#This Row],[C&amp;I CLM $ Collected]]/'1.) CLM Reference'!$B$4</f>
        <v>0</v>
      </c>
      <c r="N777" s="68">
        <v>0</v>
      </c>
      <c r="O777" s="48">
        <f>Table3[[#This Row],[C&amp;I Incentive Disbursements]]/'1.) CLM Reference'!$B$5</f>
        <v>0</v>
      </c>
    </row>
    <row r="778" spans="1:15" x14ac:dyDescent="0.35">
      <c r="A778" t="s">
        <v>136</v>
      </c>
      <c r="B778" s="72">
        <v>9001430000</v>
      </c>
      <c r="C778" t="s">
        <v>45</v>
      </c>
      <c r="D778" s="47">
        <f>Table3[[#This Row],[Residential CLM $ Collected]]+Table3[[#This Row],[C&amp;I CLM $ Collected]]</f>
        <v>37380.07518</v>
      </c>
      <c r="E778" s="48">
        <f>Table3[[#This Row],[CLM $ Collected ]]/'1.) CLM Reference'!$B$4</f>
        <v>4.0241042618473346E-4</v>
      </c>
      <c r="F778" s="47">
        <f>Table3[[#This Row],[Residential Incentive Disbursements]]+Table3[[#This Row],[C&amp;I Incentive Disbursements]]</f>
        <v>21765.39</v>
      </c>
      <c r="G778" s="48">
        <f>Table3[[#This Row],[Incentive Disbursements]]/'1.) CLM Reference'!$B$5</f>
        <v>1.7476524867132733E-4</v>
      </c>
      <c r="H778" s="47">
        <v>37380.07518</v>
      </c>
      <c r="I778" s="48">
        <f>Table3[[#This Row],[Residential CLM $ Collected]]/'1.) CLM Reference'!$B$4</f>
        <v>4.0241042618473346E-4</v>
      </c>
      <c r="J778" s="68">
        <v>21765.39</v>
      </c>
      <c r="K778" s="48">
        <f>Table3[[#This Row],[Residential Incentive Disbursements]]/'1.) CLM Reference'!$B$5</f>
        <v>1.7476524867132733E-4</v>
      </c>
      <c r="L778" s="49">
        <v>0</v>
      </c>
      <c r="M778" s="48">
        <f>Table3[[#This Row],[C&amp;I CLM $ Collected]]/'1.) CLM Reference'!$B$4</f>
        <v>0</v>
      </c>
      <c r="N778" s="68">
        <v>0</v>
      </c>
      <c r="O778" s="48">
        <f>Table3[[#This Row],[C&amp;I Incentive Disbursements]]/'1.) CLM Reference'!$B$5</f>
        <v>0</v>
      </c>
    </row>
    <row r="779" spans="1:15" x14ac:dyDescent="0.35">
      <c r="A779" t="s">
        <v>136</v>
      </c>
      <c r="B779" s="72">
        <v>9001431000</v>
      </c>
      <c r="C779" t="s">
        <v>45</v>
      </c>
      <c r="D779" s="47">
        <f>Table3[[#This Row],[Residential CLM $ Collected]]+Table3[[#This Row],[C&amp;I CLM $ Collected]]</f>
        <v>60934.626984000002</v>
      </c>
      <c r="E779" s="48">
        <f>Table3[[#This Row],[CLM $ Collected ]]/'1.) CLM Reference'!$B$4</f>
        <v>6.5598394588459467E-4</v>
      </c>
      <c r="F779" s="47">
        <f>Table3[[#This Row],[Residential Incentive Disbursements]]+Table3[[#This Row],[C&amp;I Incentive Disbursements]]</f>
        <v>24795.599999999999</v>
      </c>
      <c r="G779" s="48">
        <f>Table3[[#This Row],[Incentive Disbursements]]/'1.) CLM Reference'!$B$5</f>
        <v>1.9909632678094736E-4</v>
      </c>
      <c r="H779" s="47">
        <v>60934.626984000002</v>
      </c>
      <c r="I779" s="48">
        <f>Table3[[#This Row],[Residential CLM $ Collected]]/'1.) CLM Reference'!$B$4</f>
        <v>6.5598394588459467E-4</v>
      </c>
      <c r="J779" s="68">
        <v>24795.599999999999</v>
      </c>
      <c r="K779" s="48">
        <f>Table3[[#This Row],[Residential Incentive Disbursements]]/'1.) CLM Reference'!$B$5</f>
        <v>1.9909632678094736E-4</v>
      </c>
      <c r="L779" s="49">
        <v>0</v>
      </c>
      <c r="M779" s="48">
        <f>Table3[[#This Row],[C&amp;I CLM $ Collected]]/'1.) CLM Reference'!$B$4</f>
        <v>0</v>
      </c>
      <c r="N779" s="68">
        <v>0</v>
      </c>
      <c r="O779" s="48">
        <f>Table3[[#This Row],[C&amp;I Incentive Disbursements]]/'1.) CLM Reference'!$B$5</f>
        <v>0</v>
      </c>
    </row>
    <row r="780" spans="1:15" x14ac:dyDescent="0.35">
      <c r="A780" t="s">
        <v>136</v>
      </c>
      <c r="B780" s="72">
        <v>9001432000</v>
      </c>
      <c r="C780" t="s">
        <v>45</v>
      </c>
      <c r="D780" s="47">
        <f>Table3[[#This Row],[Residential CLM $ Collected]]+Table3[[#This Row],[C&amp;I CLM $ Collected]]</f>
        <v>35020.694079000001</v>
      </c>
      <c r="E780" s="48">
        <f>Table3[[#This Row],[CLM $ Collected ]]/'1.) CLM Reference'!$B$4</f>
        <v>3.7701081021783976E-4</v>
      </c>
      <c r="F780" s="47">
        <f>Table3[[#This Row],[Residential Incentive Disbursements]]+Table3[[#This Row],[C&amp;I Incentive Disbursements]]</f>
        <v>35380.93</v>
      </c>
      <c r="G780" s="48">
        <f>Table3[[#This Row],[Incentive Disbursements]]/'1.) CLM Reference'!$B$5</f>
        <v>2.8409125817055545E-4</v>
      </c>
      <c r="H780" s="47">
        <v>35020.694079000001</v>
      </c>
      <c r="I780" s="48">
        <f>Table3[[#This Row],[Residential CLM $ Collected]]/'1.) CLM Reference'!$B$4</f>
        <v>3.7701081021783976E-4</v>
      </c>
      <c r="J780" s="68">
        <v>35380.93</v>
      </c>
      <c r="K780" s="48">
        <f>Table3[[#This Row],[Residential Incentive Disbursements]]/'1.) CLM Reference'!$B$5</f>
        <v>2.8409125817055545E-4</v>
      </c>
      <c r="L780" s="49">
        <v>0</v>
      </c>
      <c r="M780" s="48">
        <f>Table3[[#This Row],[C&amp;I CLM $ Collected]]/'1.) CLM Reference'!$B$4</f>
        <v>0</v>
      </c>
      <c r="N780" s="68">
        <v>0</v>
      </c>
      <c r="O780" s="48">
        <f>Table3[[#This Row],[C&amp;I Incentive Disbursements]]/'1.) CLM Reference'!$B$5</f>
        <v>0</v>
      </c>
    </row>
    <row r="781" spans="1:15" x14ac:dyDescent="0.35">
      <c r="A781" t="s">
        <v>136</v>
      </c>
      <c r="B781" s="72">
        <v>9001433000</v>
      </c>
      <c r="C781" t="s">
        <v>45</v>
      </c>
      <c r="D781" s="47">
        <f>Table3[[#This Row],[Residential CLM $ Collected]]+Table3[[#This Row],[C&amp;I CLM $ Collected]]</f>
        <v>36017.250108</v>
      </c>
      <c r="E781" s="48">
        <f>Table3[[#This Row],[CLM $ Collected ]]/'1.) CLM Reference'!$B$4</f>
        <v>3.8773910689503374E-4</v>
      </c>
      <c r="F781" s="47">
        <f>Table3[[#This Row],[Residential Incentive Disbursements]]+Table3[[#This Row],[C&amp;I Incentive Disbursements]]</f>
        <v>36209.040000000001</v>
      </c>
      <c r="G781" s="48">
        <f>Table3[[#This Row],[Incentive Disbursements]]/'1.) CLM Reference'!$B$5</f>
        <v>2.9074056930521522E-4</v>
      </c>
      <c r="H781" s="47">
        <v>36017.250108</v>
      </c>
      <c r="I781" s="48">
        <f>Table3[[#This Row],[Residential CLM $ Collected]]/'1.) CLM Reference'!$B$4</f>
        <v>3.8773910689503374E-4</v>
      </c>
      <c r="J781" s="68">
        <v>36209.040000000001</v>
      </c>
      <c r="K781" s="48">
        <f>Table3[[#This Row],[Residential Incentive Disbursements]]/'1.) CLM Reference'!$B$5</f>
        <v>2.9074056930521522E-4</v>
      </c>
      <c r="L781" s="49">
        <v>0</v>
      </c>
      <c r="M781" s="48">
        <f>Table3[[#This Row],[C&amp;I CLM $ Collected]]/'1.) CLM Reference'!$B$4</f>
        <v>0</v>
      </c>
      <c r="N781" s="68">
        <v>0</v>
      </c>
      <c r="O781" s="48">
        <f>Table3[[#This Row],[C&amp;I Incentive Disbursements]]/'1.) CLM Reference'!$B$5</f>
        <v>0</v>
      </c>
    </row>
    <row r="782" spans="1:15" x14ac:dyDescent="0.35">
      <c r="A782" t="s">
        <v>136</v>
      </c>
      <c r="B782" s="72">
        <v>9001434000</v>
      </c>
      <c r="C782" t="s">
        <v>45</v>
      </c>
      <c r="D782" s="47">
        <f>Table3[[#This Row],[Residential CLM $ Collected]]+Table3[[#This Row],[C&amp;I CLM $ Collected]]</f>
        <v>37043.379743999998</v>
      </c>
      <c r="E782" s="48">
        <f>Table3[[#This Row],[CLM $ Collected ]]/'1.) CLM Reference'!$B$4</f>
        <v>3.9878577446205023E-4</v>
      </c>
      <c r="F782" s="47">
        <f>Table3[[#This Row],[Residential Incentive Disbursements]]+Table3[[#This Row],[C&amp;I Incentive Disbursements]]</f>
        <v>19184.939999999999</v>
      </c>
      <c r="G782" s="48">
        <f>Table3[[#This Row],[Incentive Disbursements]]/'1.) CLM Reference'!$B$5</f>
        <v>1.5404551950801224E-4</v>
      </c>
      <c r="H782" s="47">
        <v>37043.379743999998</v>
      </c>
      <c r="I782" s="48">
        <f>Table3[[#This Row],[Residential CLM $ Collected]]/'1.) CLM Reference'!$B$4</f>
        <v>3.9878577446205023E-4</v>
      </c>
      <c r="J782" s="68">
        <v>19184.939999999999</v>
      </c>
      <c r="K782" s="48">
        <f>Table3[[#This Row],[Residential Incentive Disbursements]]/'1.) CLM Reference'!$B$5</f>
        <v>1.5404551950801224E-4</v>
      </c>
      <c r="L782" s="49">
        <v>0</v>
      </c>
      <c r="M782" s="48">
        <f>Table3[[#This Row],[C&amp;I CLM $ Collected]]/'1.) CLM Reference'!$B$4</f>
        <v>0</v>
      </c>
      <c r="N782" s="68">
        <v>0</v>
      </c>
      <c r="O782" s="48">
        <f>Table3[[#This Row],[C&amp;I Incentive Disbursements]]/'1.) CLM Reference'!$B$5</f>
        <v>0</v>
      </c>
    </row>
    <row r="783" spans="1:15" x14ac:dyDescent="0.35">
      <c r="A783" t="s">
        <v>136</v>
      </c>
      <c r="B783" s="72">
        <v>9001435000</v>
      </c>
      <c r="C783" t="s">
        <v>45</v>
      </c>
      <c r="D783" s="47">
        <f>Table3[[#This Row],[Residential CLM $ Collected]]+Table3[[#This Row],[C&amp;I CLM $ Collected]]</f>
        <v>26598.92109</v>
      </c>
      <c r="E783" s="48">
        <f>Table3[[#This Row],[CLM $ Collected ]]/'1.) CLM Reference'!$B$4</f>
        <v>2.8634728850432975E-4</v>
      </c>
      <c r="F783" s="47">
        <f>Table3[[#This Row],[Residential Incentive Disbursements]]+Table3[[#This Row],[C&amp;I Incentive Disbursements]]</f>
        <v>34097.82</v>
      </c>
      <c r="G783" s="48">
        <f>Table3[[#This Row],[Incentive Disbursements]]/'1.) CLM Reference'!$B$5</f>
        <v>2.7378852349763355E-4</v>
      </c>
      <c r="H783" s="47">
        <v>26598.92109</v>
      </c>
      <c r="I783" s="48">
        <f>Table3[[#This Row],[Residential CLM $ Collected]]/'1.) CLM Reference'!$B$4</f>
        <v>2.8634728850432975E-4</v>
      </c>
      <c r="J783" s="68">
        <v>34097.82</v>
      </c>
      <c r="K783" s="48">
        <f>Table3[[#This Row],[Residential Incentive Disbursements]]/'1.) CLM Reference'!$B$5</f>
        <v>2.7378852349763355E-4</v>
      </c>
      <c r="L783" s="49">
        <v>0</v>
      </c>
      <c r="M783" s="48">
        <f>Table3[[#This Row],[C&amp;I CLM $ Collected]]/'1.) CLM Reference'!$B$4</f>
        <v>0</v>
      </c>
      <c r="N783" s="68">
        <v>0</v>
      </c>
      <c r="O783" s="48">
        <f>Table3[[#This Row],[C&amp;I Incentive Disbursements]]/'1.) CLM Reference'!$B$5</f>
        <v>0</v>
      </c>
    </row>
    <row r="784" spans="1:15" x14ac:dyDescent="0.35">
      <c r="A784" t="s">
        <v>136</v>
      </c>
      <c r="B784" s="72">
        <v>9001436000</v>
      </c>
      <c r="C784" t="s">
        <v>45</v>
      </c>
      <c r="D784" s="47">
        <f>Table3[[#This Row],[Residential CLM $ Collected]]+Table3[[#This Row],[C&amp;I CLM $ Collected]]</f>
        <v>30816.62199</v>
      </c>
      <c r="E784" s="48">
        <f>Table3[[#This Row],[CLM $ Collected ]]/'1.) CLM Reference'!$B$4</f>
        <v>3.3175240897334466E-4</v>
      </c>
      <c r="F784" s="47">
        <f>Table3[[#This Row],[Residential Incentive Disbursements]]+Table3[[#This Row],[C&amp;I Incentive Disbursements]]</f>
        <v>27502.42</v>
      </c>
      <c r="G784" s="48">
        <f>Table3[[#This Row],[Incentive Disbursements]]/'1.) CLM Reference'!$B$5</f>
        <v>2.2083074414762548E-4</v>
      </c>
      <c r="H784" s="47">
        <v>30816.62199</v>
      </c>
      <c r="I784" s="48">
        <f>Table3[[#This Row],[Residential CLM $ Collected]]/'1.) CLM Reference'!$B$4</f>
        <v>3.3175240897334466E-4</v>
      </c>
      <c r="J784" s="68">
        <v>27502.42</v>
      </c>
      <c r="K784" s="48">
        <f>Table3[[#This Row],[Residential Incentive Disbursements]]/'1.) CLM Reference'!$B$5</f>
        <v>2.2083074414762548E-4</v>
      </c>
      <c r="L784" s="49">
        <v>0</v>
      </c>
      <c r="M784" s="48">
        <f>Table3[[#This Row],[C&amp;I CLM $ Collected]]/'1.) CLM Reference'!$B$4</f>
        <v>0</v>
      </c>
      <c r="N784" s="68">
        <v>0</v>
      </c>
      <c r="O784" s="48">
        <f>Table3[[#This Row],[C&amp;I Incentive Disbursements]]/'1.) CLM Reference'!$B$5</f>
        <v>0</v>
      </c>
    </row>
    <row r="785" spans="1:15" x14ac:dyDescent="0.35">
      <c r="A785" t="s">
        <v>136</v>
      </c>
      <c r="B785" s="72">
        <v>9001437000</v>
      </c>
      <c r="C785" t="s">
        <v>45</v>
      </c>
      <c r="D785" s="47">
        <f>Table3[[#This Row],[Residential CLM $ Collected]]+Table3[[#This Row],[C&amp;I CLM $ Collected]]</f>
        <v>23978.845086000001</v>
      </c>
      <c r="E785" s="48">
        <f>Table3[[#This Row],[CLM $ Collected ]]/'1.) CLM Reference'!$B$4</f>
        <v>2.5814119484804534E-4</v>
      </c>
      <c r="F785" s="47">
        <f>Table3[[#This Row],[Residential Incentive Disbursements]]+Table3[[#This Row],[C&amp;I Incentive Disbursements]]</f>
        <v>12341.02</v>
      </c>
      <c r="G785" s="48">
        <f>Table3[[#This Row],[Incentive Disbursements]]/'1.) CLM Reference'!$B$5</f>
        <v>9.9092248250907711E-5</v>
      </c>
      <c r="H785" s="47">
        <v>23978.845086000001</v>
      </c>
      <c r="I785" s="48">
        <f>Table3[[#This Row],[Residential CLM $ Collected]]/'1.) CLM Reference'!$B$4</f>
        <v>2.5814119484804534E-4</v>
      </c>
      <c r="J785" s="68">
        <v>12341.02</v>
      </c>
      <c r="K785" s="48">
        <f>Table3[[#This Row],[Residential Incentive Disbursements]]/'1.) CLM Reference'!$B$5</f>
        <v>9.9092248250907711E-5</v>
      </c>
      <c r="L785" s="49">
        <v>0</v>
      </c>
      <c r="M785" s="48">
        <f>Table3[[#This Row],[C&amp;I CLM $ Collected]]/'1.) CLM Reference'!$B$4</f>
        <v>0</v>
      </c>
      <c r="N785" s="68">
        <v>0</v>
      </c>
      <c r="O785" s="48">
        <f>Table3[[#This Row],[C&amp;I Incentive Disbursements]]/'1.) CLM Reference'!$B$5</f>
        <v>0</v>
      </c>
    </row>
    <row r="786" spans="1:15" x14ac:dyDescent="0.35">
      <c r="A786" t="s">
        <v>136</v>
      </c>
      <c r="B786" s="72">
        <v>9001438000</v>
      </c>
      <c r="C786" t="s">
        <v>45</v>
      </c>
      <c r="D786" s="47">
        <f>Table3[[#This Row],[Residential CLM $ Collected]]+Table3[[#This Row],[C&amp;I CLM $ Collected]]</f>
        <v>64265.555339999999</v>
      </c>
      <c r="E786" s="48">
        <f>Table3[[#This Row],[CLM $ Collected ]]/'1.) CLM Reference'!$B$4</f>
        <v>6.9184262976562519E-4</v>
      </c>
      <c r="F786" s="47">
        <f>Table3[[#This Row],[Residential Incentive Disbursements]]+Table3[[#This Row],[C&amp;I Incentive Disbursements]]</f>
        <v>23954.17</v>
      </c>
      <c r="G786" s="48">
        <f>Table3[[#This Row],[Incentive Disbursements]]/'1.) CLM Reference'!$B$5</f>
        <v>1.9234006267589273E-4</v>
      </c>
      <c r="H786" s="47">
        <v>64265.555339999999</v>
      </c>
      <c r="I786" s="48">
        <f>Table3[[#This Row],[Residential CLM $ Collected]]/'1.) CLM Reference'!$B$4</f>
        <v>6.9184262976562519E-4</v>
      </c>
      <c r="J786" s="68">
        <v>23954.17</v>
      </c>
      <c r="K786" s="48">
        <f>Table3[[#This Row],[Residential Incentive Disbursements]]/'1.) CLM Reference'!$B$5</f>
        <v>1.9234006267589273E-4</v>
      </c>
      <c r="L786" s="49">
        <v>0</v>
      </c>
      <c r="M786" s="48">
        <f>Table3[[#This Row],[C&amp;I CLM $ Collected]]/'1.) CLM Reference'!$B$4</f>
        <v>0</v>
      </c>
      <c r="N786" s="68">
        <v>0</v>
      </c>
      <c r="O786" s="48">
        <f>Table3[[#This Row],[C&amp;I Incentive Disbursements]]/'1.) CLM Reference'!$B$5</f>
        <v>0</v>
      </c>
    </row>
    <row r="787" spans="1:15" x14ac:dyDescent="0.35">
      <c r="A787" t="s">
        <v>136</v>
      </c>
      <c r="B787" s="72">
        <v>9001439000</v>
      </c>
      <c r="C787" t="s">
        <v>45</v>
      </c>
      <c r="D787" s="47">
        <f>Table3[[#This Row],[Residential CLM $ Collected]]+Table3[[#This Row],[C&amp;I CLM $ Collected]]</f>
        <v>52450.237392000003</v>
      </c>
      <c r="E787" s="48">
        <f>Table3[[#This Row],[CLM $ Collected ]]/'1.) CLM Reference'!$B$4</f>
        <v>5.6464633312717605E-4</v>
      </c>
      <c r="F787" s="47">
        <f>Table3[[#This Row],[Residential Incentive Disbursements]]+Table3[[#This Row],[C&amp;I Incentive Disbursements]]</f>
        <v>40667.61</v>
      </c>
      <c r="G787" s="48">
        <f>Table3[[#This Row],[Incentive Disbursements]]/'1.) CLM Reference'!$B$5</f>
        <v>3.2654066729420232E-4</v>
      </c>
      <c r="H787" s="47">
        <v>52450.237392000003</v>
      </c>
      <c r="I787" s="48">
        <f>Table3[[#This Row],[Residential CLM $ Collected]]/'1.) CLM Reference'!$B$4</f>
        <v>5.6464633312717605E-4</v>
      </c>
      <c r="J787" s="68">
        <v>40667.61</v>
      </c>
      <c r="K787" s="48">
        <f>Table3[[#This Row],[Residential Incentive Disbursements]]/'1.) CLM Reference'!$B$5</f>
        <v>3.2654066729420232E-4</v>
      </c>
      <c r="L787" s="49">
        <v>0</v>
      </c>
      <c r="M787" s="48">
        <f>Table3[[#This Row],[C&amp;I CLM $ Collected]]/'1.) CLM Reference'!$B$4</f>
        <v>0</v>
      </c>
      <c r="N787" s="68">
        <v>0</v>
      </c>
      <c r="O787" s="48">
        <f>Table3[[#This Row],[C&amp;I Incentive Disbursements]]/'1.) CLM Reference'!$B$5</f>
        <v>0</v>
      </c>
    </row>
    <row r="788" spans="1:15" x14ac:dyDescent="0.35">
      <c r="A788" t="s">
        <v>136</v>
      </c>
      <c r="B788" s="72">
        <v>9001440000</v>
      </c>
      <c r="C788" t="s">
        <v>45</v>
      </c>
      <c r="D788" s="47">
        <f>Table3[[#This Row],[Residential CLM $ Collected]]+Table3[[#This Row],[C&amp;I CLM $ Collected]]</f>
        <v>5511.7110300000004</v>
      </c>
      <c r="E788" s="48">
        <f>Table3[[#This Row],[CLM $ Collected ]]/'1.) CLM Reference'!$B$4</f>
        <v>5.9335621287784593E-5</v>
      </c>
      <c r="F788" s="47">
        <f>Table3[[#This Row],[Residential Incentive Disbursements]]+Table3[[#This Row],[C&amp;I Incentive Disbursements]]</f>
        <v>164994.15</v>
      </c>
      <c r="G788" s="48">
        <f>Table3[[#This Row],[Incentive Disbursements]]/'1.) CLM Reference'!$B$5</f>
        <v>1.3248209039242707E-3</v>
      </c>
      <c r="H788" s="47">
        <v>5511.7110300000004</v>
      </c>
      <c r="I788" s="48">
        <f>Table3[[#This Row],[Residential CLM $ Collected]]/'1.) CLM Reference'!$B$4</f>
        <v>5.9335621287784593E-5</v>
      </c>
      <c r="J788" s="68">
        <v>164994.15</v>
      </c>
      <c r="K788" s="48">
        <f>Table3[[#This Row],[Residential Incentive Disbursements]]/'1.) CLM Reference'!$B$5</f>
        <v>1.3248209039242707E-3</v>
      </c>
      <c r="L788" s="49">
        <v>0</v>
      </c>
      <c r="M788" s="48">
        <f>Table3[[#This Row],[C&amp;I CLM $ Collected]]/'1.) CLM Reference'!$B$4</f>
        <v>0</v>
      </c>
      <c r="N788" s="68">
        <v>0</v>
      </c>
      <c r="O788" s="48">
        <f>Table3[[#This Row],[C&amp;I Incentive Disbursements]]/'1.) CLM Reference'!$B$5</f>
        <v>0</v>
      </c>
    </row>
    <row r="789" spans="1:15" x14ac:dyDescent="0.35">
      <c r="A789" t="s">
        <v>136</v>
      </c>
      <c r="B789" s="72">
        <v>9001442000</v>
      </c>
      <c r="C789" t="s">
        <v>45</v>
      </c>
      <c r="D789" s="47">
        <f>Table3[[#This Row],[Residential CLM $ Collected]]+Table3[[#This Row],[C&amp;I CLM $ Collected]]</f>
        <v>931.11291000000006</v>
      </c>
      <c r="E789" s="48">
        <f>Table3[[#This Row],[CLM $ Collected ]]/'1.) CLM Reference'!$B$4</f>
        <v>1.0023777136213009E-5</v>
      </c>
      <c r="F789" s="47">
        <f>Table3[[#This Row],[Residential Incentive Disbursements]]+Table3[[#This Row],[C&amp;I Incentive Disbursements]]</f>
        <v>102.16</v>
      </c>
      <c r="G789" s="48">
        <f>Table3[[#This Row],[Incentive Disbursements]]/'1.) CLM Reference'!$B$5</f>
        <v>8.2029395311835897E-7</v>
      </c>
      <c r="H789" s="47">
        <v>931.11291000000006</v>
      </c>
      <c r="I789" s="48">
        <f>Table3[[#This Row],[Residential CLM $ Collected]]/'1.) CLM Reference'!$B$4</f>
        <v>1.0023777136213009E-5</v>
      </c>
      <c r="J789" s="68">
        <v>102.16</v>
      </c>
      <c r="K789" s="48">
        <f>Table3[[#This Row],[Residential Incentive Disbursements]]/'1.) CLM Reference'!$B$5</f>
        <v>8.2029395311835897E-7</v>
      </c>
      <c r="L789" s="49">
        <v>0</v>
      </c>
      <c r="M789" s="48">
        <f>Table3[[#This Row],[C&amp;I CLM $ Collected]]/'1.) CLM Reference'!$B$4</f>
        <v>0</v>
      </c>
      <c r="N789" s="68">
        <v>0</v>
      </c>
      <c r="O789" s="48">
        <f>Table3[[#This Row],[C&amp;I Incentive Disbursements]]/'1.) CLM Reference'!$B$5</f>
        <v>0</v>
      </c>
    </row>
    <row r="790" spans="1:15" x14ac:dyDescent="0.35">
      <c r="A790" t="s">
        <v>136</v>
      </c>
      <c r="B790" s="72">
        <v>9001443000</v>
      </c>
      <c r="C790" t="s">
        <v>45</v>
      </c>
      <c r="D790" s="47">
        <f>Table3[[#This Row],[Residential CLM $ Collected]]+Table3[[#This Row],[C&amp;I CLM $ Collected]]</f>
        <v>2718.0535199999999</v>
      </c>
      <c r="E790" s="48">
        <f>Table3[[#This Row],[CLM $ Collected ]]/'1.) CLM Reference'!$B$4</f>
        <v>2.9260858093761463E-5</v>
      </c>
      <c r="F790" s="47">
        <f>Table3[[#This Row],[Residential Incentive Disbursements]]+Table3[[#This Row],[C&amp;I Incentive Disbursements]]</f>
        <v>0</v>
      </c>
      <c r="G790" s="48">
        <f>Table3[[#This Row],[Incentive Disbursements]]/'1.) CLM Reference'!$B$5</f>
        <v>0</v>
      </c>
      <c r="H790" s="47">
        <v>2718.0535199999999</v>
      </c>
      <c r="I790" s="48">
        <f>Table3[[#This Row],[Residential CLM $ Collected]]/'1.) CLM Reference'!$B$4</f>
        <v>2.9260858093761463E-5</v>
      </c>
      <c r="J790" s="68">
        <v>0</v>
      </c>
      <c r="K790" s="48">
        <f>Table3[[#This Row],[Residential Incentive Disbursements]]/'1.) CLM Reference'!$B$5</f>
        <v>0</v>
      </c>
      <c r="L790" s="49">
        <v>0</v>
      </c>
      <c r="M790" s="48">
        <f>Table3[[#This Row],[C&amp;I CLM $ Collected]]/'1.) CLM Reference'!$B$4</f>
        <v>0</v>
      </c>
      <c r="N790" s="68">
        <v>0</v>
      </c>
      <c r="O790" s="48">
        <f>Table3[[#This Row],[C&amp;I Incentive Disbursements]]/'1.) CLM Reference'!$B$5</f>
        <v>0</v>
      </c>
    </row>
    <row r="791" spans="1:15" x14ac:dyDescent="0.35">
      <c r="A791" t="s">
        <v>136</v>
      </c>
      <c r="B791" s="72">
        <v>9001444000</v>
      </c>
      <c r="C791" t="s">
        <v>45</v>
      </c>
      <c r="D791" s="47">
        <f>Table3[[#This Row],[Residential CLM $ Collected]]+Table3[[#This Row],[C&amp;I CLM $ Collected]]</f>
        <v>7686.9691499999999</v>
      </c>
      <c r="E791" s="48">
        <f>Table3[[#This Row],[CLM $ Collected ]]/'1.) CLM Reference'!$B$4</f>
        <v>8.2753084813897332E-5</v>
      </c>
      <c r="F791" s="47">
        <f>Table3[[#This Row],[Residential Incentive Disbursements]]+Table3[[#This Row],[C&amp;I Incentive Disbursements]]</f>
        <v>1735.61</v>
      </c>
      <c r="G791" s="48">
        <f>Table3[[#This Row],[Incentive Disbursements]]/'1.) CLM Reference'!$B$5</f>
        <v>1.3936084455479199E-5</v>
      </c>
      <c r="H791" s="47">
        <v>7686.9691499999999</v>
      </c>
      <c r="I791" s="48">
        <f>Table3[[#This Row],[Residential CLM $ Collected]]/'1.) CLM Reference'!$B$4</f>
        <v>8.2753084813897332E-5</v>
      </c>
      <c r="J791" s="68">
        <v>1735.61</v>
      </c>
      <c r="K791" s="48">
        <f>Table3[[#This Row],[Residential Incentive Disbursements]]/'1.) CLM Reference'!$B$5</f>
        <v>1.3936084455479199E-5</v>
      </c>
      <c r="L791" s="49">
        <v>0</v>
      </c>
      <c r="M791" s="48">
        <f>Table3[[#This Row],[C&amp;I CLM $ Collected]]/'1.) CLM Reference'!$B$4</f>
        <v>0</v>
      </c>
      <c r="N791" s="68">
        <v>0</v>
      </c>
      <c r="O791" s="48">
        <f>Table3[[#This Row],[C&amp;I Incentive Disbursements]]/'1.) CLM Reference'!$B$5</f>
        <v>0</v>
      </c>
    </row>
    <row r="792" spans="1:15" x14ac:dyDescent="0.35">
      <c r="A792" t="s">
        <v>136</v>
      </c>
      <c r="B792" s="72">
        <v>9001445000</v>
      </c>
      <c r="C792" t="s">
        <v>45</v>
      </c>
      <c r="D792" s="47">
        <f>Table3[[#This Row],[Residential CLM $ Collected]]+Table3[[#This Row],[C&amp;I CLM $ Collected]]</f>
        <v>12912.217710000001</v>
      </c>
      <c r="E792" s="48">
        <f>Table3[[#This Row],[CLM $ Collected ]]/'1.) CLM Reference'!$B$4</f>
        <v>1.3900483096008487E-4</v>
      </c>
      <c r="F792" s="47">
        <f>Table3[[#This Row],[Residential Incentive Disbursements]]+Table3[[#This Row],[C&amp;I Incentive Disbursements]]</f>
        <v>384.42</v>
      </c>
      <c r="G792" s="48">
        <f>Table3[[#This Row],[Incentive Disbursements]]/'1.) CLM Reference'!$B$5</f>
        <v>3.0867012672059477E-6</v>
      </c>
      <c r="H792" s="47">
        <v>12912.217710000001</v>
      </c>
      <c r="I792" s="48">
        <f>Table3[[#This Row],[Residential CLM $ Collected]]/'1.) CLM Reference'!$B$4</f>
        <v>1.3900483096008487E-4</v>
      </c>
      <c r="J792" s="68">
        <v>384.42</v>
      </c>
      <c r="K792" s="48">
        <f>Table3[[#This Row],[Residential Incentive Disbursements]]/'1.) CLM Reference'!$B$5</f>
        <v>3.0867012672059477E-6</v>
      </c>
      <c r="L792" s="49">
        <v>0</v>
      </c>
      <c r="M792" s="48">
        <f>Table3[[#This Row],[C&amp;I CLM $ Collected]]/'1.) CLM Reference'!$B$4</f>
        <v>0</v>
      </c>
      <c r="N792" s="68">
        <v>0</v>
      </c>
      <c r="O792" s="48">
        <f>Table3[[#This Row],[C&amp;I Incentive Disbursements]]/'1.) CLM Reference'!$B$5</f>
        <v>0</v>
      </c>
    </row>
    <row r="793" spans="1:15" x14ac:dyDescent="0.35">
      <c r="A793" t="s">
        <v>136</v>
      </c>
      <c r="B793" s="72">
        <v>9001446000</v>
      </c>
      <c r="C793" t="s">
        <v>45</v>
      </c>
      <c r="D793" s="47">
        <f>Table3[[#This Row],[Residential CLM $ Collected]]+Table3[[#This Row],[C&amp;I CLM $ Collected]]</f>
        <v>66523.58034</v>
      </c>
      <c r="E793" s="48">
        <f>Table3[[#This Row],[CLM $ Collected ]]/'1.) CLM Reference'!$B$4</f>
        <v>7.1615110956964529E-4</v>
      </c>
      <c r="F793" s="47">
        <f>Table3[[#This Row],[Residential Incentive Disbursements]]+Table3[[#This Row],[C&amp;I Incentive Disbursements]]</f>
        <v>26423.49</v>
      </c>
      <c r="G793" s="48">
        <f>Table3[[#This Row],[Incentive Disbursements]]/'1.) CLM Reference'!$B$5</f>
        <v>2.1216747325062088E-4</v>
      </c>
      <c r="H793" s="47">
        <v>66523.58034</v>
      </c>
      <c r="I793" s="48">
        <f>Table3[[#This Row],[Residential CLM $ Collected]]/'1.) CLM Reference'!$B$4</f>
        <v>7.1615110956964529E-4</v>
      </c>
      <c r="J793" s="68">
        <v>26423.49</v>
      </c>
      <c r="K793" s="48">
        <f>Table3[[#This Row],[Residential Incentive Disbursements]]/'1.) CLM Reference'!$B$5</f>
        <v>2.1216747325062088E-4</v>
      </c>
      <c r="L793" s="49">
        <v>0</v>
      </c>
      <c r="M793" s="48">
        <f>Table3[[#This Row],[C&amp;I CLM $ Collected]]/'1.) CLM Reference'!$B$4</f>
        <v>0</v>
      </c>
      <c r="N793" s="68">
        <v>0</v>
      </c>
      <c r="O793" s="48">
        <f>Table3[[#This Row],[C&amp;I Incentive Disbursements]]/'1.) CLM Reference'!$B$5</f>
        <v>0</v>
      </c>
    </row>
    <row r="794" spans="1:15" x14ac:dyDescent="0.35">
      <c r="A794" t="s">
        <v>136</v>
      </c>
      <c r="B794" s="72">
        <v>9001451010</v>
      </c>
      <c r="C794" t="s">
        <v>45</v>
      </c>
      <c r="D794" s="47">
        <f>Table3[[#This Row],[Residential CLM $ Collected]]+Table3[[#This Row],[C&amp;I CLM $ Collected]]</f>
        <v>323.18979000000002</v>
      </c>
      <c r="E794" s="48">
        <f>Table3[[#This Row],[CLM $ Collected ]]/'1.) CLM Reference'!$B$4</f>
        <v>3.4792584152436294E-6</v>
      </c>
      <c r="F794" s="47">
        <f>Table3[[#This Row],[Residential Incentive Disbursements]]+Table3[[#This Row],[C&amp;I Incentive Disbursements]]</f>
        <v>0</v>
      </c>
      <c r="G794" s="48">
        <f>Table3[[#This Row],[Incentive Disbursements]]/'1.) CLM Reference'!$B$5</f>
        <v>0</v>
      </c>
      <c r="H794" s="47">
        <v>323.18979000000002</v>
      </c>
      <c r="I794" s="48">
        <f>Table3[[#This Row],[Residential CLM $ Collected]]/'1.) CLM Reference'!$B$4</f>
        <v>3.4792584152436294E-6</v>
      </c>
      <c r="J794" s="66">
        <v>0</v>
      </c>
      <c r="K794" s="48">
        <f>Table3[[#This Row],[Residential Incentive Disbursements]]/'1.) CLM Reference'!$B$5</f>
        <v>0</v>
      </c>
      <c r="L794" s="49">
        <v>0</v>
      </c>
      <c r="M794" s="48">
        <f>Table3[[#This Row],[C&amp;I CLM $ Collected]]/'1.) CLM Reference'!$B$4</f>
        <v>0</v>
      </c>
      <c r="N794" s="68">
        <v>0</v>
      </c>
      <c r="O794" s="48">
        <f>Table3[[#This Row],[C&amp;I Incentive Disbursements]]/'1.) CLM Reference'!$B$5</f>
        <v>0</v>
      </c>
    </row>
    <row r="795" spans="1:15" x14ac:dyDescent="0.35">
      <c r="A795" t="s">
        <v>136</v>
      </c>
      <c r="B795" s="72">
        <v>9001451020</v>
      </c>
      <c r="C795" t="s">
        <v>45</v>
      </c>
      <c r="D795" s="47">
        <f>Table3[[#This Row],[Residential CLM $ Collected]]+Table3[[#This Row],[C&amp;I CLM $ Collected]]</f>
        <v>579.03971999999999</v>
      </c>
      <c r="E795" s="48">
        <f>Table3[[#This Row],[CLM $ Collected ]]/'1.) CLM Reference'!$B$4</f>
        <v>6.2335781664708983E-6</v>
      </c>
      <c r="F795" s="47">
        <f>Table3[[#This Row],[Residential Incentive Disbursements]]+Table3[[#This Row],[C&amp;I Incentive Disbursements]]</f>
        <v>3102.08</v>
      </c>
      <c r="G795" s="48">
        <f>Table3[[#This Row],[Incentive Disbursements]]/'1.) CLM Reference'!$B$5</f>
        <v>2.4908158438619805E-5</v>
      </c>
      <c r="H795" s="47">
        <v>579.03971999999999</v>
      </c>
      <c r="I795" s="48">
        <f>Table3[[#This Row],[Residential CLM $ Collected]]/'1.) CLM Reference'!$B$4</f>
        <v>6.2335781664708983E-6</v>
      </c>
      <c r="J795" s="68">
        <v>3102.08</v>
      </c>
      <c r="K795" s="48">
        <f>Table3[[#This Row],[Residential Incentive Disbursements]]/'1.) CLM Reference'!$B$5</f>
        <v>2.4908158438619805E-5</v>
      </c>
      <c r="L795" s="49">
        <v>0</v>
      </c>
      <c r="M795" s="48">
        <f>Table3[[#This Row],[C&amp;I CLM $ Collected]]/'1.) CLM Reference'!$B$4</f>
        <v>0</v>
      </c>
      <c r="N795" s="68">
        <v>0</v>
      </c>
      <c r="O795" s="48">
        <f>Table3[[#This Row],[C&amp;I Incentive Disbursements]]/'1.) CLM Reference'!$B$5</f>
        <v>0</v>
      </c>
    </row>
    <row r="796" spans="1:15" x14ac:dyDescent="0.35">
      <c r="A796" t="s">
        <v>136</v>
      </c>
      <c r="B796" s="72">
        <v>9001452000</v>
      </c>
      <c r="C796" t="s">
        <v>45</v>
      </c>
      <c r="D796" s="47">
        <f>Table3[[#This Row],[Residential CLM $ Collected]]+Table3[[#This Row],[C&amp;I CLM $ Collected]]</f>
        <v>303.49788000000001</v>
      </c>
      <c r="E796" s="48">
        <f>Table3[[#This Row],[CLM $ Collected ]]/'1.) CLM Reference'!$B$4</f>
        <v>3.2672676726532764E-6</v>
      </c>
      <c r="F796" s="47">
        <f>Table3[[#This Row],[Residential Incentive Disbursements]]+Table3[[#This Row],[C&amp;I Incentive Disbursements]]</f>
        <v>0</v>
      </c>
      <c r="G796" s="48">
        <f>Table3[[#This Row],[Incentive Disbursements]]/'1.) CLM Reference'!$B$5</f>
        <v>0</v>
      </c>
      <c r="H796" s="47">
        <v>303.49788000000001</v>
      </c>
      <c r="I796" s="48">
        <f>Table3[[#This Row],[Residential CLM $ Collected]]/'1.) CLM Reference'!$B$4</f>
        <v>3.2672676726532764E-6</v>
      </c>
      <c r="J796" s="68">
        <v>0</v>
      </c>
      <c r="K796" s="48">
        <f>Table3[[#This Row],[Residential Incentive Disbursements]]/'1.) CLM Reference'!$B$5</f>
        <v>0</v>
      </c>
      <c r="L796" s="49">
        <v>0</v>
      </c>
      <c r="M796" s="48">
        <f>Table3[[#This Row],[C&amp;I CLM $ Collected]]/'1.) CLM Reference'!$B$4</f>
        <v>0</v>
      </c>
      <c r="N796" s="68">
        <v>0</v>
      </c>
      <c r="O796" s="48">
        <f>Table3[[#This Row],[C&amp;I Incentive Disbursements]]/'1.) CLM Reference'!$B$5</f>
        <v>0</v>
      </c>
    </row>
    <row r="797" spans="1:15" x14ac:dyDescent="0.35">
      <c r="A797" t="s">
        <v>136</v>
      </c>
      <c r="B797" s="72">
        <v>9001453000</v>
      </c>
      <c r="C797" t="s">
        <v>45</v>
      </c>
      <c r="D797" s="47">
        <f>Table3[[#This Row],[Residential CLM $ Collected]]+Table3[[#This Row],[C&amp;I CLM $ Collected]]</f>
        <v>440.1096</v>
      </c>
      <c r="E797" s="48">
        <f>Table3[[#This Row],[CLM $ Collected ]]/'1.) CLM Reference'!$B$4</f>
        <v>4.7379436999835529E-6</v>
      </c>
      <c r="F797" s="47">
        <f>Table3[[#This Row],[Residential Incentive Disbursements]]+Table3[[#This Row],[C&amp;I Incentive Disbursements]]</f>
        <v>2605.19</v>
      </c>
      <c r="G797" s="48">
        <f>Table3[[#This Row],[Incentive Disbursements]]/'1.) CLM Reference'!$B$5</f>
        <v>2.0918379049769164E-5</v>
      </c>
      <c r="H797" s="47">
        <v>440.1096</v>
      </c>
      <c r="I797" s="48">
        <f>Table3[[#This Row],[Residential CLM $ Collected]]/'1.) CLM Reference'!$B$4</f>
        <v>4.7379436999835529E-6</v>
      </c>
      <c r="J797" s="68">
        <v>2605.19</v>
      </c>
      <c r="K797" s="48">
        <f>Table3[[#This Row],[Residential Incentive Disbursements]]/'1.) CLM Reference'!$B$5</f>
        <v>2.0918379049769164E-5</v>
      </c>
      <c r="L797" s="49">
        <v>0</v>
      </c>
      <c r="M797" s="48">
        <f>Table3[[#This Row],[C&amp;I CLM $ Collected]]/'1.) CLM Reference'!$B$4</f>
        <v>0</v>
      </c>
      <c r="N797" s="68">
        <v>0</v>
      </c>
      <c r="O797" s="48">
        <f>Table3[[#This Row],[C&amp;I Incentive Disbursements]]/'1.) CLM Reference'!$B$5</f>
        <v>0</v>
      </c>
    </row>
    <row r="798" spans="1:15" x14ac:dyDescent="0.35">
      <c r="A798" t="s">
        <v>136</v>
      </c>
      <c r="B798" s="72">
        <v>9001454000</v>
      </c>
      <c r="C798" t="s">
        <v>45</v>
      </c>
      <c r="D798" s="47">
        <f>Table3[[#This Row],[Residential CLM $ Collected]]+Table3[[#This Row],[C&amp;I CLM $ Collected]]</f>
        <v>1858.59366</v>
      </c>
      <c r="E798" s="48">
        <f>Table3[[#This Row],[CLM $ Collected ]]/'1.) CLM Reference'!$B$4</f>
        <v>2.0008452717746611E-5</v>
      </c>
      <c r="F798" s="47">
        <f>Table3[[#This Row],[Residential Incentive Disbursements]]+Table3[[#This Row],[C&amp;I Incentive Disbursements]]</f>
        <v>1185.68</v>
      </c>
      <c r="G798" s="48">
        <f>Table3[[#This Row],[Incentive Disbursements]]/'1.) CLM Reference'!$B$5</f>
        <v>9.5204202655968682E-6</v>
      </c>
      <c r="H798" s="47">
        <v>1858.59366</v>
      </c>
      <c r="I798" s="48">
        <f>Table3[[#This Row],[Residential CLM $ Collected]]/'1.) CLM Reference'!$B$4</f>
        <v>2.0008452717746611E-5</v>
      </c>
      <c r="J798" s="68">
        <v>1185.68</v>
      </c>
      <c r="K798" s="48">
        <f>Table3[[#This Row],[Residential Incentive Disbursements]]/'1.) CLM Reference'!$B$5</f>
        <v>9.5204202655968682E-6</v>
      </c>
      <c r="L798" s="49">
        <v>0</v>
      </c>
      <c r="M798" s="48">
        <f>Table3[[#This Row],[C&amp;I CLM $ Collected]]/'1.) CLM Reference'!$B$4</f>
        <v>0</v>
      </c>
      <c r="N798" s="68">
        <v>0</v>
      </c>
      <c r="O798" s="48">
        <f>Table3[[#This Row],[C&amp;I Incentive Disbursements]]/'1.) CLM Reference'!$B$5</f>
        <v>0</v>
      </c>
    </row>
    <row r="799" spans="1:15" x14ac:dyDescent="0.35">
      <c r="A799" t="s">
        <v>136</v>
      </c>
      <c r="B799" s="72">
        <v>9001501000</v>
      </c>
      <c r="C799" t="s">
        <v>45</v>
      </c>
      <c r="D799" s="47">
        <f>Table3[[#This Row],[Residential CLM $ Collected]]+Table3[[#This Row],[C&amp;I CLM $ Collected]]</f>
        <v>358.75790999999998</v>
      </c>
      <c r="E799" s="48">
        <f>Table3[[#This Row],[CLM $ Collected ]]/'1.) CLM Reference'!$B$4</f>
        <v>3.8621624693116592E-6</v>
      </c>
      <c r="F799" s="47">
        <f>Table3[[#This Row],[Residential Incentive Disbursements]]+Table3[[#This Row],[C&amp;I Incentive Disbursements]]</f>
        <v>0</v>
      </c>
      <c r="G799" s="48">
        <f>Table3[[#This Row],[Incentive Disbursements]]/'1.) CLM Reference'!$B$5</f>
        <v>0</v>
      </c>
      <c r="H799" s="47">
        <v>358.75790999999998</v>
      </c>
      <c r="I799" s="48">
        <f>Table3[[#This Row],[Residential CLM $ Collected]]/'1.) CLM Reference'!$B$4</f>
        <v>3.8621624693116592E-6</v>
      </c>
      <c r="J799" s="68">
        <v>0</v>
      </c>
      <c r="K799" s="48">
        <f>Table3[[#This Row],[Residential Incentive Disbursements]]/'1.) CLM Reference'!$B$5</f>
        <v>0</v>
      </c>
      <c r="L799" s="49">
        <v>0</v>
      </c>
      <c r="M799" s="48">
        <f>Table3[[#This Row],[C&amp;I CLM $ Collected]]/'1.) CLM Reference'!$B$4</f>
        <v>0</v>
      </c>
      <c r="N799" s="68">
        <v>0</v>
      </c>
      <c r="O799" s="48">
        <f>Table3[[#This Row],[C&amp;I Incentive Disbursements]]/'1.) CLM Reference'!$B$5</f>
        <v>0</v>
      </c>
    </row>
    <row r="800" spans="1:15" x14ac:dyDescent="0.35">
      <c r="A800" t="s">
        <v>136</v>
      </c>
      <c r="B800" s="72">
        <v>9001502000</v>
      </c>
      <c r="C800" t="s">
        <v>45</v>
      </c>
      <c r="D800" s="47">
        <f>Table3[[#This Row],[Residential CLM $ Collected]]+Table3[[#This Row],[C&amp;I CLM $ Collected]]</f>
        <v>208.03775999999999</v>
      </c>
      <c r="E800" s="48">
        <f>Table3[[#This Row],[CLM $ Collected ]]/'1.) CLM Reference'!$B$4</f>
        <v>2.2396039403609699E-6</v>
      </c>
      <c r="F800" s="47">
        <f>Table3[[#This Row],[Residential Incentive Disbursements]]+Table3[[#This Row],[C&amp;I Incentive Disbursements]]</f>
        <v>0</v>
      </c>
      <c r="G800" s="48">
        <f>Table3[[#This Row],[Incentive Disbursements]]/'1.) CLM Reference'!$B$5</f>
        <v>0</v>
      </c>
      <c r="H800" s="47">
        <v>208.03775999999999</v>
      </c>
      <c r="I800" s="48">
        <f>Table3[[#This Row],[Residential CLM $ Collected]]/'1.) CLM Reference'!$B$4</f>
        <v>2.2396039403609699E-6</v>
      </c>
      <c r="J800" s="68">
        <v>0</v>
      </c>
      <c r="K800" s="48">
        <f>Table3[[#This Row],[Residential Incentive Disbursements]]/'1.) CLM Reference'!$B$5</f>
        <v>0</v>
      </c>
      <c r="L800" s="49">
        <v>0</v>
      </c>
      <c r="M800" s="48">
        <f>Table3[[#This Row],[C&amp;I CLM $ Collected]]/'1.) CLM Reference'!$B$4</f>
        <v>0</v>
      </c>
      <c r="N800" s="68">
        <v>0</v>
      </c>
      <c r="O800" s="48">
        <f>Table3[[#This Row],[C&amp;I Incentive Disbursements]]/'1.) CLM Reference'!$B$5</f>
        <v>0</v>
      </c>
    </row>
    <row r="801" spans="1:15" x14ac:dyDescent="0.35">
      <c r="A801" t="s">
        <v>136</v>
      </c>
      <c r="B801" s="72">
        <v>9001503000</v>
      </c>
      <c r="C801" t="s">
        <v>45</v>
      </c>
      <c r="D801" s="47">
        <f>Table3[[#This Row],[Residential CLM $ Collected]]+Table3[[#This Row],[C&amp;I CLM $ Collected]]</f>
        <v>480.17928000000001</v>
      </c>
      <c r="E801" s="48">
        <f>Table3[[#This Row],[CLM $ Collected ]]/'1.) CLM Reference'!$B$4</f>
        <v>5.1693087234148913E-6</v>
      </c>
      <c r="F801" s="47">
        <f>Table3[[#This Row],[Residential Incentive Disbursements]]+Table3[[#This Row],[C&amp;I Incentive Disbursements]]</f>
        <v>1250</v>
      </c>
      <c r="G801" s="48">
        <f>Table3[[#This Row],[Incentive Disbursements]]/'1.) CLM Reference'!$B$5</f>
        <v>1.0036877852368332E-5</v>
      </c>
      <c r="H801" s="47">
        <v>480.17928000000001</v>
      </c>
      <c r="I801" s="48">
        <f>Table3[[#This Row],[Residential CLM $ Collected]]/'1.) CLM Reference'!$B$4</f>
        <v>5.1693087234148913E-6</v>
      </c>
      <c r="J801" s="68">
        <v>1250</v>
      </c>
      <c r="K801" s="48">
        <f>Table3[[#This Row],[Residential Incentive Disbursements]]/'1.) CLM Reference'!$B$5</f>
        <v>1.0036877852368332E-5</v>
      </c>
      <c r="L801" s="49">
        <v>0</v>
      </c>
      <c r="M801" s="48">
        <f>Table3[[#This Row],[C&amp;I CLM $ Collected]]/'1.) CLM Reference'!$B$4</f>
        <v>0</v>
      </c>
      <c r="N801" s="68">
        <v>0</v>
      </c>
      <c r="O801" s="48">
        <f>Table3[[#This Row],[C&amp;I Incentive Disbursements]]/'1.) CLM Reference'!$B$5</f>
        <v>0</v>
      </c>
    </row>
    <row r="802" spans="1:15" x14ac:dyDescent="0.35">
      <c r="A802" t="s">
        <v>136</v>
      </c>
      <c r="B802" s="72">
        <v>9001504000</v>
      </c>
      <c r="C802" t="s">
        <v>45</v>
      </c>
      <c r="D802" s="47">
        <f>Table3[[#This Row],[Residential CLM $ Collected]]+Table3[[#This Row],[C&amp;I CLM $ Collected]]</f>
        <v>161.55867000000001</v>
      </c>
      <c r="E802" s="48">
        <f>Table3[[#This Row],[CLM $ Collected ]]/'1.) CLM Reference'!$B$4</f>
        <v>1.7392392320099855E-6</v>
      </c>
      <c r="F802" s="47">
        <f>Table3[[#This Row],[Residential Incentive Disbursements]]+Table3[[#This Row],[C&amp;I Incentive Disbursements]]</f>
        <v>0</v>
      </c>
      <c r="G802" s="48">
        <f>Table3[[#This Row],[Incentive Disbursements]]/'1.) CLM Reference'!$B$5</f>
        <v>0</v>
      </c>
      <c r="H802" s="47">
        <v>161.55867000000001</v>
      </c>
      <c r="I802" s="48">
        <f>Table3[[#This Row],[Residential CLM $ Collected]]/'1.) CLM Reference'!$B$4</f>
        <v>1.7392392320099855E-6</v>
      </c>
      <c r="J802" s="68">
        <v>0</v>
      </c>
      <c r="K802" s="48">
        <f>Table3[[#This Row],[Residential Incentive Disbursements]]/'1.) CLM Reference'!$B$5</f>
        <v>0</v>
      </c>
      <c r="L802" s="49">
        <v>0</v>
      </c>
      <c r="M802" s="48">
        <f>Table3[[#This Row],[C&amp;I CLM $ Collected]]/'1.) CLM Reference'!$B$4</f>
        <v>0</v>
      </c>
      <c r="N802" s="68">
        <v>0</v>
      </c>
      <c r="O802" s="48">
        <f>Table3[[#This Row],[C&amp;I Incentive Disbursements]]/'1.) CLM Reference'!$B$5</f>
        <v>0</v>
      </c>
    </row>
    <row r="803" spans="1:15" x14ac:dyDescent="0.35">
      <c r="A803" t="s">
        <v>136</v>
      </c>
      <c r="B803" s="72">
        <v>9001505000</v>
      </c>
      <c r="C803" t="s">
        <v>45</v>
      </c>
      <c r="D803" s="47">
        <f>Table3[[#This Row],[Residential CLM $ Collected]]+Table3[[#This Row],[C&amp;I CLM $ Collected]]</f>
        <v>158.5206</v>
      </c>
      <c r="E803" s="48">
        <f>Table3[[#This Row],[CLM $ Collected ]]/'1.) CLM Reference'!$B$4</f>
        <v>1.7065332773645765E-6</v>
      </c>
      <c r="F803" s="47">
        <f>Table3[[#This Row],[Residential Incentive Disbursements]]+Table3[[#This Row],[C&amp;I Incentive Disbursements]]</f>
        <v>0</v>
      </c>
      <c r="G803" s="48">
        <f>Table3[[#This Row],[Incentive Disbursements]]/'1.) CLM Reference'!$B$5</f>
        <v>0</v>
      </c>
      <c r="H803" s="47">
        <v>158.5206</v>
      </c>
      <c r="I803" s="48">
        <f>Table3[[#This Row],[Residential CLM $ Collected]]/'1.) CLM Reference'!$B$4</f>
        <v>1.7065332773645765E-6</v>
      </c>
      <c r="J803" s="68">
        <v>0</v>
      </c>
      <c r="K803" s="48">
        <f>Table3[[#This Row],[Residential Incentive Disbursements]]/'1.) CLM Reference'!$B$5</f>
        <v>0</v>
      </c>
      <c r="L803" s="49">
        <v>0</v>
      </c>
      <c r="M803" s="48">
        <f>Table3[[#This Row],[C&amp;I CLM $ Collected]]/'1.) CLM Reference'!$B$4</f>
        <v>0</v>
      </c>
      <c r="N803" s="68">
        <v>0</v>
      </c>
      <c r="O803" s="48">
        <f>Table3[[#This Row],[C&amp;I Incentive Disbursements]]/'1.) CLM Reference'!$B$5</f>
        <v>0</v>
      </c>
    </row>
    <row r="804" spans="1:15" x14ac:dyDescent="0.35">
      <c r="A804" t="s">
        <v>136</v>
      </c>
      <c r="B804" s="72">
        <v>9001506000</v>
      </c>
      <c r="C804" t="s">
        <v>45</v>
      </c>
      <c r="D804" s="47">
        <f>Table3[[#This Row],[Residential CLM $ Collected]]+Table3[[#This Row],[C&amp;I CLM $ Collected]]</f>
        <v>66.088890000000006</v>
      </c>
      <c r="E804" s="48">
        <f>Table3[[#This Row],[CLM $ Collected ]]/'1.) CLM Reference'!$B$4</f>
        <v>7.1147150622119139E-7</v>
      </c>
      <c r="F804" s="47">
        <f>Table3[[#This Row],[Residential Incentive Disbursements]]+Table3[[#This Row],[C&amp;I Incentive Disbursements]]</f>
        <v>0</v>
      </c>
      <c r="G804" s="48">
        <f>Table3[[#This Row],[Incentive Disbursements]]/'1.) CLM Reference'!$B$5</f>
        <v>0</v>
      </c>
      <c r="H804" s="47">
        <v>66.088890000000006</v>
      </c>
      <c r="I804" s="48">
        <f>Table3[[#This Row],[Residential CLM $ Collected]]/'1.) CLM Reference'!$B$4</f>
        <v>7.1147150622119139E-7</v>
      </c>
      <c r="J804" s="68">
        <v>0</v>
      </c>
      <c r="K804" s="48">
        <f>Table3[[#This Row],[Residential Incentive Disbursements]]/'1.) CLM Reference'!$B$5</f>
        <v>0</v>
      </c>
      <c r="L804" s="49">
        <v>0</v>
      </c>
      <c r="M804" s="48">
        <f>Table3[[#This Row],[C&amp;I CLM $ Collected]]/'1.) CLM Reference'!$B$4</f>
        <v>0</v>
      </c>
      <c r="N804" s="68">
        <v>0</v>
      </c>
      <c r="O804" s="48">
        <f>Table3[[#This Row],[C&amp;I Incentive Disbursements]]/'1.) CLM Reference'!$B$5</f>
        <v>0</v>
      </c>
    </row>
    <row r="805" spans="1:15" x14ac:dyDescent="0.35">
      <c r="A805" t="s">
        <v>136</v>
      </c>
      <c r="B805" s="72">
        <v>9001551000</v>
      </c>
      <c r="C805" t="s">
        <v>45</v>
      </c>
      <c r="D805" s="47">
        <f>Table3[[#This Row],[Residential CLM $ Collected]]+Table3[[#This Row],[C&amp;I CLM $ Collected]]</f>
        <v>897.19664999999998</v>
      </c>
      <c r="E805" s="48">
        <f>Table3[[#This Row],[CLM $ Collected ]]/'1.) CLM Reference'!$B$4</f>
        <v>9.658655970044391E-6</v>
      </c>
      <c r="F805" s="47">
        <f>Table3[[#This Row],[Residential Incentive Disbursements]]+Table3[[#This Row],[C&amp;I Incentive Disbursements]]</f>
        <v>0</v>
      </c>
      <c r="G805" s="48">
        <f>Table3[[#This Row],[Incentive Disbursements]]/'1.) CLM Reference'!$B$5</f>
        <v>0</v>
      </c>
      <c r="H805" s="47">
        <v>897.19664999999998</v>
      </c>
      <c r="I805" s="48">
        <f>Table3[[#This Row],[Residential CLM $ Collected]]/'1.) CLM Reference'!$B$4</f>
        <v>9.658655970044391E-6</v>
      </c>
      <c r="J805" s="68">
        <v>0</v>
      </c>
      <c r="K805" s="48">
        <f>Table3[[#This Row],[Residential Incentive Disbursements]]/'1.) CLM Reference'!$B$5</f>
        <v>0</v>
      </c>
      <c r="L805" s="49">
        <v>0</v>
      </c>
      <c r="M805" s="48">
        <f>Table3[[#This Row],[C&amp;I CLM $ Collected]]/'1.) CLM Reference'!$B$4</f>
        <v>0</v>
      </c>
      <c r="N805" s="68">
        <v>0</v>
      </c>
      <c r="O805" s="48">
        <f>Table3[[#This Row],[C&amp;I Incentive Disbursements]]/'1.) CLM Reference'!$B$5</f>
        <v>0</v>
      </c>
    </row>
    <row r="806" spans="1:15" x14ac:dyDescent="0.35">
      <c r="A806" t="s">
        <v>136</v>
      </c>
      <c r="B806" s="72">
        <v>9001552000</v>
      </c>
      <c r="C806" t="s">
        <v>45</v>
      </c>
      <c r="D806" s="47">
        <f>Table3[[#This Row],[Residential CLM $ Collected]]+Table3[[#This Row],[C&amp;I CLM $ Collected]]</f>
        <v>351.1893</v>
      </c>
      <c r="E806" s="48">
        <f>Table3[[#This Row],[CLM $ Collected ]]/'1.) CLM Reference'!$B$4</f>
        <v>3.7806835648134783E-6</v>
      </c>
      <c r="F806" s="47">
        <f>Table3[[#This Row],[Residential Incentive Disbursements]]+Table3[[#This Row],[C&amp;I Incentive Disbursements]]</f>
        <v>0</v>
      </c>
      <c r="G806" s="48">
        <f>Table3[[#This Row],[Incentive Disbursements]]/'1.) CLM Reference'!$B$5</f>
        <v>0</v>
      </c>
      <c r="H806" s="47">
        <v>351.1893</v>
      </c>
      <c r="I806" s="48">
        <f>Table3[[#This Row],[Residential CLM $ Collected]]/'1.) CLM Reference'!$B$4</f>
        <v>3.7806835648134783E-6</v>
      </c>
      <c r="J806" s="68">
        <v>0</v>
      </c>
      <c r="K806" s="48">
        <f>Table3[[#This Row],[Residential Incentive Disbursements]]/'1.) CLM Reference'!$B$5</f>
        <v>0</v>
      </c>
      <c r="L806" s="49">
        <v>0</v>
      </c>
      <c r="M806" s="48">
        <f>Table3[[#This Row],[C&amp;I CLM $ Collected]]/'1.) CLM Reference'!$B$4</f>
        <v>0</v>
      </c>
      <c r="N806" s="68">
        <v>0</v>
      </c>
      <c r="O806" s="48">
        <f>Table3[[#This Row],[C&amp;I Incentive Disbursements]]/'1.) CLM Reference'!$B$5</f>
        <v>0</v>
      </c>
    </row>
    <row r="807" spans="1:15" x14ac:dyDescent="0.35">
      <c r="A807" t="s">
        <v>136</v>
      </c>
      <c r="B807" s="72">
        <v>9003466400</v>
      </c>
      <c r="C807" t="s">
        <v>45</v>
      </c>
      <c r="D807" s="47">
        <f>Table3[[#This Row],[Residential CLM $ Collected]]+Table3[[#This Row],[C&amp;I CLM $ Collected]]</f>
        <v>6.6170999999999998</v>
      </c>
      <c r="E807" s="48">
        <f>Table3[[#This Row],[CLM $ Collected ]]/'1.) CLM Reference'!$B$4</f>
        <v>7.1235545094133757E-8</v>
      </c>
      <c r="F807" s="47">
        <f>Table3[[#This Row],[Residential Incentive Disbursements]]+Table3[[#This Row],[C&amp;I Incentive Disbursements]]</f>
        <v>0</v>
      </c>
      <c r="G807" s="48">
        <f>Table3[[#This Row],[Incentive Disbursements]]/'1.) CLM Reference'!$B$5</f>
        <v>0</v>
      </c>
      <c r="H807" s="47">
        <v>6.6170999999999998</v>
      </c>
      <c r="I807" s="48">
        <f>Table3[[#This Row],[Residential CLM $ Collected]]/'1.) CLM Reference'!$B$4</f>
        <v>7.1235545094133757E-8</v>
      </c>
      <c r="J807" s="68">
        <v>0</v>
      </c>
      <c r="K807" s="48">
        <f>Table3[[#This Row],[Residential Incentive Disbursements]]/'1.) CLM Reference'!$B$5</f>
        <v>0</v>
      </c>
      <c r="L807" s="49">
        <v>0</v>
      </c>
      <c r="M807" s="48">
        <f>Table3[[#This Row],[C&amp;I CLM $ Collected]]/'1.) CLM Reference'!$B$4</f>
        <v>0</v>
      </c>
      <c r="N807" s="68">
        <v>0</v>
      </c>
      <c r="O807" s="48">
        <f>Table3[[#This Row],[C&amp;I Incentive Disbursements]]/'1.) CLM Reference'!$B$5</f>
        <v>0</v>
      </c>
    </row>
    <row r="808" spans="1:15" x14ac:dyDescent="0.35">
      <c r="A808" t="s">
        <v>136</v>
      </c>
      <c r="B808" s="72">
        <v>9003471300</v>
      </c>
      <c r="C808" t="s">
        <v>45</v>
      </c>
      <c r="D808" s="47">
        <f>Table3[[#This Row],[Residential CLM $ Collected]]+Table3[[#This Row],[C&amp;I CLM $ Collected]]</f>
        <v>37.287599999999998</v>
      </c>
      <c r="E808" s="48">
        <f>Table3[[#This Row],[CLM $ Collected ]]/'1.) CLM Reference'!$B$4</f>
        <v>4.0141489644285589E-7</v>
      </c>
      <c r="F808" s="47">
        <f>Table3[[#This Row],[Residential Incentive Disbursements]]+Table3[[#This Row],[C&amp;I Incentive Disbursements]]</f>
        <v>0</v>
      </c>
      <c r="G808" s="48">
        <f>Table3[[#This Row],[Incentive Disbursements]]/'1.) CLM Reference'!$B$5</f>
        <v>0</v>
      </c>
      <c r="H808" s="47">
        <v>37.287599999999998</v>
      </c>
      <c r="I808" s="48">
        <f>Table3[[#This Row],[Residential CLM $ Collected]]/'1.) CLM Reference'!$B$4</f>
        <v>4.0141489644285589E-7</v>
      </c>
      <c r="J808" s="68">
        <v>0</v>
      </c>
      <c r="K808" s="48">
        <f>Table3[[#This Row],[Residential Incentive Disbursements]]/'1.) CLM Reference'!$B$5</f>
        <v>0</v>
      </c>
      <c r="L808" s="49">
        <v>0</v>
      </c>
      <c r="M808" s="48">
        <f>Table3[[#This Row],[C&amp;I CLM $ Collected]]/'1.) CLM Reference'!$B$4</f>
        <v>0</v>
      </c>
      <c r="N808" s="68">
        <v>0</v>
      </c>
      <c r="O808" s="48">
        <f>Table3[[#This Row],[C&amp;I Incentive Disbursements]]/'1.) CLM Reference'!$B$5</f>
        <v>0</v>
      </c>
    </row>
    <row r="809" spans="1:15" x14ac:dyDescent="0.35">
      <c r="A809" t="s">
        <v>136</v>
      </c>
      <c r="B809" s="72">
        <v>9003476100</v>
      </c>
      <c r="C809" t="s">
        <v>45</v>
      </c>
      <c r="D809" s="47">
        <f>Table3[[#This Row],[Residential CLM $ Collected]]+Table3[[#This Row],[C&amp;I CLM $ Collected]]</f>
        <v>23.38203</v>
      </c>
      <c r="E809" s="48">
        <f>Table3[[#This Row],[CLM $ Collected ]]/'1.) CLM Reference'!$B$4</f>
        <v>2.5171625824868724E-7</v>
      </c>
      <c r="F809" s="47">
        <f>Table3[[#This Row],[Residential Incentive Disbursements]]+Table3[[#This Row],[C&amp;I Incentive Disbursements]]</f>
        <v>0</v>
      </c>
      <c r="G809" s="48">
        <f>Table3[[#This Row],[Incentive Disbursements]]/'1.) CLM Reference'!$B$5</f>
        <v>0</v>
      </c>
      <c r="H809" s="47">
        <v>23.38203</v>
      </c>
      <c r="I809" s="48">
        <f>Table3[[#This Row],[Residential CLM $ Collected]]/'1.) CLM Reference'!$B$4</f>
        <v>2.5171625824868724E-7</v>
      </c>
      <c r="J809" s="68">
        <v>0</v>
      </c>
      <c r="K809" s="48">
        <f>Table3[[#This Row],[Residential Incentive Disbursements]]/'1.) CLM Reference'!$B$5</f>
        <v>0</v>
      </c>
      <c r="L809" s="49">
        <v>0</v>
      </c>
      <c r="M809" s="48">
        <f>Table3[[#This Row],[C&amp;I CLM $ Collected]]/'1.) CLM Reference'!$B$4</f>
        <v>0</v>
      </c>
      <c r="N809" s="68">
        <v>0</v>
      </c>
      <c r="O809" s="48">
        <f>Table3[[#This Row],[C&amp;I Incentive Disbursements]]/'1.) CLM Reference'!$B$5</f>
        <v>0</v>
      </c>
    </row>
    <row r="810" spans="1:15" x14ac:dyDescent="0.35">
      <c r="A810" t="s">
        <v>136</v>
      </c>
      <c r="B810" s="72">
        <v>9003481200</v>
      </c>
      <c r="C810" t="s">
        <v>45</v>
      </c>
      <c r="D810" s="47">
        <f>Table3[[#This Row],[Residential CLM $ Collected]]+Table3[[#This Row],[C&amp;I CLM $ Collected]]</f>
        <v>32.443109999999997</v>
      </c>
      <c r="E810" s="48">
        <f>Table3[[#This Row],[CLM $ Collected ]]/'1.) CLM Reference'!$B$4</f>
        <v>3.4926215795423093E-7</v>
      </c>
      <c r="F810" s="47">
        <f>Table3[[#This Row],[Residential Incentive Disbursements]]+Table3[[#This Row],[C&amp;I Incentive Disbursements]]</f>
        <v>0</v>
      </c>
      <c r="G810" s="48">
        <f>Table3[[#This Row],[Incentive Disbursements]]/'1.) CLM Reference'!$B$5</f>
        <v>0</v>
      </c>
      <c r="H810" s="47">
        <v>32.443109999999997</v>
      </c>
      <c r="I810" s="48">
        <f>Table3[[#This Row],[Residential CLM $ Collected]]/'1.) CLM Reference'!$B$4</f>
        <v>3.4926215795423093E-7</v>
      </c>
      <c r="J810" s="68">
        <v>0</v>
      </c>
      <c r="K810" s="48">
        <f>Table3[[#This Row],[Residential Incentive Disbursements]]/'1.) CLM Reference'!$B$5</f>
        <v>0</v>
      </c>
      <c r="L810" s="49">
        <v>0</v>
      </c>
      <c r="M810" s="48">
        <f>Table3[[#This Row],[C&amp;I CLM $ Collected]]/'1.) CLM Reference'!$B$4</f>
        <v>0</v>
      </c>
      <c r="N810" s="68">
        <v>0</v>
      </c>
      <c r="O810" s="48">
        <f>Table3[[#This Row],[C&amp;I Incentive Disbursements]]/'1.) CLM Reference'!$B$5</f>
        <v>0</v>
      </c>
    </row>
    <row r="811" spans="1:15" x14ac:dyDescent="0.35">
      <c r="A811" t="s">
        <v>136</v>
      </c>
      <c r="B811" s="72">
        <v>9003496800</v>
      </c>
      <c r="C811" t="s">
        <v>45</v>
      </c>
      <c r="D811" s="47">
        <f>Table3[[#This Row],[Residential CLM $ Collected]]+Table3[[#This Row],[C&amp;I CLM $ Collected]]</f>
        <v>28.472850000000001</v>
      </c>
      <c r="E811" s="48">
        <f>Table3[[#This Row],[CLM $ Collected ]]/'1.) CLM Reference'!$B$4</f>
        <v>3.065208308977507E-7</v>
      </c>
      <c r="F811" s="47">
        <f>Table3[[#This Row],[Residential Incentive Disbursements]]+Table3[[#This Row],[C&amp;I Incentive Disbursements]]</f>
        <v>0</v>
      </c>
      <c r="G811" s="48">
        <f>Table3[[#This Row],[Incentive Disbursements]]/'1.) CLM Reference'!$B$5</f>
        <v>0</v>
      </c>
      <c r="H811" s="47">
        <v>28.472850000000001</v>
      </c>
      <c r="I811" s="48">
        <f>Table3[[#This Row],[Residential CLM $ Collected]]/'1.) CLM Reference'!$B$4</f>
        <v>3.065208308977507E-7</v>
      </c>
      <c r="J811" s="68">
        <v>0</v>
      </c>
      <c r="K811" s="48">
        <f>Table3[[#This Row],[Residential Incentive Disbursements]]/'1.) CLM Reference'!$B$5</f>
        <v>0</v>
      </c>
      <c r="L811" s="49">
        <v>0</v>
      </c>
      <c r="M811" s="48">
        <f>Table3[[#This Row],[C&amp;I CLM $ Collected]]/'1.) CLM Reference'!$B$4</f>
        <v>0</v>
      </c>
      <c r="N811" s="68">
        <v>0</v>
      </c>
      <c r="O811" s="48">
        <f>Table3[[#This Row],[C&amp;I Incentive Disbursements]]/'1.) CLM Reference'!$B$5</f>
        <v>0</v>
      </c>
    </row>
    <row r="812" spans="1:15" x14ac:dyDescent="0.35">
      <c r="A812" t="s">
        <v>136</v>
      </c>
      <c r="B812" s="72">
        <v>9003497200</v>
      </c>
      <c r="C812" t="s">
        <v>45</v>
      </c>
      <c r="D812" s="47">
        <f>Table3[[#This Row],[Residential CLM $ Collected]]+Table3[[#This Row],[C&amp;I CLM $ Collected]]</f>
        <v>31.88766</v>
      </c>
      <c r="E812" s="48">
        <f>Table3[[#This Row],[CLM $ Collected ]]/'1.) CLM Reference'!$B$4</f>
        <v>3.4328253190618323E-7</v>
      </c>
      <c r="F812" s="47">
        <f>Table3[[#This Row],[Residential Incentive Disbursements]]+Table3[[#This Row],[C&amp;I Incentive Disbursements]]</f>
        <v>0</v>
      </c>
      <c r="G812" s="48">
        <f>Table3[[#This Row],[Incentive Disbursements]]/'1.) CLM Reference'!$B$5</f>
        <v>0</v>
      </c>
      <c r="H812" s="47">
        <v>31.88766</v>
      </c>
      <c r="I812" s="48">
        <f>Table3[[#This Row],[Residential CLM $ Collected]]/'1.) CLM Reference'!$B$4</f>
        <v>3.4328253190618323E-7</v>
      </c>
      <c r="J812" s="68">
        <v>0</v>
      </c>
      <c r="K812" s="48">
        <f>Table3[[#This Row],[Residential Incentive Disbursements]]/'1.) CLM Reference'!$B$5</f>
        <v>0</v>
      </c>
      <c r="L812" s="49">
        <v>0</v>
      </c>
      <c r="M812" s="48">
        <f>Table3[[#This Row],[C&amp;I CLM $ Collected]]/'1.) CLM Reference'!$B$4</f>
        <v>0</v>
      </c>
      <c r="N812" s="68">
        <v>0</v>
      </c>
      <c r="O812" s="48">
        <f>Table3[[#This Row],[C&amp;I Incentive Disbursements]]/'1.) CLM Reference'!$B$5</f>
        <v>0</v>
      </c>
    </row>
    <row r="813" spans="1:15" x14ac:dyDescent="0.35">
      <c r="A813" t="s">
        <v>136</v>
      </c>
      <c r="B813" s="72">
        <v>9003510200</v>
      </c>
      <c r="C813" t="s">
        <v>45</v>
      </c>
      <c r="D813" s="47">
        <f>Table3[[#This Row],[Residential CLM $ Collected]]+Table3[[#This Row],[C&amp;I CLM $ Collected]]</f>
        <v>31.55922</v>
      </c>
      <c r="E813" s="48">
        <f>Table3[[#This Row],[CLM $ Collected ]]/'1.) CLM Reference'!$B$4</f>
        <v>3.3974675302559848E-7</v>
      </c>
      <c r="F813" s="47">
        <f>Table3[[#This Row],[Residential Incentive Disbursements]]+Table3[[#This Row],[C&amp;I Incentive Disbursements]]</f>
        <v>0</v>
      </c>
      <c r="G813" s="48">
        <f>Table3[[#This Row],[Incentive Disbursements]]/'1.) CLM Reference'!$B$5</f>
        <v>0</v>
      </c>
      <c r="H813" s="47">
        <v>31.55922</v>
      </c>
      <c r="I813" s="48">
        <f>Table3[[#This Row],[Residential CLM $ Collected]]/'1.) CLM Reference'!$B$4</f>
        <v>3.3974675302559848E-7</v>
      </c>
      <c r="J813" s="68">
        <v>0</v>
      </c>
      <c r="K813" s="48">
        <f>Table3[[#This Row],[Residential Incentive Disbursements]]/'1.) CLM Reference'!$B$5</f>
        <v>0</v>
      </c>
      <c r="L813" s="49">
        <v>0</v>
      </c>
      <c r="M813" s="48">
        <f>Table3[[#This Row],[C&amp;I CLM $ Collected]]/'1.) CLM Reference'!$B$4</f>
        <v>0</v>
      </c>
      <c r="N813" s="68">
        <v>0</v>
      </c>
      <c r="O813" s="48">
        <f>Table3[[#This Row],[C&amp;I Incentive Disbursements]]/'1.) CLM Reference'!$B$5</f>
        <v>0</v>
      </c>
    </row>
    <row r="814" spans="1:15" x14ac:dyDescent="0.35">
      <c r="A814" t="s">
        <v>136</v>
      </c>
      <c r="B814" s="72">
        <v>9003520501</v>
      </c>
      <c r="C814" t="s">
        <v>45</v>
      </c>
      <c r="D814" s="47">
        <f>Table3[[#This Row],[Residential CLM $ Collected]]+Table3[[#This Row],[C&amp;I CLM $ Collected]]</f>
        <v>29.718990000000002</v>
      </c>
      <c r="E814" s="48">
        <f>Table3[[#This Row],[CLM $ Collected ]]/'1.) CLM Reference'!$B$4</f>
        <v>3.1993599194467521E-7</v>
      </c>
      <c r="F814" s="47">
        <f>Table3[[#This Row],[Residential Incentive Disbursements]]+Table3[[#This Row],[C&amp;I Incentive Disbursements]]</f>
        <v>0</v>
      </c>
      <c r="G814" s="48">
        <f>Table3[[#This Row],[Incentive Disbursements]]/'1.) CLM Reference'!$B$5</f>
        <v>0</v>
      </c>
      <c r="H814" s="47">
        <v>29.718990000000002</v>
      </c>
      <c r="I814" s="48">
        <f>Table3[[#This Row],[Residential CLM $ Collected]]/'1.) CLM Reference'!$B$4</f>
        <v>3.1993599194467521E-7</v>
      </c>
      <c r="J814" s="68">
        <v>0</v>
      </c>
      <c r="K814" s="48">
        <f>Table3[[#This Row],[Residential Incentive Disbursements]]/'1.) CLM Reference'!$B$5</f>
        <v>0</v>
      </c>
      <c r="L814" s="49">
        <v>0</v>
      </c>
      <c r="M814" s="48">
        <f>Table3[[#This Row],[C&amp;I CLM $ Collected]]/'1.) CLM Reference'!$B$4</f>
        <v>0</v>
      </c>
      <c r="N814" s="68">
        <v>0</v>
      </c>
      <c r="O814" s="48">
        <f>Table3[[#This Row],[C&amp;I Incentive Disbursements]]/'1.) CLM Reference'!$B$5</f>
        <v>0</v>
      </c>
    </row>
    <row r="815" spans="1:15" x14ac:dyDescent="0.35">
      <c r="A815" t="s">
        <v>136</v>
      </c>
      <c r="B815" s="72">
        <v>9005253500</v>
      </c>
      <c r="C815" t="s">
        <v>45</v>
      </c>
      <c r="D815" s="47">
        <f>Table3[[#This Row],[Residential CLM $ Collected]]+Table3[[#This Row],[C&amp;I CLM $ Collected]]</f>
        <v>39.031230000000001</v>
      </c>
      <c r="E815" s="48">
        <f>Table3[[#This Row],[CLM $ Collected ]]/'1.) CLM Reference'!$B$4</f>
        <v>4.2018572255890135E-7</v>
      </c>
      <c r="F815" s="47">
        <f>Table3[[#This Row],[Residential Incentive Disbursements]]+Table3[[#This Row],[C&amp;I Incentive Disbursements]]</f>
        <v>0</v>
      </c>
      <c r="G815" s="48">
        <f>Table3[[#This Row],[Incentive Disbursements]]/'1.) CLM Reference'!$B$5</f>
        <v>0</v>
      </c>
      <c r="H815" s="47">
        <v>39.031230000000001</v>
      </c>
      <c r="I815" s="48">
        <f>Table3[[#This Row],[Residential CLM $ Collected]]/'1.) CLM Reference'!$B$4</f>
        <v>4.2018572255890135E-7</v>
      </c>
      <c r="J815" s="68">
        <v>0</v>
      </c>
      <c r="K815" s="48">
        <f>Table3[[#This Row],[Residential Incentive Disbursements]]/'1.) CLM Reference'!$B$5</f>
        <v>0</v>
      </c>
      <c r="L815" s="49">
        <v>0</v>
      </c>
      <c r="M815" s="48">
        <f>Table3[[#This Row],[C&amp;I CLM $ Collected]]/'1.) CLM Reference'!$B$4</f>
        <v>0</v>
      </c>
      <c r="N815" s="68">
        <v>0</v>
      </c>
      <c r="O815" s="48">
        <f>Table3[[#This Row],[C&amp;I Incentive Disbursements]]/'1.) CLM Reference'!$B$5</f>
        <v>0</v>
      </c>
    </row>
    <row r="816" spans="1:15" x14ac:dyDescent="0.35">
      <c r="A816" t="s">
        <v>136</v>
      </c>
      <c r="B816" s="72">
        <v>9005303100</v>
      </c>
      <c r="C816" t="s">
        <v>45</v>
      </c>
      <c r="D816" s="47">
        <f>Table3[[#This Row],[Residential CLM $ Collected]]+Table3[[#This Row],[C&amp;I CLM $ Collected]]</f>
        <v>140.05068</v>
      </c>
      <c r="E816" s="48">
        <f>Table3[[#This Row],[CLM $ Collected ]]/'1.) CLM Reference'!$B$4</f>
        <v>1.5076977120799287E-6</v>
      </c>
      <c r="F816" s="47">
        <f>Table3[[#This Row],[Residential Incentive Disbursements]]+Table3[[#This Row],[C&amp;I Incentive Disbursements]]</f>
        <v>0</v>
      </c>
      <c r="G816" s="48">
        <f>Table3[[#This Row],[Incentive Disbursements]]/'1.) CLM Reference'!$B$5</f>
        <v>0</v>
      </c>
      <c r="H816" s="47">
        <v>140.05068</v>
      </c>
      <c r="I816" s="48">
        <f>Table3[[#This Row],[Residential CLM $ Collected]]/'1.) CLM Reference'!$B$4</f>
        <v>1.5076977120799287E-6</v>
      </c>
      <c r="J816" s="68">
        <v>0</v>
      </c>
      <c r="K816" s="48">
        <f>Table3[[#This Row],[Residential Incentive Disbursements]]/'1.) CLM Reference'!$B$5</f>
        <v>0</v>
      </c>
      <c r="L816" s="49">
        <v>0</v>
      </c>
      <c r="M816" s="48">
        <f>Table3[[#This Row],[C&amp;I CLM $ Collected]]/'1.) CLM Reference'!$B$4</f>
        <v>0</v>
      </c>
      <c r="N816" s="68">
        <v>0</v>
      </c>
      <c r="O816" s="48">
        <f>Table3[[#This Row],[C&amp;I Incentive Disbursements]]/'1.) CLM Reference'!$B$5</f>
        <v>0</v>
      </c>
    </row>
    <row r="817" spans="1:15" x14ac:dyDescent="0.35">
      <c r="A817" t="s">
        <v>136</v>
      </c>
      <c r="B817" s="72">
        <v>9005320100</v>
      </c>
      <c r="C817" t="s">
        <v>45</v>
      </c>
      <c r="D817" s="47">
        <f>Table3[[#This Row],[Residential CLM $ Collected]]+Table3[[#This Row],[C&amp;I CLM $ Collected]]</f>
        <v>28.047810000000002</v>
      </c>
      <c r="E817" s="48">
        <f>Table3[[#This Row],[CLM $ Collected ]]/'1.) CLM Reference'!$B$4</f>
        <v>3.0194511705228813E-7</v>
      </c>
      <c r="F817" s="47">
        <f>Table3[[#This Row],[Residential Incentive Disbursements]]+Table3[[#This Row],[C&amp;I Incentive Disbursements]]</f>
        <v>0</v>
      </c>
      <c r="G817" s="48">
        <f>Table3[[#This Row],[Incentive Disbursements]]/'1.) CLM Reference'!$B$5</f>
        <v>0</v>
      </c>
      <c r="H817" s="47">
        <v>28.047810000000002</v>
      </c>
      <c r="I817" s="48">
        <f>Table3[[#This Row],[Residential CLM $ Collected]]/'1.) CLM Reference'!$B$4</f>
        <v>3.0194511705228813E-7</v>
      </c>
      <c r="J817" s="68">
        <v>0</v>
      </c>
      <c r="K817" s="48">
        <f>Table3[[#This Row],[Residential Incentive Disbursements]]/'1.) CLM Reference'!$B$5</f>
        <v>0</v>
      </c>
      <c r="L817" s="49">
        <v>0</v>
      </c>
      <c r="M817" s="48">
        <f>Table3[[#This Row],[C&amp;I CLM $ Collected]]/'1.) CLM Reference'!$B$4</f>
        <v>0</v>
      </c>
      <c r="N817" s="68">
        <v>0</v>
      </c>
      <c r="O817" s="48">
        <f>Table3[[#This Row],[C&amp;I Incentive Disbursements]]/'1.) CLM Reference'!$B$5</f>
        <v>0</v>
      </c>
    </row>
    <row r="818" spans="1:15" x14ac:dyDescent="0.35">
      <c r="A818" t="s">
        <v>136</v>
      </c>
      <c r="B818" s="72">
        <v>9007670100</v>
      </c>
      <c r="C818" t="s">
        <v>45</v>
      </c>
      <c r="D818" s="47">
        <f>Table3[[#This Row],[Residential CLM $ Collected]]+Table3[[#This Row],[C&amp;I CLM $ Collected]]</f>
        <v>40.499549999999999</v>
      </c>
      <c r="E818" s="48">
        <f>Table3[[#This Row],[CLM $ Collected ]]/'1.) CLM Reference'!$B$4</f>
        <v>4.359927340250449E-7</v>
      </c>
      <c r="F818" s="47">
        <f>Table3[[#This Row],[Residential Incentive Disbursements]]+Table3[[#This Row],[C&amp;I Incentive Disbursements]]</f>
        <v>0</v>
      </c>
      <c r="G818" s="48">
        <f>Table3[[#This Row],[Incentive Disbursements]]/'1.) CLM Reference'!$B$5</f>
        <v>0</v>
      </c>
      <c r="H818" s="47">
        <v>40.499549999999999</v>
      </c>
      <c r="I818" s="48">
        <f>Table3[[#This Row],[Residential CLM $ Collected]]/'1.) CLM Reference'!$B$4</f>
        <v>4.359927340250449E-7</v>
      </c>
      <c r="J818" s="68">
        <v>0</v>
      </c>
      <c r="K818" s="48">
        <f>Table3[[#This Row],[Residential Incentive Disbursements]]/'1.) CLM Reference'!$B$5</f>
        <v>0</v>
      </c>
      <c r="L818" s="49">
        <v>0</v>
      </c>
      <c r="M818" s="48">
        <f>Table3[[#This Row],[C&amp;I CLM $ Collected]]/'1.) CLM Reference'!$B$4</f>
        <v>0</v>
      </c>
      <c r="N818" s="68">
        <v>0</v>
      </c>
      <c r="O818" s="48">
        <f>Table3[[#This Row],[C&amp;I Incentive Disbursements]]/'1.) CLM Reference'!$B$5</f>
        <v>0</v>
      </c>
    </row>
    <row r="819" spans="1:15" x14ac:dyDescent="0.35">
      <c r="A819" t="s">
        <v>136</v>
      </c>
      <c r="B819" s="72">
        <v>9007670200</v>
      </c>
      <c r="C819" t="s">
        <v>45</v>
      </c>
      <c r="D819" s="47">
        <f>Table3[[#This Row],[Residential CLM $ Collected]]+Table3[[#This Row],[C&amp;I CLM $ Collected]]</f>
        <v>15.204840000000001</v>
      </c>
      <c r="E819" s="48">
        <f>Table3[[#This Row],[CLM $ Collected ]]/'1.) CLM Reference'!$B$4</f>
        <v>1.6368576347177595E-7</v>
      </c>
      <c r="F819" s="47">
        <f>Table3[[#This Row],[Residential Incentive Disbursements]]+Table3[[#This Row],[C&amp;I Incentive Disbursements]]</f>
        <v>0</v>
      </c>
      <c r="G819" s="48">
        <f>Table3[[#This Row],[Incentive Disbursements]]/'1.) CLM Reference'!$B$5</f>
        <v>0</v>
      </c>
      <c r="H819" s="47">
        <v>15.204840000000001</v>
      </c>
      <c r="I819" s="48">
        <f>Table3[[#This Row],[Residential CLM $ Collected]]/'1.) CLM Reference'!$B$4</f>
        <v>1.6368576347177595E-7</v>
      </c>
      <c r="J819" s="68">
        <v>0</v>
      </c>
      <c r="K819" s="48">
        <f>Table3[[#This Row],[Residential Incentive Disbursements]]/'1.) CLM Reference'!$B$5</f>
        <v>0</v>
      </c>
      <c r="L819" s="49">
        <v>0</v>
      </c>
      <c r="M819" s="48">
        <f>Table3[[#This Row],[C&amp;I CLM $ Collected]]/'1.) CLM Reference'!$B$4</f>
        <v>0</v>
      </c>
      <c r="N819" s="68">
        <v>0</v>
      </c>
      <c r="O819" s="48">
        <f>Table3[[#This Row],[C&amp;I Incentive Disbursements]]/'1.) CLM Reference'!$B$5</f>
        <v>0</v>
      </c>
    </row>
    <row r="820" spans="1:15" x14ac:dyDescent="0.35">
      <c r="A820" t="s">
        <v>136</v>
      </c>
      <c r="B820" s="72">
        <v>9009194100</v>
      </c>
      <c r="C820" t="s">
        <v>45</v>
      </c>
      <c r="D820" s="47">
        <f>Table3[[#This Row],[Residential CLM $ Collected]]+Table3[[#This Row],[C&amp;I CLM $ Collected]]</f>
        <v>36.935009999999998</v>
      </c>
      <c r="E820" s="48">
        <f>Table3[[#This Row],[CLM $ Collected ]]/'1.) CLM Reference'!$B$4</f>
        <v>3.9761913382105166E-7</v>
      </c>
      <c r="F820" s="47">
        <f>Table3[[#This Row],[Residential Incentive Disbursements]]+Table3[[#This Row],[C&amp;I Incentive Disbursements]]</f>
        <v>0</v>
      </c>
      <c r="G820" s="48">
        <f>Table3[[#This Row],[Incentive Disbursements]]/'1.) CLM Reference'!$B$5</f>
        <v>0</v>
      </c>
      <c r="H820" s="47">
        <v>36.935009999999998</v>
      </c>
      <c r="I820" s="48">
        <f>Table3[[#This Row],[Residential CLM $ Collected]]/'1.) CLM Reference'!$B$4</f>
        <v>3.9761913382105166E-7</v>
      </c>
      <c r="J820" s="68">
        <v>0</v>
      </c>
      <c r="K820" s="48">
        <f>Table3[[#This Row],[Residential Incentive Disbursements]]/'1.) CLM Reference'!$B$5</f>
        <v>0</v>
      </c>
      <c r="L820" s="49">
        <v>0</v>
      </c>
      <c r="M820" s="48">
        <f>Table3[[#This Row],[C&amp;I CLM $ Collected]]/'1.) CLM Reference'!$B$4</f>
        <v>0</v>
      </c>
      <c r="N820" s="68">
        <v>0</v>
      </c>
      <c r="O820" s="48">
        <f>Table3[[#This Row],[C&amp;I Incentive Disbursements]]/'1.) CLM Reference'!$B$5</f>
        <v>0</v>
      </c>
    </row>
    <row r="821" spans="1:15" x14ac:dyDescent="0.35">
      <c r="A821" t="s">
        <v>136</v>
      </c>
      <c r="B821" s="72">
        <v>9009343200</v>
      </c>
      <c r="C821" t="s">
        <v>45</v>
      </c>
      <c r="D821" s="47">
        <f>Table3[[#This Row],[Residential CLM $ Collected]]+Table3[[#This Row],[C&amp;I CLM $ Collected]]</f>
        <v>74.029409999999999</v>
      </c>
      <c r="E821" s="48">
        <f>Table3[[#This Row],[CLM $ Collected ]]/'1.) CLM Reference'!$B$4</f>
        <v>7.9695416033415185E-7</v>
      </c>
      <c r="F821" s="47">
        <f>Table3[[#This Row],[Residential Incentive Disbursements]]+Table3[[#This Row],[C&amp;I Incentive Disbursements]]</f>
        <v>0</v>
      </c>
      <c r="G821" s="48">
        <f>Table3[[#This Row],[Incentive Disbursements]]/'1.) CLM Reference'!$B$5</f>
        <v>0</v>
      </c>
      <c r="H821" s="47">
        <v>74.029409999999999</v>
      </c>
      <c r="I821" s="48">
        <f>Table3[[#This Row],[Residential CLM $ Collected]]/'1.) CLM Reference'!$B$4</f>
        <v>7.9695416033415185E-7</v>
      </c>
      <c r="J821" s="68">
        <v>0</v>
      </c>
      <c r="K821" s="48">
        <f>Table3[[#This Row],[Residential Incentive Disbursements]]/'1.) CLM Reference'!$B$5</f>
        <v>0</v>
      </c>
      <c r="L821" s="49">
        <v>0</v>
      </c>
      <c r="M821" s="48">
        <f>Table3[[#This Row],[C&amp;I CLM $ Collected]]/'1.) CLM Reference'!$B$4</f>
        <v>0</v>
      </c>
      <c r="N821" s="68">
        <v>0</v>
      </c>
      <c r="O821" s="48">
        <f>Table3[[#This Row],[C&amp;I Incentive Disbursements]]/'1.) CLM Reference'!$B$5</f>
        <v>0</v>
      </c>
    </row>
    <row r="822" spans="1:15" x14ac:dyDescent="0.35">
      <c r="A822" t="s">
        <v>136</v>
      </c>
      <c r="B822" s="72">
        <v>9009343300</v>
      </c>
      <c r="C822" t="s">
        <v>45</v>
      </c>
      <c r="D822" s="47">
        <f>Table3[[#This Row],[Residential CLM $ Collected]]+Table3[[#This Row],[C&amp;I CLM $ Collected]]</f>
        <v>12.973380000000001</v>
      </c>
      <c r="E822" s="48">
        <f>Table3[[#This Row],[CLM $ Collected ]]/'1.) CLM Reference'!$B$4</f>
        <v>1.3966326578309727E-7</v>
      </c>
      <c r="F822" s="47">
        <f>Table3[[#This Row],[Residential Incentive Disbursements]]+Table3[[#This Row],[C&amp;I Incentive Disbursements]]</f>
        <v>0</v>
      </c>
      <c r="G822" s="48">
        <f>Table3[[#This Row],[Incentive Disbursements]]/'1.) CLM Reference'!$B$5</f>
        <v>0</v>
      </c>
      <c r="H822" s="47">
        <v>12.973380000000001</v>
      </c>
      <c r="I822" s="48">
        <f>Table3[[#This Row],[Residential CLM $ Collected]]/'1.) CLM Reference'!$B$4</f>
        <v>1.3966326578309727E-7</v>
      </c>
      <c r="J822" s="68">
        <v>0</v>
      </c>
      <c r="K822" s="48">
        <f>Table3[[#This Row],[Residential Incentive Disbursements]]/'1.) CLM Reference'!$B$5</f>
        <v>0</v>
      </c>
      <c r="L822" s="49">
        <v>0</v>
      </c>
      <c r="M822" s="48">
        <f>Table3[[#This Row],[C&amp;I CLM $ Collected]]/'1.) CLM Reference'!$B$4</f>
        <v>0</v>
      </c>
      <c r="N822" s="68">
        <v>0</v>
      </c>
      <c r="O822" s="48">
        <f>Table3[[#This Row],[C&amp;I Incentive Disbursements]]/'1.) CLM Reference'!$B$5</f>
        <v>0</v>
      </c>
    </row>
    <row r="823" spans="1:15" x14ac:dyDescent="0.35">
      <c r="A823" t="s">
        <v>136</v>
      </c>
      <c r="B823" s="72">
        <v>9009345201</v>
      </c>
      <c r="C823" t="s">
        <v>45</v>
      </c>
      <c r="D823" s="47">
        <f>Table3[[#This Row],[Residential CLM $ Collected]]+Table3[[#This Row],[C&amp;I CLM $ Collected]]</f>
        <v>45.894660000000002</v>
      </c>
      <c r="E823" s="48">
        <f>Table3[[#This Row],[CLM $ Collected ]]/'1.) CLM Reference'!$B$4</f>
        <v>4.9407310181347372E-7</v>
      </c>
      <c r="F823" s="47">
        <f>Table3[[#This Row],[Residential Incentive Disbursements]]+Table3[[#This Row],[C&amp;I Incentive Disbursements]]</f>
        <v>0</v>
      </c>
      <c r="G823" s="48">
        <f>Table3[[#This Row],[Incentive Disbursements]]/'1.) CLM Reference'!$B$5</f>
        <v>0</v>
      </c>
      <c r="H823" s="47">
        <v>45.894660000000002</v>
      </c>
      <c r="I823" s="48">
        <f>Table3[[#This Row],[Residential CLM $ Collected]]/'1.) CLM Reference'!$B$4</f>
        <v>4.9407310181347372E-7</v>
      </c>
      <c r="J823" s="68">
        <v>0</v>
      </c>
      <c r="K823" s="48">
        <f>Table3[[#This Row],[Residential Incentive Disbursements]]/'1.) CLM Reference'!$B$5</f>
        <v>0</v>
      </c>
      <c r="L823" s="49">
        <v>0</v>
      </c>
      <c r="M823" s="48">
        <f>Table3[[#This Row],[C&amp;I CLM $ Collected]]/'1.) CLM Reference'!$B$4</f>
        <v>0</v>
      </c>
      <c r="N823" s="68">
        <v>0</v>
      </c>
      <c r="O823" s="48">
        <f>Table3[[#This Row],[C&amp;I Incentive Disbursements]]/'1.) CLM Reference'!$B$5</f>
        <v>0</v>
      </c>
    </row>
    <row r="824" spans="1:15" x14ac:dyDescent="0.35">
      <c r="A824" t="s">
        <v>136</v>
      </c>
      <c r="B824" s="72">
        <v>9009345400</v>
      </c>
      <c r="C824" t="s">
        <v>45</v>
      </c>
      <c r="D824" s="47">
        <f>Table3[[#This Row],[Residential CLM $ Collected]]+Table3[[#This Row],[C&amp;I CLM $ Collected]]</f>
        <v>35.867580000000004</v>
      </c>
      <c r="E824" s="48">
        <f>Table3[[#This Row],[CLM $ Collected ]]/'1.) CLM Reference'!$B$4</f>
        <v>3.8612785245915133E-7</v>
      </c>
      <c r="F824" s="47">
        <f>Table3[[#This Row],[Residential Incentive Disbursements]]+Table3[[#This Row],[C&amp;I Incentive Disbursements]]</f>
        <v>0</v>
      </c>
      <c r="G824" s="48">
        <f>Table3[[#This Row],[Incentive Disbursements]]/'1.) CLM Reference'!$B$5</f>
        <v>0</v>
      </c>
      <c r="H824" s="47">
        <v>35.867580000000004</v>
      </c>
      <c r="I824" s="48">
        <f>Table3[[#This Row],[Residential CLM $ Collected]]/'1.) CLM Reference'!$B$4</f>
        <v>3.8612785245915133E-7</v>
      </c>
      <c r="J824" s="68">
        <v>0</v>
      </c>
      <c r="K824" s="48">
        <f>Table3[[#This Row],[Residential Incentive Disbursements]]/'1.) CLM Reference'!$B$5</f>
        <v>0</v>
      </c>
      <c r="L824" s="49">
        <v>0</v>
      </c>
      <c r="M824" s="48">
        <f>Table3[[#This Row],[C&amp;I CLM $ Collected]]/'1.) CLM Reference'!$B$4</f>
        <v>0</v>
      </c>
      <c r="N824" s="68">
        <v>0</v>
      </c>
      <c r="O824" s="48">
        <f>Table3[[#This Row],[C&amp;I Incentive Disbursements]]/'1.) CLM Reference'!$B$5</f>
        <v>0</v>
      </c>
    </row>
    <row r="825" spans="1:15" x14ac:dyDescent="0.35">
      <c r="A825" t="s">
        <v>136</v>
      </c>
      <c r="B825" s="72">
        <v>9009351000</v>
      </c>
      <c r="C825" t="s">
        <v>45</v>
      </c>
      <c r="D825" s="47">
        <f>Table3[[#This Row],[Residential CLM $ Collected]]+Table3[[#This Row],[C&amp;I CLM $ Collected]]</f>
        <v>65.4465</v>
      </c>
      <c r="E825" s="48">
        <f>Table3[[#This Row],[CLM $ Collected ]]/'1.) CLM Reference'!$B$4</f>
        <v>7.0455593870475358E-7</v>
      </c>
      <c r="F825" s="47">
        <f>Table3[[#This Row],[Residential Incentive Disbursements]]+Table3[[#This Row],[C&amp;I Incentive Disbursements]]</f>
        <v>0</v>
      </c>
      <c r="G825" s="48">
        <f>Table3[[#This Row],[Incentive Disbursements]]/'1.) CLM Reference'!$B$5</f>
        <v>0</v>
      </c>
      <c r="H825" s="47">
        <v>65.4465</v>
      </c>
      <c r="I825" s="48">
        <f>Table3[[#This Row],[Residential CLM $ Collected]]/'1.) CLM Reference'!$B$4</f>
        <v>7.0455593870475358E-7</v>
      </c>
      <c r="J825" s="66">
        <v>0</v>
      </c>
      <c r="K825" s="48">
        <f>Table3[[#This Row],[Residential Incentive Disbursements]]/'1.) CLM Reference'!$B$5</f>
        <v>0</v>
      </c>
      <c r="L825" s="49">
        <v>0</v>
      </c>
      <c r="M825" s="48">
        <f>Table3[[#This Row],[C&amp;I CLM $ Collected]]/'1.) CLM Reference'!$B$4</f>
        <v>0</v>
      </c>
      <c r="N825" s="68">
        <v>0</v>
      </c>
      <c r="O825" s="48">
        <f>Table3[[#This Row],[C&amp;I Incentive Disbursements]]/'1.) CLM Reference'!$B$5</f>
        <v>0</v>
      </c>
    </row>
    <row r="826" spans="1:15" x14ac:dyDescent="0.35">
      <c r="A826" t="s">
        <v>136</v>
      </c>
      <c r="B826" s="72">
        <v>9009352702</v>
      </c>
      <c r="C826" t="s">
        <v>45</v>
      </c>
      <c r="D826" s="47">
        <f>Table3[[#This Row],[Residential CLM $ Collected]]+Table3[[#This Row],[C&amp;I CLM $ Collected]]</f>
        <v>23.20815</v>
      </c>
      <c r="E826" s="48">
        <f>Table3[[#This Row],[CLM $ Collected ]]/'1.) CLM Reference'!$B$4</f>
        <v>2.4984437531190708E-7</v>
      </c>
      <c r="F826" s="47">
        <f>Table3[[#This Row],[Residential Incentive Disbursements]]+Table3[[#This Row],[C&amp;I Incentive Disbursements]]</f>
        <v>0</v>
      </c>
      <c r="G826" s="48">
        <f>Table3[[#This Row],[Incentive Disbursements]]/'1.) CLM Reference'!$B$5</f>
        <v>0</v>
      </c>
      <c r="H826" s="47">
        <v>23.20815</v>
      </c>
      <c r="I826" s="48">
        <f>Table3[[#This Row],[Residential CLM $ Collected]]/'1.) CLM Reference'!$B$4</f>
        <v>2.4984437531190708E-7</v>
      </c>
      <c r="J826" s="68">
        <v>0</v>
      </c>
      <c r="K826" s="48">
        <f>Table3[[#This Row],[Residential Incentive Disbursements]]/'1.) CLM Reference'!$B$5</f>
        <v>0</v>
      </c>
      <c r="L826" s="49">
        <v>0</v>
      </c>
      <c r="M826" s="48">
        <f>Table3[[#This Row],[C&amp;I CLM $ Collected]]/'1.) CLM Reference'!$B$4</f>
        <v>0</v>
      </c>
      <c r="N826" s="68">
        <v>0</v>
      </c>
      <c r="O826" s="48">
        <f>Table3[[#This Row],[C&amp;I Incentive Disbursements]]/'1.) CLM Reference'!$B$5</f>
        <v>0</v>
      </c>
    </row>
    <row r="827" spans="1:15" x14ac:dyDescent="0.35">
      <c r="A827" t="s">
        <v>136</v>
      </c>
      <c r="B827" s="72">
        <v>9015800400</v>
      </c>
      <c r="C827" t="s">
        <v>45</v>
      </c>
      <c r="D827" s="47">
        <f>Table3[[#This Row],[Residential CLM $ Collected]]+Table3[[#This Row],[C&amp;I CLM $ Collected]]</f>
        <v>7.4092200000000004</v>
      </c>
      <c r="E827" s="48">
        <f>Table3[[#This Row],[CLM $ Collected ]]/'1.) CLM Reference'!$B$4</f>
        <v>7.9763011806132252E-8</v>
      </c>
      <c r="F827" s="47">
        <f>Table3[[#This Row],[Residential Incentive Disbursements]]+Table3[[#This Row],[C&amp;I Incentive Disbursements]]</f>
        <v>0</v>
      </c>
      <c r="G827" s="48">
        <f>Table3[[#This Row],[Incentive Disbursements]]/'1.) CLM Reference'!$B$5</f>
        <v>0</v>
      </c>
      <c r="H827" s="47">
        <v>7.4092200000000004</v>
      </c>
      <c r="I827" s="48">
        <f>Table3[[#This Row],[Residential CLM $ Collected]]/'1.) CLM Reference'!$B$4</f>
        <v>7.9763011806132252E-8</v>
      </c>
      <c r="J827" s="68">
        <v>0</v>
      </c>
      <c r="K827" s="48">
        <f>Table3[[#This Row],[Residential Incentive Disbursements]]/'1.) CLM Reference'!$B$5</f>
        <v>0</v>
      </c>
      <c r="L827" s="49">
        <v>0</v>
      </c>
      <c r="M827" s="48">
        <f>Table3[[#This Row],[C&amp;I CLM $ Collected]]/'1.) CLM Reference'!$B$4</f>
        <v>0</v>
      </c>
      <c r="N827" s="68">
        <v>0</v>
      </c>
      <c r="O827" s="48">
        <f>Table3[[#This Row],[C&amp;I Incentive Disbursements]]/'1.) CLM Reference'!$B$5</f>
        <v>0</v>
      </c>
    </row>
    <row r="828" spans="1:15" x14ac:dyDescent="0.35">
      <c r="A828" t="s">
        <v>137</v>
      </c>
      <c r="B828" s="72">
        <v>9011650100</v>
      </c>
      <c r="C828" t="s">
        <v>45</v>
      </c>
      <c r="D828" s="47">
        <f>Table3[[#This Row],[Residential CLM $ Collected]]+Table3[[#This Row],[C&amp;I CLM $ Collected]]</f>
        <v>2516.8936800000001</v>
      </c>
      <c r="E828" s="48">
        <f>Table3[[#This Row],[CLM $ Collected ]]/'1.) CLM Reference'!$B$4</f>
        <v>2.7095297522899798E-5</v>
      </c>
      <c r="F828" s="47">
        <f>Table3[[#This Row],[Residential Incentive Disbursements]]+Table3[[#This Row],[C&amp;I Incentive Disbursements]]</f>
        <v>1998.67</v>
      </c>
      <c r="G828" s="48">
        <f>Table3[[#This Row],[Incentive Disbursements]]/'1.) CLM Reference'!$B$5</f>
        <v>1.6048325325754413E-5</v>
      </c>
      <c r="H828" s="47">
        <v>2510.0012700000002</v>
      </c>
      <c r="I828" s="48">
        <f>Table3[[#This Row],[Residential CLM $ Collected]]/'1.) CLM Reference'!$B$4</f>
        <v>2.7021098163155763E-5</v>
      </c>
      <c r="J828" s="68">
        <v>1998.67</v>
      </c>
      <c r="K828" s="48">
        <f>Table3[[#This Row],[Residential Incentive Disbursements]]/'1.) CLM Reference'!$B$5</f>
        <v>1.6048325325754413E-5</v>
      </c>
      <c r="L828" s="49">
        <v>6.8924099999999999</v>
      </c>
      <c r="M828" s="48">
        <f>Table3[[#This Row],[C&amp;I CLM $ Collected]]/'1.) CLM Reference'!$B$4</f>
        <v>7.4199359744035667E-8</v>
      </c>
      <c r="N828" s="68">
        <v>0</v>
      </c>
      <c r="O828" s="48">
        <f>Table3[[#This Row],[C&amp;I Incentive Disbursements]]/'1.) CLM Reference'!$B$5</f>
        <v>0</v>
      </c>
    </row>
    <row r="829" spans="1:15" x14ac:dyDescent="0.35">
      <c r="A829" t="s">
        <v>137</v>
      </c>
      <c r="B829" s="72">
        <v>9011660101</v>
      </c>
      <c r="C829" t="s">
        <v>45</v>
      </c>
      <c r="D829" s="47">
        <f>Table3[[#This Row],[Residential CLM $ Collected]]+Table3[[#This Row],[C&amp;I CLM $ Collected]]</f>
        <v>67995.243665999995</v>
      </c>
      <c r="E829" s="48">
        <f>Table3[[#This Row],[CLM $ Collected ]]/'1.) CLM Reference'!$B$4</f>
        <v>7.3199411318492316E-4</v>
      </c>
      <c r="F829" s="47">
        <f>Table3[[#This Row],[Residential Incentive Disbursements]]+Table3[[#This Row],[C&amp;I Incentive Disbursements]]</f>
        <v>74967.125</v>
      </c>
      <c r="G829" s="48">
        <f>Table3[[#This Row],[Incentive Disbursements]]/'1.) CLM Reference'!$B$5</f>
        <v>6.0194870125458266E-4</v>
      </c>
      <c r="H829" s="47">
        <v>67995.243665999995</v>
      </c>
      <c r="I829" s="48">
        <f>Table3[[#This Row],[Residential CLM $ Collected]]/'1.) CLM Reference'!$B$4</f>
        <v>7.3199411318492316E-4</v>
      </c>
      <c r="J829" s="68">
        <v>74967.125</v>
      </c>
      <c r="K829" s="48">
        <f>Table3[[#This Row],[Residential Incentive Disbursements]]/'1.) CLM Reference'!$B$5</f>
        <v>6.0194870125458266E-4</v>
      </c>
      <c r="L829" s="49">
        <v>0</v>
      </c>
      <c r="M829" s="48">
        <f>Table3[[#This Row],[C&amp;I CLM $ Collected]]/'1.) CLM Reference'!$B$4</f>
        <v>0</v>
      </c>
      <c r="N829" s="68">
        <v>0</v>
      </c>
      <c r="O829" s="48">
        <f>Table3[[#This Row],[C&amp;I Incentive Disbursements]]/'1.) CLM Reference'!$B$5</f>
        <v>0</v>
      </c>
    </row>
    <row r="830" spans="1:15" x14ac:dyDescent="0.35">
      <c r="A830" t="s">
        <v>137</v>
      </c>
      <c r="B830" s="72">
        <v>9011660102</v>
      </c>
      <c r="C830" t="s">
        <v>45</v>
      </c>
      <c r="D830" s="47">
        <f>Table3[[#This Row],[Residential CLM $ Collected]]+Table3[[#This Row],[C&amp;I CLM $ Collected]]</f>
        <v>169743.42184800003</v>
      </c>
      <c r="E830" s="48">
        <f>Table3[[#This Row],[CLM $ Collected ]]/'1.) CLM Reference'!$B$4</f>
        <v>1.8273511328959476E-3</v>
      </c>
      <c r="F830" s="47">
        <f>Table3[[#This Row],[Residential Incentive Disbursements]]+Table3[[#This Row],[C&amp;I Incentive Disbursements]]</f>
        <v>392309.10500000004</v>
      </c>
      <c r="G830" s="48">
        <f>Table3[[#This Row],[Incentive Disbursements]]/'1.) CLM Reference'!$B$5</f>
        <v>3.1500468538055541E-3</v>
      </c>
      <c r="H830" s="47">
        <v>128904.73822800002</v>
      </c>
      <c r="I830" s="48">
        <f>Table3[[#This Row],[Residential CLM $ Collected]]/'1.) CLM Reference'!$B$4</f>
        <v>1.3877074991897058E-3</v>
      </c>
      <c r="J830" s="68">
        <v>389940.46500000003</v>
      </c>
      <c r="K830" s="48">
        <f>Table3[[#This Row],[Residential Incentive Disbursements]]/'1.) CLM Reference'!$B$5</f>
        <v>3.1310278535205674E-3</v>
      </c>
      <c r="L830" s="49">
        <v>40838.683620000003</v>
      </c>
      <c r="M830" s="48">
        <f>Table3[[#This Row],[C&amp;I CLM $ Collected]]/'1.) CLM Reference'!$B$4</f>
        <v>4.3964363370624165E-4</v>
      </c>
      <c r="N830" s="68">
        <v>2368.64</v>
      </c>
      <c r="O830" s="48">
        <f>Table3[[#This Row],[C&amp;I Incentive Disbursements]]/'1.) CLM Reference'!$B$5</f>
        <v>1.9019000284986978E-5</v>
      </c>
    </row>
    <row r="831" spans="1:15" x14ac:dyDescent="0.35">
      <c r="A831" t="s">
        <v>138</v>
      </c>
      <c r="B831" s="72">
        <v>9007670100</v>
      </c>
      <c r="C831" t="s">
        <v>45</v>
      </c>
      <c r="D831" s="47">
        <f>Table3[[#This Row],[Residential CLM $ Collected]]+Table3[[#This Row],[C&amp;I CLM $ Collected]]</f>
        <v>72324.459606000004</v>
      </c>
      <c r="E831" s="48">
        <f>Table3[[#This Row],[CLM $ Collected ]]/'1.) CLM Reference'!$B$4</f>
        <v>7.7859973457739321E-4</v>
      </c>
      <c r="F831" s="47">
        <f>Table3[[#This Row],[Residential Incentive Disbursements]]+Table3[[#This Row],[C&amp;I Incentive Disbursements]]</f>
        <v>82067.960000000006</v>
      </c>
      <c r="G831" s="48">
        <f>Table3[[#This Row],[Incentive Disbursements]]/'1.) CLM Reference'!$B$5</f>
        <v>6.5896487209044017E-4</v>
      </c>
      <c r="H831" s="47">
        <v>72324.459606000004</v>
      </c>
      <c r="I831" s="48">
        <f>Table3[[#This Row],[Residential CLM $ Collected]]/'1.) CLM Reference'!$B$4</f>
        <v>7.7859973457739321E-4</v>
      </c>
      <c r="J831" s="68">
        <v>82067.960000000006</v>
      </c>
      <c r="K831" s="48">
        <f>Table3[[#This Row],[Residential Incentive Disbursements]]/'1.) CLM Reference'!$B$5</f>
        <v>6.5896487209044017E-4</v>
      </c>
      <c r="L831" s="49">
        <v>0</v>
      </c>
      <c r="M831" s="48">
        <f>Table3[[#This Row],[C&amp;I CLM $ Collected]]/'1.) CLM Reference'!$B$4</f>
        <v>0</v>
      </c>
      <c r="N831" s="68">
        <v>0</v>
      </c>
      <c r="O831" s="48">
        <f>Table3[[#This Row],[C&amp;I Incentive Disbursements]]/'1.) CLM Reference'!$B$5</f>
        <v>0</v>
      </c>
    </row>
    <row r="832" spans="1:15" x14ac:dyDescent="0.35">
      <c r="A832" t="s">
        <v>138</v>
      </c>
      <c r="B832" s="72">
        <v>9007670200</v>
      </c>
      <c r="C832" t="s">
        <v>45</v>
      </c>
      <c r="D832" s="47">
        <f>Table3[[#This Row],[Residential CLM $ Collected]]+Table3[[#This Row],[C&amp;I CLM $ Collected]]</f>
        <v>288896.57892900001</v>
      </c>
      <c r="E832" s="48">
        <f>Table3[[#This Row],[CLM $ Collected ]]/'1.) CLM Reference'!$B$4</f>
        <v>3.1100792304540889E-3</v>
      </c>
      <c r="F832" s="47">
        <f>Table3[[#This Row],[Residential Incentive Disbursements]]+Table3[[#This Row],[C&amp;I Incentive Disbursements]]</f>
        <v>356625.30249999999</v>
      </c>
      <c r="G832" s="48">
        <f>Table3[[#This Row],[Incentive Disbursements]]/'1.) CLM Reference'!$B$5</f>
        <v>2.8635236802051255E-3</v>
      </c>
      <c r="H832" s="47">
        <v>165897.07404899999</v>
      </c>
      <c r="I832" s="48">
        <f>Table3[[#This Row],[Residential CLM $ Collected]]/'1.) CLM Reference'!$B$4</f>
        <v>1.7859437668166394E-3</v>
      </c>
      <c r="J832" s="68">
        <v>313052.36249999999</v>
      </c>
      <c r="K832" s="48">
        <f>Table3[[#This Row],[Residential Incentive Disbursements]]/'1.) CLM Reference'!$B$5</f>
        <v>2.5136546590462661E-3</v>
      </c>
      <c r="L832" s="49">
        <v>122999.50488000001</v>
      </c>
      <c r="M832" s="48">
        <f>Table3[[#This Row],[C&amp;I CLM $ Collected]]/'1.) CLM Reference'!$B$4</f>
        <v>1.3241354636374491E-3</v>
      </c>
      <c r="N832" s="68">
        <v>43572.94</v>
      </c>
      <c r="O832" s="48">
        <f>Table3[[#This Row],[C&amp;I Incentive Disbursements]]/'1.) CLM Reference'!$B$5</f>
        <v>3.4986902115885938E-4</v>
      </c>
    </row>
    <row r="833" spans="1:15" x14ac:dyDescent="0.35">
      <c r="A833" t="s">
        <v>139</v>
      </c>
      <c r="B833" s="72">
        <v>9009344200</v>
      </c>
      <c r="C833" t="s">
        <v>45</v>
      </c>
      <c r="D833" s="47">
        <f>Table3[[#This Row],[Residential CLM $ Collected]]+Table3[[#This Row],[C&amp;I CLM $ Collected]]</f>
        <v>419.24400000000003</v>
      </c>
      <c r="E833" s="48">
        <f>Table3[[#This Row],[CLM $ Collected ]]/'1.) CLM Reference'!$B$4</f>
        <v>4.5133177475699343E-6</v>
      </c>
      <c r="F833" s="47">
        <f>Table3[[#This Row],[Residential Incentive Disbursements]]+Table3[[#This Row],[C&amp;I Incentive Disbursements]]</f>
        <v>0</v>
      </c>
      <c r="G833" s="48">
        <f>Table3[[#This Row],[Incentive Disbursements]]/'1.) CLM Reference'!$B$5</f>
        <v>0</v>
      </c>
      <c r="H833" s="47">
        <v>419.24400000000003</v>
      </c>
      <c r="I833" s="48">
        <f>Table3[[#This Row],[Residential CLM $ Collected]]/'1.) CLM Reference'!$B$4</f>
        <v>4.5133177475699343E-6</v>
      </c>
      <c r="J833" s="68">
        <v>0</v>
      </c>
      <c r="K833" s="48">
        <f>Table3[[#This Row],[Residential Incentive Disbursements]]/'1.) CLM Reference'!$B$5</f>
        <v>0</v>
      </c>
      <c r="L833" s="49">
        <v>0</v>
      </c>
      <c r="M833" s="48">
        <f>Table3[[#This Row],[C&amp;I CLM $ Collected]]/'1.) CLM Reference'!$B$4</f>
        <v>0</v>
      </c>
      <c r="N833" s="68">
        <v>0</v>
      </c>
      <c r="O833" s="48">
        <f>Table3[[#This Row],[C&amp;I Incentive Disbursements]]/'1.) CLM Reference'!$B$5</f>
        <v>0</v>
      </c>
    </row>
    <row r="834" spans="1:15" x14ac:dyDescent="0.35">
      <c r="A834" t="s">
        <v>139</v>
      </c>
      <c r="B834" s="72">
        <v>9009346101</v>
      </c>
      <c r="C834" t="s">
        <v>45</v>
      </c>
      <c r="D834" s="47">
        <f>Table3[[#This Row],[Residential CLM $ Collected]]+Table3[[#This Row],[C&amp;I CLM $ Collected]]</f>
        <v>214177.50530399999</v>
      </c>
      <c r="E834" s="48">
        <f>Table3[[#This Row],[CLM $ Collected ]]/'1.) CLM Reference'!$B$4</f>
        <v>2.305700584430062E-3</v>
      </c>
      <c r="F834" s="47">
        <f>Table3[[#This Row],[Residential Incentive Disbursements]]+Table3[[#This Row],[C&amp;I Incentive Disbursements]]</f>
        <v>263859.86</v>
      </c>
      <c r="G834" s="48">
        <f>Table3[[#This Row],[Incentive Disbursements]]/'1.) CLM Reference'!$B$5</f>
        <v>2.1186633479704071E-3</v>
      </c>
      <c r="H834" s="47">
        <v>150799.27409399999</v>
      </c>
      <c r="I834" s="48">
        <f>Table3[[#This Row],[Residential CLM $ Collected]]/'1.) CLM Reference'!$B$4</f>
        <v>1.6234103292810706E-3</v>
      </c>
      <c r="J834" s="68">
        <v>218372.89</v>
      </c>
      <c r="K834" s="48">
        <f>Table3[[#This Row],[Residential Incentive Disbursements]]/'1.) CLM Reference'!$B$5</f>
        <v>1.7534256185589329E-3</v>
      </c>
      <c r="L834" s="49">
        <v>63378.231209999998</v>
      </c>
      <c r="M834" s="48">
        <f>Table3[[#This Row],[C&amp;I CLM $ Collected]]/'1.) CLM Reference'!$B$4</f>
        <v>6.8229025514899124E-4</v>
      </c>
      <c r="N834" s="68">
        <v>45486.97</v>
      </c>
      <c r="O834" s="48">
        <f>Table3[[#This Row],[C&amp;I Incentive Disbursements]]/'1.) CLM Reference'!$B$5</f>
        <v>3.6523772941147423E-4</v>
      </c>
    </row>
    <row r="835" spans="1:15" x14ac:dyDescent="0.35">
      <c r="A835" t="s">
        <v>139</v>
      </c>
      <c r="B835" s="72">
        <v>9009346102</v>
      </c>
      <c r="C835" t="s">
        <v>45</v>
      </c>
      <c r="D835" s="47">
        <f>Table3[[#This Row],[Residential CLM $ Collected]]+Table3[[#This Row],[C&amp;I CLM $ Collected]]</f>
        <v>78860.592384000003</v>
      </c>
      <c r="E835" s="48">
        <f>Table3[[#This Row],[CLM $ Collected ]]/'1.) CLM Reference'!$B$4</f>
        <v>8.4896363738201522E-4</v>
      </c>
      <c r="F835" s="47">
        <f>Table3[[#This Row],[Residential Incentive Disbursements]]+Table3[[#This Row],[C&amp;I Incentive Disbursements]]</f>
        <v>127516.02</v>
      </c>
      <c r="G835" s="48">
        <f>Table3[[#This Row],[Incentive Disbursements]]/'1.) CLM Reference'!$B$5</f>
        <v>1.0238901735681258E-3</v>
      </c>
      <c r="H835" s="47">
        <v>78860.592384000003</v>
      </c>
      <c r="I835" s="48">
        <f>Table3[[#This Row],[Residential CLM $ Collected]]/'1.) CLM Reference'!$B$4</f>
        <v>8.4896363738201522E-4</v>
      </c>
      <c r="J835" s="68">
        <v>127516.02</v>
      </c>
      <c r="K835" s="48">
        <f>Table3[[#This Row],[Residential Incentive Disbursements]]/'1.) CLM Reference'!$B$5</f>
        <v>1.0238901735681258E-3</v>
      </c>
      <c r="L835" s="49">
        <v>0</v>
      </c>
      <c r="M835" s="48">
        <f>Table3[[#This Row],[C&amp;I CLM $ Collected]]/'1.) CLM Reference'!$B$4</f>
        <v>0</v>
      </c>
      <c r="N835" s="68">
        <v>0</v>
      </c>
      <c r="O835" s="48">
        <f>Table3[[#This Row],[C&amp;I Incentive Disbursements]]/'1.) CLM Reference'!$B$5</f>
        <v>0</v>
      </c>
    </row>
    <row r="836" spans="1:15" x14ac:dyDescent="0.35">
      <c r="A836" t="s">
        <v>140</v>
      </c>
      <c r="B836" s="72">
        <v>9011709100</v>
      </c>
      <c r="C836" t="s">
        <v>45</v>
      </c>
      <c r="D836" s="47">
        <f>Table3[[#This Row],[Residential CLM $ Collected]]+Table3[[#This Row],[C&amp;I CLM $ Collected]]</f>
        <v>276.08762999999999</v>
      </c>
      <c r="E836" s="48">
        <f>Table3[[#This Row],[CLM $ Collected ]]/'1.) CLM Reference'!$B$4</f>
        <v>2.9721861263691818E-6</v>
      </c>
      <c r="F836" s="47">
        <f>Table3[[#This Row],[Residential Incentive Disbursements]]+Table3[[#This Row],[C&amp;I Incentive Disbursements]]</f>
        <v>0</v>
      </c>
      <c r="G836" s="48">
        <f>Table3[[#This Row],[Incentive Disbursements]]/'1.) CLM Reference'!$B$5</f>
        <v>0</v>
      </c>
      <c r="H836" s="47">
        <v>276.08762999999999</v>
      </c>
      <c r="I836" s="48">
        <f>Table3[[#This Row],[Residential CLM $ Collected]]/'1.) CLM Reference'!$B$4</f>
        <v>2.9721861263691818E-6</v>
      </c>
      <c r="J836" s="68">
        <v>0</v>
      </c>
      <c r="K836" s="48">
        <f>Table3[[#This Row],[Residential Incentive Disbursements]]/'1.) CLM Reference'!$B$5</f>
        <v>0</v>
      </c>
      <c r="L836" s="49">
        <v>0</v>
      </c>
      <c r="M836" s="48">
        <f>Table3[[#This Row],[C&amp;I CLM $ Collected]]/'1.) CLM Reference'!$B$4</f>
        <v>0</v>
      </c>
      <c r="N836" s="68">
        <v>0</v>
      </c>
      <c r="O836" s="48">
        <f>Table3[[#This Row],[C&amp;I Incentive Disbursements]]/'1.) CLM Reference'!$B$5</f>
        <v>0</v>
      </c>
    </row>
    <row r="837" spans="1:15" x14ac:dyDescent="0.35">
      <c r="A837" t="s">
        <v>140</v>
      </c>
      <c r="B837" s="72">
        <v>9015906100</v>
      </c>
      <c r="C837" t="s">
        <v>45</v>
      </c>
      <c r="D837" s="47">
        <f>Table3[[#This Row],[Residential CLM $ Collected]]+Table3[[#This Row],[C&amp;I CLM $ Collected]]</f>
        <v>363.87770999999998</v>
      </c>
      <c r="E837" s="48">
        <f>Table3[[#This Row],[CLM $ Collected ]]/'1.) CLM Reference'!$B$4</f>
        <v>3.9172790224501854E-6</v>
      </c>
      <c r="F837" s="47">
        <f>Table3[[#This Row],[Residential Incentive Disbursements]]+Table3[[#This Row],[C&amp;I Incentive Disbursements]]</f>
        <v>0</v>
      </c>
      <c r="G837" s="48">
        <f>Table3[[#This Row],[Incentive Disbursements]]/'1.) CLM Reference'!$B$5</f>
        <v>0</v>
      </c>
      <c r="H837" s="47">
        <v>363.87770999999998</v>
      </c>
      <c r="I837" s="48">
        <f>Table3[[#This Row],[Residential CLM $ Collected]]/'1.) CLM Reference'!$B$4</f>
        <v>3.9172790224501854E-6</v>
      </c>
      <c r="J837" s="68">
        <v>0</v>
      </c>
      <c r="K837" s="48">
        <f>Table3[[#This Row],[Residential Incentive Disbursements]]/'1.) CLM Reference'!$B$5</f>
        <v>0</v>
      </c>
      <c r="L837" s="49">
        <v>0</v>
      </c>
      <c r="M837" s="48">
        <f>Table3[[#This Row],[C&amp;I CLM $ Collected]]/'1.) CLM Reference'!$B$4</f>
        <v>0</v>
      </c>
      <c r="N837" s="68">
        <v>0</v>
      </c>
      <c r="O837" s="48">
        <f>Table3[[#This Row],[C&amp;I Incentive Disbursements]]/'1.) CLM Reference'!$B$5</f>
        <v>0</v>
      </c>
    </row>
    <row r="838" spans="1:15" x14ac:dyDescent="0.35">
      <c r="A838" t="s">
        <v>140</v>
      </c>
      <c r="B838" s="72">
        <v>9015907100</v>
      </c>
      <c r="C838" t="s">
        <v>45</v>
      </c>
      <c r="D838" s="47">
        <f>Table3[[#This Row],[Residential CLM $ Collected]]+Table3[[#This Row],[C&amp;I CLM $ Collected]]</f>
        <v>43095.607380000001</v>
      </c>
      <c r="E838" s="48">
        <f>Table3[[#This Row],[CLM $ Collected ]]/'1.) CLM Reference'!$B$4</f>
        <v>4.6394025825166211E-4</v>
      </c>
      <c r="F838" s="47">
        <f>Table3[[#This Row],[Residential Incentive Disbursements]]+Table3[[#This Row],[C&amp;I Incentive Disbursements]]</f>
        <v>76896.285000000003</v>
      </c>
      <c r="G838" s="48">
        <f>Table3[[#This Row],[Incentive Disbursements]]/'1.) CLM Reference'!$B$5</f>
        <v>6.1743889587672263E-4</v>
      </c>
      <c r="H838" s="47">
        <v>43095.607380000001</v>
      </c>
      <c r="I838" s="48">
        <f>Table3[[#This Row],[Residential CLM $ Collected]]/'1.) CLM Reference'!$B$4</f>
        <v>4.6394025825166211E-4</v>
      </c>
      <c r="J838" s="68">
        <v>76896.285000000003</v>
      </c>
      <c r="K838" s="48">
        <f>Table3[[#This Row],[Residential Incentive Disbursements]]/'1.) CLM Reference'!$B$5</f>
        <v>6.1743889587672263E-4</v>
      </c>
      <c r="L838" s="49">
        <v>0</v>
      </c>
      <c r="M838" s="48">
        <f>Table3[[#This Row],[C&amp;I CLM $ Collected]]/'1.) CLM Reference'!$B$4</f>
        <v>0</v>
      </c>
      <c r="N838" s="68">
        <v>0</v>
      </c>
      <c r="O838" s="48">
        <f>Table3[[#This Row],[C&amp;I Incentive Disbursements]]/'1.) CLM Reference'!$B$5</f>
        <v>0</v>
      </c>
    </row>
    <row r="839" spans="1:15" x14ac:dyDescent="0.35">
      <c r="A839" t="s">
        <v>140</v>
      </c>
      <c r="B839" s="72">
        <v>9015907200</v>
      </c>
      <c r="C839" t="s">
        <v>45</v>
      </c>
      <c r="D839" s="47">
        <f>Table3[[#This Row],[Residential CLM $ Collected]]+Table3[[#This Row],[C&amp;I CLM $ Collected]]</f>
        <v>54255.986987999997</v>
      </c>
      <c r="E839" s="48">
        <f>Table3[[#This Row],[CLM $ Collected ]]/'1.) CLM Reference'!$B$4</f>
        <v>5.8408589982173582E-4</v>
      </c>
      <c r="F839" s="47">
        <f>Table3[[#This Row],[Residential Incentive Disbursements]]+Table3[[#This Row],[C&amp;I Incentive Disbursements]]</f>
        <v>85040.21</v>
      </c>
      <c r="G839" s="48">
        <f>Table3[[#This Row],[Incentive Disbursements]]/'1.) CLM Reference'!$B$5</f>
        <v>6.8283056024780165E-4</v>
      </c>
      <c r="H839" s="47">
        <v>54255.986987999997</v>
      </c>
      <c r="I839" s="48">
        <f>Table3[[#This Row],[Residential CLM $ Collected]]/'1.) CLM Reference'!$B$4</f>
        <v>5.8408589982173582E-4</v>
      </c>
      <c r="J839" s="68">
        <v>85040.21</v>
      </c>
      <c r="K839" s="48">
        <f>Table3[[#This Row],[Residential Incentive Disbursements]]/'1.) CLM Reference'!$B$5</f>
        <v>6.8283056024780165E-4</v>
      </c>
      <c r="L839" s="49">
        <v>0</v>
      </c>
      <c r="M839" s="48">
        <f>Table3[[#This Row],[C&amp;I CLM $ Collected]]/'1.) CLM Reference'!$B$4</f>
        <v>0</v>
      </c>
      <c r="N839" s="68">
        <v>0</v>
      </c>
      <c r="O839" s="48">
        <f>Table3[[#This Row],[C&amp;I Incentive Disbursements]]/'1.) CLM Reference'!$B$5</f>
        <v>0</v>
      </c>
    </row>
    <row r="840" spans="1:15" x14ac:dyDescent="0.35">
      <c r="A840" t="s">
        <v>140</v>
      </c>
      <c r="B840" s="72">
        <v>9015907300</v>
      </c>
      <c r="C840" t="s">
        <v>45</v>
      </c>
      <c r="D840" s="47">
        <f>Table3[[#This Row],[Residential CLM $ Collected]]+Table3[[#This Row],[C&amp;I CLM $ Collected]]</f>
        <v>199544.138829</v>
      </c>
      <c r="E840" s="48">
        <f>Table3[[#This Row],[CLM $ Collected ]]/'1.) CLM Reference'!$B$4</f>
        <v>2.1481669462186329E-3</v>
      </c>
      <c r="F840" s="47">
        <f>Table3[[#This Row],[Residential Incentive Disbursements]]+Table3[[#This Row],[C&amp;I Incentive Disbursements]]</f>
        <v>365056.92000000004</v>
      </c>
      <c r="G840" s="48">
        <f>Table3[[#This Row],[Incentive Disbursements]]/'1.) CLM Reference'!$B$5</f>
        <v>2.9312253721614388E-3</v>
      </c>
      <c r="H840" s="47">
        <v>135205.54664400002</v>
      </c>
      <c r="I840" s="48">
        <f>Table3[[#This Row],[Residential CLM $ Collected]]/'1.) CLM Reference'!$B$4</f>
        <v>1.455538047624438E-3</v>
      </c>
      <c r="J840" s="68">
        <v>215754.19</v>
      </c>
      <c r="K840" s="48">
        <f>Table3[[#This Row],[Residential Incentive Disbursements]]/'1.) CLM Reference'!$B$5</f>
        <v>1.7323987609333352E-3</v>
      </c>
      <c r="L840" s="49">
        <v>64338.592185000001</v>
      </c>
      <c r="M840" s="48">
        <f>Table3[[#This Row],[C&amp;I CLM $ Collected]]/'1.) CLM Reference'!$B$4</f>
        <v>6.9262889859419518E-4</v>
      </c>
      <c r="N840" s="68">
        <v>149302.73000000001</v>
      </c>
      <c r="O840" s="48">
        <f>Table3[[#This Row],[C&amp;I Incentive Disbursements]]/'1.) CLM Reference'!$B$5</f>
        <v>1.1988266112281031E-3</v>
      </c>
    </row>
    <row r="841" spans="1:15" x14ac:dyDescent="0.35">
      <c r="A841" t="s">
        <v>140</v>
      </c>
      <c r="B841" s="72">
        <v>9015908100</v>
      </c>
      <c r="C841" t="s">
        <v>45</v>
      </c>
      <c r="D841" s="47">
        <f>Table3[[#This Row],[Residential CLM $ Collected]]+Table3[[#This Row],[C&amp;I CLM $ Collected]]</f>
        <v>392.11389000000003</v>
      </c>
      <c r="E841" s="48">
        <f>Table3[[#This Row],[CLM $ Collected ]]/'1.) CLM Reference'!$B$4</f>
        <v>4.2212520126839864E-6</v>
      </c>
      <c r="F841" s="47">
        <f>Table3[[#This Row],[Residential Incentive Disbursements]]+Table3[[#This Row],[C&amp;I Incentive Disbursements]]</f>
        <v>0</v>
      </c>
      <c r="G841" s="48">
        <f>Table3[[#This Row],[Incentive Disbursements]]/'1.) CLM Reference'!$B$5</f>
        <v>0</v>
      </c>
      <c r="H841" s="47">
        <v>392.11389000000003</v>
      </c>
      <c r="I841" s="48">
        <f>Table3[[#This Row],[Residential CLM $ Collected]]/'1.) CLM Reference'!$B$4</f>
        <v>4.2212520126839864E-6</v>
      </c>
      <c r="J841" s="68">
        <v>0</v>
      </c>
      <c r="K841" s="48">
        <f>Table3[[#This Row],[Residential Incentive Disbursements]]/'1.) CLM Reference'!$B$5</f>
        <v>0</v>
      </c>
      <c r="L841" s="49">
        <v>0</v>
      </c>
      <c r="M841" s="48">
        <f>Table3[[#This Row],[C&amp;I CLM $ Collected]]/'1.) CLM Reference'!$B$4</f>
        <v>0</v>
      </c>
      <c r="N841" s="68">
        <v>0</v>
      </c>
      <c r="O841" s="48">
        <f>Table3[[#This Row],[C&amp;I Incentive Disbursements]]/'1.) CLM Reference'!$B$5</f>
        <v>0</v>
      </c>
    </row>
    <row r="842" spans="1:15" x14ac:dyDescent="0.35">
      <c r="A842" t="s">
        <v>141</v>
      </c>
      <c r="B842" s="72">
        <v>9003405401</v>
      </c>
      <c r="C842" t="s">
        <v>45</v>
      </c>
      <c r="D842" s="47">
        <f>Table3[[#This Row],[Residential CLM $ Collected]]+Table3[[#This Row],[C&amp;I CLM $ Collected]]</f>
        <v>757.88979000000006</v>
      </c>
      <c r="E842" s="48">
        <f>Table3[[#This Row],[CLM $ Collected ]]/'1.) CLM Reference'!$B$4</f>
        <v>8.1589657571940226E-6</v>
      </c>
      <c r="F842" s="47">
        <f>Table3[[#This Row],[Residential Incentive Disbursements]]+Table3[[#This Row],[C&amp;I Incentive Disbursements]]</f>
        <v>0</v>
      </c>
      <c r="G842" s="48">
        <f>Table3[[#This Row],[Incentive Disbursements]]/'1.) CLM Reference'!$B$5</f>
        <v>0</v>
      </c>
      <c r="H842" s="47">
        <v>757.88979000000006</v>
      </c>
      <c r="I842" s="48">
        <f>Table3[[#This Row],[Residential CLM $ Collected]]/'1.) CLM Reference'!$B$4</f>
        <v>8.1589657571940226E-6</v>
      </c>
      <c r="J842" s="68">
        <v>0</v>
      </c>
      <c r="K842" s="48">
        <f>Table3[[#This Row],[Residential Incentive Disbursements]]/'1.) CLM Reference'!$B$5</f>
        <v>0</v>
      </c>
      <c r="L842" s="49">
        <v>0</v>
      </c>
      <c r="M842" s="48">
        <f>Table3[[#This Row],[C&amp;I CLM $ Collected]]/'1.) CLM Reference'!$B$4</f>
        <v>0</v>
      </c>
      <c r="N842" s="68">
        <v>0</v>
      </c>
      <c r="O842" s="48">
        <f>Table3[[#This Row],[C&amp;I Incentive Disbursements]]/'1.) CLM Reference'!$B$5</f>
        <v>0</v>
      </c>
    </row>
    <row r="843" spans="1:15" x14ac:dyDescent="0.35">
      <c r="A843" t="s">
        <v>141</v>
      </c>
      <c r="B843" s="72">
        <v>9003420400</v>
      </c>
      <c r="C843" t="s">
        <v>45</v>
      </c>
      <c r="D843" s="47">
        <f>Table3[[#This Row],[Residential CLM $ Collected]]+Table3[[#This Row],[C&amp;I CLM $ Collected]]</f>
        <v>35185.237689000001</v>
      </c>
      <c r="E843" s="48">
        <f>Table3[[#This Row],[CLM $ Collected ]]/'1.) CLM Reference'!$B$4</f>
        <v>3.7878218344026448E-4</v>
      </c>
      <c r="F843" s="47">
        <f>Table3[[#This Row],[Residential Incentive Disbursements]]+Table3[[#This Row],[C&amp;I Incentive Disbursements]]</f>
        <v>40212.58</v>
      </c>
      <c r="G843" s="48">
        <f>Table3[[#This Row],[Incentive Disbursements]]/'1.) CLM Reference'!$B$5</f>
        <v>3.2288700287087178E-4</v>
      </c>
      <c r="H843" s="47">
        <v>35185.237689000001</v>
      </c>
      <c r="I843" s="48">
        <f>Table3[[#This Row],[Residential CLM $ Collected]]/'1.) CLM Reference'!$B$4</f>
        <v>3.7878218344026448E-4</v>
      </c>
      <c r="J843" s="68">
        <v>40212.58</v>
      </c>
      <c r="K843" s="48">
        <f>Table3[[#This Row],[Residential Incentive Disbursements]]/'1.) CLM Reference'!$B$5</f>
        <v>3.2288700287087178E-4</v>
      </c>
      <c r="L843" s="49">
        <v>0</v>
      </c>
      <c r="M843" s="48">
        <f>Table3[[#This Row],[C&amp;I CLM $ Collected]]/'1.) CLM Reference'!$B$4</f>
        <v>0</v>
      </c>
      <c r="N843" s="68">
        <v>0</v>
      </c>
      <c r="O843" s="48">
        <f>Table3[[#This Row],[C&amp;I Incentive Disbursements]]/'1.) CLM Reference'!$B$5</f>
        <v>0</v>
      </c>
    </row>
    <row r="844" spans="1:15" x14ac:dyDescent="0.35">
      <c r="A844" t="s">
        <v>141</v>
      </c>
      <c r="B844" s="72">
        <v>9003420500</v>
      </c>
      <c r="C844" t="s">
        <v>45</v>
      </c>
      <c r="D844" s="47">
        <f>Table3[[#This Row],[Residential CLM $ Collected]]+Table3[[#This Row],[C&amp;I CLM $ Collected]]</f>
        <v>56289.859415999999</v>
      </c>
      <c r="E844" s="48">
        <f>Table3[[#This Row],[CLM $ Collected ]]/'1.) CLM Reference'!$B$4</f>
        <v>6.0598129373455405E-4</v>
      </c>
      <c r="F844" s="47">
        <f>Table3[[#This Row],[Residential Incentive Disbursements]]+Table3[[#This Row],[C&amp;I Incentive Disbursements]]</f>
        <v>124645.66</v>
      </c>
      <c r="G844" s="48">
        <f>Table3[[#This Row],[Incentive Disbursements]]/'1.) CLM Reference'!$B$5</f>
        <v>1.0008426113982667E-3</v>
      </c>
      <c r="H844" s="47">
        <v>56289.695196000001</v>
      </c>
      <c r="I844" s="48">
        <f>Table3[[#This Row],[Residential CLM $ Collected]]/'1.) CLM Reference'!$B$4</f>
        <v>6.0597952584511374E-4</v>
      </c>
      <c r="J844" s="68">
        <v>124645.66</v>
      </c>
      <c r="K844" s="48">
        <f>Table3[[#This Row],[Residential Incentive Disbursements]]/'1.) CLM Reference'!$B$5</f>
        <v>1.0008426113982667E-3</v>
      </c>
      <c r="L844" s="49">
        <v>0.16422</v>
      </c>
      <c r="M844" s="48">
        <f>Table3[[#This Row],[C&amp;I CLM $ Collected]]/'1.) CLM Reference'!$B$4</f>
        <v>1.7678894402923705E-9</v>
      </c>
      <c r="N844" s="68">
        <v>0</v>
      </c>
      <c r="O844" s="48">
        <f>Table3[[#This Row],[C&amp;I Incentive Disbursements]]/'1.) CLM Reference'!$B$5</f>
        <v>0</v>
      </c>
    </row>
    <row r="845" spans="1:15" x14ac:dyDescent="0.35">
      <c r="A845" t="s">
        <v>141</v>
      </c>
      <c r="B845" s="72">
        <v>9003420600</v>
      </c>
      <c r="C845" t="s">
        <v>45</v>
      </c>
      <c r="D845" s="47">
        <f>Table3[[#This Row],[Residential CLM $ Collected]]+Table3[[#This Row],[C&amp;I CLM $ Collected]]</f>
        <v>277017.314679</v>
      </c>
      <c r="E845" s="48">
        <f>Table3[[#This Row],[CLM $ Collected ]]/'1.) CLM Reference'!$B$4</f>
        <v>2.9821945280669392E-3</v>
      </c>
      <c r="F845" s="47">
        <f>Table3[[#This Row],[Residential Incentive Disbursements]]+Table3[[#This Row],[C&amp;I Incentive Disbursements]]</f>
        <v>325326.125</v>
      </c>
      <c r="G845" s="48">
        <f>Table3[[#This Row],[Incentive Disbursements]]/'1.) CLM Reference'!$B$5</f>
        <v>2.6122068630474492E-3</v>
      </c>
      <c r="H845" s="47">
        <v>149537.423553</v>
      </c>
      <c r="I845" s="48">
        <f>Table3[[#This Row],[Residential CLM $ Collected]]/'1.) CLM Reference'!$B$4</f>
        <v>1.6098260384111334E-3</v>
      </c>
      <c r="J845" s="68">
        <v>275245.35499999998</v>
      </c>
      <c r="K845" s="48">
        <f>Table3[[#This Row],[Residential Incentive Disbursements]]/'1.) CLM Reference'!$B$5</f>
        <v>2.2100832060534072E-3</v>
      </c>
      <c r="L845" s="49">
        <v>127479.891126</v>
      </c>
      <c r="M845" s="48">
        <f>Table3[[#This Row],[C&amp;I CLM $ Collected]]/'1.) CLM Reference'!$B$4</f>
        <v>1.372368489655806E-3</v>
      </c>
      <c r="N845" s="68">
        <v>50080.77</v>
      </c>
      <c r="O845" s="48">
        <f>Table3[[#This Row],[C&amp;I Incentive Disbursements]]/'1.) CLM Reference'!$B$5</f>
        <v>4.0212365699404191E-4</v>
      </c>
    </row>
    <row r="846" spans="1:15" x14ac:dyDescent="0.35">
      <c r="A846" t="s">
        <v>141</v>
      </c>
      <c r="B846" s="72">
        <v>9003420700</v>
      </c>
      <c r="C846" t="s">
        <v>45</v>
      </c>
      <c r="D846" s="47">
        <f>Table3[[#This Row],[Residential CLM $ Collected]]+Table3[[#This Row],[C&amp;I CLM $ Collected]]</f>
        <v>40227.401234999998</v>
      </c>
      <c r="E846" s="48">
        <f>Table3[[#This Row],[CLM $ Collected ]]/'1.) CLM Reference'!$B$4</f>
        <v>4.3306295124686861E-4</v>
      </c>
      <c r="F846" s="47">
        <f>Table3[[#This Row],[Residential Incentive Disbursements]]+Table3[[#This Row],[C&amp;I Incentive Disbursements]]</f>
        <v>42437.39</v>
      </c>
      <c r="G846" s="48">
        <f>Table3[[#This Row],[Incentive Disbursements]]/'1.) CLM Reference'!$B$5</f>
        <v>3.4075111984265384E-4</v>
      </c>
      <c r="H846" s="47">
        <v>40227.401234999998</v>
      </c>
      <c r="I846" s="48">
        <f>Table3[[#This Row],[Residential CLM $ Collected]]/'1.) CLM Reference'!$B$4</f>
        <v>4.3306295124686861E-4</v>
      </c>
      <c r="J846" s="68">
        <v>42437.39</v>
      </c>
      <c r="K846" s="48">
        <f>Table3[[#This Row],[Residential Incentive Disbursements]]/'1.) CLM Reference'!$B$5</f>
        <v>3.4075111984265384E-4</v>
      </c>
      <c r="L846" s="49">
        <v>0</v>
      </c>
      <c r="M846" s="48">
        <f>Table3[[#This Row],[C&amp;I CLM $ Collected]]/'1.) CLM Reference'!$B$4</f>
        <v>0</v>
      </c>
      <c r="N846" s="68">
        <v>0</v>
      </c>
      <c r="O846" s="48">
        <f>Table3[[#This Row],[C&amp;I Incentive Disbursements]]/'1.) CLM Reference'!$B$5</f>
        <v>0</v>
      </c>
    </row>
    <row r="847" spans="1:15" x14ac:dyDescent="0.35">
      <c r="A847" t="s">
        <v>142</v>
      </c>
      <c r="B847" s="72">
        <v>9003405700</v>
      </c>
      <c r="C847" t="s">
        <v>45</v>
      </c>
      <c r="D847" s="47">
        <f>Table3[[#This Row],[Residential CLM $ Collected]]+Table3[[#This Row],[C&amp;I CLM $ Collected]]</f>
        <v>20.865600000000001</v>
      </c>
      <c r="E847" s="48">
        <f>Table3[[#This Row],[CLM $ Collected ]]/'1.) CLM Reference'!$B$4</f>
        <v>2.2462595241361884E-7</v>
      </c>
      <c r="F847" s="47">
        <f>Table3[[#This Row],[Residential Incentive Disbursements]]+Table3[[#This Row],[C&amp;I Incentive Disbursements]]</f>
        <v>0</v>
      </c>
      <c r="G847" s="48">
        <f>Table3[[#This Row],[Incentive Disbursements]]/'1.) CLM Reference'!$B$5</f>
        <v>0</v>
      </c>
      <c r="H847" s="47">
        <v>20.865600000000001</v>
      </c>
      <c r="I847" s="48">
        <f>Table3[[#This Row],[Residential CLM $ Collected]]/'1.) CLM Reference'!$B$4</f>
        <v>2.2462595241361884E-7</v>
      </c>
      <c r="J847" s="68">
        <v>0</v>
      </c>
      <c r="K847" s="48">
        <f>Table3[[#This Row],[Residential Incentive Disbursements]]/'1.) CLM Reference'!$B$5</f>
        <v>0</v>
      </c>
      <c r="L847" s="49">
        <v>0</v>
      </c>
      <c r="M847" s="48">
        <f>Table3[[#This Row],[C&amp;I CLM $ Collected]]/'1.) CLM Reference'!$B$4</f>
        <v>0</v>
      </c>
      <c r="N847" s="68">
        <v>0</v>
      </c>
      <c r="O847" s="48">
        <f>Table3[[#This Row],[C&amp;I Incentive Disbursements]]/'1.) CLM Reference'!$B$5</f>
        <v>0</v>
      </c>
    </row>
    <row r="848" spans="1:15" x14ac:dyDescent="0.35">
      <c r="A848" t="s">
        <v>142</v>
      </c>
      <c r="B848" s="72">
        <v>9005349100</v>
      </c>
      <c r="C848" t="s">
        <v>45</v>
      </c>
      <c r="D848" s="47">
        <f>Table3[[#This Row],[Residential CLM $ Collected]]+Table3[[#This Row],[C&amp;I CLM $ Collected]]</f>
        <v>320.58642000000003</v>
      </c>
      <c r="E848" s="48">
        <f>Table3[[#This Row],[CLM $ Collected ]]/'1.) CLM Reference'!$B$4</f>
        <v>3.451232167940171E-6</v>
      </c>
      <c r="F848" s="47">
        <f>Table3[[#This Row],[Residential Incentive Disbursements]]+Table3[[#This Row],[C&amp;I Incentive Disbursements]]</f>
        <v>0</v>
      </c>
      <c r="G848" s="48">
        <f>Table3[[#This Row],[Incentive Disbursements]]/'1.) CLM Reference'!$B$5</f>
        <v>0</v>
      </c>
      <c r="H848" s="47">
        <v>320.58642000000003</v>
      </c>
      <c r="I848" s="48">
        <f>Table3[[#This Row],[Residential CLM $ Collected]]/'1.) CLM Reference'!$B$4</f>
        <v>3.451232167940171E-6</v>
      </c>
      <c r="J848" s="68">
        <v>0</v>
      </c>
      <c r="K848" s="48">
        <f>Table3[[#This Row],[Residential Incentive Disbursements]]/'1.) CLM Reference'!$B$5</f>
        <v>0</v>
      </c>
      <c r="L848" s="49">
        <v>0</v>
      </c>
      <c r="M848" s="48">
        <f>Table3[[#This Row],[C&amp;I CLM $ Collected]]/'1.) CLM Reference'!$B$4</f>
        <v>0</v>
      </c>
      <c r="N848" s="68">
        <v>0</v>
      </c>
      <c r="O848" s="48">
        <f>Table3[[#This Row],[C&amp;I Incentive Disbursements]]/'1.) CLM Reference'!$B$5</f>
        <v>0</v>
      </c>
    </row>
    <row r="849" spans="1:15" x14ac:dyDescent="0.35">
      <c r="A849" t="s">
        <v>142</v>
      </c>
      <c r="B849" s="72">
        <v>9005349200</v>
      </c>
      <c r="C849" t="s">
        <v>45</v>
      </c>
      <c r="D849" s="47">
        <f>Table3[[#This Row],[Residential CLM $ Collected]]+Table3[[#This Row],[C&amp;I CLM $ Collected]]</f>
        <v>229.29459</v>
      </c>
      <c r="E849" s="48">
        <f>Table3[[#This Row],[CLM $ Collected ]]/'1.) CLM Reference'!$B$4</f>
        <v>2.4684416293823444E-6</v>
      </c>
      <c r="F849" s="47">
        <f>Table3[[#This Row],[Residential Incentive Disbursements]]+Table3[[#This Row],[C&amp;I Incentive Disbursements]]</f>
        <v>0</v>
      </c>
      <c r="G849" s="48">
        <f>Table3[[#This Row],[Incentive Disbursements]]/'1.) CLM Reference'!$B$5</f>
        <v>0</v>
      </c>
      <c r="H849" s="47">
        <v>229.29459</v>
      </c>
      <c r="I849" s="48">
        <f>Table3[[#This Row],[Residential CLM $ Collected]]/'1.) CLM Reference'!$B$4</f>
        <v>2.4684416293823444E-6</v>
      </c>
      <c r="J849" s="68">
        <v>0</v>
      </c>
      <c r="K849" s="48">
        <f>Table3[[#This Row],[Residential Incentive Disbursements]]/'1.) CLM Reference'!$B$5</f>
        <v>0</v>
      </c>
      <c r="L849" s="49">
        <v>0</v>
      </c>
      <c r="M849" s="48">
        <f>Table3[[#This Row],[C&amp;I CLM $ Collected]]/'1.) CLM Reference'!$B$4</f>
        <v>0</v>
      </c>
      <c r="N849" s="68">
        <v>0</v>
      </c>
      <c r="O849" s="48">
        <f>Table3[[#This Row],[C&amp;I Incentive Disbursements]]/'1.) CLM Reference'!$B$5</f>
        <v>0</v>
      </c>
    </row>
    <row r="850" spans="1:15" x14ac:dyDescent="0.35">
      <c r="A850" t="s">
        <v>142</v>
      </c>
      <c r="B850" s="72">
        <v>9005425300</v>
      </c>
      <c r="C850" t="s">
        <v>45</v>
      </c>
      <c r="D850" s="47">
        <f>Table3[[#This Row],[Residential CLM $ Collected]]+Table3[[#This Row],[C&amp;I CLM $ Collected]]</f>
        <v>44418.240089999999</v>
      </c>
      <c r="E850" s="48">
        <f>Table3[[#This Row],[CLM $ Collected ]]/'1.) CLM Reference'!$B$4</f>
        <v>4.7817889180052508E-4</v>
      </c>
      <c r="F850" s="47">
        <f>Table3[[#This Row],[Residential Incentive Disbursements]]+Table3[[#This Row],[C&amp;I Incentive Disbursements]]</f>
        <v>13687.45</v>
      </c>
      <c r="G850" s="48">
        <f>Table3[[#This Row],[Incentive Disbursements]]/'1.) CLM Reference'!$B$5</f>
        <v>1.0990341100831914E-4</v>
      </c>
      <c r="H850" s="47">
        <v>44418.240089999999</v>
      </c>
      <c r="I850" s="48">
        <f>Table3[[#This Row],[Residential CLM $ Collected]]/'1.) CLM Reference'!$B$4</f>
        <v>4.7817889180052508E-4</v>
      </c>
      <c r="J850" s="68">
        <v>13687.45</v>
      </c>
      <c r="K850" s="48">
        <f>Table3[[#This Row],[Residential Incentive Disbursements]]/'1.) CLM Reference'!$B$5</f>
        <v>1.0990341100831914E-4</v>
      </c>
      <c r="L850" s="49">
        <v>0</v>
      </c>
      <c r="M850" s="48">
        <f>Table3[[#This Row],[C&amp;I CLM $ Collected]]/'1.) CLM Reference'!$B$4</f>
        <v>0</v>
      </c>
      <c r="N850" s="68">
        <v>0</v>
      </c>
      <c r="O850" s="48">
        <f>Table3[[#This Row],[C&amp;I Incentive Disbursements]]/'1.) CLM Reference'!$B$5</f>
        <v>0</v>
      </c>
    </row>
    <row r="851" spans="1:15" x14ac:dyDescent="0.35">
      <c r="A851" t="s">
        <v>142</v>
      </c>
      <c r="B851" s="72">
        <v>9005425400</v>
      </c>
      <c r="C851" t="s">
        <v>45</v>
      </c>
      <c r="D851" s="47">
        <f>Table3[[#This Row],[Residential CLM $ Collected]]+Table3[[#This Row],[C&amp;I CLM $ Collected]]</f>
        <v>177559.89006000001</v>
      </c>
      <c r="E851" s="48">
        <f>Table3[[#This Row],[CLM $ Collected ]]/'1.) CLM Reference'!$B$4</f>
        <v>1.911498323325711E-3</v>
      </c>
      <c r="F851" s="47">
        <f>Table3[[#This Row],[Residential Incentive Disbursements]]+Table3[[#This Row],[C&amp;I Incentive Disbursements]]</f>
        <v>234763.96000000002</v>
      </c>
      <c r="G851" s="48">
        <f>Table3[[#This Row],[Incentive Disbursements]]/'1.) CLM Reference'!$B$5</f>
        <v>1.8850377525266282E-3</v>
      </c>
      <c r="H851" s="47">
        <v>124322.749068</v>
      </c>
      <c r="I851" s="48">
        <f>Table3[[#This Row],[Residential CLM $ Collected]]/'1.) CLM Reference'!$B$4</f>
        <v>1.3383806799746399E-3</v>
      </c>
      <c r="J851" s="68">
        <v>170590.45</v>
      </c>
      <c r="K851" s="48">
        <f>Table3[[#This Row],[Residential Incentive Disbursements]]/'1.) CLM Reference'!$B$5</f>
        <v>1.3697564075444381E-3</v>
      </c>
      <c r="L851" s="49">
        <v>53237.140992000001</v>
      </c>
      <c r="M851" s="48">
        <f>Table3[[#This Row],[C&amp;I CLM $ Collected]]/'1.) CLM Reference'!$B$4</f>
        <v>5.7311764335107114E-4</v>
      </c>
      <c r="N851" s="68">
        <v>64173.51</v>
      </c>
      <c r="O851" s="48">
        <f>Table3[[#This Row],[C&amp;I Incentive Disbursements]]/'1.) CLM Reference'!$B$5</f>
        <v>5.152813449821902E-4</v>
      </c>
    </row>
    <row r="852" spans="1:15" x14ac:dyDescent="0.35">
      <c r="A852" t="s">
        <v>142</v>
      </c>
      <c r="B852" s="72">
        <v>9005425500</v>
      </c>
      <c r="C852" t="s">
        <v>45</v>
      </c>
      <c r="D852" s="47">
        <f>Table3[[#This Row],[Residential CLM $ Collected]]+Table3[[#This Row],[C&amp;I CLM $ Collected]]</f>
        <v>33213.055469999999</v>
      </c>
      <c r="E852" s="48">
        <f>Table3[[#This Row],[CLM $ Collected ]]/'1.) CLM Reference'!$B$4</f>
        <v>3.5755090759504175E-4</v>
      </c>
      <c r="F852" s="47">
        <f>Table3[[#This Row],[Residential Incentive Disbursements]]+Table3[[#This Row],[C&amp;I Incentive Disbursements]]</f>
        <v>14886.14</v>
      </c>
      <c r="G852" s="48">
        <f>Table3[[#This Row],[Incentive Disbursements]]/'1.) CLM Reference'!$B$5</f>
        <v>1.1952829509860346E-4</v>
      </c>
      <c r="H852" s="47">
        <v>33213.055469999999</v>
      </c>
      <c r="I852" s="48">
        <f>Table3[[#This Row],[Residential CLM $ Collected]]/'1.) CLM Reference'!$B$4</f>
        <v>3.5755090759504175E-4</v>
      </c>
      <c r="J852" s="68">
        <v>14886.14</v>
      </c>
      <c r="K852" s="48">
        <f>Table3[[#This Row],[Residential Incentive Disbursements]]/'1.) CLM Reference'!$B$5</f>
        <v>1.1952829509860346E-4</v>
      </c>
      <c r="L852" s="49">
        <v>0</v>
      </c>
      <c r="M852" s="48">
        <f>Table3[[#This Row],[C&amp;I CLM $ Collected]]/'1.) CLM Reference'!$B$4</f>
        <v>0</v>
      </c>
      <c r="N852" s="68">
        <v>0</v>
      </c>
      <c r="O852" s="48">
        <f>Table3[[#This Row],[C&amp;I Incentive Disbursements]]/'1.) CLM Reference'!$B$5</f>
        <v>0</v>
      </c>
    </row>
    <row r="853" spans="1:15" x14ac:dyDescent="0.35">
      <c r="A853" t="s">
        <v>143</v>
      </c>
      <c r="B853" s="72">
        <v>9015901100</v>
      </c>
      <c r="C853" t="s">
        <v>45</v>
      </c>
      <c r="D853" s="47">
        <f>Table3[[#This Row],[Residential CLM $ Collected]]+Table3[[#This Row],[C&amp;I CLM $ Collected]]</f>
        <v>234.96984</v>
      </c>
      <c r="E853" s="48">
        <f>Table3[[#This Row],[CLM $ Collected ]]/'1.) CLM Reference'!$B$4</f>
        <v>2.529537808568919E-6</v>
      </c>
      <c r="F853" s="47">
        <f>Table3[[#This Row],[Residential Incentive Disbursements]]+Table3[[#This Row],[C&amp;I Incentive Disbursements]]</f>
        <v>0</v>
      </c>
      <c r="G853" s="48">
        <f>Table3[[#This Row],[Incentive Disbursements]]/'1.) CLM Reference'!$B$5</f>
        <v>0</v>
      </c>
      <c r="H853" s="47">
        <v>234.96984</v>
      </c>
      <c r="I853" s="48">
        <f>Table3[[#This Row],[Residential CLM $ Collected]]/'1.) CLM Reference'!$B$4</f>
        <v>2.529537808568919E-6</v>
      </c>
      <c r="J853" s="68">
        <v>0</v>
      </c>
      <c r="K853" s="48">
        <f>Table3[[#This Row],[Residential Incentive Disbursements]]/'1.) CLM Reference'!$B$5</f>
        <v>0</v>
      </c>
      <c r="L853" s="49">
        <v>0</v>
      </c>
      <c r="M853" s="48">
        <f>Table3[[#This Row],[C&amp;I CLM $ Collected]]/'1.) CLM Reference'!$B$4</f>
        <v>0</v>
      </c>
      <c r="N853" s="68">
        <v>0</v>
      </c>
      <c r="O853" s="48">
        <f>Table3[[#This Row],[C&amp;I Incentive Disbursements]]/'1.) CLM Reference'!$B$5</f>
        <v>0</v>
      </c>
    </row>
    <row r="854" spans="1:15" x14ac:dyDescent="0.35">
      <c r="A854" t="s">
        <v>143</v>
      </c>
      <c r="B854" s="72">
        <v>9015902500</v>
      </c>
      <c r="C854" t="s">
        <v>45</v>
      </c>
      <c r="D854" s="47">
        <f>Table3[[#This Row],[Residential CLM $ Collected]]+Table3[[#This Row],[C&amp;I CLM $ Collected]]</f>
        <v>87285.101085000002</v>
      </c>
      <c r="E854" s="48">
        <f>Table3[[#This Row],[CLM $ Collected ]]/'1.) CLM Reference'!$B$4</f>
        <v>9.396566100537306E-4</v>
      </c>
      <c r="F854" s="47">
        <f>Table3[[#This Row],[Residential Incentive Disbursements]]+Table3[[#This Row],[C&amp;I Incentive Disbursements]]</f>
        <v>120240.075</v>
      </c>
      <c r="G854" s="48">
        <f>Table3[[#This Row],[Incentive Disbursements]]/'1.) CLM Reference'!$B$5</f>
        <v>9.6546795658768571E-4</v>
      </c>
      <c r="H854" s="47">
        <v>67285.196475000004</v>
      </c>
      <c r="I854" s="48">
        <f>Table3[[#This Row],[Residential CLM $ Collected]]/'1.) CLM Reference'!$B$4</f>
        <v>7.2435019081810948E-4</v>
      </c>
      <c r="J854" s="68">
        <v>59837.074999999997</v>
      </c>
      <c r="K854" s="48">
        <f>Table3[[#This Row],[Residential Incentive Disbursements]]/'1.) CLM Reference'!$B$5</f>
        <v>4.8046193025440222E-4</v>
      </c>
      <c r="L854" s="49">
        <v>19999.904610000001</v>
      </c>
      <c r="M854" s="48">
        <f>Table3[[#This Row],[C&amp;I CLM $ Collected]]/'1.) CLM Reference'!$B$4</f>
        <v>2.1530641923562114E-4</v>
      </c>
      <c r="N854" s="68">
        <v>60403</v>
      </c>
      <c r="O854" s="48">
        <f>Table3[[#This Row],[C&amp;I Incentive Disbursements]]/'1.) CLM Reference'!$B$5</f>
        <v>4.8500602633328349E-4</v>
      </c>
    </row>
    <row r="855" spans="1:15" x14ac:dyDescent="0.35">
      <c r="A855" t="s">
        <v>143</v>
      </c>
      <c r="B855" s="72">
        <v>9015905100</v>
      </c>
      <c r="C855" t="s">
        <v>45</v>
      </c>
      <c r="D855" s="47">
        <f>Table3[[#This Row],[Residential CLM $ Collected]]+Table3[[#This Row],[C&amp;I CLM $ Collected]]</f>
        <v>626.77461000000005</v>
      </c>
      <c r="E855" s="48">
        <f>Table3[[#This Row],[CLM $ Collected ]]/'1.) CLM Reference'!$B$4</f>
        <v>6.7474620293652961E-6</v>
      </c>
      <c r="F855" s="47">
        <f>Table3[[#This Row],[Residential Incentive Disbursements]]+Table3[[#This Row],[C&amp;I Incentive Disbursements]]</f>
        <v>0</v>
      </c>
      <c r="G855" s="48">
        <f>Table3[[#This Row],[Incentive Disbursements]]/'1.) CLM Reference'!$B$5</f>
        <v>0</v>
      </c>
      <c r="H855" s="47">
        <v>626.77461000000005</v>
      </c>
      <c r="I855" s="48">
        <f>Table3[[#This Row],[Residential CLM $ Collected]]/'1.) CLM Reference'!$B$4</f>
        <v>6.7474620293652961E-6</v>
      </c>
      <c r="J855" s="68">
        <v>0</v>
      </c>
      <c r="K855" s="48">
        <f>Table3[[#This Row],[Residential Incentive Disbursements]]/'1.) CLM Reference'!$B$5</f>
        <v>0</v>
      </c>
      <c r="L855" s="49">
        <v>0</v>
      </c>
      <c r="M855" s="48">
        <f>Table3[[#This Row],[C&amp;I CLM $ Collected]]/'1.) CLM Reference'!$B$4</f>
        <v>0</v>
      </c>
      <c r="N855" s="68">
        <v>0</v>
      </c>
      <c r="O855" s="48">
        <f>Table3[[#This Row],[C&amp;I Incentive Disbursements]]/'1.) CLM Reference'!$B$5</f>
        <v>0</v>
      </c>
    </row>
    <row r="856" spans="1:15" x14ac:dyDescent="0.35">
      <c r="A856" t="s">
        <v>144</v>
      </c>
      <c r="B856" s="72">
        <v>9007560100</v>
      </c>
      <c r="C856" t="s">
        <v>45</v>
      </c>
      <c r="D856" s="47">
        <f>Table3[[#This Row],[Residential CLM $ Collected]]+Table3[[#This Row],[C&amp;I CLM $ Collected]]</f>
        <v>173508.073095</v>
      </c>
      <c r="E856" s="48">
        <f>Table3[[#This Row],[CLM $ Collected ]]/'1.) CLM Reference'!$B$4</f>
        <v>1.8678790051767584E-3</v>
      </c>
      <c r="F856" s="47">
        <f>Table3[[#This Row],[Residential Incentive Disbursements]]+Table3[[#This Row],[C&amp;I Incentive Disbursements]]</f>
        <v>303865.66499999998</v>
      </c>
      <c r="G856" s="48">
        <f>Table3[[#This Row],[Incentive Disbursements]]/'1.) CLM Reference'!$B$5</f>
        <v>2.4398900505069399E-3</v>
      </c>
      <c r="H856" s="47">
        <v>119300.190975</v>
      </c>
      <c r="I856" s="48">
        <f>Table3[[#This Row],[Residential CLM $ Collected]]/'1.) CLM Reference'!$B$4</f>
        <v>1.2843109721688325E-3</v>
      </c>
      <c r="J856" s="68">
        <v>189736.20499999999</v>
      </c>
      <c r="K856" s="48">
        <f>Table3[[#This Row],[Residential Incentive Disbursements]]/'1.) CLM Reference'!$B$5</f>
        <v>1.5234872910055339E-3</v>
      </c>
      <c r="L856" s="49">
        <v>54207.882120000002</v>
      </c>
      <c r="M856" s="48">
        <f>Table3[[#This Row],[C&amp;I CLM $ Collected]]/'1.) CLM Reference'!$B$4</f>
        <v>5.8356803300792595E-4</v>
      </c>
      <c r="N856" s="68">
        <v>114129.46</v>
      </c>
      <c r="O856" s="48">
        <f>Table3[[#This Row],[C&amp;I Incentive Disbursements]]/'1.) CLM Reference'!$B$5</f>
        <v>9.1640275950140597E-4</v>
      </c>
    </row>
    <row r="857" spans="1:15" x14ac:dyDescent="0.35">
      <c r="A857" t="s">
        <v>144</v>
      </c>
      <c r="B857" s="72">
        <v>9007560200</v>
      </c>
      <c r="C857" t="s">
        <v>55</v>
      </c>
      <c r="D857" s="47">
        <f>Table3[[#This Row],[Residential CLM $ Collected]]+Table3[[#This Row],[C&amp;I CLM $ Collected]]</f>
        <v>36491.446949999998</v>
      </c>
      <c r="E857" s="48">
        <f>Table3[[#This Row],[CLM $ Collected ]]/'1.) CLM Reference'!$B$4</f>
        <v>3.9284401244607373E-4</v>
      </c>
      <c r="F857" s="47">
        <f>Table3[[#This Row],[Residential Incentive Disbursements]]+Table3[[#This Row],[C&amp;I Incentive Disbursements]]</f>
        <v>58743.74</v>
      </c>
      <c r="G857" s="48">
        <f>Table3[[#This Row],[Incentive Disbursements]]/'1.) CLM Reference'!$B$5</f>
        <v>4.7168299437702691E-4</v>
      </c>
      <c r="H857" s="47">
        <v>36491.446949999998</v>
      </c>
      <c r="I857" s="48">
        <f>Table3[[#This Row],[Residential CLM $ Collected]]/'1.) CLM Reference'!$B$4</f>
        <v>3.9284401244607373E-4</v>
      </c>
      <c r="J857" s="68">
        <v>58743.74</v>
      </c>
      <c r="K857" s="48">
        <f>Table3[[#This Row],[Residential Incentive Disbursements]]/'1.) CLM Reference'!$B$5</f>
        <v>4.7168299437702691E-4</v>
      </c>
      <c r="L857" s="49">
        <v>0</v>
      </c>
      <c r="M857" s="48">
        <f>Table3[[#This Row],[C&amp;I CLM $ Collected]]/'1.) CLM Reference'!$B$4</f>
        <v>0</v>
      </c>
      <c r="N857" s="68">
        <v>0</v>
      </c>
      <c r="O857" s="48">
        <f>Table3[[#This Row],[C&amp;I Incentive Disbursements]]/'1.) CLM Reference'!$B$5</f>
        <v>0</v>
      </c>
    </row>
    <row r="858" spans="1:15" x14ac:dyDescent="0.35">
      <c r="A858" t="s">
        <v>145</v>
      </c>
      <c r="B858" s="72">
        <v>9011700100</v>
      </c>
      <c r="C858" t="s">
        <v>45</v>
      </c>
      <c r="D858" s="47">
        <f>Table3[[#This Row],[Residential CLM $ Collected]]+Table3[[#This Row],[C&amp;I CLM $ Collected]]</f>
        <v>109081.25081699999</v>
      </c>
      <c r="E858" s="48">
        <f>Table3[[#This Row],[CLM $ Collected ]]/'1.) CLM Reference'!$B$4</f>
        <v>1.1743002767827171E-3</v>
      </c>
      <c r="F858" s="47">
        <f>Table3[[#This Row],[Residential Incentive Disbursements]]+Table3[[#This Row],[C&amp;I Incentive Disbursements]]</f>
        <v>86808.464999999997</v>
      </c>
      <c r="G858" s="48">
        <f>Table3[[#This Row],[Incentive Disbursements]]/'1.) CLM Reference'!$B$5</f>
        <v>6.9702876780527317E-4</v>
      </c>
      <c r="H858" s="47">
        <v>90055.238426999989</v>
      </c>
      <c r="I858" s="48">
        <f>Table3[[#This Row],[Residential CLM $ Collected]]/'1.) CLM Reference'!$B$4</f>
        <v>9.6947816988250505E-4</v>
      </c>
      <c r="J858" s="68">
        <v>80069.065000000002</v>
      </c>
      <c r="K858" s="48">
        <f>Table3[[#This Row],[Residential Incentive Disbursements]]/'1.) CLM Reference'!$B$5</f>
        <v>6.4291474012667237E-4</v>
      </c>
      <c r="L858" s="49">
        <v>19026.01239</v>
      </c>
      <c r="M858" s="48">
        <f>Table3[[#This Row],[C&amp;I CLM $ Collected]]/'1.) CLM Reference'!$B$4</f>
        <v>2.0482210690021195E-4</v>
      </c>
      <c r="N858" s="68">
        <v>6739.4</v>
      </c>
      <c r="O858" s="48">
        <f>Table3[[#This Row],[C&amp;I Incentive Disbursements]]/'1.) CLM Reference'!$B$5</f>
        <v>5.4114027678600904E-5</v>
      </c>
    </row>
    <row r="859" spans="1:15" x14ac:dyDescent="0.35">
      <c r="A859" t="s">
        <v>145</v>
      </c>
      <c r="B859" s="72">
        <v>9011707100</v>
      </c>
      <c r="C859" t="s">
        <v>45</v>
      </c>
      <c r="D859" s="47">
        <f>Table3[[#This Row],[Residential CLM $ Collected]]+Table3[[#This Row],[C&amp;I CLM $ Collected]]</f>
        <v>794.12927999999999</v>
      </c>
      <c r="E859" s="48">
        <f>Table3[[#This Row],[CLM $ Collected ]]/'1.) CLM Reference'!$B$4</f>
        <v>8.5490973592679532E-6</v>
      </c>
      <c r="F859" s="47">
        <f>Table3[[#This Row],[Residential Incentive Disbursements]]+Table3[[#This Row],[C&amp;I Incentive Disbursements]]</f>
        <v>462.76</v>
      </c>
      <c r="G859" s="48">
        <f>Table3[[#This Row],[Incentive Disbursements]]/'1.) CLM Reference'!$B$5</f>
        <v>3.7157324759695753E-6</v>
      </c>
      <c r="H859" s="47">
        <v>794.12927999999999</v>
      </c>
      <c r="I859" s="48">
        <f>Table3[[#This Row],[Residential CLM $ Collected]]/'1.) CLM Reference'!$B$4</f>
        <v>8.5490973592679532E-6</v>
      </c>
      <c r="J859" s="68">
        <v>462.76</v>
      </c>
      <c r="K859" s="48">
        <f>Table3[[#This Row],[Residential Incentive Disbursements]]/'1.) CLM Reference'!$B$5</f>
        <v>3.7157324759695753E-6</v>
      </c>
      <c r="L859" s="49">
        <v>0</v>
      </c>
      <c r="M859" s="48">
        <f>Table3[[#This Row],[C&amp;I CLM $ Collected]]/'1.) CLM Reference'!$B$4</f>
        <v>0</v>
      </c>
      <c r="N859" s="68">
        <v>0</v>
      </c>
      <c r="O859" s="48">
        <f>Table3[[#This Row],[C&amp;I Incentive Disbursements]]/'1.) CLM Reference'!$B$5</f>
        <v>0</v>
      </c>
    </row>
    <row r="860" spans="1:15" x14ac:dyDescent="0.35">
      <c r="A860" t="s">
        <v>146</v>
      </c>
      <c r="B860" s="72">
        <v>9009347100</v>
      </c>
      <c r="C860" t="s">
        <v>45</v>
      </c>
      <c r="D860" s="47">
        <f>Table3[[#This Row],[Residential CLM $ Collected]]+Table3[[#This Row],[C&amp;I CLM $ Collected]]</f>
        <v>155498.69504400002</v>
      </c>
      <c r="E860" s="48">
        <f>Table3[[#This Row],[CLM $ Collected ]]/'1.) CLM Reference'!$B$4</f>
        <v>1.6740013454361906E-3</v>
      </c>
      <c r="F860" s="47">
        <f>Table3[[#This Row],[Residential Incentive Disbursements]]+Table3[[#This Row],[C&amp;I Incentive Disbursements]]</f>
        <v>248667.785</v>
      </c>
      <c r="G860" s="48">
        <f>Table3[[#This Row],[Incentive Disbursements]]/'1.) CLM Reference'!$B$5</f>
        <v>1.9966785470911922E-3</v>
      </c>
      <c r="H860" s="47">
        <v>121816.77698400001</v>
      </c>
      <c r="I860" s="48">
        <f>Table3[[#This Row],[Residential CLM $ Collected]]/'1.) CLM Reference'!$B$4</f>
        <v>1.3114029574988692E-3</v>
      </c>
      <c r="J860" s="68">
        <v>231587.785</v>
      </c>
      <c r="K860" s="48">
        <f>Table3[[#This Row],[Residential Incentive Disbursements]]/'1.) CLM Reference'!$B$5</f>
        <v>1.8595346481164313E-3</v>
      </c>
      <c r="L860" s="49">
        <v>33681.918060000004</v>
      </c>
      <c r="M860" s="48">
        <f>Table3[[#This Row],[C&amp;I CLM $ Collected]]/'1.) CLM Reference'!$B$4</f>
        <v>3.6259838793732121E-4</v>
      </c>
      <c r="N860" s="68">
        <v>17080</v>
      </c>
      <c r="O860" s="48">
        <f>Table3[[#This Row],[C&amp;I Incentive Disbursements]]/'1.) CLM Reference'!$B$5</f>
        <v>1.371438989747609E-4</v>
      </c>
    </row>
    <row r="861" spans="1:15" x14ac:dyDescent="0.35">
      <c r="A861" t="s">
        <v>146</v>
      </c>
      <c r="B861" s="72">
        <v>9009347200</v>
      </c>
      <c r="C861" t="s">
        <v>45</v>
      </c>
      <c r="D861" s="47">
        <f>Table3[[#This Row],[Residential CLM $ Collected]]+Table3[[#This Row],[C&amp;I CLM $ Collected]]</f>
        <v>41591.391786</v>
      </c>
      <c r="E861" s="48">
        <f>Table3[[#This Row],[CLM $ Collected ]]/'1.) CLM Reference'!$B$4</f>
        <v>4.477468173519196E-4</v>
      </c>
      <c r="F861" s="47">
        <f>Table3[[#This Row],[Residential Incentive Disbursements]]+Table3[[#This Row],[C&amp;I Incentive Disbursements]]</f>
        <v>57181</v>
      </c>
      <c r="G861" s="48">
        <f>Table3[[#This Row],[Incentive Disbursements]]/'1.) CLM Reference'!$B$5</f>
        <v>4.5913496998101889E-4</v>
      </c>
      <c r="H861" s="47">
        <v>41591.391786</v>
      </c>
      <c r="I861" s="48">
        <f>Table3[[#This Row],[Residential CLM $ Collected]]/'1.) CLM Reference'!$B$4</f>
        <v>4.477468173519196E-4</v>
      </c>
      <c r="J861" s="49">
        <v>57181</v>
      </c>
      <c r="K861" s="48">
        <f>Table3[[#This Row],[Residential Incentive Disbursements]]/'1.) CLM Reference'!$B$5</f>
        <v>4.5913496998101889E-4</v>
      </c>
      <c r="L861" s="49">
        <v>0</v>
      </c>
      <c r="M861" s="48">
        <f>Table3[[#This Row],[C&amp;I CLM $ Collected]]/'1.) CLM Reference'!$B$4</f>
        <v>0</v>
      </c>
      <c r="N861" s="49">
        <v>0</v>
      </c>
      <c r="O861" s="67">
        <f>Table3[[#This Row],[C&amp;I Incentive Disbursements]]/'1.) CLM Reference'!$B$5</f>
        <v>0</v>
      </c>
    </row>
    <row r="862" spans="1:15" x14ac:dyDescent="0.35">
      <c r="A862" t="s">
        <v>146</v>
      </c>
      <c r="B862" s="72">
        <v>9009352800</v>
      </c>
      <c r="C862" t="s">
        <v>45</v>
      </c>
      <c r="D862" s="47">
        <f>Table3[[#This Row],[Residential CLM $ Collected]]+Table3[[#This Row],[C&amp;I CLM $ Collected]]</f>
        <v>933.40233000000001</v>
      </c>
      <c r="E862" s="48">
        <f>Table3[[#This Row],[CLM $ Collected ]]/'1.) CLM Reference'!$B$4</f>
        <v>1.0048423594880615E-5</v>
      </c>
      <c r="F862" s="47">
        <f>Table3[[#This Row],[Residential Incentive Disbursements]]+Table3[[#This Row],[C&amp;I Incentive Disbursements]]</f>
        <v>6708.92</v>
      </c>
      <c r="G862" s="48">
        <f>Table3[[#This Row],[Incentive Disbursements]]/'1.) CLM Reference'!$B$5</f>
        <v>5.386928844904876E-5</v>
      </c>
      <c r="H862" s="47">
        <v>933.40233000000001</v>
      </c>
      <c r="I862" s="48">
        <f>Table3[[#This Row],[Residential CLM $ Collected]]/'1.) CLM Reference'!$B$4</f>
        <v>1.0048423594880615E-5</v>
      </c>
      <c r="J862" s="49">
        <v>6708.92</v>
      </c>
      <c r="K862" s="48">
        <f>Table3[[#This Row],[Residential Incentive Disbursements]]/'1.) CLM Reference'!$B$5</f>
        <v>5.386928844904876E-5</v>
      </c>
      <c r="L862" s="49">
        <v>0</v>
      </c>
      <c r="M862" s="48">
        <f>Table3[[#This Row],[C&amp;I CLM $ Collected]]/'1.) CLM Reference'!$B$4</f>
        <v>0</v>
      </c>
      <c r="N862" s="49">
        <v>0</v>
      </c>
      <c r="O862" s="67">
        <f>Table3[[#This Row],[C&amp;I Incentive Disbursements]]/'1.) CLM Reference'!$B$5</f>
        <v>0</v>
      </c>
    </row>
    <row r="863" spans="1:15" x14ac:dyDescent="0.35">
      <c r="A863" t="s">
        <v>147</v>
      </c>
      <c r="B863" s="72">
        <v>9015901100</v>
      </c>
      <c r="C863" t="s">
        <v>45</v>
      </c>
      <c r="D863" s="47">
        <f>Table3[[#This Row],[Residential CLM $ Collected]]+Table3[[#This Row],[C&amp;I CLM $ Collected]]</f>
        <v>302.12133</v>
      </c>
      <c r="E863" s="48">
        <f>Table3[[#This Row],[CLM $ Collected ]]/'1.) CLM Reference'!$B$4</f>
        <v>3.2524485994037668E-6</v>
      </c>
      <c r="F863" s="47">
        <f>Table3[[#This Row],[Residential Incentive Disbursements]]+Table3[[#This Row],[C&amp;I Incentive Disbursements]]</f>
        <v>0</v>
      </c>
      <c r="G863" s="48">
        <f>Table3[[#This Row],[Incentive Disbursements]]/'1.) CLM Reference'!$B$5</f>
        <v>0</v>
      </c>
      <c r="H863" s="47">
        <v>302.12133</v>
      </c>
      <c r="I863" s="48">
        <f>Table3[[#This Row],[Residential CLM $ Collected]]/'1.) CLM Reference'!$B$4</f>
        <v>3.2524485994037668E-6</v>
      </c>
      <c r="J863" s="49">
        <v>0</v>
      </c>
      <c r="K863" s="48">
        <f>Table3[[#This Row],[Residential Incentive Disbursements]]/'1.) CLM Reference'!$B$5</f>
        <v>0</v>
      </c>
      <c r="L863" s="49">
        <v>0</v>
      </c>
      <c r="M863" s="48">
        <f>Table3[[#This Row],[C&amp;I CLM $ Collected]]/'1.) CLM Reference'!$B$4</f>
        <v>0</v>
      </c>
      <c r="N863" s="49">
        <v>0</v>
      </c>
      <c r="O863" s="67">
        <f>Table3[[#This Row],[C&amp;I Incentive Disbursements]]/'1.) CLM Reference'!$B$5</f>
        <v>0</v>
      </c>
    </row>
    <row r="864" spans="1:15" x14ac:dyDescent="0.35">
      <c r="A864" t="s">
        <v>147</v>
      </c>
      <c r="B864" s="72">
        <v>9015902500</v>
      </c>
      <c r="C864" t="s">
        <v>45</v>
      </c>
      <c r="D864" s="47">
        <f>Table3[[#This Row],[Residential CLM $ Collected]]+Table3[[#This Row],[C&amp;I CLM $ Collected]]</f>
        <v>218.167236</v>
      </c>
      <c r="E864" s="48">
        <f>Table3[[#This Row],[CLM $ Collected ]]/'1.) CLM Reference'!$B$4</f>
        <v>2.3486515207780632E-6</v>
      </c>
      <c r="F864" s="47">
        <f>Table3[[#This Row],[Residential Incentive Disbursements]]+Table3[[#This Row],[C&amp;I Incentive Disbursements]]</f>
        <v>0</v>
      </c>
      <c r="G864" s="48">
        <f>Table3[[#This Row],[Incentive Disbursements]]/'1.) CLM Reference'!$B$5</f>
        <v>0</v>
      </c>
      <c r="H864" s="47">
        <v>218.167236</v>
      </c>
      <c r="I864" s="48">
        <f>Table3[[#This Row],[Residential CLM $ Collected]]/'1.) CLM Reference'!$B$4</f>
        <v>2.3486515207780632E-6</v>
      </c>
      <c r="J864" s="49">
        <v>0</v>
      </c>
      <c r="K864" s="48">
        <f>Table3[[#This Row],[Residential Incentive Disbursements]]/'1.) CLM Reference'!$B$5</f>
        <v>0</v>
      </c>
      <c r="L864" s="49">
        <v>0</v>
      </c>
      <c r="M864" s="48">
        <f>Table3[[#This Row],[C&amp;I CLM $ Collected]]/'1.) CLM Reference'!$B$4</f>
        <v>0</v>
      </c>
      <c r="N864" s="49">
        <v>0</v>
      </c>
      <c r="O864" s="67">
        <f>Table3[[#This Row],[C&amp;I Incentive Disbursements]]/'1.) CLM Reference'!$B$5</f>
        <v>0</v>
      </c>
    </row>
    <row r="865" spans="1:15" x14ac:dyDescent="0.35">
      <c r="A865" t="s">
        <v>147</v>
      </c>
      <c r="B865" s="72">
        <v>9015903100</v>
      </c>
      <c r="C865" t="s">
        <v>45</v>
      </c>
      <c r="D865" s="47">
        <f>Table3[[#This Row],[Residential CLM $ Collected]]+Table3[[#This Row],[C&amp;I CLM $ Collected]]</f>
        <v>187590.08830800001</v>
      </c>
      <c r="E865" s="48">
        <f>Table3[[#This Row],[CLM $ Collected ]]/'1.) CLM Reference'!$B$4</f>
        <v>2.0194771417806996E-3</v>
      </c>
      <c r="F865" s="47">
        <f>Table3[[#This Row],[Residential Incentive Disbursements]]+Table3[[#This Row],[C&amp;I Incentive Disbursements]]</f>
        <v>155918.16</v>
      </c>
      <c r="G865" s="48">
        <f>Table3[[#This Row],[Incentive Disbursements]]/'1.) CLM Reference'!$B$5</f>
        <v>1.2519452215088175E-3</v>
      </c>
      <c r="H865" s="47">
        <v>117654.088818</v>
      </c>
      <c r="I865" s="48">
        <f>Table3[[#This Row],[Residential CLM $ Collected]]/'1.) CLM Reference'!$B$4</f>
        <v>1.2665900695930025E-3</v>
      </c>
      <c r="J865" s="49">
        <v>95700.07</v>
      </c>
      <c r="K865" s="48">
        <f>Table3[[#This Row],[Residential Incentive Disbursements]]/'1.) CLM Reference'!$B$5</f>
        <v>7.6842393044247931E-4</v>
      </c>
      <c r="L865" s="49">
        <v>69935.999490000002</v>
      </c>
      <c r="M865" s="48">
        <f>Table3[[#This Row],[C&amp;I CLM $ Collected]]/'1.) CLM Reference'!$B$4</f>
        <v>7.5288707218769705E-4</v>
      </c>
      <c r="N865" s="49">
        <v>60218.09</v>
      </c>
      <c r="O865" s="67">
        <f>Table3[[#This Row],[C&amp;I Incentive Disbursements]]/'1.) CLM Reference'!$B$5</f>
        <v>4.8352129106633834E-4</v>
      </c>
    </row>
    <row r="866" spans="1:15" x14ac:dyDescent="0.35">
      <c r="A866" t="s">
        <v>147</v>
      </c>
      <c r="B866" s="72">
        <v>9015903200</v>
      </c>
      <c r="C866" t="s">
        <v>45</v>
      </c>
      <c r="D866" s="47">
        <f>Table3[[#This Row],[Residential CLM $ Collected]]+Table3[[#This Row],[C&amp;I CLM $ Collected]]</f>
        <v>25402.228214999999</v>
      </c>
      <c r="E866" s="48">
        <f>Table3[[#This Row],[CLM $ Collected ]]/'1.) CLM Reference'!$B$4</f>
        <v>2.7346444416755214E-4</v>
      </c>
      <c r="F866" s="47">
        <f>Table3[[#This Row],[Residential Incentive Disbursements]]+Table3[[#This Row],[C&amp;I Incentive Disbursements]]</f>
        <v>16329.46</v>
      </c>
      <c r="G866" s="48">
        <f>Table3[[#This Row],[Incentive Disbursements]]/'1.) CLM Reference'!$B$5</f>
        <v>1.3111743633210766E-4</v>
      </c>
      <c r="H866" s="47">
        <v>25402.228214999999</v>
      </c>
      <c r="I866" s="48">
        <f>Table3[[#This Row],[Residential CLM $ Collected]]/'1.) CLM Reference'!$B$4</f>
        <v>2.7346444416755214E-4</v>
      </c>
      <c r="J866" s="49">
        <v>16329.46</v>
      </c>
      <c r="K866" s="48">
        <f>Table3[[#This Row],[Residential Incentive Disbursements]]/'1.) CLM Reference'!$B$5</f>
        <v>1.3111743633210766E-4</v>
      </c>
      <c r="L866" s="49">
        <v>0</v>
      </c>
      <c r="M866" s="48">
        <f>Table3[[#This Row],[C&amp;I CLM $ Collected]]/'1.) CLM Reference'!$B$4</f>
        <v>0</v>
      </c>
      <c r="N866" s="49">
        <v>0</v>
      </c>
      <c r="O866" s="67">
        <f>Table3[[#This Row],[C&amp;I Incentive Disbursements]]/'1.) CLM Reference'!$B$5</f>
        <v>0</v>
      </c>
    </row>
    <row r="867" spans="1:15" x14ac:dyDescent="0.35">
      <c r="A867" t="s">
        <v>147</v>
      </c>
      <c r="B867" s="72">
        <v>9015904100</v>
      </c>
      <c r="C867" t="s">
        <v>45</v>
      </c>
      <c r="D867" s="47">
        <f>Table3[[#This Row],[Residential CLM $ Collected]]+Table3[[#This Row],[C&amp;I CLM $ Collected]]</f>
        <v>115.53843000000001</v>
      </c>
      <c r="E867" s="48">
        <f>Table3[[#This Row],[CLM $ Collected ]]/'1.) CLM Reference'!$B$4</f>
        <v>1.2438142147421704E-6</v>
      </c>
      <c r="F867" s="47">
        <f>Table3[[#This Row],[Residential Incentive Disbursements]]+Table3[[#This Row],[C&amp;I Incentive Disbursements]]</f>
        <v>0</v>
      </c>
      <c r="G867" s="48">
        <f>Table3[[#This Row],[Incentive Disbursements]]/'1.) CLM Reference'!$B$5</f>
        <v>0</v>
      </c>
      <c r="H867" s="47">
        <v>115.53843000000001</v>
      </c>
      <c r="I867" s="48">
        <f>Table3[[#This Row],[Residential CLM $ Collected]]/'1.) CLM Reference'!$B$4</f>
        <v>1.2438142147421704E-6</v>
      </c>
      <c r="J867" s="49">
        <v>0</v>
      </c>
      <c r="K867" s="48">
        <f>Table3[[#This Row],[Residential Incentive Disbursements]]/'1.) CLM Reference'!$B$5</f>
        <v>0</v>
      </c>
      <c r="L867" s="49">
        <v>0</v>
      </c>
      <c r="M867" s="48">
        <f>Table3[[#This Row],[C&amp;I CLM $ Collected]]/'1.) CLM Reference'!$B$4</f>
        <v>0</v>
      </c>
      <c r="N867" s="49">
        <v>0</v>
      </c>
      <c r="O867" s="67">
        <f>Table3[[#This Row],[C&amp;I Incentive Disbursements]]/'1.) CLM Reference'!$B$5</f>
        <v>0</v>
      </c>
    </row>
    <row r="868" spans="1:15" x14ac:dyDescent="0.35">
      <c r="A868" t="s">
        <v>148</v>
      </c>
      <c r="B868" s="72">
        <v>9001210500</v>
      </c>
      <c r="C868" t="s">
        <v>45</v>
      </c>
      <c r="D868" s="47">
        <f>Table3[[#This Row],[Residential CLM $ Collected]]+Table3[[#This Row],[C&amp;I CLM $ Collected]]</f>
        <v>131.06688</v>
      </c>
      <c r="E868" s="48">
        <f>Table3[[#This Row],[CLM $ Collected ]]/'1.) CLM Reference'!$B$4</f>
        <v>1.4109837603462873E-6</v>
      </c>
      <c r="F868" s="47">
        <f>Table3[[#This Row],[Residential Incentive Disbursements]]+Table3[[#This Row],[C&amp;I Incentive Disbursements]]</f>
        <v>2103.1799999999998</v>
      </c>
      <c r="G868" s="48">
        <f>Table3[[#This Row],[Incentive Disbursements]]/'1.) CLM Reference'!$B$5</f>
        <v>1.6887488609235221E-5</v>
      </c>
      <c r="H868" s="47">
        <v>131.06688</v>
      </c>
      <c r="I868" s="48">
        <f>Table3[[#This Row],[Residential CLM $ Collected]]/'1.) CLM Reference'!$B$4</f>
        <v>1.4109837603462873E-6</v>
      </c>
      <c r="J868" s="49">
        <v>2103.1799999999998</v>
      </c>
      <c r="K868" s="48">
        <f>Table3[[#This Row],[Residential Incentive Disbursements]]/'1.) CLM Reference'!$B$5</f>
        <v>1.6887488609235221E-5</v>
      </c>
      <c r="L868" s="49">
        <v>0</v>
      </c>
      <c r="M868" s="48">
        <f>Table3[[#This Row],[C&amp;I CLM $ Collected]]/'1.) CLM Reference'!$B$4</f>
        <v>0</v>
      </c>
      <c r="N868" s="49">
        <v>0</v>
      </c>
      <c r="O868" s="67">
        <f>Table3[[#This Row],[C&amp;I Incentive Disbursements]]/'1.) CLM Reference'!$B$5</f>
        <v>0</v>
      </c>
    </row>
    <row r="869" spans="1:15" x14ac:dyDescent="0.35">
      <c r="A869" t="s">
        <v>148</v>
      </c>
      <c r="B869" s="72">
        <v>9001240100</v>
      </c>
      <c r="C869" t="s">
        <v>45</v>
      </c>
      <c r="D869" s="47">
        <f>Table3[[#This Row],[Residential CLM $ Collected]]+Table3[[#This Row],[C&amp;I CLM $ Collected]]</f>
        <v>60151.830815999994</v>
      </c>
      <c r="E869" s="48">
        <f>Table3[[#This Row],[CLM $ Collected ]]/'1.) CLM Reference'!$B$4</f>
        <v>6.4755685369540612E-4</v>
      </c>
      <c r="F869" s="47">
        <f>Table3[[#This Row],[Residential Incentive Disbursements]]+Table3[[#This Row],[C&amp;I Incentive Disbursements]]</f>
        <v>45503</v>
      </c>
      <c r="G869" s="48">
        <f>Table3[[#This Row],[Incentive Disbursements]]/'1.) CLM Reference'!$B$5</f>
        <v>3.65366442333053E-4</v>
      </c>
      <c r="H869" s="47">
        <v>60151.830815999994</v>
      </c>
      <c r="I869" s="48">
        <f>Table3[[#This Row],[Residential CLM $ Collected]]/'1.) CLM Reference'!$B$4</f>
        <v>6.4755685369540612E-4</v>
      </c>
      <c r="J869" s="49">
        <v>45503</v>
      </c>
      <c r="K869" s="48">
        <f>Table3[[#This Row],[Residential Incentive Disbursements]]/'1.) CLM Reference'!$B$5</f>
        <v>3.65366442333053E-4</v>
      </c>
      <c r="L869" s="49">
        <v>0</v>
      </c>
      <c r="M869" s="48">
        <f>Table3[[#This Row],[C&amp;I CLM $ Collected]]/'1.) CLM Reference'!$B$4</f>
        <v>0</v>
      </c>
      <c r="N869" s="49">
        <v>0</v>
      </c>
      <c r="O869" s="67">
        <f>Table3[[#This Row],[C&amp;I Incentive Disbursements]]/'1.) CLM Reference'!$B$5</f>
        <v>0</v>
      </c>
    </row>
    <row r="870" spans="1:15" x14ac:dyDescent="0.35">
      <c r="A870" t="s">
        <v>148</v>
      </c>
      <c r="B870" s="72">
        <v>9001240200</v>
      </c>
      <c r="C870" t="s">
        <v>45</v>
      </c>
      <c r="D870" s="47">
        <f>Table3[[#This Row],[Residential CLM $ Collected]]+Table3[[#This Row],[C&amp;I CLM $ Collected]]</f>
        <v>179493.38301300001</v>
      </c>
      <c r="E870" s="48">
        <f>Table3[[#This Row],[CLM $ Collected ]]/'1.) CLM Reference'!$B$4</f>
        <v>1.9323130948181505E-3</v>
      </c>
      <c r="F870" s="47">
        <f>Table3[[#This Row],[Residential Incentive Disbursements]]+Table3[[#This Row],[C&amp;I Incentive Disbursements]]</f>
        <v>231559.14499999999</v>
      </c>
      <c r="G870" s="48">
        <f>Table3[[#This Row],[Incentive Disbursements]]/'1.) CLM Reference'!$B$5</f>
        <v>1.8593046831710776E-3</v>
      </c>
      <c r="H870" s="47">
        <v>152514.804603</v>
      </c>
      <c r="I870" s="48">
        <f>Table3[[#This Row],[Residential CLM $ Collected]]/'1.) CLM Reference'!$B$4</f>
        <v>1.6418786539148576E-3</v>
      </c>
      <c r="J870" s="49">
        <v>226569.02499999999</v>
      </c>
      <c r="K870" s="48">
        <f>Table3[[#This Row],[Residential Incentive Disbursements]]/'1.) CLM Reference'!$B$5</f>
        <v>1.8192365032441496E-3</v>
      </c>
      <c r="L870" s="49">
        <v>26978.578410000002</v>
      </c>
      <c r="M870" s="48">
        <f>Table3[[#This Row],[C&amp;I CLM $ Collected]]/'1.) CLM Reference'!$B$4</f>
        <v>2.9043444090329272E-4</v>
      </c>
      <c r="N870" s="49">
        <v>4990.12</v>
      </c>
      <c r="O870" s="67">
        <f>Table3[[#This Row],[C&amp;I Incentive Disbursements]]/'1.) CLM Reference'!$B$5</f>
        <v>4.0068179926928205E-5</v>
      </c>
    </row>
    <row r="871" spans="1:15" x14ac:dyDescent="0.35">
      <c r="A871" t="s">
        <v>148</v>
      </c>
      <c r="B871" s="72">
        <v>9001245200</v>
      </c>
      <c r="C871" t="s">
        <v>45</v>
      </c>
      <c r="D871" s="47">
        <f>Table3[[#This Row],[Residential CLM $ Collected]]+Table3[[#This Row],[C&amp;I CLM $ Collected]]</f>
        <v>349.69200000000001</v>
      </c>
      <c r="E871" s="48">
        <f>Table3[[#This Row],[CLM $ Collected ]]/'1.) CLM Reference'!$B$4</f>
        <v>3.7645645728578713E-6</v>
      </c>
      <c r="F871" s="47">
        <f>Table3[[#This Row],[Residential Incentive Disbursements]]+Table3[[#This Row],[C&amp;I Incentive Disbursements]]</f>
        <v>0</v>
      </c>
      <c r="G871" s="48">
        <f>Table3[[#This Row],[Incentive Disbursements]]/'1.) CLM Reference'!$B$5</f>
        <v>0</v>
      </c>
      <c r="H871" s="47">
        <v>349.69200000000001</v>
      </c>
      <c r="I871" s="48">
        <f>Table3[[#This Row],[Residential CLM $ Collected]]/'1.) CLM Reference'!$B$4</f>
        <v>3.7645645728578713E-6</v>
      </c>
      <c r="J871" s="49">
        <v>0</v>
      </c>
      <c r="K871" s="48">
        <f>Table3[[#This Row],[Residential Incentive Disbursements]]/'1.) CLM Reference'!$B$5</f>
        <v>0</v>
      </c>
      <c r="L871" s="49">
        <v>0</v>
      </c>
      <c r="M871" s="48">
        <f>Table3[[#This Row],[C&amp;I CLM $ Collected]]/'1.) CLM Reference'!$B$4</f>
        <v>0</v>
      </c>
      <c r="N871" s="49">
        <v>0</v>
      </c>
      <c r="O871" s="67">
        <f>Table3[[#This Row],[C&amp;I Incentive Disbursements]]/'1.) CLM Reference'!$B$5</f>
        <v>0</v>
      </c>
    </row>
    <row r="872" spans="1:15" x14ac:dyDescent="0.35">
      <c r="A872" t="s">
        <v>149</v>
      </c>
      <c r="B872" s="72">
        <v>9001210500</v>
      </c>
      <c r="C872" t="s">
        <v>45</v>
      </c>
      <c r="D872" s="47">
        <f>Table3[[#This Row],[Residential CLM $ Collected]]+Table3[[#This Row],[C&amp;I CLM $ Collected]]</f>
        <v>647.89620000000002</v>
      </c>
      <c r="E872" s="48">
        <f>Table3[[#This Row],[CLM $ Collected ]]/'1.) CLM Reference'!$B$4</f>
        <v>6.9748438094358405E-6</v>
      </c>
      <c r="F872" s="47">
        <f>Table3[[#This Row],[Residential Incentive Disbursements]]+Table3[[#This Row],[C&amp;I Incentive Disbursements]]</f>
        <v>1148.95</v>
      </c>
      <c r="G872" s="48">
        <f>Table3[[#This Row],[Incentive Disbursements]]/'1.) CLM Reference'!$B$5</f>
        <v>9.2254966467828769E-6</v>
      </c>
      <c r="H872" s="47">
        <v>647.89620000000002</v>
      </c>
      <c r="I872" s="48">
        <f>Table3[[#This Row],[Residential CLM $ Collected]]/'1.) CLM Reference'!$B$4</f>
        <v>6.9748438094358405E-6</v>
      </c>
      <c r="J872" s="49">
        <v>1148.95</v>
      </c>
      <c r="K872" s="48">
        <f>Table3[[#This Row],[Residential Incentive Disbursements]]/'1.) CLM Reference'!$B$5</f>
        <v>9.2254966467828769E-6</v>
      </c>
      <c r="L872" s="49">
        <v>0</v>
      </c>
      <c r="M872" s="48">
        <f>Table3[[#This Row],[C&amp;I CLM $ Collected]]/'1.) CLM Reference'!$B$4</f>
        <v>0</v>
      </c>
      <c r="N872" s="49">
        <v>0</v>
      </c>
      <c r="O872" s="67">
        <f>Table3[[#This Row],[C&amp;I Incentive Disbursements]]/'1.) CLM Reference'!$B$5</f>
        <v>0</v>
      </c>
    </row>
    <row r="873" spans="1:15" x14ac:dyDescent="0.35">
      <c r="A873" t="s">
        <v>149</v>
      </c>
      <c r="B873" s="72">
        <v>9001240100</v>
      </c>
      <c r="C873" t="s">
        <v>45</v>
      </c>
      <c r="D873" s="47">
        <f>Table3[[#This Row],[Residential CLM $ Collected]]+Table3[[#This Row],[C&amp;I CLM $ Collected]]</f>
        <v>420.44666999999998</v>
      </c>
      <c r="E873" s="48">
        <f>Table3[[#This Row],[CLM $ Collected ]]/'1.) CLM Reference'!$B$4</f>
        <v>4.5262649378826638E-6</v>
      </c>
      <c r="F873" s="47">
        <f>Table3[[#This Row],[Residential Incentive Disbursements]]+Table3[[#This Row],[C&amp;I Incentive Disbursements]]</f>
        <v>0</v>
      </c>
      <c r="G873" s="48">
        <f>Table3[[#This Row],[Incentive Disbursements]]/'1.) CLM Reference'!$B$5</f>
        <v>0</v>
      </c>
      <c r="H873" s="47">
        <v>420.44666999999998</v>
      </c>
      <c r="I873" s="48">
        <f>Table3[[#This Row],[Residential CLM $ Collected]]/'1.) CLM Reference'!$B$4</f>
        <v>4.5262649378826638E-6</v>
      </c>
      <c r="J873" s="49">
        <v>0</v>
      </c>
      <c r="K873" s="48">
        <f>Table3[[#This Row],[Residential Incentive Disbursements]]/'1.) CLM Reference'!$B$5</f>
        <v>0</v>
      </c>
      <c r="L873" s="49">
        <v>0</v>
      </c>
      <c r="M873" s="48">
        <f>Table3[[#This Row],[C&amp;I CLM $ Collected]]/'1.) CLM Reference'!$B$4</f>
        <v>0</v>
      </c>
      <c r="N873" s="49">
        <v>0</v>
      </c>
      <c r="O873" s="67">
        <f>Table3[[#This Row],[C&amp;I Incentive Disbursements]]/'1.) CLM Reference'!$B$5</f>
        <v>0</v>
      </c>
    </row>
    <row r="874" spans="1:15" x14ac:dyDescent="0.35">
      <c r="A874" t="s">
        <v>149</v>
      </c>
      <c r="B874" s="72">
        <v>9001245100</v>
      </c>
      <c r="C874" t="s">
        <v>45</v>
      </c>
      <c r="D874" s="47">
        <f>Table3[[#This Row],[Residential CLM $ Collected]]+Table3[[#This Row],[C&amp;I CLM $ Collected]]</f>
        <v>33072.37689</v>
      </c>
      <c r="E874" s="48">
        <f>Table3[[#This Row],[CLM $ Collected ]]/'1.) CLM Reference'!$B$4</f>
        <v>3.5603645030569009E-4</v>
      </c>
      <c r="F874" s="47">
        <f>Table3[[#This Row],[Residential Incentive Disbursements]]+Table3[[#This Row],[C&amp;I Incentive Disbursements]]</f>
        <v>41884.339999999997</v>
      </c>
      <c r="G874" s="48">
        <f>Table3[[#This Row],[Incentive Disbursements]]/'1.) CLM Reference'!$B$5</f>
        <v>3.3631040360565198E-4</v>
      </c>
      <c r="H874" s="47">
        <v>33072.37689</v>
      </c>
      <c r="I874" s="48">
        <f>Table3[[#This Row],[Residential CLM $ Collected]]/'1.) CLM Reference'!$B$4</f>
        <v>3.5603645030569009E-4</v>
      </c>
      <c r="J874" s="49">
        <v>41884.339999999997</v>
      </c>
      <c r="K874" s="48">
        <f>Table3[[#This Row],[Residential Incentive Disbursements]]/'1.) CLM Reference'!$B$5</f>
        <v>3.3631040360565198E-4</v>
      </c>
      <c r="L874" s="49">
        <v>0</v>
      </c>
      <c r="M874" s="48">
        <f>Table3[[#This Row],[C&amp;I CLM $ Collected]]/'1.) CLM Reference'!$B$4</f>
        <v>0</v>
      </c>
      <c r="N874" s="49">
        <v>0</v>
      </c>
      <c r="O874" s="67">
        <f>Table3[[#This Row],[C&amp;I Incentive Disbursements]]/'1.) CLM Reference'!$B$5</f>
        <v>0</v>
      </c>
    </row>
    <row r="875" spans="1:15" x14ac:dyDescent="0.35">
      <c r="A875" t="s">
        <v>149</v>
      </c>
      <c r="B875" s="72">
        <v>9001245200</v>
      </c>
      <c r="C875" t="s">
        <v>45</v>
      </c>
      <c r="D875" s="47">
        <f>Table3[[#This Row],[Residential CLM $ Collected]]+Table3[[#This Row],[C&amp;I CLM $ Collected]]</f>
        <v>57291.625082999999</v>
      </c>
      <c r="E875" s="48">
        <f>Table3[[#This Row],[CLM $ Collected ]]/'1.) CLM Reference'!$B$4</f>
        <v>6.1676567410440383E-4</v>
      </c>
      <c r="F875" s="47">
        <f>Table3[[#This Row],[Residential Incentive Disbursements]]+Table3[[#This Row],[C&amp;I Incentive Disbursements]]</f>
        <v>57210.31</v>
      </c>
      <c r="G875" s="48">
        <f>Table3[[#This Row],[Incentive Disbursements]]/'1.) CLM Reference'!$B$5</f>
        <v>4.593703146929012E-4</v>
      </c>
      <c r="H875" s="47">
        <v>57291.625082999999</v>
      </c>
      <c r="I875" s="48">
        <f>Table3[[#This Row],[Residential CLM $ Collected]]/'1.) CLM Reference'!$B$4</f>
        <v>6.1676567410440383E-4</v>
      </c>
      <c r="J875" s="49">
        <v>57210.31</v>
      </c>
      <c r="K875" s="48">
        <f>Table3[[#This Row],[Residential Incentive Disbursements]]/'1.) CLM Reference'!$B$5</f>
        <v>4.593703146929012E-4</v>
      </c>
      <c r="L875" s="49">
        <v>0</v>
      </c>
      <c r="M875" s="48">
        <f>Table3[[#This Row],[C&amp;I CLM $ Collected]]/'1.) CLM Reference'!$B$4</f>
        <v>0</v>
      </c>
      <c r="N875" s="49">
        <v>0</v>
      </c>
      <c r="O875" s="67">
        <f>Table3[[#This Row],[C&amp;I Incentive Disbursements]]/'1.) CLM Reference'!$B$5</f>
        <v>0</v>
      </c>
    </row>
    <row r="876" spans="1:15" x14ac:dyDescent="0.35">
      <c r="A876" t="s">
        <v>149</v>
      </c>
      <c r="B876" s="72">
        <v>9001245300</v>
      </c>
      <c r="C876" t="s">
        <v>45</v>
      </c>
      <c r="D876" s="47">
        <f>Table3[[#This Row],[Residential CLM $ Collected]]+Table3[[#This Row],[C&amp;I CLM $ Collected]]</f>
        <v>77014.340339999995</v>
      </c>
      <c r="E876" s="48">
        <f>Table3[[#This Row],[CLM $ Collected ]]/'1.) CLM Reference'!$B$4</f>
        <v>8.2908804675538132E-4</v>
      </c>
      <c r="F876" s="47">
        <f>Table3[[#This Row],[Residential Incentive Disbursements]]+Table3[[#This Row],[C&amp;I Incentive Disbursements]]</f>
        <v>26086.63</v>
      </c>
      <c r="G876" s="48">
        <f>Table3[[#This Row],[Incentive Disbursements]]/'1.) CLM Reference'!$B$5</f>
        <v>2.0946265511194185E-4</v>
      </c>
      <c r="H876" s="47">
        <v>77014.340339999995</v>
      </c>
      <c r="I876" s="48">
        <f>Table3[[#This Row],[Residential CLM $ Collected]]/'1.) CLM Reference'!$B$4</f>
        <v>8.2908804675538132E-4</v>
      </c>
      <c r="J876" s="49">
        <v>26086.63</v>
      </c>
      <c r="K876" s="48">
        <f>Table3[[#This Row],[Residential Incentive Disbursements]]/'1.) CLM Reference'!$B$5</f>
        <v>2.0946265511194185E-4</v>
      </c>
      <c r="L876" s="49">
        <v>0</v>
      </c>
      <c r="M876" s="48">
        <f>Table3[[#This Row],[C&amp;I CLM $ Collected]]/'1.) CLM Reference'!$B$4</f>
        <v>0</v>
      </c>
      <c r="N876" s="49">
        <v>0</v>
      </c>
      <c r="O876" s="67">
        <f>Table3[[#This Row],[C&amp;I Incentive Disbursements]]/'1.) CLM Reference'!$B$5</f>
        <v>0</v>
      </c>
    </row>
    <row r="877" spans="1:15" x14ac:dyDescent="0.35">
      <c r="A877" t="s">
        <v>149</v>
      </c>
      <c r="B877" s="72">
        <v>9001245400</v>
      </c>
      <c r="C877" t="s">
        <v>45</v>
      </c>
      <c r="D877" s="47">
        <f>Table3[[#This Row],[Residential CLM $ Collected]]+Table3[[#This Row],[C&amp;I CLM $ Collected]]</f>
        <v>53012.215620000003</v>
      </c>
      <c r="E877" s="48">
        <f>Table3[[#This Row],[CLM $ Collected ]]/'1.) CLM Reference'!$B$4</f>
        <v>5.7069623798015022E-4</v>
      </c>
      <c r="F877" s="47">
        <f>Table3[[#This Row],[Residential Incentive Disbursements]]+Table3[[#This Row],[C&amp;I Incentive Disbursements]]</f>
        <v>13607.26</v>
      </c>
      <c r="G877" s="48">
        <f>Table3[[#This Row],[Incentive Disbursements]]/'1.) CLM Reference'!$B$5</f>
        <v>1.0925952522033401E-4</v>
      </c>
      <c r="H877" s="47">
        <v>53012.215620000003</v>
      </c>
      <c r="I877" s="48">
        <f>Table3[[#This Row],[Residential CLM $ Collected]]/'1.) CLM Reference'!$B$4</f>
        <v>5.7069623798015022E-4</v>
      </c>
      <c r="J877" s="49">
        <v>13607.26</v>
      </c>
      <c r="K877" s="48">
        <f>Table3[[#This Row],[Residential Incentive Disbursements]]/'1.) CLM Reference'!$B$5</f>
        <v>1.0925952522033401E-4</v>
      </c>
      <c r="L877" s="49">
        <v>0</v>
      </c>
      <c r="M877" s="48">
        <f>Table3[[#This Row],[C&amp;I CLM $ Collected]]/'1.) CLM Reference'!$B$4</f>
        <v>0</v>
      </c>
      <c r="N877" s="49">
        <v>0</v>
      </c>
      <c r="O877" s="67">
        <f>Table3[[#This Row],[C&amp;I Incentive Disbursements]]/'1.) CLM Reference'!$B$5</f>
        <v>0</v>
      </c>
    </row>
    <row r="878" spans="1:15" x14ac:dyDescent="0.35">
      <c r="A878" t="s">
        <v>149</v>
      </c>
      <c r="B878" s="72">
        <v>9001245500</v>
      </c>
      <c r="C878" t="s">
        <v>45</v>
      </c>
      <c r="D878" s="47">
        <f>Table3[[#This Row],[Residential CLM $ Collected]]+Table3[[#This Row],[C&amp;I CLM $ Collected]]</f>
        <v>46901.861832000002</v>
      </c>
      <c r="E878" s="48">
        <f>Table3[[#This Row],[CLM $ Collected ]]/'1.) CLM Reference'!$B$4</f>
        <v>5.0491600452347209E-4</v>
      </c>
      <c r="F878" s="47">
        <f>Table3[[#This Row],[Residential Incentive Disbursements]]+Table3[[#This Row],[C&amp;I Incentive Disbursements]]</f>
        <v>19536.689999999999</v>
      </c>
      <c r="G878" s="48">
        <f>Table3[[#This Row],[Incentive Disbursements]]/'1.) CLM Reference'!$B$5</f>
        <v>1.5686989693566869E-4</v>
      </c>
      <c r="H878" s="47">
        <v>46901.861832000002</v>
      </c>
      <c r="I878" s="48">
        <f>Table3[[#This Row],[Residential CLM $ Collected]]/'1.) CLM Reference'!$B$4</f>
        <v>5.0491600452347209E-4</v>
      </c>
      <c r="J878" s="49">
        <v>19536.689999999999</v>
      </c>
      <c r="K878" s="48">
        <f>Table3[[#This Row],[Residential Incentive Disbursements]]/'1.) CLM Reference'!$B$5</f>
        <v>1.5686989693566869E-4</v>
      </c>
      <c r="L878" s="49">
        <v>0</v>
      </c>
      <c r="M878" s="48">
        <f>Table3[[#This Row],[C&amp;I CLM $ Collected]]/'1.) CLM Reference'!$B$4</f>
        <v>0</v>
      </c>
      <c r="N878" s="49">
        <v>0</v>
      </c>
      <c r="O878" s="67">
        <f>Table3[[#This Row],[C&amp;I Incentive Disbursements]]/'1.) CLM Reference'!$B$5</f>
        <v>0</v>
      </c>
    </row>
    <row r="879" spans="1:15" x14ac:dyDescent="0.35">
      <c r="A879" t="s">
        <v>149</v>
      </c>
      <c r="B879" s="72">
        <v>9001245600</v>
      </c>
      <c r="C879" t="s">
        <v>45</v>
      </c>
      <c r="D879" s="47">
        <f>Table3[[#This Row],[Residential CLM $ Collected]]+Table3[[#This Row],[C&amp;I CLM $ Collected]]</f>
        <v>396844.62142500002</v>
      </c>
      <c r="E879" s="48">
        <f>Table3[[#This Row],[CLM $ Collected ]]/'1.) CLM Reference'!$B$4</f>
        <v>4.2721800977595968E-3</v>
      </c>
      <c r="F879" s="47">
        <f>Table3[[#This Row],[Residential Incentive Disbursements]]+Table3[[#This Row],[C&amp;I Incentive Disbursements]]</f>
        <v>462901.69750000001</v>
      </c>
      <c r="G879" s="48">
        <f>Table3[[#This Row],[Incentive Disbursements]]/'1.) CLM Reference'!$B$5</f>
        <v>3.7168702363691644E-3</v>
      </c>
      <c r="H879" s="47">
        <v>267203.51637000003</v>
      </c>
      <c r="I879" s="48">
        <f>Table3[[#This Row],[Residential CLM $ Collected]]/'1.) CLM Reference'!$B$4</f>
        <v>2.8765453355225467E-3</v>
      </c>
      <c r="J879" s="49">
        <v>383237.14750000002</v>
      </c>
      <c r="K879" s="48">
        <f>Table3[[#This Row],[Residential Incentive Disbursements]]/'1.) CLM Reference'!$B$5</f>
        <v>3.0772035503580527E-3</v>
      </c>
      <c r="L879" s="49">
        <v>129641.10505500001</v>
      </c>
      <c r="M879" s="48">
        <f>Table3[[#This Row],[C&amp;I CLM $ Collected]]/'1.) CLM Reference'!$B$4</f>
        <v>1.3956347622370502E-3</v>
      </c>
      <c r="N879" s="49">
        <v>79664.55</v>
      </c>
      <c r="O879" s="67">
        <f>Table3[[#This Row],[C&amp;I Incentive Disbursements]]/'1.) CLM Reference'!$B$5</f>
        <v>6.3966668601111174E-4</v>
      </c>
    </row>
    <row r="880" spans="1:15" x14ac:dyDescent="0.35">
      <c r="A880" t="s">
        <v>150</v>
      </c>
      <c r="B880" s="72">
        <v>9003490100</v>
      </c>
      <c r="C880" t="s">
        <v>45</v>
      </c>
      <c r="D880" s="47">
        <f>Table3[[#This Row],[Residential CLM $ Collected]]+Table3[[#This Row],[C&amp;I CLM $ Collected]]</f>
        <v>46365.486950999999</v>
      </c>
      <c r="E880" s="48">
        <f>Table3[[#This Row],[CLM $ Collected ]]/'1.) CLM Reference'!$B$4</f>
        <v>4.9914172923326387E-4</v>
      </c>
      <c r="F880" s="47">
        <f>Table3[[#This Row],[Residential Incentive Disbursements]]+Table3[[#This Row],[C&amp;I Incentive Disbursements]]</f>
        <v>72265.899999999994</v>
      </c>
      <c r="G880" s="48">
        <f>Table3[[#This Row],[Incentive Disbursements]]/'1.) CLM Reference'!$B$5</f>
        <v>5.8025920895317168E-4</v>
      </c>
      <c r="H880" s="47">
        <v>46365.486950999999</v>
      </c>
      <c r="I880" s="48">
        <f>Table3[[#This Row],[Residential CLM $ Collected]]/'1.) CLM Reference'!$B$4</f>
        <v>4.9914172923326387E-4</v>
      </c>
      <c r="J880" s="49">
        <v>72265.899999999994</v>
      </c>
      <c r="K880" s="48">
        <f>Table3[[#This Row],[Residential Incentive Disbursements]]/'1.) CLM Reference'!$B$5</f>
        <v>5.8025920895317168E-4</v>
      </c>
      <c r="L880" s="49">
        <v>0</v>
      </c>
      <c r="M880" s="48">
        <f>Table3[[#This Row],[C&amp;I CLM $ Collected]]/'1.) CLM Reference'!$B$4</f>
        <v>0</v>
      </c>
      <c r="N880" s="49">
        <v>0</v>
      </c>
      <c r="O880" s="67">
        <f>Table3[[#This Row],[C&amp;I Incentive Disbursements]]/'1.) CLM Reference'!$B$5</f>
        <v>0</v>
      </c>
    </row>
    <row r="881" spans="1:15" x14ac:dyDescent="0.35">
      <c r="A881" t="s">
        <v>150</v>
      </c>
      <c r="B881" s="72">
        <v>9003490302</v>
      </c>
      <c r="C881" t="s">
        <v>45</v>
      </c>
      <c r="D881" s="47">
        <f>Table3[[#This Row],[Residential CLM $ Collected]]+Table3[[#This Row],[C&amp;I CLM $ Collected]]</f>
        <v>295378.82919299998</v>
      </c>
      <c r="E881" s="48">
        <f>Table3[[#This Row],[CLM $ Collected ]]/'1.) CLM Reference'!$B$4</f>
        <v>3.1798630679346516E-3</v>
      </c>
      <c r="F881" s="47">
        <f>Table3[[#This Row],[Residential Incentive Disbursements]]+Table3[[#This Row],[C&amp;I Incentive Disbursements]]</f>
        <v>260823.55249999999</v>
      </c>
      <c r="G881" s="48">
        <f>Table3[[#This Row],[Incentive Disbursements]]/'1.) CLM Reference'!$B$5</f>
        <v>2.0942833099706231E-3</v>
      </c>
      <c r="H881" s="47">
        <v>171682.236978</v>
      </c>
      <c r="I881" s="48">
        <f>Table3[[#This Row],[Residential CLM $ Collected]]/'1.) CLM Reference'!$B$4</f>
        <v>1.8482231996052767E-3</v>
      </c>
      <c r="J881" s="49">
        <v>207540.1825</v>
      </c>
      <c r="K881" s="48">
        <f>Table3[[#This Row],[Residential Incentive Disbursements]]/'1.) CLM Reference'!$B$5</f>
        <v>1.6664443689685853E-3</v>
      </c>
      <c r="L881" s="49">
        <v>123696.592215</v>
      </c>
      <c r="M881" s="48">
        <f>Table3[[#This Row],[C&amp;I CLM $ Collected]]/'1.) CLM Reference'!$B$4</f>
        <v>1.3316398683293749E-3</v>
      </c>
      <c r="N881" s="49">
        <v>53283.37</v>
      </c>
      <c r="O881" s="67">
        <f>Table3[[#This Row],[C&amp;I Incentive Disbursements]]/'1.) CLM Reference'!$B$5</f>
        <v>4.2783894100203778E-4</v>
      </c>
    </row>
    <row r="882" spans="1:15" x14ac:dyDescent="0.35">
      <c r="A882" t="s">
        <v>150</v>
      </c>
      <c r="B882" s="72">
        <v>9003492600</v>
      </c>
      <c r="C882" t="s">
        <v>45</v>
      </c>
      <c r="D882" s="47">
        <f>Table3[[#This Row],[Residential CLM $ Collected]]+Table3[[#This Row],[C&amp;I CLM $ Collected]]</f>
        <v>369.44186999999999</v>
      </c>
      <c r="E882" s="48">
        <f>Table3[[#This Row],[CLM $ Collected ]]/'1.) CLM Reference'!$B$4</f>
        <v>3.9771792764271507E-6</v>
      </c>
      <c r="F882" s="47">
        <f>Table3[[#This Row],[Residential Incentive Disbursements]]+Table3[[#This Row],[C&amp;I Incentive Disbursements]]</f>
        <v>941.94</v>
      </c>
      <c r="G882" s="48">
        <f>Table3[[#This Row],[Incentive Disbursements]]/'1.) CLM Reference'!$B$5</f>
        <v>7.5633093794078619E-6</v>
      </c>
      <c r="H882" s="47">
        <v>369.44186999999999</v>
      </c>
      <c r="I882" s="48">
        <f>Table3[[#This Row],[Residential CLM $ Collected]]/'1.) CLM Reference'!$B$4</f>
        <v>3.9771792764271507E-6</v>
      </c>
      <c r="J882" s="49">
        <v>941.94</v>
      </c>
      <c r="K882" s="48">
        <f>Table3[[#This Row],[Residential Incentive Disbursements]]/'1.) CLM Reference'!$B$5</f>
        <v>7.5633093794078619E-6</v>
      </c>
      <c r="L882" s="49">
        <v>0</v>
      </c>
      <c r="M882" s="48">
        <f>Table3[[#This Row],[C&amp;I CLM $ Collected]]/'1.) CLM Reference'!$B$4</f>
        <v>0</v>
      </c>
      <c r="N882" s="49">
        <v>0</v>
      </c>
      <c r="O882" s="67">
        <f>Table3[[#This Row],[C&amp;I Incentive Disbursements]]/'1.) CLM Reference'!$B$5</f>
        <v>0</v>
      </c>
    </row>
    <row r="883" spans="1:15" x14ac:dyDescent="0.35">
      <c r="A883" t="s">
        <v>150</v>
      </c>
      <c r="B883" s="72">
        <v>9003524200</v>
      </c>
      <c r="C883" t="s">
        <v>45</v>
      </c>
      <c r="D883" s="47">
        <f>Table3[[#This Row],[Residential CLM $ Collected]]+Table3[[#This Row],[C&amp;I CLM $ Collected]]</f>
        <v>57411.194630999998</v>
      </c>
      <c r="E883" s="48">
        <f>Table3[[#This Row],[CLM $ Collected ]]/'1.) CLM Reference'!$B$4</f>
        <v>6.180528848052304E-4</v>
      </c>
      <c r="F883" s="47">
        <f>Table3[[#This Row],[Residential Incentive Disbursements]]+Table3[[#This Row],[C&amp;I Incentive Disbursements]]</f>
        <v>31825.62</v>
      </c>
      <c r="G883" s="48">
        <f>Table3[[#This Row],[Incentive Disbursements]]/'1.) CLM Reference'!$B$5</f>
        <v>2.5554388841271249E-4</v>
      </c>
      <c r="H883" s="47">
        <v>57411.194630999998</v>
      </c>
      <c r="I883" s="48">
        <f>Table3[[#This Row],[Residential CLM $ Collected]]/'1.) CLM Reference'!$B$4</f>
        <v>6.180528848052304E-4</v>
      </c>
      <c r="J883" s="49">
        <v>31825.62</v>
      </c>
      <c r="K883" s="48">
        <f>Table3[[#This Row],[Residential Incentive Disbursements]]/'1.) CLM Reference'!$B$5</f>
        <v>2.5554388841271249E-4</v>
      </c>
      <c r="L883" s="49">
        <v>0</v>
      </c>
      <c r="M883" s="48">
        <f>Table3[[#This Row],[C&amp;I CLM $ Collected]]/'1.) CLM Reference'!$B$4</f>
        <v>0</v>
      </c>
      <c r="N883" s="49">
        <v>0</v>
      </c>
      <c r="O883" s="67">
        <f>Table3[[#This Row],[C&amp;I Incentive Disbursements]]/'1.) CLM Reference'!$B$5</f>
        <v>0</v>
      </c>
    </row>
    <row r="884" spans="1:15" x14ac:dyDescent="0.35">
      <c r="A884" t="s">
        <v>151</v>
      </c>
      <c r="B884" s="72">
        <v>9005250100</v>
      </c>
      <c r="C884" t="s">
        <v>45</v>
      </c>
      <c r="D884" s="47">
        <f>Table3[[#This Row],[Residential CLM $ Collected]]+Table3[[#This Row],[C&amp;I CLM $ Collected]]</f>
        <v>148.15541999999999</v>
      </c>
      <c r="E884" s="48">
        <f>Table3[[#This Row],[CLM $ Collected ]]/'1.) CLM Reference'!$B$4</f>
        <v>1.5949482556331815E-6</v>
      </c>
      <c r="F884" s="47">
        <f>Table3[[#This Row],[Residential Incentive Disbursements]]+Table3[[#This Row],[C&amp;I Incentive Disbursements]]</f>
        <v>0</v>
      </c>
      <c r="G884" s="48">
        <f>Table3[[#This Row],[Incentive Disbursements]]/'1.) CLM Reference'!$B$5</f>
        <v>0</v>
      </c>
      <c r="H884" s="47">
        <v>148.15541999999999</v>
      </c>
      <c r="I884" s="48">
        <f>Table3[[#This Row],[Residential CLM $ Collected]]/'1.) CLM Reference'!$B$4</f>
        <v>1.5949482556331815E-6</v>
      </c>
      <c r="J884" s="49">
        <v>0</v>
      </c>
      <c r="K884" s="48">
        <f>Table3[[#This Row],[Residential Incentive Disbursements]]/'1.) CLM Reference'!$B$5</f>
        <v>0</v>
      </c>
      <c r="L884" s="49">
        <v>0</v>
      </c>
      <c r="M884" s="48">
        <f>Table3[[#This Row],[C&amp;I CLM $ Collected]]/'1.) CLM Reference'!$B$4</f>
        <v>0</v>
      </c>
      <c r="N884" s="49">
        <v>0</v>
      </c>
      <c r="O884" s="67">
        <f>Table3[[#This Row],[C&amp;I Incentive Disbursements]]/'1.) CLM Reference'!$B$5</f>
        <v>0</v>
      </c>
    </row>
    <row r="885" spans="1:15" x14ac:dyDescent="0.35">
      <c r="A885" t="s">
        <v>151</v>
      </c>
      <c r="B885" s="72">
        <v>9005268100</v>
      </c>
      <c r="C885" t="s">
        <v>45</v>
      </c>
      <c r="D885" s="47">
        <f>Table3[[#This Row],[Residential CLM $ Collected]]+Table3[[#This Row],[C&amp;I CLM $ Collected]]</f>
        <v>84099.507912000001</v>
      </c>
      <c r="E885" s="48">
        <f>Table3[[#This Row],[CLM $ Collected ]]/'1.) CLM Reference'!$B$4</f>
        <v>9.0536251352703366E-4</v>
      </c>
      <c r="F885" s="47">
        <f>Table3[[#This Row],[Residential Incentive Disbursements]]+Table3[[#This Row],[C&amp;I Incentive Disbursements]]</f>
        <v>115922.63499999999</v>
      </c>
      <c r="G885" s="48">
        <f>Table3[[#This Row],[Incentive Disbursements]]/'1.) CLM Reference'!$B$5</f>
        <v>9.3080106225574243E-4</v>
      </c>
      <c r="H885" s="47">
        <v>78706.735631999996</v>
      </c>
      <c r="I885" s="48">
        <f>Table3[[#This Row],[Residential CLM $ Collected]]/'1.) CLM Reference'!$B$4</f>
        <v>8.4730731216475493E-4</v>
      </c>
      <c r="J885" s="49">
        <v>115655.435</v>
      </c>
      <c r="K885" s="48">
        <f>Table3[[#This Row],[Residential Incentive Disbursements]]/'1.) CLM Reference'!$B$5</f>
        <v>9.286555792460202E-4</v>
      </c>
      <c r="L885" s="49">
        <v>5392.7722800000001</v>
      </c>
      <c r="M885" s="48">
        <f>Table3[[#This Row],[C&amp;I CLM $ Collected]]/'1.) CLM Reference'!$B$4</f>
        <v>5.8055201362278718E-5</v>
      </c>
      <c r="N885" s="49">
        <v>267.2</v>
      </c>
      <c r="O885" s="67">
        <f>Table3[[#This Row],[C&amp;I Incentive Disbursements]]/'1.) CLM Reference'!$B$5</f>
        <v>2.1454830097222545E-6</v>
      </c>
    </row>
    <row r="886" spans="1:15" x14ac:dyDescent="0.35">
      <c r="A886" t="s">
        <v>152</v>
      </c>
      <c r="B886" s="72">
        <v>9007595101</v>
      </c>
      <c r="C886" t="s">
        <v>45</v>
      </c>
      <c r="D886" s="47">
        <f>Table3[[#This Row],[Residential CLM $ Collected]]+Table3[[#This Row],[C&amp;I CLM $ Collected]]</f>
        <v>310.96989000000002</v>
      </c>
      <c r="E886" s="48">
        <f>Table3[[#This Row],[CLM $ Collected ]]/'1.) CLM Reference'!$B$4</f>
        <v>3.3477066421865792E-6</v>
      </c>
      <c r="F886" s="47">
        <f>Table3[[#This Row],[Residential Incentive Disbursements]]+Table3[[#This Row],[C&amp;I Incentive Disbursements]]</f>
        <v>0</v>
      </c>
      <c r="G886" s="48">
        <f>Table3[[#This Row],[Incentive Disbursements]]/'1.) CLM Reference'!$B$5</f>
        <v>0</v>
      </c>
      <c r="H886" s="47">
        <v>310.96989000000002</v>
      </c>
      <c r="I886" s="48">
        <f>Table3[[#This Row],[Residential CLM $ Collected]]/'1.) CLM Reference'!$B$4</f>
        <v>3.3477066421865792E-6</v>
      </c>
      <c r="J886" s="49">
        <v>0</v>
      </c>
      <c r="K886" s="48">
        <f>Table3[[#This Row],[Residential Incentive Disbursements]]/'1.) CLM Reference'!$B$5</f>
        <v>0</v>
      </c>
      <c r="L886" s="49">
        <v>0</v>
      </c>
      <c r="M886" s="48">
        <f>Table3[[#This Row],[C&amp;I CLM $ Collected]]/'1.) CLM Reference'!$B$4</f>
        <v>0</v>
      </c>
      <c r="N886" s="49">
        <v>0</v>
      </c>
      <c r="O886" s="67">
        <f>Table3[[#This Row],[C&amp;I Incentive Disbursements]]/'1.) CLM Reference'!$B$5</f>
        <v>0</v>
      </c>
    </row>
    <row r="887" spans="1:15" x14ac:dyDescent="0.35">
      <c r="A887" t="s">
        <v>152</v>
      </c>
      <c r="B887" s="72">
        <v>9011714103</v>
      </c>
      <c r="C887" t="s">
        <v>45</v>
      </c>
      <c r="D887" s="47">
        <f>Table3[[#This Row],[Residential CLM $ Collected]]+Table3[[#This Row],[C&amp;I CLM $ Collected]]</f>
        <v>61.341000000000001</v>
      </c>
      <c r="E887" s="48">
        <f>Table3[[#This Row],[CLM $ Collected ]]/'1.) CLM Reference'!$B$4</f>
        <v>6.6035870269744425E-7</v>
      </c>
      <c r="F887" s="47">
        <f>Table3[[#This Row],[Residential Incentive Disbursements]]+Table3[[#This Row],[C&amp;I Incentive Disbursements]]</f>
        <v>0</v>
      </c>
      <c r="G887" s="48">
        <f>Table3[[#This Row],[Incentive Disbursements]]/'1.) CLM Reference'!$B$5</f>
        <v>0</v>
      </c>
      <c r="H887" s="47">
        <v>61.341000000000001</v>
      </c>
      <c r="I887" s="48">
        <f>Table3[[#This Row],[Residential CLM $ Collected]]/'1.) CLM Reference'!$B$4</f>
        <v>6.6035870269744425E-7</v>
      </c>
      <c r="J887" s="49">
        <v>0</v>
      </c>
      <c r="K887" s="48">
        <f>Table3[[#This Row],[Residential Incentive Disbursements]]/'1.) CLM Reference'!$B$5</f>
        <v>0</v>
      </c>
      <c r="L887" s="49">
        <v>0</v>
      </c>
      <c r="M887" s="48">
        <f>Table3[[#This Row],[C&amp;I CLM $ Collected]]/'1.) CLM Reference'!$B$4</f>
        <v>0</v>
      </c>
      <c r="N887" s="49">
        <v>0</v>
      </c>
      <c r="O887" s="67">
        <f>Table3[[#This Row],[C&amp;I Incentive Disbursements]]/'1.) CLM Reference'!$B$5</f>
        <v>0</v>
      </c>
    </row>
    <row r="888" spans="1:15" x14ac:dyDescent="0.35">
      <c r="A888" t="s">
        <v>152</v>
      </c>
      <c r="B888" s="72">
        <v>9011715100</v>
      </c>
      <c r="C888" t="s">
        <v>45</v>
      </c>
      <c r="D888" s="47">
        <f>Table3[[#This Row],[Residential CLM $ Collected]]+Table3[[#This Row],[C&amp;I CLM $ Collected]]</f>
        <v>97553.297583000007</v>
      </c>
      <c r="E888" s="48">
        <f>Table3[[#This Row],[CLM $ Collected ]]/'1.) CLM Reference'!$B$4</f>
        <v>1.0501975682784372E-3</v>
      </c>
      <c r="F888" s="47">
        <f>Table3[[#This Row],[Residential Incentive Disbursements]]+Table3[[#This Row],[C&amp;I Incentive Disbursements]]</f>
        <v>143501.97</v>
      </c>
      <c r="G888" s="48">
        <f>Table3[[#This Row],[Incentive Disbursements]]/'1.) CLM Reference'!$B$5</f>
        <v>1.1522493955713798E-3</v>
      </c>
      <c r="H888" s="47">
        <v>81802.522683000003</v>
      </c>
      <c r="I888" s="48">
        <f>Table3[[#This Row],[Residential CLM $ Collected]]/'1.) CLM Reference'!$B$4</f>
        <v>8.8063461235265387E-4</v>
      </c>
      <c r="J888" s="49">
        <v>122564.54</v>
      </c>
      <c r="K888" s="48">
        <f>Table3[[#This Row],[Residential Incentive Disbursements]]/'1.) CLM Reference'!$B$5</f>
        <v>9.8413225360937003E-4</v>
      </c>
      <c r="L888" s="49">
        <v>15750.7749</v>
      </c>
      <c r="M888" s="48">
        <f>Table3[[#This Row],[C&amp;I CLM $ Collected]]/'1.) CLM Reference'!$B$4</f>
        <v>1.6956295592578322E-4</v>
      </c>
      <c r="N888" s="49">
        <v>20937.43</v>
      </c>
      <c r="O888" s="67">
        <f>Table3[[#This Row],[C&amp;I Incentive Disbursements]]/'1.) CLM Reference'!$B$5</f>
        <v>1.6811714196200982E-4</v>
      </c>
    </row>
    <row r="889" spans="1:15" x14ac:dyDescent="0.35">
      <c r="A889" t="s">
        <v>153</v>
      </c>
      <c r="B889" s="72">
        <v>9005261100</v>
      </c>
      <c r="C889" t="s">
        <v>45</v>
      </c>
      <c r="D889" s="47">
        <f>Table3[[#This Row],[Residential CLM $ Collected]]+Table3[[#This Row],[C&amp;I CLM $ Collected]]</f>
        <v>149188.93035899999</v>
      </c>
      <c r="E889" s="48">
        <f>Table3[[#This Row],[CLM $ Collected ]]/'1.) CLM Reference'!$B$4</f>
        <v>1.6060743794311895E-3</v>
      </c>
      <c r="F889" s="47">
        <f>Table3[[#This Row],[Residential Incentive Disbursements]]+Table3[[#This Row],[C&amp;I Incentive Disbursements]]</f>
        <v>90519.815000000002</v>
      </c>
      <c r="G889" s="48">
        <f>Table3[[#This Row],[Incentive Disbursements]]/'1.) CLM Reference'!$B$5</f>
        <v>7.2682906109918302E-4</v>
      </c>
      <c r="H889" s="47">
        <v>117137.171109</v>
      </c>
      <c r="I889" s="48">
        <f>Table3[[#This Row],[Residential CLM $ Collected]]/'1.) CLM Reference'!$B$4</f>
        <v>1.2610252580034201E-3</v>
      </c>
      <c r="J889" s="49">
        <v>85628.214999999997</v>
      </c>
      <c r="K889" s="48">
        <f>Table3[[#This Row],[Residential Incentive Disbursements]]/'1.) CLM Reference'!$B$5</f>
        <v>6.87551947737067E-4</v>
      </c>
      <c r="L889" s="49">
        <v>32051.759249999999</v>
      </c>
      <c r="M889" s="48">
        <f>Table3[[#This Row],[C&amp;I CLM $ Collected]]/'1.) CLM Reference'!$B$4</f>
        <v>3.4504912142776953E-4</v>
      </c>
      <c r="N889" s="49">
        <v>4891.6000000000004</v>
      </c>
      <c r="O889" s="67">
        <f>Table3[[#This Row],[C&amp;I Incentive Disbursements]]/'1.) CLM Reference'!$B$5</f>
        <v>3.9277113362115949E-5</v>
      </c>
    </row>
    <row r="890" spans="1:15" x14ac:dyDescent="0.35">
      <c r="A890" t="s">
        <v>153</v>
      </c>
      <c r="B890" s="72">
        <v>9005262100</v>
      </c>
      <c r="C890" t="s">
        <v>45</v>
      </c>
      <c r="D890" s="47">
        <f>Table3[[#This Row],[Residential CLM $ Collected]]+Table3[[#This Row],[C&amp;I CLM $ Collected]]</f>
        <v>551.51355000000001</v>
      </c>
      <c r="E890" s="48">
        <f>Table3[[#This Row],[CLM $ Collected ]]/'1.) CLM Reference'!$B$4</f>
        <v>5.9372486982289512E-6</v>
      </c>
      <c r="F890" s="47">
        <f>Table3[[#This Row],[Residential Incentive Disbursements]]+Table3[[#This Row],[C&amp;I Incentive Disbursements]]</f>
        <v>0</v>
      </c>
      <c r="G890" s="48">
        <f>Table3[[#This Row],[Incentive Disbursements]]/'1.) CLM Reference'!$B$5</f>
        <v>0</v>
      </c>
      <c r="H890" s="47">
        <v>551.51355000000001</v>
      </c>
      <c r="I890" s="48">
        <f>Table3[[#This Row],[Residential CLM $ Collected]]/'1.) CLM Reference'!$B$4</f>
        <v>5.9372486982289512E-6</v>
      </c>
      <c r="J890" s="49">
        <v>0</v>
      </c>
      <c r="K890" s="48">
        <f>Table3[[#This Row],[Residential Incentive Disbursements]]/'1.) CLM Reference'!$B$5</f>
        <v>0</v>
      </c>
      <c r="L890" s="49">
        <v>0</v>
      </c>
      <c r="M890" s="48">
        <f>Table3[[#This Row],[C&amp;I CLM $ Collected]]/'1.) CLM Reference'!$B$4</f>
        <v>0</v>
      </c>
      <c r="N890" s="49">
        <v>0</v>
      </c>
      <c r="O890" s="67">
        <f>Table3[[#This Row],[C&amp;I Incentive Disbursements]]/'1.) CLM Reference'!$B$5</f>
        <v>0</v>
      </c>
    </row>
    <row r="891" spans="1:15" x14ac:dyDescent="0.35">
      <c r="A891" t="s">
        <v>154</v>
      </c>
      <c r="B891" s="72">
        <v>9015825000</v>
      </c>
      <c r="C891" t="s">
        <v>45</v>
      </c>
      <c r="D891" s="47">
        <f>Table3[[#This Row],[Residential CLM $ Collected]]+Table3[[#This Row],[C&amp;I CLM $ Collected]]</f>
        <v>28575.067772999999</v>
      </c>
      <c r="E891" s="48">
        <f>Table3[[#This Row],[CLM $ Collected ]]/'1.) CLM Reference'!$B$4</f>
        <v>3.0762124328051103E-4</v>
      </c>
      <c r="F891" s="47">
        <f>Table3[[#This Row],[Residential Incentive Disbursements]]+Table3[[#This Row],[C&amp;I Incentive Disbursements]]</f>
        <v>26036.080000000002</v>
      </c>
      <c r="G891" s="48">
        <f>Table3[[#This Row],[Incentive Disbursements]]/'1.) CLM Reference'!$B$5</f>
        <v>2.0905676377159209E-4</v>
      </c>
      <c r="H891" s="47">
        <v>26886.393512999999</v>
      </c>
      <c r="I891" s="48">
        <f>Table3[[#This Row],[Residential CLM $ Collected]]/'1.) CLM Reference'!$B$4</f>
        <v>2.8944203616598459E-4</v>
      </c>
      <c r="J891" s="49">
        <v>26036.080000000002</v>
      </c>
      <c r="K891" s="48">
        <f>Table3[[#This Row],[Residential Incentive Disbursements]]/'1.) CLM Reference'!$B$5</f>
        <v>2.0905676377159209E-4</v>
      </c>
      <c r="L891" s="49">
        <v>1688.67426</v>
      </c>
      <c r="M891" s="48">
        <f>Table3[[#This Row],[C&amp;I CLM $ Collected]]/'1.) CLM Reference'!$B$4</f>
        <v>1.8179207114526447E-5</v>
      </c>
      <c r="N891" s="49">
        <v>0</v>
      </c>
      <c r="O891" s="67">
        <f>Table3[[#This Row],[C&amp;I Incentive Disbursements]]/'1.) CLM Reference'!$B$5</f>
        <v>0</v>
      </c>
    </row>
    <row r="892" spans="1:15" x14ac:dyDescent="0.35">
      <c r="A892" t="s">
        <v>155</v>
      </c>
      <c r="B892" s="72">
        <v>9009120200</v>
      </c>
      <c r="C892" t="s">
        <v>45</v>
      </c>
      <c r="D892" s="47">
        <f>Table3[[#This Row],[Residential CLM $ Collected]]+Table3[[#This Row],[C&amp;I CLM $ Collected]]</f>
        <v>82.235579999999999</v>
      </c>
      <c r="E892" s="48">
        <f>Table3[[#This Row],[CLM $ Collected ]]/'1.) CLM Reference'!$B$4</f>
        <v>8.8529663560052644E-7</v>
      </c>
      <c r="F892" s="47">
        <f>Table3[[#This Row],[Residential Incentive Disbursements]]+Table3[[#This Row],[C&amp;I Incentive Disbursements]]</f>
        <v>0</v>
      </c>
      <c r="G892" s="48">
        <f>Table3[[#This Row],[Incentive Disbursements]]/'1.) CLM Reference'!$B$5</f>
        <v>0</v>
      </c>
      <c r="H892" s="47">
        <v>82.235579999999999</v>
      </c>
      <c r="I892" s="48">
        <f>Table3[[#This Row],[Residential CLM $ Collected]]/'1.) CLM Reference'!$B$4</f>
        <v>8.8529663560052644E-7</v>
      </c>
      <c r="J892" s="49">
        <v>0</v>
      </c>
      <c r="K892" s="48">
        <f>Table3[[#This Row],[Residential Incentive Disbursements]]/'1.) CLM Reference'!$B$5</f>
        <v>0</v>
      </c>
      <c r="L892" s="49">
        <v>0</v>
      </c>
      <c r="M892" s="48">
        <f>Table3[[#This Row],[C&amp;I CLM $ Collected]]/'1.) CLM Reference'!$B$4</f>
        <v>0</v>
      </c>
      <c r="N892" s="49">
        <v>0</v>
      </c>
      <c r="O892" s="67">
        <f>Table3[[#This Row],[C&amp;I Incentive Disbursements]]/'1.) CLM Reference'!$B$5</f>
        <v>0</v>
      </c>
    </row>
    <row r="893" spans="1:15" x14ac:dyDescent="0.35">
      <c r="A893" t="s">
        <v>155</v>
      </c>
      <c r="B893" s="72">
        <v>9009125300</v>
      </c>
      <c r="C893" t="s">
        <v>45</v>
      </c>
      <c r="D893" s="47">
        <f>Table3[[#This Row],[Residential CLM $ Collected]]+Table3[[#This Row],[C&amp;I CLM $ Collected]]</f>
        <v>35.635739999999998</v>
      </c>
      <c r="E893" s="48">
        <f>Table3[[#This Row],[CLM $ Collected ]]/'1.) CLM Reference'!$B$4</f>
        <v>3.8363200854344441E-7</v>
      </c>
      <c r="F893" s="47">
        <f>Table3[[#This Row],[Residential Incentive Disbursements]]+Table3[[#This Row],[C&amp;I Incentive Disbursements]]</f>
        <v>0</v>
      </c>
      <c r="G893" s="48">
        <f>Table3[[#This Row],[Incentive Disbursements]]/'1.) CLM Reference'!$B$5</f>
        <v>0</v>
      </c>
      <c r="H893" s="47">
        <v>35.635739999999998</v>
      </c>
      <c r="I893" s="48">
        <f>Table3[[#This Row],[Residential CLM $ Collected]]/'1.) CLM Reference'!$B$4</f>
        <v>3.8363200854344441E-7</v>
      </c>
      <c r="J893" s="49">
        <v>0</v>
      </c>
      <c r="K893" s="48">
        <f>Table3[[#This Row],[Residential Incentive Disbursements]]/'1.) CLM Reference'!$B$5</f>
        <v>0</v>
      </c>
      <c r="L893" s="49">
        <v>0</v>
      </c>
      <c r="M893" s="48">
        <f>Table3[[#This Row],[C&amp;I CLM $ Collected]]/'1.) CLM Reference'!$B$4</f>
        <v>0</v>
      </c>
      <c r="N893" s="49">
        <v>0</v>
      </c>
      <c r="O893" s="67">
        <f>Table3[[#This Row],[C&amp;I Incentive Disbursements]]/'1.) CLM Reference'!$B$5</f>
        <v>0</v>
      </c>
    </row>
    <row r="894" spans="1:15" x14ac:dyDescent="0.35">
      <c r="A894" t="s">
        <v>155</v>
      </c>
      <c r="B894" s="72">
        <v>9009125400</v>
      </c>
      <c r="C894" t="s">
        <v>45</v>
      </c>
      <c r="D894" s="47">
        <f>Table3[[#This Row],[Residential CLM $ Collected]]+Table3[[#This Row],[C&amp;I CLM $ Collected]]</f>
        <v>673.70771999999999</v>
      </c>
      <c r="E894" s="48">
        <f>Table3[[#This Row],[CLM $ Collected ]]/'1.) CLM Reference'!$B$4</f>
        <v>7.2527144320512064E-6</v>
      </c>
      <c r="F894" s="47">
        <f>Table3[[#This Row],[Residential Incentive Disbursements]]+Table3[[#This Row],[C&amp;I Incentive Disbursements]]</f>
        <v>2816.59</v>
      </c>
      <c r="G894" s="48">
        <f>Table3[[#This Row],[Incentive Disbursements]]/'1.) CLM Reference'!$B$5</f>
        <v>2.2615815832161697E-5</v>
      </c>
      <c r="H894" s="47">
        <v>673.70771999999999</v>
      </c>
      <c r="I894" s="48">
        <f>Table3[[#This Row],[Residential CLM $ Collected]]/'1.) CLM Reference'!$B$4</f>
        <v>7.2527144320512064E-6</v>
      </c>
      <c r="J894" s="49">
        <v>2816.59</v>
      </c>
      <c r="K894" s="48">
        <f>Table3[[#This Row],[Residential Incentive Disbursements]]/'1.) CLM Reference'!$B$5</f>
        <v>2.2615815832161697E-5</v>
      </c>
      <c r="L894" s="49">
        <v>0</v>
      </c>
      <c r="M894" s="48">
        <f>Table3[[#This Row],[C&amp;I CLM $ Collected]]/'1.) CLM Reference'!$B$4</f>
        <v>0</v>
      </c>
      <c r="N894" s="49">
        <v>0</v>
      </c>
      <c r="O894" s="67">
        <f>Table3[[#This Row],[C&amp;I Incentive Disbursements]]/'1.) CLM Reference'!$B$5</f>
        <v>0</v>
      </c>
    </row>
    <row r="895" spans="1:15" x14ac:dyDescent="0.35">
      <c r="A895" t="s">
        <v>155</v>
      </c>
      <c r="B895" s="72">
        <v>9009130101</v>
      </c>
      <c r="C895" t="s">
        <v>45</v>
      </c>
      <c r="D895" s="47">
        <f>Table3[[#This Row],[Residential CLM $ Collected]]+Table3[[#This Row],[C&amp;I CLM $ Collected]]</f>
        <v>53511.441039000005</v>
      </c>
      <c r="E895" s="48">
        <f>Table3[[#This Row],[CLM $ Collected ]]/'1.) CLM Reference'!$B$4</f>
        <v>5.760705854809153E-4</v>
      </c>
      <c r="F895" s="47">
        <f>Table3[[#This Row],[Residential Incentive Disbursements]]+Table3[[#This Row],[C&amp;I Incentive Disbursements]]</f>
        <v>87044.7</v>
      </c>
      <c r="G895" s="48">
        <f>Table3[[#This Row],[Incentive Disbursements]]/'1.) CLM Reference'!$B$5</f>
        <v>6.9892561727683661E-4</v>
      </c>
      <c r="H895" s="47">
        <v>53511.441039000005</v>
      </c>
      <c r="I895" s="48">
        <f>Table3[[#This Row],[Residential CLM $ Collected]]/'1.) CLM Reference'!$B$4</f>
        <v>5.760705854809153E-4</v>
      </c>
      <c r="J895" s="49">
        <v>87044.7</v>
      </c>
      <c r="K895" s="48">
        <f>Table3[[#This Row],[Residential Incentive Disbursements]]/'1.) CLM Reference'!$B$5</f>
        <v>6.9892561727683661E-4</v>
      </c>
      <c r="L895" s="49">
        <v>0</v>
      </c>
      <c r="M895" s="48">
        <f>Table3[[#This Row],[C&amp;I CLM $ Collected]]/'1.) CLM Reference'!$B$4</f>
        <v>0</v>
      </c>
      <c r="N895" s="49">
        <v>0</v>
      </c>
      <c r="O895" s="67">
        <f>Table3[[#This Row],[C&amp;I Incentive Disbursements]]/'1.) CLM Reference'!$B$5</f>
        <v>0</v>
      </c>
    </row>
    <row r="896" spans="1:15" x14ac:dyDescent="0.35">
      <c r="A896" t="s">
        <v>155</v>
      </c>
      <c r="B896" s="72">
        <v>9009130102</v>
      </c>
      <c r="C896" t="s">
        <v>45</v>
      </c>
      <c r="D896" s="47">
        <f>Table3[[#This Row],[Residential CLM $ Collected]]+Table3[[#This Row],[C&amp;I CLM $ Collected]]</f>
        <v>31390.566060000001</v>
      </c>
      <c r="E896" s="48">
        <f>Table3[[#This Row],[CLM $ Collected ]]/'1.) CLM Reference'!$B$4</f>
        <v>3.3793113057041822E-4</v>
      </c>
      <c r="F896" s="47">
        <f>Table3[[#This Row],[Residential Incentive Disbursements]]+Table3[[#This Row],[C&amp;I Incentive Disbursements]]</f>
        <v>13943.8</v>
      </c>
      <c r="G896" s="48">
        <f>Table3[[#This Row],[Incentive Disbursements]]/'1.) CLM Reference'!$B$5</f>
        <v>1.1196177391828283E-4</v>
      </c>
      <c r="H896" s="47">
        <v>31390.566060000001</v>
      </c>
      <c r="I896" s="48">
        <f>Table3[[#This Row],[Residential CLM $ Collected]]/'1.) CLM Reference'!$B$4</f>
        <v>3.3793113057041822E-4</v>
      </c>
      <c r="J896" s="49">
        <v>13943.8</v>
      </c>
      <c r="K896" s="48">
        <f>Table3[[#This Row],[Residential Incentive Disbursements]]/'1.) CLM Reference'!$B$5</f>
        <v>1.1196177391828283E-4</v>
      </c>
      <c r="L896" s="49">
        <v>0</v>
      </c>
      <c r="M896" s="48">
        <f>Table3[[#This Row],[C&amp;I CLM $ Collected]]/'1.) CLM Reference'!$B$4</f>
        <v>0</v>
      </c>
      <c r="N896" s="49">
        <v>0</v>
      </c>
      <c r="O896" s="67">
        <f>Table3[[#This Row],[C&amp;I Incentive Disbursements]]/'1.) CLM Reference'!$B$5</f>
        <v>0</v>
      </c>
    </row>
    <row r="897" spans="1:15" x14ac:dyDescent="0.35">
      <c r="A897" t="s">
        <v>155</v>
      </c>
      <c r="B897" s="72">
        <v>9009130200</v>
      </c>
      <c r="C897" t="s">
        <v>45</v>
      </c>
      <c r="D897" s="47">
        <f>Table3[[#This Row],[Residential CLM $ Collected]]+Table3[[#This Row],[C&amp;I CLM $ Collected]]</f>
        <v>238259.12313000002</v>
      </c>
      <c r="E897" s="48">
        <f>Table3[[#This Row],[CLM $ Collected ]]/'1.) CLM Reference'!$B$4</f>
        <v>2.5649481660872412E-3</v>
      </c>
      <c r="F897" s="47">
        <f>Table3[[#This Row],[Residential Incentive Disbursements]]+Table3[[#This Row],[C&amp;I Incentive Disbursements]]</f>
        <v>643298.58499999996</v>
      </c>
      <c r="G897" s="48">
        <f>Table3[[#This Row],[Incentive Disbursements]]/'1.) CLM Reference'!$B$5</f>
        <v>5.1653674561971093E-3</v>
      </c>
      <c r="H897" s="47">
        <v>176404.46567100001</v>
      </c>
      <c r="I897" s="48">
        <f>Table3[[#This Row],[Residential CLM $ Collected]]/'1.) CLM Reference'!$B$4</f>
        <v>1.8990597496052789E-3</v>
      </c>
      <c r="J897" s="49">
        <v>374132.78499999997</v>
      </c>
      <c r="K897" s="48">
        <f>Table3[[#This Row],[Residential Incentive Disbursements]]/'1.) CLM Reference'!$B$5</f>
        <v>3.0041000508891063E-3</v>
      </c>
      <c r="L897" s="49">
        <v>61854.657459000002</v>
      </c>
      <c r="M897" s="48">
        <f>Table3[[#This Row],[C&amp;I CLM $ Collected]]/'1.) CLM Reference'!$B$4</f>
        <v>6.658884164819621E-4</v>
      </c>
      <c r="N897" s="49">
        <v>269165.8</v>
      </c>
      <c r="O897" s="67">
        <f>Table3[[#This Row],[C&amp;I Incentive Disbursements]]/'1.) CLM Reference'!$B$5</f>
        <v>2.161267405308003E-3</v>
      </c>
    </row>
    <row r="898" spans="1:15" x14ac:dyDescent="0.35">
      <c r="A898" t="s">
        <v>156</v>
      </c>
      <c r="B898" s="72">
        <v>9005262100</v>
      </c>
      <c r="C898" t="s">
        <v>45</v>
      </c>
      <c r="D898" s="47">
        <f>Table3[[#This Row],[Residential CLM $ Collected]]+Table3[[#This Row],[C&amp;I CLM $ Collected]]</f>
        <v>98471.246811000005</v>
      </c>
      <c r="E898" s="48">
        <f>Table3[[#This Row],[CLM $ Collected ]]/'1.) CLM Reference'!$B$4</f>
        <v>1.0600796334769862E-3</v>
      </c>
      <c r="F898" s="47">
        <f>Table3[[#This Row],[Residential Incentive Disbursements]]+Table3[[#This Row],[C&amp;I Incentive Disbursements]]</f>
        <v>48756.182500000003</v>
      </c>
      <c r="G898" s="48">
        <f>Table3[[#This Row],[Incentive Disbursements]]/'1.) CLM Reference'!$B$5</f>
        <v>3.914878786402228E-4</v>
      </c>
      <c r="H898" s="47">
        <v>83686.394631000003</v>
      </c>
      <c r="I898" s="48">
        <f>Table3[[#This Row],[Residential CLM $ Collected]]/'1.) CLM Reference'!$B$4</f>
        <v>9.0091519525200973E-4</v>
      </c>
      <c r="J898" s="49">
        <v>46758.102500000001</v>
      </c>
      <c r="K898" s="48">
        <f>Table3[[#This Row],[Residential Incentive Disbursements]]/'1.) CLM Reference'!$B$5</f>
        <v>3.7544429072081467E-4</v>
      </c>
      <c r="L898" s="49">
        <v>14784.85218</v>
      </c>
      <c r="M898" s="48">
        <f>Table3[[#This Row],[C&amp;I CLM $ Collected]]/'1.) CLM Reference'!$B$4</f>
        <v>1.5916443822497646E-4</v>
      </c>
      <c r="N898" s="49">
        <v>1998.08</v>
      </c>
      <c r="O898" s="67">
        <f>Table3[[#This Row],[C&amp;I Incentive Disbursements]]/'1.) CLM Reference'!$B$5</f>
        <v>1.6043587919408092E-5</v>
      </c>
    </row>
    <row r="899" spans="1:15" x14ac:dyDescent="0.35">
      <c r="A899" t="s">
        <v>156</v>
      </c>
      <c r="B899" s="72">
        <v>9005266100</v>
      </c>
      <c r="C899" t="s">
        <v>45</v>
      </c>
      <c r="D899" s="47">
        <f>Table3[[#This Row],[Residential CLM $ Collected]]+Table3[[#This Row],[C&amp;I CLM $ Collected]]</f>
        <v>462.93135000000001</v>
      </c>
      <c r="E899" s="48">
        <f>Table3[[#This Row],[CLM $ Collected ]]/'1.) CLM Reference'!$B$4</f>
        <v>4.9836283354359484E-6</v>
      </c>
      <c r="F899" s="47">
        <f>Table3[[#This Row],[Residential Incentive Disbursements]]+Table3[[#This Row],[C&amp;I Incentive Disbursements]]</f>
        <v>0</v>
      </c>
      <c r="G899" s="48">
        <f>Table3[[#This Row],[Incentive Disbursements]]/'1.) CLM Reference'!$B$5</f>
        <v>0</v>
      </c>
      <c r="H899" s="47">
        <v>462.93135000000001</v>
      </c>
      <c r="I899" s="48">
        <f>Table3[[#This Row],[Residential CLM $ Collected]]/'1.) CLM Reference'!$B$4</f>
        <v>4.9836283354359484E-6</v>
      </c>
      <c r="J899" s="49">
        <v>0</v>
      </c>
      <c r="K899" s="48">
        <f>Table3[[#This Row],[Residential Incentive Disbursements]]/'1.) CLM Reference'!$B$5</f>
        <v>0</v>
      </c>
      <c r="L899" s="49">
        <v>0</v>
      </c>
      <c r="M899" s="48">
        <f>Table3[[#This Row],[C&amp;I CLM $ Collected]]/'1.) CLM Reference'!$B$4</f>
        <v>0</v>
      </c>
      <c r="N899" s="49">
        <v>0</v>
      </c>
      <c r="O899" s="67">
        <f>Table3[[#This Row],[C&amp;I Incentive Disbursements]]/'1.) CLM Reference'!$B$5</f>
        <v>0</v>
      </c>
    </row>
    <row r="900" spans="1:15" x14ac:dyDescent="0.35">
      <c r="A900" t="s">
        <v>157</v>
      </c>
      <c r="B900" s="72">
        <v>9001220200</v>
      </c>
      <c r="C900" t="s">
        <v>45</v>
      </c>
      <c r="D900" s="47">
        <f>Table3[[#This Row],[Residential CLM $ Collected]]+Table3[[#This Row],[C&amp;I CLM $ Collected]]</f>
        <v>683.99079000000006</v>
      </c>
      <c r="E900" s="48">
        <f>Table3[[#This Row],[CLM $ Collected ]]/'1.) CLM Reference'!$B$4</f>
        <v>7.3634155090624559E-6</v>
      </c>
      <c r="F900" s="47">
        <f>Table3[[#This Row],[Residential Incentive Disbursements]]+Table3[[#This Row],[C&amp;I Incentive Disbursements]]</f>
        <v>434.26</v>
      </c>
      <c r="G900" s="48">
        <f>Table3[[#This Row],[Incentive Disbursements]]/'1.) CLM Reference'!$B$5</f>
        <v>3.4868916609355774E-6</v>
      </c>
      <c r="H900" s="47">
        <v>683.99079000000006</v>
      </c>
      <c r="I900" s="48">
        <f>Table3[[#This Row],[Residential CLM $ Collected]]/'1.) CLM Reference'!$B$4</f>
        <v>7.3634155090624559E-6</v>
      </c>
      <c r="J900" s="49">
        <v>434.26</v>
      </c>
      <c r="K900" s="48">
        <f>Table3[[#This Row],[Residential Incentive Disbursements]]/'1.) CLM Reference'!$B$5</f>
        <v>3.4868916609355774E-6</v>
      </c>
      <c r="L900" s="49">
        <v>0</v>
      </c>
      <c r="M900" s="48">
        <f>Table3[[#This Row],[C&amp;I CLM $ Collected]]/'1.) CLM Reference'!$B$4</f>
        <v>0</v>
      </c>
      <c r="N900" s="49">
        <v>0</v>
      </c>
      <c r="O900" s="67">
        <f>Table3[[#This Row],[C&amp;I Incentive Disbursements]]/'1.) CLM Reference'!$B$5</f>
        <v>0</v>
      </c>
    </row>
    <row r="901" spans="1:15" x14ac:dyDescent="0.35">
      <c r="A901" t="s">
        <v>157</v>
      </c>
      <c r="B901" s="72">
        <v>9001220300</v>
      </c>
      <c r="C901" t="s">
        <v>45</v>
      </c>
      <c r="D901" s="47">
        <f>Table3[[#This Row],[Residential CLM $ Collected]]+Table3[[#This Row],[C&amp;I CLM $ Collected]]</f>
        <v>482.88407999999998</v>
      </c>
      <c r="E901" s="48">
        <f>Table3[[#This Row],[CLM $ Collected ]]/'1.) CLM Reference'!$B$4</f>
        <v>5.1984269024314714E-6</v>
      </c>
      <c r="F901" s="47">
        <f>Table3[[#This Row],[Residential Incentive Disbursements]]+Table3[[#This Row],[C&amp;I Incentive Disbursements]]</f>
        <v>0</v>
      </c>
      <c r="G901" s="48">
        <f>Table3[[#This Row],[Incentive Disbursements]]/'1.) CLM Reference'!$B$5</f>
        <v>0</v>
      </c>
      <c r="H901" s="47">
        <v>482.88407999999998</v>
      </c>
      <c r="I901" s="48">
        <f>Table3[[#This Row],[Residential CLM $ Collected]]/'1.) CLM Reference'!$B$4</f>
        <v>5.1984269024314714E-6</v>
      </c>
      <c r="J901" s="49">
        <v>0</v>
      </c>
      <c r="K901" s="48">
        <f>Table3[[#This Row],[Residential Incentive Disbursements]]/'1.) CLM Reference'!$B$5</f>
        <v>0</v>
      </c>
      <c r="L901" s="49">
        <v>0</v>
      </c>
      <c r="M901" s="48">
        <f>Table3[[#This Row],[C&amp;I CLM $ Collected]]/'1.) CLM Reference'!$B$4</f>
        <v>0</v>
      </c>
      <c r="N901" s="49">
        <v>0</v>
      </c>
      <c r="O901" s="67">
        <f>Table3[[#This Row],[C&amp;I Incentive Disbursements]]/'1.) CLM Reference'!$B$5</f>
        <v>0</v>
      </c>
    </row>
    <row r="902" spans="1:15" x14ac:dyDescent="0.35">
      <c r="A902" t="s">
        <v>157</v>
      </c>
      <c r="B902" s="72">
        <v>9001257100</v>
      </c>
      <c r="C902" t="s">
        <v>45</v>
      </c>
      <c r="D902" s="47">
        <f>Table3[[#This Row],[Residential CLM $ Collected]]+Table3[[#This Row],[C&amp;I CLM $ Collected]]</f>
        <v>105985.755015</v>
      </c>
      <c r="E902" s="48">
        <f>Table3[[#This Row],[CLM $ Collected ]]/'1.) CLM Reference'!$B$4</f>
        <v>1.1409761119987375E-3</v>
      </c>
      <c r="F902" s="47">
        <f>Table3[[#This Row],[Residential Incentive Disbursements]]+Table3[[#This Row],[C&amp;I Incentive Disbursements]]</f>
        <v>115675.37</v>
      </c>
      <c r="G902" s="48">
        <f>Table3[[#This Row],[Incentive Disbursements]]/'1.) CLM Reference'!$B$5</f>
        <v>9.288156473740097E-4</v>
      </c>
      <c r="H902" s="47">
        <v>98572.361895000009</v>
      </c>
      <c r="I902" s="48">
        <f>Table3[[#This Row],[Residential CLM $ Collected]]/'1.) CLM Reference'!$B$4</f>
        <v>1.0611681750021225E-3</v>
      </c>
      <c r="J902" s="49">
        <v>115675.37</v>
      </c>
      <c r="K902" s="48">
        <f>Table3[[#This Row],[Residential Incentive Disbursements]]/'1.) CLM Reference'!$B$5</f>
        <v>9.288156473740097E-4</v>
      </c>
      <c r="L902" s="49">
        <v>7413.3931199999997</v>
      </c>
      <c r="M902" s="48">
        <f>Table3[[#This Row],[C&amp;I CLM $ Collected]]/'1.) CLM Reference'!$B$4</f>
        <v>7.9807936996614972E-5</v>
      </c>
      <c r="N902" s="49">
        <v>0</v>
      </c>
      <c r="O902" s="67">
        <f>Table3[[#This Row],[C&amp;I Incentive Disbursements]]/'1.) CLM Reference'!$B$5</f>
        <v>0</v>
      </c>
    </row>
    <row r="903" spans="1:15" x14ac:dyDescent="0.35">
      <c r="A903" t="s">
        <v>157</v>
      </c>
      <c r="B903" s="72">
        <v>9005253400</v>
      </c>
      <c r="C903" t="s">
        <v>45</v>
      </c>
      <c r="D903" s="47">
        <f>Table3[[#This Row],[Residential CLM $ Collected]]+Table3[[#This Row],[C&amp;I CLM $ Collected]]</f>
        <v>692.80554000000006</v>
      </c>
      <c r="E903" s="48">
        <f>Table3[[#This Row],[CLM $ Collected ]]/'1.) CLM Reference'!$B$4</f>
        <v>7.4583095746075611E-6</v>
      </c>
      <c r="F903" s="47">
        <f>Table3[[#This Row],[Residential Incentive Disbursements]]+Table3[[#This Row],[C&amp;I Incentive Disbursements]]</f>
        <v>0</v>
      </c>
      <c r="G903" s="48">
        <f>Table3[[#This Row],[Incentive Disbursements]]/'1.) CLM Reference'!$B$5</f>
        <v>0</v>
      </c>
      <c r="H903" s="47">
        <v>692.80554000000006</v>
      </c>
      <c r="I903" s="48">
        <f>Table3[[#This Row],[Residential CLM $ Collected]]/'1.) CLM Reference'!$B$4</f>
        <v>7.4583095746075611E-6</v>
      </c>
      <c r="J903" s="49">
        <v>0</v>
      </c>
      <c r="K903" s="48">
        <f>Table3[[#This Row],[Residential Incentive Disbursements]]/'1.) CLM Reference'!$B$5</f>
        <v>0</v>
      </c>
      <c r="L903" s="49">
        <v>0</v>
      </c>
      <c r="M903" s="48">
        <f>Table3[[#This Row],[C&amp;I CLM $ Collected]]/'1.) CLM Reference'!$B$4</f>
        <v>0</v>
      </c>
      <c r="N903" s="49">
        <v>0</v>
      </c>
      <c r="O903" s="67">
        <f>Table3[[#This Row],[C&amp;I Incentive Disbursements]]/'1.) CLM Reference'!$B$5</f>
        <v>0</v>
      </c>
    </row>
    <row r="904" spans="1:15" x14ac:dyDescent="0.35">
      <c r="A904" t="s">
        <v>158</v>
      </c>
      <c r="B904" s="72">
        <v>9003462201</v>
      </c>
      <c r="C904" t="s">
        <v>45</v>
      </c>
      <c r="D904" s="47">
        <f>Table3[[#This Row],[Residential CLM $ Collected]]+Table3[[#This Row],[C&amp;I CLM $ Collected]]</f>
        <v>826.43714999999997</v>
      </c>
      <c r="E904" s="48">
        <f>Table3[[#This Row],[CLM $ Collected ]]/'1.) CLM Reference'!$B$4</f>
        <v>8.8969036082713536E-6</v>
      </c>
      <c r="F904" s="47">
        <f>Table3[[#This Row],[Residential Incentive Disbursements]]+Table3[[#This Row],[C&amp;I Incentive Disbursements]]</f>
        <v>3265.08</v>
      </c>
      <c r="G904" s="48">
        <f>Table3[[#This Row],[Incentive Disbursements]]/'1.) CLM Reference'!$B$5</f>
        <v>2.6216967310568634E-5</v>
      </c>
      <c r="H904" s="47">
        <v>826.43714999999997</v>
      </c>
      <c r="I904" s="48">
        <f>Table3[[#This Row],[Residential CLM $ Collected]]/'1.) CLM Reference'!$B$4</f>
        <v>8.8969036082713536E-6</v>
      </c>
      <c r="J904" s="49">
        <v>3265.08</v>
      </c>
      <c r="K904" s="48">
        <f>Table3[[#This Row],[Residential Incentive Disbursements]]/'1.) CLM Reference'!$B$5</f>
        <v>2.6216967310568634E-5</v>
      </c>
      <c r="L904" s="49">
        <v>0</v>
      </c>
      <c r="M904" s="48">
        <f>Table3[[#This Row],[C&amp;I CLM $ Collected]]/'1.) CLM Reference'!$B$4</f>
        <v>0</v>
      </c>
      <c r="N904" s="49">
        <v>0</v>
      </c>
      <c r="O904" s="67">
        <f>Table3[[#This Row],[C&amp;I Incentive Disbursements]]/'1.) CLM Reference'!$B$5</f>
        <v>0</v>
      </c>
    </row>
    <row r="905" spans="1:15" x14ac:dyDescent="0.35">
      <c r="A905" t="s">
        <v>158</v>
      </c>
      <c r="B905" s="72">
        <v>9003464101</v>
      </c>
      <c r="C905" t="s">
        <v>45</v>
      </c>
      <c r="D905" s="47">
        <f>Table3[[#This Row],[Residential CLM $ Collected]]+Table3[[#This Row],[C&amp;I CLM $ Collected]]</f>
        <v>868.77692999999999</v>
      </c>
      <c r="E905" s="48">
        <f>Table3[[#This Row],[CLM $ Collected ]]/'1.) CLM Reference'!$B$4</f>
        <v>9.3527071033773221E-6</v>
      </c>
      <c r="F905" s="47">
        <f>Table3[[#This Row],[Residential Incentive Disbursements]]+Table3[[#This Row],[C&amp;I Incentive Disbursements]]</f>
        <v>1367.8</v>
      </c>
      <c r="G905" s="48">
        <f>Table3[[#This Row],[Incentive Disbursements]]/'1.) CLM Reference'!$B$5</f>
        <v>1.0982753221175523E-5</v>
      </c>
      <c r="H905" s="47">
        <v>868.77692999999999</v>
      </c>
      <c r="I905" s="48">
        <f>Table3[[#This Row],[Residential CLM $ Collected]]/'1.) CLM Reference'!$B$4</f>
        <v>9.3527071033773221E-6</v>
      </c>
      <c r="J905" s="49">
        <v>1367.8</v>
      </c>
      <c r="K905" s="48">
        <f>Table3[[#This Row],[Residential Incentive Disbursements]]/'1.) CLM Reference'!$B$5</f>
        <v>1.0982753221175523E-5</v>
      </c>
      <c r="L905" s="49">
        <v>0</v>
      </c>
      <c r="M905" s="48">
        <f>Table3[[#This Row],[C&amp;I CLM $ Collected]]/'1.) CLM Reference'!$B$4</f>
        <v>0</v>
      </c>
      <c r="N905" s="49">
        <v>0</v>
      </c>
      <c r="O905" s="67">
        <f>Table3[[#This Row],[C&amp;I Incentive Disbursements]]/'1.) CLM Reference'!$B$5</f>
        <v>0</v>
      </c>
    </row>
    <row r="906" spans="1:15" x14ac:dyDescent="0.35">
      <c r="A906" t="s">
        <v>158</v>
      </c>
      <c r="B906" s="72">
        <v>9003466101</v>
      </c>
      <c r="C906" t="s">
        <v>45</v>
      </c>
      <c r="D906" s="47">
        <f>Table3[[#This Row],[Residential CLM $ Collected]]+Table3[[#This Row],[C&amp;I CLM $ Collected]]</f>
        <v>52929.400439999998</v>
      </c>
      <c r="E906" s="48">
        <f>Table3[[#This Row],[CLM $ Collected ]]/'1.) CLM Reference'!$B$4</f>
        <v>5.698047017347604E-4</v>
      </c>
      <c r="F906" s="47">
        <f>Table3[[#This Row],[Residential Incentive Disbursements]]+Table3[[#This Row],[C&amp;I Incentive Disbursements]]</f>
        <v>51010.19</v>
      </c>
      <c r="G906" s="48">
        <f>Table3[[#This Row],[Incentive Disbursements]]/'1.) CLM Reference'!$B$5</f>
        <v>4.0958643700488045E-4</v>
      </c>
      <c r="H906" s="47">
        <v>52929.400439999998</v>
      </c>
      <c r="I906" s="48">
        <f>Table3[[#This Row],[Residential CLM $ Collected]]/'1.) CLM Reference'!$B$4</f>
        <v>5.698047017347604E-4</v>
      </c>
      <c r="J906" s="49">
        <v>51010.19</v>
      </c>
      <c r="K906" s="48">
        <f>Table3[[#This Row],[Residential Incentive Disbursements]]/'1.) CLM Reference'!$B$5</f>
        <v>4.0958643700488045E-4</v>
      </c>
      <c r="L906" s="49">
        <v>0</v>
      </c>
      <c r="M906" s="48">
        <f>Table3[[#This Row],[C&amp;I CLM $ Collected]]/'1.) CLM Reference'!$B$4</f>
        <v>0</v>
      </c>
      <c r="N906" s="49">
        <v>0</v>
      </c>
      <c r="O906" s="67">
        <f>Table3[[#This Row],[C&amp;I Incentive Disbursements]]/'1.) CLM Reference'!$B$5</f>
        <v>0</v>
      </c>
    </row>
    <row r="907" spans="1:15" x14ac:dyDescent="0.35">
      <c r="A907" t="s">
        <v>158</v>
      </c>
      <c r="B907" s="72">
        <v>9003466102</v>
      </c>
      <c r="C907" t="s">
        <v>45</v>
      </c>
      <c r="D907" s="47">
        <f>Table3[[#This Row],[Residential CLM $ Collected]]+Table3[[#This Row],[C&amp;I CLM $ Collected]]</f>
        <v>313131.46811099997</v>
      </c>
      <c r="E907" s="48">
        <f>Table3[[#This Row],[CLM $ Collected ]]/'1.) CLM Reference'!$B$4</f>
        <v>3.3709768353226404E-3</v>
      </c>
      <c r="F907" s="47">
        <f>Table3[[#This Row],[Residential Incentive Disbursements]]+Table3[[#This Row],[C&amp;I Incentive Disbursements]]</f>
        <v>375295.38500000001</v>
      </c>
      <c r="G907" s="48">
        <f>Table3[[#This Row],[Incentive Disbursements]]/'1.) CLM Reference'!$B$5</f>
        <v>3.0134351502420372E-3</v>
      </c>
      <c r="H907" s="47">
        <v>205548.03651899999</v>
      </c>
      <c r="I907" s="48">
        <f>Table3[[#This Row],[Residential CLM $ Collected]]/'1.) CLM Reference'!$B$4</f>
        <v>2.2128011401459664E-3</v>
      </c>
      <c r="J907" s="49">
        <v>341067.48499999999</v>
      </c>
      <c r="K907" s="48">
        <f>Table3[[#This Row],[Residential Incentive Disbursements]]/'1.) CLM Reference'!$B$5</f>
        <v>2.7386021490875745E-3</v>
      </c>
      <c r="L907" s="49">
        <v>107583.43159199999</v>
      </c>
      <c r="M907" s="48">
        <f>Table3[[#This Row],[C&amp;I CLM $ Collected]]/'1.) CLM Reference'!$B$4</f>
        <v>1.158175695176674E-3</v>
      </c>
      <c r="N907" s="49">
        <v>34227.9</v>
      </c>
      <c r="O907" s="67">
        <f>Table3[[#This Row],[C&amp;I Incentive Disbursements]]/'1.) CLM Reference'!$B$5</f>
        <v>2.7483300115446242E-4</v>
      </c>
    </row>
    <row r="908" spans="1:15" x14ac:dyDescent="0.35">
      <c r="A908" t="s">
        <v>158</v>
      </c>
      <c r="B908" s="72">
        <v>9003466201</v>
      </c>
      <c r="C908" t="s">
        <v>45</v>
      </c>
      <c r="D908" s="47">
        <f>Table3[[#This Row],[Residential CLM $ Collected]]+Table3[[#This Row],[C&amp;I CLM $ Collected]]</f>
        <v>28899.319680000001</v>
      </c>
      <c r="E908" s="48">
        <f>Table3[[#This Row],[CLM $ Collected ]]/'1.) CLM Reference'!$B$4</f>
        <v>3.1111193578069353E-4</v>
      </c>
      <c r="F908" s="47">
        <f>Table3[[#This Row],[Residential Incentive Disbursements]]+Table3[[#This Row],[C&amp;I Incentive Disbursements]]</f>
        <v>56074.99</v>
      </c>
      <c r="G908" s="48">
        <f>Table3[[#This Row],[Incentive Disbursements]]/'1.) CLM Reference'!$B$5</f>
        <v>4.5025426016222052E-4</v>
      </c>
      <c r="H908" s="47">
        <v>28899.319680000001</v>
      </c>
      <c r="I908" s="48">
        <f>Table3[[#This Row],[Residential CLM $ Collected]]/'1.) CLM Reference'!$B$4</f>
        <v>3.1111193578069353E-4</v>
      </c>
      <c r="J908" s="49">
        <v>56074.99</v>
      </c>
      <c r="K908" s="48">
        <f>Table3[[#This Row],[Residential Incentive Disbursements]]/'1.) CLM Reference'!$B$5</f>
        <v>4.5025426016222052E-4</v>
      </c>
      <c r="L908" s="49">
        <v>0</v>
      </c>
      <c r="M908" s="48">
        <f>Table3[[#This Row],[C&amp;I CLM $ Collected]]/'1.) CLM Reference'!$B$4</f>
        <v>0</v>
      </c>
      <c r="N908" s="49">
        <v>0</v>
      </c>
      <c r="O908" s="67">
        <f>Table3[[#This Row],[C&amp;I Incentive Disbursements]]/'1.) CLM Reference'!$B$5</f>
        <v>0</v>
      </c>
    </row>
    <row r="909" spans="1:15" x14ac:dyDescent="0.35">
      <c r="A909" t="s">
        <v>158</v>
      </c>
      <c r="B909" s="72">
        <v>9003466202</v>
      </c>
      <c r="C909" t="s">
        <v>45</v>
      </c>
      <c r="D909" s="47">
        <f>Table3[[#This Row],[Residential CLM $ Collected]]+Table3[[#This Row],[C&amp;I CLM $ Collected]]</f>
        <v>57805.937490000004</v>
      </c>
      <c r="E909" s="48">
        <f>Table3[[#This Row],[CLM $ Collected ]]/'1.) CLM Reference'!$B$4</f>
        <v>6.2230243864798364E-4</v>
      </c>
      <c r="F909" s="47">
        <f>Table3[[#This Row],[Residential Incentive Disbursements]]+Table3[[#This Row],[C&amp;I Incentive Disbursements]]</f>
        <v>75848.67</v>
      </c>
      <c r="G909" s="48">
        <f>Table3[[#This Row],[Incentive Disbursements]]/'1.) CLM Reference'!$B$5</f>
        <v>6.0902706884367549E-4</v>
      </c>
      <c r="H909" s="47">
        <v>57805.937490000004</v>
      </c>
      <c r="I909" s="48">
        <f>Table3[[#This Row],[Residential CLM $ Collected]]/'1.) CLM Reference'!$B$4</f>
        <v>6.2230243864798364E-4</v>
      </c>
      <c r="J909" s="49">
        <v>75848.67</v>
      </c>
      <c r="K909" s="48">
        <f>Table3[[#This Row],[Residential Incentive Disbursements]]/'1.) CLM Reference'!$B$5</f>
        <v>6.0902706884367549E-4</v>
      </c>
      <c r="L909" s="49">
        <v>0</v>
      </c>
      <c r="M909" s="48">
        <f>Table3[[#This Row],[C&amp;I CLM $ Collected]]/'1.) CLM Reference'!$B$4</f>
        <v>0</v>
      </c>
      <c r="N909" s="49">
        <v>0</v>
      </c>
      <c r="O909" s="67">
        <f>Table3[[#This Row],[C&amp;I Incentive Disbursements]]/'1.) CLM Reference'!$B$5</f>
        <v>0</v>
      </c>
    </row>
    <row r="910" spans="1:15" x14ac:dyDescent="0.35">
      <c r="A910" t="s">
        <v>158</v>
      </c>
      <c r="B910" s="72">
        <v>9003466300</v>
      </c>
      <c r="C910" t="s">
        <v>45</v>
      </c>
      <c r="D910" s="47">
        <f>Table3[[#This Row],[Residential CLM $ Collected]]+Table3[[#This Row],[C&amp;I CLM $ Collected]]</f>
        <v>58522.602747000004</v>
      </c>
      <c r="E910" s="48">
        <f>Table3[[#This Row],[CLM $ Collected ]]/'1.) CLM Reference'!$B$4</f>
        <v>6.3001760695924119E-4</v>
      </c>
      <c r="F910" s="47">
        <f>Table3[[#This Row],[Residential Incentive Disbursements]]+Table3[[#This Row],[C&amp;I Incentive Disbursements]]</f>
        <v>86922.46</v>
      </c>
      <c r="G910" s="48">
        <f>Table3[[#This Row],[Incentive Disbursements]]/'1.) CLM Reference'!$B$5</f>
        <v>6.9794409091789781E-4</v>
      </c>
      <c r="H910" s="47">
        <v>58522.602747000004</v>
      </c>
      <c r="I910" s="48">
        <f>Table3[[#This Row],[Residential CLM $ Collected]]/'1.) CLM Reference'!$B$4</f>
        <v>6.3001760695924119E-4</v>
      </c>
      <c r="J910" s="49">
        <v>86922.46</v>
      </c>
      <c r="K910" s="48">
        <f>Table3[[#This Row],[Residential Incentive Disbursements]]/'1.) CLM Reference'!$B$5</f>
        <v>6.9794409091789781E-4</v>
      </c>
      <c r="L910" s="49">
        <v>0</v>
      </c>
      <c r="M910" s="48">
        <f>Table3[[#This Row],[C&amp;I CLM $ Collected]]/'1.) CLM Reference'!$B$4</f>
        <v>0</v>
      </c>
      <c r="N910" s="49">
        <v>0</v>
      </c>
      <c r="O910" s="67">
        <f>Table3[[#This Row],[C&amp;I Incentive Disbursements]]/'1.) CLM Reference'!$B$5</f>
        <v>0</v>
      </c>
    </row>
    <row r="911" spans="1:15" x14ac:dyDescent="0.35">
      <c r="A911" t="s">
        <v>158</v>
      </c>
      <c r="B911" s="72">
        <v>9003466400</v>
      </c>
      <c r="C911" t="s">
        <v>45</v>
      </c>
      <c r="D911" s="47">
        <f>Table3[[#This Row],[Residential CLM $ Collected]]+Table3[[#This Row],[C&amp;I CLM $ Collected]]</f>
        <v>34622.671650000004</v>
      </c>
      <c r="E911" s="48">
        <f>Table3[[#This Row],[CLM $ Collected ]]/'1.) CLM Reference'!$B$4</f>
        <v>3.7272595058302903E-4</v>
      </c>
      <c r="F911" s="47">
        <f>Table3[[#This Row],[Residential Incentive Disbursements]]+Table3[[#This Row],[C&amp;I Incentive Disbursements]]</f>
        <v>91814.76</v>
      </c>
      <c r="G911" s="48">
        <f>Table3[[#This Row],[Incentive Disbursements]]/'1.) CLM Reference'!$B$5</f>
        <v>7.3722682493161098E-4</v>
      </c>
      <c r="H911" s="47">
        <v>34622.671650000004</v>
      </c>
      <c r="I911" s="48">
        <f>Table3[[#This Row],[Residential CLM $ Collected]]/'1.) CLM Reference'!$B$4</f>
        <v>3.7272595058302903E-4</v>
      </c>
      <c r="J911" s="49">
        <v>91814.76</v>
      </c>
      <c r="K911" s="48">
        <f>Table3[[#This Row],[Residential Incentive Disbursements]]/'1.) CLM Reference'!$B$5</f>
        <v>7.3722682493161098E-4</v>
      </c>
      <c r="L911" s="49">
        <v>0</v>
      </c>
      <c r="M911" s="48">
        <f>Table3[[#This Row],[C&amp;I CLM $ Collected]]/'1.) CLM Reference'!$B$4</f>
        <v>0</v>
      </c>
      <c r="N911" s="49">
        <v>0</v>
      </c>
      <c r="O911" s="67">
        <f>Table3[[#This Row],[C&amp;I Incentive Disbursements]]/'1.) CLM Reference'!$B$5</f>
        <v>0</v>
      </c>
    </row>
    <row r="912" spans="1:15" x14ac:dyDescent="0.35">
      <c r="A912" t="s">
        <v>159</v>
      </c>
      <c r="B912" s="72">
        <v>9013538201</v>
      </c>
      <c r="C912" t="s">
        <v>45</v>
      </c>
      <c r="D912" s="47">
        <f>Table3[[#This Row],[Residential CLM $ Collected]]+Table3[[#This Row],[C&amp;I CLM $ Collected]]</f>
        <v>126582.018276</v>
      </c>
      <c r="E912" s="48">
        <f>Table3[[#This Row],[CLM $ Collected ]]/'1.) CLM Reference'!$B$4</f>
        <v>1.3627025541410075E-3</v>
      </c>
      <c r="F912" s="47">
        <f>Table3[[#This Row],[Residential Incentive Disbursements]]+Table3[[#This Row],[C&amp;I Incentive Disbursements]]</f>
        <v>183814.755</v>
      </c>
      <c r="G912" s="48">
        <f>Table3[[#This Row],[Incentive Disbursements]]/'1.) CLM Reference'!$B$5</f>
        <v>1.475940994718409E-3</v>
      </c>
      <c r="H912" s="47">
        <v>116082.226176</v>
      </c>
      <c r="I912" s="48">
        <f>Table3[[#This Row],[Residential CLM $ Collected]]/'1.) CLM Reference'!$B$4</f>
        <v>1.2496683830360554E-3</v>
      </c>
      <c r="J912" s="49">
        <v>159517.255</v>
      </c>
      <c r="K912" s="48">
        <f>Table3[[#This Row],[Residential Incentive Disbursements]]/'1.) CLM Reference'!$B$5</f>
        <v>1.2808441630240734E-3</v>
      </c>
      <c r="L912" s="49">
        <v>10499.792100000001</v>
      </c>
      <c r="M912" s="48">
        <f>Table3[[#This Row],[C&amp;I CLM $ Collected]]/'1.) CLM Reference'!$B$4</f>
        <v>1.1303417110495223E-4</v>
      </c>
      <c r="N912" s="49">
        <v>24297.5</v>
      </c>
      <c r="O912" s="67">
        <f>Table3[[#This Row],[C&amp;I Incentive Disbursements]]/'1.) CLM Reference'!$B$5</f>
        <v>1.9509683169433565E-4</v>
      </c>
    </row>
    <row r="913" spans="1:15" x14ac:dyDescent="0.35">
      <c r="A913" t="s">
        <v>159</v>
      </c>
      <c r="B913" s="72">
        <v>9013538202</v>
      </c>
      <c r="C913" t="s">
        <v>45</v>
      </c>
      <c r="D913" s="47">
        <f>Table3[[#This Row],[Residential CLM $ Collected]]+Table3[[#This Row],[C&amp;I CLM $ Collected]]</f>
        <v>51084.586770000002</v>
      </c>
      <c r="E913" s="48">
        <f>Table3[[#This Row],[CLM $ Collected ]]/'1.) CLM Reference'!$B$4</f>
        <v>5.4994459573975366E-4</v>
      </c>
      <c r="F913" s="47">
        <f>Table3[[#This Row],[Residential Incentive Disbursements]]+Table3[[#This Row],[C&amp;I Incentive Disbursements]]</f>
        <v>44366.26</v>
      </c>
      <c r="G913" s="48">
        <f>Table3[[#This Row],[Incentive Disbursements]]/'1.) CLM Reference'!$B$5</f>
        <v>3.5623898590913204E-4</v>
      </c>
      <c r="H913" s="47">
        <v>51084.586770000002</v>
      </c>
      <c r="I913" s="48">
        <f>Table3[[#This Row],[Residential CLM $ Collected]]/'1.) CLM Reference'!$B$4</f>
        <v>5.4994459573975366E-4</v>
      </c>
      <c r="J913" s="49">
        <v>44366.26</v>
      </c>
      <c r="K913" s="48">
        <f>Table3[[#This Row],[Residential Incentive Disbursements]]/'1.) CLM Reference'!$B$5</f>
        <v>3.5623898590913204E-4</v>
      </c>
      <c r="L913" s="49">
        <v>0</v>
      </c>
      <c r="M913" s="48">
        <f>Table3[[#This Row],[C&amp;I CLM $ Collected]]/'1.) CLM Reference'!$B$4</f>
        <v>0</v>
      </c>
      <c r="N913" s="49">
        <v>0</v>
      </c>
      <c r="O913" s="67">
        <f>Table3[[#This Row],[C&amp;I Incentive Disbursements]]/'1.) CLM Reference'!$B$5</f>
        <v>0</v>
      </c>
    </row>
    <row r="914" spans="1:15" x14ac:dyDescent="0.35">
      <c r="A914" t="s">
        <v>159</v>
      </c>
      <c r="B914" s="72">
        <v>9013890202</v>
      </c>
      <c r="C914" t="s">
        <v>45</v>
      </c>
      <c r="D914" s="47">
        <f>Table3[[#This Row],[Residential CLM $ Collected]]+Table3[[#This Row],[C&amp;I CLM $ Collected]]</f>
        <v>966.93653700000004</v>
      </c>
      <c r="E914" s="48">
        <f>Table3[[#This Row],[CLM $ Collected ]]/'1.) CLM Reference'!$B$4</f>
        <v>1.0409431818263142E-5</v>
      </c>
      <c r="F914" s="47">
        <f>Table3[[#This Row],[Residential Incentive Disbursements]]+Table3[[#This Row],[C&amp;I Incentive Disbursements]]</f>
        <v>0</v>
      </c>
      <c r="G914" s="48">
        <f>Table3[[#This Row],[Incentive Disbursements]]/'1.) CLM Reference'!$B$5</f>
        <v>0</v>
      </c>
      <c r="H914" s="47">
        <v>966.93653700000004</v>
      </c>
      <c r="I914" s="48">
        <f>Table3[[#This Row],[Residential CLM $ Collected]]/'1.) CLM Reference'!$B$4</f>
        <v>1.0409431818263142E-5</v>
      </c>
      <c r="J914" s="49">
        <v>0</v>
      </c>
      <c r="K914" s="48">
        <f>Table3[[#This Row],[Residential Incentive Disbursements]]/'1.) CLM Reference'!$B$5</f>
        <v>0</v>
      </c>
      <c r="L914" s="49">
        <v>0</v>
      </c>
      <c r="M914" s="48">
        <f>Table3[[#This Row],[C&amp;I CLM $ Collected]]/'1.) CLM Reference'!$B$4</f>
        <v>0</v>
      </c>
      <c r="N914" s="49">
        <v>0</v>
      </c>
      <c r="O914" s="67">
        <f>Table3[[#This Row],[C&amp;I Incentive Disbursements]]/'1.) CLM Reference'!$B$5</f>
        <v>0</v>
      </c>
    </row>
    <row r="915" spans="1:15" x14ac:dyDescent="0.35">
      <c r="A915" t="s">
        <v>160</v>
      </c>
      <c r="B915" s="72">
        <v>9003484200</v>
      </c>
      <c r="C915" t="s">
        <v>45</v>
      </c>
      <c r="D915" s="47">
        <f>Table3[[#This Row],[Residential CLM $ Collected]]+Table3[[#This Row],[C&amp;I CLM $ Collected]]</f>
        <v>352.96674000000002</v>
      </c>
      <c r="E915" s="48">
        <f>Table3[[#This Row],[CLM $ Collected ]]/'1.) CLM Reference'!$B$4</f>
        <v>3.7998183681672311E-6</v>
      </c>
      <c r="F915" s="47">
        <f>Table3[[#This Row],[Residential Incentive Disbursements]]+Table3[[#This Row],[C&amp;I Incentive Disbursements]]</f>
        <v>371.11</v>
      </c>
      <c r="G915" s="48">
        <f>Table3[[#This Row],[Incentive Disbursements]]/'1.) CLM Reference'!$B$5</f>
        <v>2.9798285918339297E-6</v>
      </c>
      <c r="H915" s="47">
        <v>352.96674000000002</v>
      </c>
      <c r="I915" s="48">
        <f>Table3[[#This Row],[Residential CLM $ Collected]]/'1.) CLM Reference'!$B$4</f>
        <v>3.7998183681672311E-6</v>
      </c>
      <c r="J915" s="49">
        <v>371.11</v>
      </c>
      <c r="K915" s="48">
        <f>Table3[[#This Row],[Residential Incentive Disbursements]]/'1.) CLM Reference'!$B$5</f>
        <v>2.9798285918339297E-6</v>
      </c>
      <c r="L915" s="49">
        <v>0</v>
      </c>
      <c r="M915" s="48">
        <f>Table3[[#This Row],[C&amp;I CLM $ Collected]]/'1.) CLM Reference'!$B$4</f>
        <v>0</v>
      </c>
      <c r="N915" s="49">
        <v>0</v>
      </c>
      <c r="O915" s="67">
        <f>Table3[[#This Row],[C&amp;I Incentive Disbursements]]/'1.) CLM Reference'!$B$5</f>
        <v>0</v>
      </c>
    </row>
    <row r="916" spans="1:15" x14ac:dyDescent="0.35">
      <c r="A916" t="s">
        <v>160</v>
      </c>
      <c r="B916" s="72">
        <v>9003487100</v>
      </c>
      <c r="C916" t="s">
        <v>45</v>
      </c>
      <c r="D916" s="47">
        <f>Table3[[#This Row],[Residential CLM $ Collected]]+Table3[[#This Row],[C&amp;I CLM $ Collected]]</f>
        <v>74599.412307000006</v>
      </c>
      <c r="E916" s="48">
        <f>Table3[[#This Row],[CLM $ Collected ]]/'1.) CLM Reference'!$B$4</f>
        <v>8.0309044738498367E-4</v>
      </c>
      <c r="F916" s="47">
        <f>Table3[[#This Row],[Residential Incentive Disbursements]]+Table3[[#This Row],[C&amp;I Incentive Disbursements]]</f>
        <v>50562.555</v>
      </c>
      <c r="G916" s="48">
        <f>Table3[[#This Row],[Incentive Disbursements]]/'1.) CLM Reference'!$B$5</f>
        <v>4.0599215075092453E-4</v>
      </c>
      <c r="H916" s="47">
        <v>74599.412307000006</v>
      </c>
      <c r="I916" s="48">
        <f>Table3[[#This Row],[Residential CLM $ Collected]]/'1.) CLM Reference'!$B$4</f>
        <v>8.0309044738498367E-4</v>
      </c>
      <c r="J916" s="49">
        <v>50562.555</v>
      </c>
      <c r="K916" s="48">
        <f>Table3[[#This Row],[Residential Incentive Disbursements]]/'1.) CLM Reference'!$B$5</f>
        <v>4.0599215075092453E-4</v>
      </c>
      <c r="L916" s="49">
        <v>0</v>
      </c>
      <c r="M916" s="48">
        <f>Table3[[#This Row],[C&amp;I CLM $ Collected]]/'1.) CLM Reference'!$B$4</f>
        <v>0</v>
      </c>
      <c r="N916" s="49">
        <v>0</v>
      </c>
      <c r="O916" s="67">
        <f>Table3[[#This Row],[C&amp;I Incentive Disbursements]]/'1.) CLM Reference'!$B$5</f>
        <v>0</v>
      </c>
    </row>
    <row r="917" spans="1:15" x14ac:dyDescent="0.35">
      <c r="A917" t="s">
        <v>160</v>
      </c>
      <c r="B917" s="72">
        <v>9003487201</v>
      </c>
      <c r="C917" t="s">
        <v>45</v>
      </c>
      <c r="D917" s="47">
        <f>Table3[[#This Row],[Residential CLM $ Collected]]+Table3[[#This Row],[C&amp;I CLM $ Collected]]</f>
        <v>47597.775959999999</v>
      </c>
      <c r="E917" s="48">
        <f>Table3[[#This Row],[CLM $ Collected ]]/'1.) CLM Reference'!$B$4</f>
        <v>5.1240777920524936E-4</v>
      </c>
      <c r="F917" s="47">
        <f>Table3[[#This Row],[Residential Incentive Disbursements]]+Table3[[#This Row],[C&amp;I Incentive Disbursements]]</f>
        <v>31134.45</v>
      </c>
      <c r="G917" s="48">
        <f>Table3[[#This Row],[Incentive Disbursements]]/'1.) CLM Reference'!$B$5</f>
        <v>2.4999413732053539E-4</v>
      </c>
      <c r="H917" s="47">
        <v>47597.775959999999</v>
      </c>
      <c r="I917" s="48">
        <f>Table3[[#This Row],[Residential CLM $ Collected]]/'1.) CLM Reference'!$B$4</f>
        <v>5.1240777920524936E-4</v>
      </c>
      <c r="J917" s="49">
        <v>31134.45</v>
      </c>
      <c r="K917" s="48">
        <f>Table3[[#This Row],[Residential Incentive Disbursements]]/'1.) CLM Reference'!$B$5</f>
        <v>2.4999413732053539E-4</v>
      </c>
      <c r="L917" s="49">
        <v>0</v>
      </c>
      <c r="M917" s="48">
        <f>Table3[[#This Row],[C&amp;I CLM $ Collected]]/'1.) CLM Reference'!$B$4</f>
        <v>0</v>
      </c>
      <c r="N917" s="49">
        <v>0</v>
      </c>
      <c r="O917" s="67">
        <f>Table3[[#This Row],[C&amp;I Incentive Disbursements]]/'1.) CLM Reference'!$B$5</f>
        <v>0</v>
      </c>
    </row>
    <row r="918" spans="1:15" x14ac:dyDescent="0.35">
      <c r="A918" t="s">
        <v>160</v>
      </c>
      <c r="B918" s="72">
        <v>9003487202</v>
      </c>
      <c r="C918" t="s">
        <v>45</v>
      </c>
      <c r="D918" s="47">
        <f>Table3[[#This Row],[Residential CLM $ Collected]]+Table3[[#This Row],[C&amp;I CLM $ Collected]]</f>
        <v>37226.575848</v>
      </c>
      <c r="E918" s="48">
        <f>Table3[[#This Row],[CLM $ Collected ]]/'1.) CLM Reference'!$B$4</f>
        <v>4.0075794872684325E-4</v>
      </c>
      <c r="F918" s="47">
        <f>Table3[[#This Row],[Residential Incentive Disbursements]]+Table3[[#This Row],[C&amp;I Incentive Disbursements]]</f>
        <v>21440.59</v>
      </c>
      <c r="G918" s="48">
        <f>Table3[[#This Row],[Incentive Disbursements]]/'1.) CLM Reference'!$B$5</f>
        <v>1.7215726633016795E-4</v>
      </c>
      <c r="H918" s="47">
        <v>37226.575848</v>
      </c>
      <c r="I918" s="48">
        <f>Table3[[#This Row],[Residential CLM $ Collected]]/'1.) CLM Reference'!$B$4</f>
        <v>4.0075794872684325E-4</v>
      </c>
      <c r="J918" s="49">
        <v>21440.59</v>
      </c>
      <c r="K918" s="48">
        <f>Table3[[#This Row],[Residential Incentive Disbursements]]/'1.) CLM Reference'!$B$5</f>
        <v>1.7215726633016795E-4</v>
      </c>
      <c r="L918" s="49">
        <v>0</v>
      </c>
      <c r="M918" s="48">
        <f>Table3[[#This Row],[C&amp;I CLM $ Collected]]/'1.) CLM Reference'!$B$4</f>
        <v>0</v>
      </c>
      <c r="N918" s="49">
        <v>0</v>
      </c>
      <c r="O918" s="67">
        <f>Table3[[#This Row],[C&amp;I Incentive Disbursements]]/'1.) CLM Reference'!$B$5</f>
        <v>0</v>
      </c>
    </row>
    <row r="919" spans="1:15" x14ac:dyDescent="0.35">
      <c r="A919" t="s">
        <v>160</v>
      </c>
      <c r="B919" s="72">
        <v>9003487300</v>
      </c>
      <c r="C919" t="s">
        <v>45</v>
      </c>
      <c r="D919" s="47">
        <f>Table3[[#This Row],[Residential CLM $ Collected]]+Table3[[#This Row],[C&amp;I CLM $ Collected]]</f>
        <v>18225.222539999999</v>
      </c>
      <c r="E919" s="48">
        <f>Table3[[#This Row],[CLM $ Collected ]]/'1.) CLM Reference'!$B$4</f>
        <v>1.9620130602511566E-4</v>
      </c>
      <c r="F919" s="47">
        <f>Table3[[#This Row],[Residential Incentive Disbursements]]+Table3[[#This Row],[C&amp;I Incentive Disbursements]]</f>
        <v>23838.97</v>
      </c>
      <c r="G919" s="48">
        <f>Table3[[#This Row],[Incentive Disbursements]]/'1.) CLM Reference'!$B$5</f>
        <v>1.9141506401301847E-4</v>
      </c>
      <c r="H919" s="47">
        <v>18225.222539999999</v>
      </c>
      <c r="I919" s="48">
        <f>Table3[[#This Row],[Residential CLM $ Collected]]/'1.) CLM Reference'!$B$4</f>
        <v>1.9620130602511566E-4</v>
      </c>
      <c r="J919" s="49">
        <v>23838.97</v>
      </c>
      <c r="K919" s="48">
        <f>Table3[[#This Row],[Residential Incentive Disbursements]]/'1.) CLM Reference'!$B$5</f>
        <v>1.9141506401301847E-4</v>
      </c>
      <c r="L919" s="49">
        <v>0</v>
      </c>
      <c r="M919" s="48">
        <f>Table3[[#This Row],[C&amp;I CLM $ Collected]]/'1.) CLM Reference'!$B$4</f>
        <v>0</v>
      </c>
      <c r="N919" s="49">
        <v>0</v>
      </c>
      <c r="O919" s="67">
        <f>Table3[[#This Row],[C&amp;I Incentive Disbursements]]/'1.) CLM Reference'!$B$5</f>
        <v>0</v>
      </c>
    </row>
    <row r="920" spans="1:15" x14ac:dyDescent="0.35">
      <c r="A920" t="s">
        <v>160</v>
      </c>
      <c r="B920" s="72">
        <v>9003487400</v>
      </c>
      <c r="C920" t="s">
        <v>45</v>
      </c>
      <c r="D920" s="47">
        <f>Table3[[#This Row],[Residential CLM $ Collected]]+Table3[[#This Row],[C&amp;I CLM $ Collected]]</f>
        <v>19669.320090000001</v>
      </c>
      <c r="E920" s="48">
        <f>Table3[[#This Row],[CLM $ Collected ]]/'1.) CLM Reference'!$B$4</f>
        <v>2.1174755379881611E-4</v>
      </c>
      <c r="F920" s="47">
        <f>Table3[[#This Row],[Residential Incentive Disbursements]]+Table3[[#This Row],[C&amp;I Incentive Disbursements]]</f>
        <v>7819.69</v>
      </c>
      <c r="G920" s="48">
        <f>Table3[[#This Row],[Incentive Disbursements]]/'1.) CLM Reference'!$B$5</f>
        <v>6.2788218698708892E-5</v>
      </c>
      <c r="H920" s="47">
        <v>19669.320090000001</v>
      </c>
      <c r="I920" s="48">
        <f>Table3[[#This Row],[Residential CLM $ Collected]]/'1.) CLM Reference'!$B$4</f>
        <v>2.1174755379881611E-4</v>
      </c>
      <c r="J920" s="49">
        <v>7819.69</v>
      </c>
      <c r="K920" s="48">
        <f>Table3[[#This Row],[Residential Incentive Disbursements]]/'1.) CLM Reference'!$B$5</f>
        <v>6.2788218698708892E-5</v>
      </c>
      <c r="L920" s="49">
        <v>0</v>
      </c>
      <c r="M920" s="48">
        <f>Table3[[#This Row],[C&amp;I CLM $ Collected]]/'1.) CLM Reference'!$B$4</f>
        <v>0</v>
      </c>
      <c r="N920" s="49">
        <v>0</v>
      </c>
      <c r="O920" s="67">
        <f>Table3[[#This Row],[C&amp;I Incentive Disbursements]]/'1.) CLM Reference'!$B$5</f>
        <v>0</v>
      </c>
    </row>
    <row r="921" spans="1:15" x14ac:dyDescent="0.35">
      <c r="A921" t="s">
        <v>160</v>
      </c>
      <c r="B921" s="72">
        <v>9003487500</v>
      </c>
      <c r="C921" t="s">
        <v>45</v>
      </c>
      <c r="D921" s="47">
        <f>Table3[[#This Row],[Residential CLM $ Collected]]+Table3[[#This Row],[C&amp;I CLM $ Collected]]</f>
        <v>371166.59151599999</v>
      </c>
      <c r="E921" s="48">
        <f>Table3[[#This Row],[CLM $ Collected ]]/'1.) CLM Reference'!$B$4</f>
        <v>3.9957465456731713E-3</v>
      </c>
      <c r="F921" s="47">
        <f>Table3[[#This Row],[Residential Incentive Disbursements]]+Table3[[#This Row],[C&amp;I Incentive Disbursements]]</f>
        <v>359068.91200000001</v>
      </c>
      <c r="G921" s="48">
        <f>Table3[[#This Row],[Incentive Disbursements]]/'1.) CLM Reference'!$B$5</f>
        <v>2.8831446482614348E-3</v>
      </c>
      <c r="H921" s="47">
        <v>199024.19850600002</v>
      </c>
      <c r="I921" s="48">
        <f>Table3[[#This Row],[Residential CLM $ Collected]]/'1.) CLM Reference'!$B$4</f>
        <v>2.1425695950639998E-3</v>
      </c>
      <c r="J921" s="49">
        <v>247401.8</v>
      </c>
      <c r="K921" s="48">
        <f>Table3[[#This Row],[Residential Incentive Disbursements]]/'1.) CLM Reference'!$B$5</f>
        <v>1.9865133176448476E-3</v>
      </c>
      <c r="L921" s="49">
        <v>172142.39301</v>
      </c>
      <c r="M921" s="48">
        <f>Table3[[#This Row],[C&amp;I CLM $ Collected]]/'1.) CLM Reference'!$B$4</f>
        <v>1.8531769506091717E-3</v>
      </c>
      <c r="N921" s="49">
        <v>111667.11199999999</v>
      </c>
      <c r="O921" s="67">
        <f>Table3[[#This Row],[C&amp;I Incentive Disbursements]]/'1.) CLM Reference'!$B$5</f>
        <v>8.9663133061658711E-4</v>
      </c>
    </row>
    <row r="922" spans="1:15" x14ac:dyDescent="0.35">
      <c r="A922" t="s">
        <v>160</v>
      </c>
      <c r="B922" s="72">
        <v>9003514101</v>
      </c>
      <c r="C922" t="s">
        <v>45</v>
      </c>
      <c r="D922" s="47">
        <f>Table3[[#This Row],[Residential CLM $ Collected]]+Table3[[#This Row],[C&amp;I CLM $ Collected]]</f>
        <v>90.610799999999998</v>
      </c>
      <c r="E922" s="48">
        <f>Table3[[#This Row],[CLM $ Collected ]]/'1.) CLM Reference'!$B$4</f>
        <v>9.7545899705543729E-7</v>
      </c>
      <c r="F922" s="47">
        <f>Table3[[#This Row],[Residential Incentive Disbursements]]+Table3[[#This Row],[C&amp;I Incentive Disbursements]]</f>
        <v>0</v>
      </c>
      <c r="G922" s="48">
        <f>Table3[[#This Row],[Incentive Disbursements]]/'1.) CLM Reference'!$B$5</f>
        <v>0</v>
      </c>
      <c r="H922" s="47">
        <v>90.610799999999998</v>
      </c>
      <c r="I922" s="48">
        <f>Table3[[#This Row],[Residential CLM $ Collected]]/'1.) CLM Reference'!$B$4</f>
        <v>9.7545899705543729E-7</v>
      </c>
      <c r="J922" s="49">
        <v>0</v>
      </c>
      <c r="K922" s="48">
        <f>Table3[[#This Row],[Residential Incentive Disbursements]]/'1.) CLM Reference'!$B$5</f>
        <v>0</v>
      </c>
      <c r="L922" s="49">
        <v>0</v>
      </c>
      <c r="M922" s="48">
        <f>Table3[[#This Row],[C&amp;I CLM $ Collected]]/'1.) CLM Reference'!$B$4</f>
        <v>0</v>
      </c>
      <c r="N922" s="49">
        <v>0</v>
      </c>
      <c r="O922" s="67">
        <f>Table3[[#This Row],[C&amp;I Incentive Disbursements]]/'1.) CLM Reference'!$B$5</f>
        <v>0</v>
      </c>
    </row>
    <row r="923" spans="1:15" x14ac:dyDescent="0.35">
      <c r="A923" t="s">
        <v>160</v>
      </c>
      <c r="B923" s="72">
        <v>9003514102</v>
      </c>
      <c r="C923" t="s">
        <v>45</v>
      </c>
      <c r="D923" s="47">
        <f>Table3[[#This Row],[Residential CLM $ Collected]]+Table3[[#This Row],[C&amp;I CLM $ Collected]]</f>
        <v>1400.1783600000001</v>
      </c>
      <c r="E923" s="48">
        <f>Table3[[#This Row],[CLM $ Collected ]]/'1.) CLM Reference'!$B$4</f>
        <v>1.5073441341918704E-5</v>
      </c>
      <c r="F923" s="47">
        <f>Table3[[#This Row],[Residential Incentive Disbursements]]+Table3[[#This Row],[C&amp;I Incentive Disbursements]]</f>
        <v>3710.88</v>
      </c>
      <c r="G923" s="48">
        <f>Table3[[#This Row],[Incentive Disbursements]]/'1.) CLM Reference'!$B$5</f>
        <v>2.9796519427837277E-5</v>
      </c>
      <c r="H923" s="47">
        <v>1400.1783600000001</v>
      </c>
      <c r="I923" s="48">
        <f>Table3[[#This Row],[Residential CLM $ Collected]]/'1.) CLM Reference'!$B$4</f>
        <v>1.5073441341918704E-5</v>
      </c>
      <c r="J923" s="49">
        <v>3710.88</v>
      </c>
      <c r="K923" s="48">
        <f>Table3[[#This Row],[Residential Incentive Disbursements]]/'1.) CLM Reference'!$B$5</f>
        <v>2.9796519427837277E-5</v>
      </c>
      <c r="L923" s="49">
        <v>0</v>
      </c>
      <c r="M923" s="48">
        <f>Table3[[#This Row],[C&amp;I CLM $ Collected]]/'1.) CLM Reference'!$B$4</f>
        <v>0</v>
      </c>
      <c r="N923" s="49">
        <v>0</v>
      </c>
      <c r="O923" s="67">
        <f>Table3[[#This Row],[C&amp;I Incentive Disbursements]]/'1.) CLM Reference'!$B$5</f>
        <v>0</v>
      </c>
    </row>
    <row r="924" spans="1:15" x14ac:dyDescent="0.35">
      <c r="A924" t="s">
        <v>160</v>
      </c>
      <c r="B924" s="72">
        <v>9013530301</v>
      </c>
      <c r="C924" t="s">
        <v>45</v>
      </c>
      <c r="D924" s="47">
        <f>Table3[[#This Row],[Residential CLM $ Collected]]+Table3[[#This Row],[C&amp;I CLM $ Collected]]</f>
        <v>153.02405999999999</v>
      </c>
      <c r="E924" s="48">
        <f>Table3[[#This Row],[CLM $ Collected ]]/'1.) CLM Reference'!$B$4</f>
        <v>1.6473609778630259E-6</v>
      </c>
      <c r="F924" s="47">
        <f>Table3[[#This Row],[Residential Incentive Disbursements]]+Table3[[#This Row],[C&amp;I Incentive Disbursements]]</f>
        <v>0</v>
      </c>
      <c r="G924" s="48">
        <f>Table3[[#This Row],[Incentive Disbursements]]/'1.) CLM Reference'!$B$5</f>
        <v>0</v>
      </c>
      <c r="H924" s="47">
        <v>153.02405999999999</v>
      </c>
      <c r="I924" s="48">
        <f>Table3[[#This Row],[Residential CLM $ Collected]]/'1.) CLM Reference'!$B$4</f>
        <v>1.6473609778630259E-6</v>
      </c>
      <c r="J924" s="49">
        <v>0</v>
      </c>
      <c r="K924" s="48">
        <f>Table3[[#This Row],[Residential Incentive Disbursements]]/'1.) CLM Reference'!$B$5</f>
        <v>0</v>
      </c>
      <c r="L924" s="49">
        <v>0</v>
      </c>
      <c r="M924" s="48">
        <f>Table3[[#This Row],[C&amp;I CLM $ Collected]]/'1.) CLM Reference'!$B$4</f>
        <v>0</v>
      </c>
      <c r="N924" s="49">
        <v>0</v>
      </c>
      <c r="O924" s="67">
        <f>Table3[[#This Row],[C&amp;I Incentive Disbursements]]/'1.) CLM Reference'!$B$5</f>
        <v>0</v>
      </c>
    </row>
    <row r="925" spans="1:15" x14ac:dyDescent="0.35">
      <c r="A925" t="s">
        <v>161</v>
      </c>
      <c r="B925" s="72">
        <v>9009344200</v>
      </c>
      <c r="C925" t="s">
        <v>45</v>
      </c>
      <c r="D925" s="47">
        <f>Table3[[#This Row],[Residential CLM $ Collected]]+Table3[[#This Row],[C&amp;I CLM $ Collected]]</f>
        <v>248.98167000000001</v>
      </c>
      <c r="E925" s="48">
        <f>Table3[[#This Row],[CLM $ Collected ]]/'1.) CLM Reference'!$B$4</f>
        <v>2.6803803752244534E-6</v>
      </c>
      <c r="F925" s="47">
        <f>Table3[[#This Row],[Residential Incentive Disbursements]]+Table3[[#This Row],[C&amp;I Incentive Disbursements]]</f>
        <v>0</v>
      </c>
      <c r="G925" s="48">
        <f>Table3[[#This Row],[Incentive Disbursements]]/'1.) CLM Reference'!$B$5</f>
        <v>0</v>
      </c>
      <c r="H925" s="47">
        <v>248.98167000000001</v>
      </c>
      <c r="I925" s="48">
        <f>Table3[[#This Row],[Residential CLM $ Collected]]/'1.) CLM Reference'!$B$4</f>
        <v>2.6803803752244534E-6</v>
      </c>
      <c r="J925" s="49">
        <v>0</v>
      </c>
      <c r="K925" s="48">
        <f>Table3[[#This Row],[Residential Incentive Disbursements]]/'1.) CLM Reference'!$B$5</f>
        <v>0</v>
      </c>
      <c r="L925" s="49">
        <v>0</v>
      </c>
      <c r="M925" s="48">
        <f>Table3[[#This Row],[C&amp;I CLM $ Collected]]/'1.) CLM Reference'!$B$4</f>
        <v>0</v>
      </c>
      <c r="N925" s="49">
        <v>0</v>
      </c>
      <c r="O925" s="67">
        <f>Table3[[#This Row],[C&amp;I Incentive Disbursements]]/'1.) CLM Reference'!$B$5</f>
        <v>0</v>
      </c>
    </row>
    <row r="926" spans="1:15" x14ac:dyDescent="0.35">
      <c r="A926" t="s">
        <v>161</v>
      </c>
      <c r="B926" s="72">
        <v>9009346102</v>
      </c>
      <c r="C926" t="s">
        <v>45</v>
      </c>
      <c r="D926" s="47">
        <f>Table3[[#This Row],[Residential CLM $ Collected]]+Table3[[#This Row],[C&amp;I CLM $ Collected]]</f>
        <v>213.69369</v>
      </c>
      <c r="E926" s="48">
        <f>Table3[[#This Row],[CLM $ Collected ]]/'1.) CLM Reference'!$B$4</f>
        <v>2.3004921325545691E-6</v>
      </c>
      <c r="F926" s="47">
        <f>Table3[[#This Row],[Residential Incentive Disbursements]]+Table3[[#This Row],[C&amp;I Incentive Disbursements]]</f>
        <v>0</v>
      </c>
      <c r="G926" s="48">
        <f>Table3[[#This Row],[Incentive Disbursements]]/'1.) CLM Reference'!$B$5</f>
        <v>0</v>
      </c>
      <c r="H926" s="47">
        <v>213.69369</v>
      </c>
      <c r="I926" s="48">
        <f>Table3[[#This Row],[Residential CLM $ Collected]]/'1.) CLM Reference'!$B$4</f>
        <v>2.3004921325545691E-6</v>
      </c>
      <c r="J926" s="49">
        <v>0</v>
      </c>
      <c r="K926" s="48">
        <f>Table3[[#This Row],[Residential Incentive Disbursements]]/'1.) CLM Reference'!$B$5</f>
        <v>0</v>
      </c>
      <c r="L926" s="49">
        <v>0</v>
      </c>
      <c r="M926" s="48">
        <f>Table3[[#This Row],[C&amp;I CLM $ Collected]]/'1.) CLM Reference'!$B$4</f>
        <v>0</v>
      </c>
      <c r="N926" s="49">
        <v>0</v>
      </c>
      <c r="O926" s="67">
        <f>Table3[[#This Row],[C&amp;I Incentive Disbursements]]/'1.) CLM Reference'!$B$5</f>
        <v>0</v>
      </c>
    </row>
    <row r="927" spans="1:15" x14ac:dyDescent="0.35">
      <c r="A927" t="s">
        <v>161</v>
      </c>
      <c r="B927" s="72">
        <v>9009348111</v>
      </c>
      <c r="C927" t="s">
        <v>45</v>
      </c>
      <c r="D927" s="47">
        <f>Table3[[#This Row],[Residential CLM $ Collected]]+Table3[[#This Row],[C&amp;I CLM $ Collected]]</f>
        <v>31448.127102000002</v>
      </c>
      <c r="E927" s="48">
        <f>Table3[[#This Row],[CLM $ Collected ]]/'1.) CLM Reference'!$B$4</f>
        <v>3.3855079661794003E-4</v>
      </c>
      <c r="F927" s="47">
        <f>Table3[[#This Row],[Residential Incentive Disbursements]]+Table3[[#This Row],[C&amp;I Incentive Disbursements]]</f>
        <v>27002.14</v>
      </c>
      <c r="G927" s="48">
        <f>Table3[[#This Row],[Incentive Disbursements]]/'1.) CLM Reference'!$B$5</f>
        <v>2.1681374474603922E-4</v>
      </c>
      <c r="H927" s="47">
        <v>31448.127102000002</v>
      </c>
      <c r="I927" s="48">
        <f>Table3[[#This Row],[Residential CLM $ Collected]]/'1.) CLM Reference'!$B$4</f>
        <v>3.3855079661794003E-4</v>
      </c>
      <c r="J927" s="49">
        <v>27002.14</v>
      </c>
      <c r="K927" s="48">
        <f>Table3[[#This Row],[Residential Incentive Disbursements]]/'1.) CLM Reference'!$B$5</f>
        <v>2.1681374474603922E-4</v>
      </c>
      <c r="L927" s="49">
        <v>0</v>
      </c>
      <c r="M927" s="48">
        <f>Table3[[#This Row],[C&amp;I CLM $ Collected]]/'1.) CLM Reference'!$B$4</f>
        <v>0</v>
      </c>
      <c r="N927" s="49">
        <v>0</v>
      </c>
      <c r="O927" s="67">
        <f>Table3[[#This Row],[C&amp;I Incentive Disbursements]]/'1.) CLM Reference'!$B$5</f>
        <v>0</v>
      </c>
    </row>
    <row r="928" spans="1:15" x14ac:dyDescent="0.35">
      <c r="A928" t="s">
        <v>161</v>
      </c>
      <c r="B928" s="72">
        <v>9009348122</v>
      </c>
      <c r="C928" t="s">
        <v>45</v>
      </c>
      <c r="D928" s="47">
        <f>Table3[[#This Row],[Residential CLM $ Collected]]+Table3[[#This Row],[C&amp;I CLM $ Collected]]</f>
        <v>56082.208539000007</v>
      </c>
      <c r="E928" s="48">
        <f>Table3[[#This Row],[CLM $ Collected ]]/'1.) CLM Reference'!$B$4</f>
        <v>6.0374585473372741E-4</v>
      </c>
      <c r="F928" s="47">
        <f>Table3[[#This Row],[Residential Incentive Disbursements]]+Table3[[#This Row],[C&amp;I Incentive Disbursements]]</f>
        <v>88432.25</v>
      </c>
      <c r="G928" s="48">
        <f>Table3[[#This Row],[Incentive Disbursements]]/'1.) CLM Reference'!$B$5</f>
        <v>7.100669531680796E-4</v>
      </c>
      <c r="H928" s="47">
        <v>56082.208539000007</v>
      </c>
      <c r="I928" s="48">
        <f>Table3[[#This Row],[Residential CLM $ Collected]]/'1.) CLM Reference'!$B$4</f>
        <v>6.0374585473372741E-4</v>
      </c>
      <c r="J928" s="49">
        <v>88432.25</v>
      </c>
      <c r="K928" s="48">
        <f>Table3[[#This Row],[Residential Incentive Disbursements]]/'1.) CLM Reference'!$B$5</f>
        <v>7.100669531680796E-4</v>
      </c>
      <c r="L928" s="49">
        <v>0</v>
      </c>
      <c r="M928" s="48">
        <f>Table3[[#This Row],[C&amp;I CLM $ Collected]]/'1.) CLM Reference'!$B$4</f>
        <v>0</v>
      </c>
      <c r="N928" s="49">
        <v>0</v>
      </c>
      <c r="O928" s="67">
        <f>Table3[[#This Row],[C&amp;I Incentive Disbursements]]/'1.) CLM Reference'!$B$5</f>
        <v>0</v>
      </c>
    </row>
    <row r="929" spans="1:15" x14ac:dyDescent="0.35">
      <c r="A929" t="s">
        <v>161</v>
      </c>
      <c r="B929" s="72">
        <v>9009348123</v>
      </c>
      <c r="C929" t="s">
        <v>45</v>
      </c>
      <c r="D929" s="47">
        <f>Table3[[#This Row],[Residential CLM $ Collected]]+Table3[[#This Row],[C&amp;I CLM $ Collected]]</f>
        <v>72626.609916000001</v>
      </c>
      <c r="E929" s="48">
        <f>Table3[[#This Row],[CLM $ Collected ]]/'1.) CLM Reference'!$B$4</f>
        <v>7.8185249515728636E-4</v>
      </c>
      <c r="F929" s="47">
        <f>Table3[[#This Row],[Residential Incentive Disbursements]]+Table3[[#This Row],[C&amp;I Incentive Disbursements]]</f>
        <v>95618.54</v>
      </c>
      <c r="G929" s="48">
        <f>Table3[[#This Row],[Incentive Disbursements]]/'1.) CLM Reference'!$B$5</f>
        <v>7.677692851214363E-4</v>
      </c>
      <c r="H929" s="47">
        <v>72626.609916000001</v>
      </c>
      <c r="I929" s="48">
        <f>Table3[[#This Row],[Residential CLM $ Collected]]/'1.) CLM Reference'!$B$4</f>
        <v>7.8185249515728636E-4</v>
      </c>
      <c r="J929" s="49">
        <v>95618.54</v>
      </c>
      <c r="K929" s="48">
        <f>Table3[[#This Row],[Residential Incentive Disbursements]]/'1.) CLM Reference'!$B$5</f>
        <v>7.677692851214363E-4</v>
      </c>
      <c r="L929" s="49">
        <v>0</v>
      </c>
      <c r="M929" s="48">
        <f>Table3[[#This Row],[C&amp;I CLM $ Collected]]/'1.) CLM Reference'!$B$4</f>
        <v>0</v>
      </c>
      <c r="N929" s="49">
        <v>0</v>
      </c>
      <c r="O929" s="67">
        <f>Table3[[#This Row],[C&amp;I Incentive Disbursements]]/'1.) CLM Reference'!$B$5</f>
        <v>0</v>
      </c>
    </row>
    <row r="930" spans="1:15" x14ac:dyDescent="0.35">
      <c r="A930" t="s">
        <v>161</v>
      </c>
      <c r="B930" s="72">
        <v>9009348124</v>
      </c>
      <c r="C930" t="s">
        <v>45</v>
      </c>
      <c r="D930" s="47">
        <f>Table3[[#This Row],[Residential CLM $ Collected]]+Table3[[#This Row],[C&amp;I CLM $ Collected]]</f>
        <v>326128.00216500001</v>
      </c>
      <c r="E930" s="48">
        <f>Table3[[#This Row],[CLM $ Collected ]]/'1.) CLM Reference'!$B$4</f>
        <v>3.5108893631174698E-3</v>
      </c>
      <c r="F930" s="47">
        <f>Table3[[#This Row],[Residential Incentive Disbursements]]+Table3[[#This Row],[C&amp;I Incentive Disbursements]]</f>
        <v>445134.90750000003</v>
      </c>
      <c r="G930" s="48">
        <f>Table3[[#This Row],[Incentive Disbursements]]/'1.) CLM Reference'!$B$5</f>
        <v>3.5742117555222211E-3</v>
      </c>
      <c r="H930" s="47">
        <v>225194.06731499999</v>
      </c>
      <c r="I930" s="48">
        <f>Table3[[#This Row],[Residential CLM $ Collected]]/'1.) CLM Reference'!$B$4</f>
        <v>2.4242979760241003E-3</v>
      </c>
      <c r="J930" s="49">
        <v>413276.00750000001</v>
      </c>
      <c r="K930" s="48">
        <f>Table3[[#This Row],[Residential Incentive Disbursements]]/'1.) CLM Reference'!$B$5</f>
        <v>3.3184006452735672E-3</v>
      </c>
      <c r="L930" s="49">
        <v>100933.93485000001</v>
      </c>
      <c r="M930" s="48">
        <f>Table3[[#This Row],[C&amp;I CLM $ Collected]]/'1.) CLM Reference'!$B$4</f>
        <v>1.0865913870933693E-3</v>
      </c>
      <c r="N930" s="49">
        <v>31858.9</v>
      </c>
      <c r="O930" s="67">
        <f>Table3[[#This Row],[C&amp;I Incentive Disbursements]]/'1.) CLM Reference'!$B$5</f>
        <v>2.5581111024865395E-4</v>
      </c>
    </row>
    <row r="931" spans="1:15" x14ac:dyDescent="0.35">
      <c r="A931" t="s">
        <v>161</v>
      </c>
      <c r="B931" s="72">
        <v>9009348125</v>
      </c>
      <c r="C931" t="s">
        <v>45</v>
      </c>
      <c r="D931" s="47">
        <f>Table3[[#This Row],[Residential CLM $ Collected]]+Table3[[#This Row],[C&amp;I CLM $ Collected]]</f>
        <v>75031.852350000001</v>
      </c>
      <c r="E931" s="48">
        <f>Table3[[#This Row],[CLM $ Collected ]]/'1.) CLM Reference'!$B$4</f>
        <v>8.0774582544843065E-4</v>
      </c>
      <c r="F931" s="47">
        <f>Table3[[#This Row],[Residential Incentive Disbursements]]+Table3[[#This Row],[C&amp;I Incentive Disbursements]]</f>
        <v>21603.38</v>
      </c>
      <c r="G931" s="48">
        <f>Table3[[#This Row],[Incentive Disbursements]]/'1.) CLM Reference'!$B$5</f>
        <v>1.734643890066376E-4</v>
      </c>
      <c r="H931" s="47">
        <v>75031.852350000001</v>
      </c>
      <c r="I931" s="48">
        <f>Table3[[#This Row],[Residential CLM $ Collected]]/'1.) CLM Reference'!$B$4</f>
        <v>8.0774582544843065E-4</v>
      </c>
      <c r="J931" s="49">
        <v>21603.38</v>
      </c>
      <c r="K931" s="48">
        <f>Table3[[#This Row],[Residential Incentive Disbursements]]/'1.) CLM Reference'!$B$5</f>
        <v>1.734643890066376E-4</v>
      </c>
      <c r="L931" s="49">
        <v>0</v>
      </c>
      <c r="M931" s="48">
        <f>Table3[[#This Row],[C&amp;I CLM $ Collected]]/'1.) CLM Reference'!$B$4</f>
        <v>0</v>
      </c>
      <c r="N931" s="49">
        <v>0</v>
      </c>
      <c r="O931" s="67">
        <f>Table3[[#This Row],[C&amp;I Incentive Disbursements]]/'1.) CLM Reference'!$B$5</f>
        <v>0</v>
      </c>
    </row>
    <row r="932" spans="1:15" x14ac:dyDescent="0.35">
      <c r="A932" t="s">
        <v>162</v>
      </c>
      <c r="B932" s="72">
        <v>9003420500</v>
      </c>
      <c r="C932" t="s">
        <v>45</v>
      </c>
      <c r="D932" s="47">
        <f>Table3[[#This Row],[Residential CLM $ Collected]]+Table3[[#This Row],[C&amp;I CLM $ Collected]]</f>
        <v>260.92626000000001</v>
      </c>
      <c r="E932" s="48">
        <f>Table3[[#This Row],[CLM $ Collected ]]/'1.) CLM Reference'!$B$4</f>
        <v>2.8089683336316015E-6</v>
      </c>
      <c r="F932" s="47">
        <f>Table3[[#This Row],[Residential Incentive Disbursements]]+Table3[[#This Row],[C&amp;I Incentive Disbursements]]</f>
        <v>488.61</v>
      </c>
      <c r="G932" s="48">
        <f>Table3[[#This Row],[Incentive Disbursements]]/'1.) CLM Reference'!$B$5</f>
        <v>3.9232951099565528E-6</v>
      </c>
      <c r="H932" s="47">
        <v>260.92626000000001</v>
      </c>
      <c r="I932" s="48">
        <f>Table3[[#This Row],[Residential CLM $ Collected]]/'1.) CLM Reference'!$B$4</f>
        <v>2.8089683336316015E-6</v>
      </c>
      <c r="J932" s="49">
        <v>488.61</v>
      </c>
      <c r="K932" s="48">
        <f>Table3[[#This Row],[Residential Incentive Disbursements]]/'1.) CLM Reference'!$B$5</f>
        <v>3.9232951099565528E-6</v>
      </c>
      <c r="L932" s="49">
        <v>0</v>
      </c>
      <c r="M932" s="48">
        <f>Table3[[#This Row],[C&amp;I CLM $ Collected]]/'1.) CLM Reference'!$B$4</f>
        <v>0</v>
      </c>
      <c r="N932" s="49">
        <v>0</v>
      </c>
      <c r="O932" s="67">
        <f>Table3[[#This Row],[C&amp;I Incentive Disbursements]]/'1.) CLM Reference'!$B$5</f>
        <v>0</v>
      </c>
    </row>
    <row r="933" spans="1:15" x14ac:dyDescent="0.35">
      <c r="A933" t="s">
        <v>162</v>
      </c>
      <c r="B933" s="72">
        <v>9003430100</v>
      </c>
      <c r="C933" t="s">
        <v>45</v>
      </c>
      <c r="D933" s="47">
        <f>Table3[[#This Row],[Residential CLM $ Collected]]+Table3[[#This Row],[C&amp;I CLM $ Collected]]</f>
        <v>38331.227760000002</v>
      </c>
      <c r="E933" s="48">
        <f>Table3[[#This Row],[CLM $ Collected ]]/'1.) CLM Reference'!$B$4</f>
        <v>4.1264993782941039E-4</v>
      </c>
      <c r="F933" s="47">
        <f>Table3[[#This Row],[Residential Incentive Disbursements]]+Table3[[#This Row],[C&amp;I Incentive Disbursements]]</f>
        <v>17496.849999999999</v>
      </c>
      <c r="G933" s="48">
        <f>Table3[[#This Row],[Incentive Disbursements]]/'1.) CLM Reference'!$B$5</f>
        <v>1.4049099700096866E-4</v>
      </c>
      <c r="H933" s="47">
        <v>38331.227760000002</v>
      </c>
      <c r="I933" s="48">
        <f>Table3[[#This Row],[Residential CLM $ Collected]]/'1.) CLM Reference'!$B$4</f>
        <v>4.1264993782941039E-4</v>
      </c>
      <c r="J933" s="49">
        <v>17496.849999999999</v>
      </c>
      <c r="K933" s="48">
        <f>Table3[[#This Row],[Residential Incentive Disbursements]]/'1.) CLM Reference'!$B$5</f>
        <v>1.4049099700096866E-4</v>
      </c>
      <c r="L933" s="49">
        <v>0</v>
      </c>
      <c r="M933" s="48">
        <f>Table3[[#This Row],[C&amp;I CLM $ Collected]]/'1.) CLM Reference'!$B$4</f>
        <v>0</v>
      </c>
      <c r="N933" s="49">
        <v>0</v>
      </c>
      <c r="O933" s="67">
        <f>Table3[[#This Row],[C&amp;I Incentive Disbursements]]/'1.) CLM Reference'!$B$5</f>
        <v>0</v>
      </c>
    </row>
    <row r="934" spans="1:15" x14ac:dyDescent="0.35">
      <c r="A934" t="s">
        <v>162</v>
      </c>
      <c r="B934" s="72">
        <v>9003430201</v>
      </c>
      <c r="C934" t="s">
        <v>45</v>
      </c>
      <c r="D934" s="47">
        <f>Table3[[#This Row],[Residential CLM $ Collected]]+Table3[[#This Row],[C&amp;I CLM $ Collected]]</f>
        <v>39077.392242000002</v>
      </c>
      <c r="E934" s="48">
        <f>Table3[[#This Row],[CLM $ Collected ]]/'1.) CLM Reference'!$B$4</f>
        <v>4.2068267628056754E-4</v>
      </c>
      <c r="F934" s="47">
        <f>Table3[[#This Row],[Residential Incentive Disbursements]]+Table3[[#This Row],[C&amp;I Incentive Disbursements]]</f>
        <v>22102.639999999999</v>
      </c>
      <c r="G934" s="48">
        <f>Table3[[#This Row],[Incentive Disbursements]]/'1.) CLM Reference'!$B$5</f>
        <v>1.774731983158963E-4</v>
      </c>
      <c r="H934" s="47">
        <v>39077.392242000002</v>
      </c>
      <c r="I934" s="48">
        <f>Table3[[#This Row],[Residential CLM $ Collected]]/'1.) CLM Reference'!$B$4</f>
        <v>4.2068267628056754E-4</v>
      </c>
      <c r="J934" s="49">
        <v>22102.639999999999</v>
      </c>
      <c r="K934" s="48">
        <f>Table3[[#This Row],[Residential Incentive Disbursements]]/'1.) CLM Reference'!$B$5</f>
        <v>1.774731983158963E-4</v>
      </c>
      <c r="L934" s="49">
        <v>0</v>
      </c>
      <c r="M934" s="48">
        <f>Table3[[#This Row],[C&amp;I CLM $ Collected]]/'1.) CLM Reference'!$B$4</f>
        <v>0</v>
      </c>
      <c r="N934" s="49">
        <v>0</v>
      </c>
      <c r="O934" s="67">
        <f>Table3[[#This Row],[C&amp;I Incentive Disbursements]]/'1.) CLM Reference'!$B$5</f>
        <v>0</v>
      </c>
    </row>
    <row r="935" spans="1:15" x14ac:dyDescent="0.35">
      <c r="A935" t="s">
        <v>162</v>
      </c>
      <c r="B935" s="72">
        <v>9003430202</v>
      </c>
      <c r="C935" t="s">
        <v>45</v>
      </c>
      <c r="D935" s="47">
        <f>Table3[[#This Row],[Residential CLM $ Collected]]+Table3[[#This Row],[C&amp;I CLM $ Collected]]</f>
        <v>57764.846747999996</v>
      </c>
      <c r="E935" s="48">
        <f>Table3[[#This Row],[CLM $ Collected ]]/'1.) CLM Reference'!$B$4</f>
        <v>6.218600815119734E-4</v>
      </c>
      <c r="F935" s="47">
        <f>Table3[[#This Row],[Residential Incentive Disbursements]]+Table3[[#This Row],[C&amp;I Incentive Disbursements]]</f>
        <v>57740.36</v>
      </c>
      <c r="G935" s="48">
        <f>Table3[[#This Row],[Incentive Disbursements]]/'1.) CLM Reference'!$B$5</f>
        <v>4.6362635237741948E-4</v>
      </c>
      <c r="H935" s="47">
        <v>57764.846747999996</v>
      </c>
      <c r="I935" s="48">
        <f>Table3[[#This Row],[Residential CLM $ Collected]]/'1.) CLM Reference'!$B$4</f>
        <v>6.218600815119734E-4</v>
      </c>
      <c r="J935" s="49">
        <v>57740.36</v>
      </c>
      <c r="K935" s="48">
        <f>Table3[[#This Row],[Residential Incentive Disbursements]]/'1.) CLM Reference'!$B$5</f>
        <v>4.6362635237741948E-4</v>
      </c>
      <c r="L935" s="49">
        <v>0</v>
      </c>
      <c r="M935" s="48">
        <f>Table3[[#This Row],[C&amp;I CLM $ Collected]]/'1.) CLM Reference'!$B$4</f>
        <v>0</v>
      </c>
      <c r="N935" s="49">
        <v>0</v>
      </c>
      <c r="O935" s="67">
        <f>Table3[[#This Row],[C&amp;I Incentive Disbursements]]/'1.) CLM Reference'!$B$5</f>
        <v>0</v>
      </c>
    </row>
    <row r="936" spans="1:15" x14ac:dyDescent="0.35">
      <c r="A936" t="s">
        <v>162</v>
      </c>
      <c r="B936" s="72">
        <v>9003430203</v>
      </c>
      <c r="C936" t="s">
        <v>45</v>
      </c>
      <c r="D936" s="47">
        <f>Table3[[#This Row],[Residential CLM $ Collected]]+Table3[[#This Row],[C&amp;I CLM $ Collected]]</f>
        <v>43726.671995999997</v>
      </c>
      <c r="E936" s="48">
        <f>Table3[[#This Row],[CLM $ Collected ]]/'1.) CLM Reference'!$B$4</f>
        <v>4.7073390379281758E-4</v>
      </c>
      <c r="F936" s="47">
        <f>Table3[[#This Row],[Residential Incentive Disbursements]]+Table3[[#This Row],[C&amp;I Incentive Disbursements]]</f>
        <v>47251.26</v>
      </c>
      <c r="G936" s="48">
        <f>Table3[[#This Row],[Incentive Disbursements]]/'1.) CLM Reference'!$B$5</f>
        <v>3.7940409999239817E-4</v>
      </c>
      <c r="H936" s="47">
        <v>43726.671995999997</v>
      </c>
      <c r="I936" s="48">
        <f>Table3[[#This Row],[Residential CLM $ Collected]]/'1.) CLM Reference'!$B$4</f>
        <v>4.7073390379281758E-4</v>
      </c>
      <c r="J936" s="49">
        <v>47251.26</v>
      </c>
      <c r="K936" s="48">
        <f>Table3[[#This Row],[Residential Incentive Disbursements]]/'1.) CLM Reference'!$B$5</f>
        <v>3.7940409999239817E-4</v>
      </c>
      <c r="L936" s="49">
        <v>0</v>
      </c>
      <c r="M936" s="48">
        <f>Table3[[#This Row],[C&amp;I CLM $ Collected]]/'1.) CLM Reference'!$B$4</f>
        <v>0</v>
      </c>
      <c r="N936" s="49">
        <v>0</v>
      </c>
      <c r="O936" s="67">
        <f>Table3[[#This Row],[C&amp;I Incentive Disbursements]]/'1.) CLM Reference'!$B$5</f>
        <v>0</v>
      </c>
    </row>
    <row r="937" spans="1:15" x14ac:dyDescent="0.35">
      <c r="A937" t="s">
        <v>162</v>
      </c>
      <c r="B937" s="72">
        <v>9003430301</v>
      </c>
      <c r="C937" t="s">
        <v>45</v>
      </c>
      <c r="D937" s="47">
        <f>Table3[[#This Row],[Residential CLM $ Collected]]+Table3[[#This Row],[C&amp;I CLM $ Collected]]</f>
        <v>44773.363907999999</v>
      </c>
      <c r="E937" s="48">
        <f>Table3[[#This Row],[CLM $ Collected ]]/'1.) CLM Reference'!$B$4</f>
        <v>4.8200193191645803E-4</v>
      </c>
      <c r="F937" s="47">
        <f>Table3[[#This Row],[Residential Incentive Disbursements]]+Table3[[#This Row],[C&amp;I Incentive Disbursements]]</f>
        <v>48176.584999999999</v>
      </c>
      <c r="G937" s="48">
        <f>Table3[[#This Row],[Incentive Disbursements]]/'1.) CLM Reference'!$B$5</f>
        <v>3.8683399919139233E-4</v>
      </c>
      <c r="H937" s="47">
        <v>44773.363907999999</v>
      </c>
      <c r="I937" s="48">
        <f>Table3[[#This Row],[Residential CLM $ Collected]]/'1.) CLM Reference'!$B$4</f>
        <v>4.8200193191645803E-4</v>
      </c>
      <c r="J937" s="49">
        <v>48176.584999999999</v>
      </c>
      <c r="K937" s="48">
        <f>Table3[[#This Row],[Residential Incentive Disbursements]]/'1.) CLM Reference'!$B$5</f>
        <v>3.8683399919139233E-4</v>
      </c>
      <c r="L937" s="49">
        <v>0</v>
      </c>
      <c r="M937" s="48">
        <f>Table3[[#This Row],[C&amp;I CLM $ Collected]]/'1.) CLM Reference'!$B$4</f>
        <v>0</v>
      </c>
      <c r="N937" s="49">
        <v>0</v>
      </c>
      <c r="O937" s="67">
        <f>Table3[[#This Row],[C&amp;I Incentive Disbursements]]/'1.) CLM Reference'!$B$5</f>
        <v>0</v>
      </c>
    </row>
    <row r="938" spans="1:15" x14ac:dyDescent="0.35">
      <c r="A938" t="s">
        <v>162</v>
      </c>
      <c r="B938" s="72">
        <v>9003430302</v>
      </c>
      <c r="C938" t="s">
        <v>45</v>
      </c>
      <c r="D938" s="47">
        <f>Table3[[#This Row],[Residential CLM $ Collected]]+Table3[[#This Row],[C&amp;I CLM $ Collected]]</f>
        <v>31374.76713</v>
      </c>
      <c r="E938" s="48">
        <f>Table3[[#This Row],[CLM $ Collected ]]/'1.) CLM Reference'!$B$4</f>
        <v>3.3776104920691248E-4</v>
      </c>
      <c r="F938" s="47">
        <f>Table3[[#This Row],[Residential Incentive Disbursements]]+Table3[[#This Row],[C&amp;I Incentive Disbursements]]</f>
        <v>20294.47</v>
      </c>
      <c r="G938" s="48">
        <f>Table3[[#This Row],[Incentive Disbursements]]/'1.) CLM Reference'!$B$5</f>
        <v>1.6295449317484285E-4</v>
      </c>
      <c r="H938" s="47">
        <v>31374.76713</v>
      </c>
      <c r="I938" s="48">
        <f>Table3[[#This Row],[Residential CLM $ Collected]]/'1.) CLM Reference'!$B$4</f>
        <v>3.3776104920691248E-4</v>
      </c>
      <c r="J938" s="49">
        <v>20294.47</v>
      </c>
      <c r="K938" s="48">
        <f>Table3[[#This Row],[Residential Incentive Disbursements]]/'1.) CLM Reference'!$B$5</f>
        <v>1.6295449317484285E-4</v>
      </c>
      <c r="L938" s="49">
        <v>0</v>
      </c>
      <c r="M938" s="48">
        <f>Table3[[#This Row],[C&amp;I CLM $ Collected]]/'1.) CLM Reference'!$B$4</f>
        <v>0</v>
      </c>
      <c r="N938" s="49">
        <v>0</v>
      </c>
      <c r="O938" s="67">
        <f>Table3[[#This Row],[C&amp;I Incentive Disbursements]]/'1.) CLM Reference'!$B$5</f>
        <v>0</v>
      </c>
    </row>
    <row r="939" spans="1:15" x14ac:dyDescent="0.35">
      <c r="A939" t="s">
        <v>162</v>
      </c>
      <c r="B939" s="72">
        <v>9003430400</v>
      </c>
      <c r="C939" t="s">
        <v>45</v>
      </c>
      <c r="D939" s="47">
        <f>Table3[[#This Row],[Residential CLM $ Collected]]+Table3[[#This Row],[C&amp;I CLM $ Collected]]</f>
        <v>52382.507268000001</v>
      </c>
      <c r="E939" s="48">
        <f>Table3[[#This Row],[CLM $ Collected ]]/'1.) CLM Reference'!$B$4</f>
        <v>5.639171931259016E-4</v>
      </c>
      <c r="F939" s="47">
        <f>Table3[[#This Row],[Residential Incentive Disbursements]]+Table3[[#This Row],[C&amp;I Incentive Disbursements]]</f>
        <v>35424.68</v>
      </c>
      <c r="G939" s="48">
        <f>Table3[[#This Row],[Incentive Disbursements]]/'1.) CLM Reference'!$B$5</f>
        <v>2.8444254889538833E-4</v>
      </c>
      <c r="H939" s="47">
        <v>52382.507268000001</v>
      </c>
      <c r="I939" s="48">
        <f>Table3[[#This Row],[Residential CLM $ Collected]]/'1.) CLM Reference'!$B$4</f>
        <v>5.639171931259016E-4</v>
      </c>
      <c r="J939" s="49">
        <v>35424.68</v>
      </c>
      <c r="K939" s="48">
        <f>Table3[[#This Row],[Residential Incentive Disbursements]]/'1.) CLM Reference'!$B$5</f>
        <v>2.8444254889538833E-4</v>
      </c>
      <c r="L939" s="49">
        <v>0</v>
      </c>
      <c r="M939" s="48">
        <f>Table3[[#This Row],[C&amp;I CLM $ Collected]]/'1.) CLM Reference'!$B$4</f>
        <v>0</v>
      </c>
      <c r="N939" s="49">
        <v>0</v>
      </c>
      <c r="O939" s="67">
        <f>Table3[[#This Row],[C&amp;I Incentive Disbursements]]/'1.) CLM Reference'!$B$5</f>
        <v>0</v>
      </c>
    </row>
    <row r="940" spans="1:15" x14ac:dyDescent="0.35">
      <c r="A940" t="s">
        <v>162</v>
      </c>
      <c r="B940" s="72">
        <v>9003430500</v>
      </c>
      <c r="C940" t="s">
        <v>45</v>
      </c>
      <c r="D940" s="47">
        <f>Table3[[#This Row],[Residential CLM $ Collected]]+Table3[[#This Row],[C&amp;I CLM $ Collected]]</f>
        <v>553702.50503400003</v>
      </c>
      <c r="E940" s="48">
        <f>Table3[[#This Row],[CLM $ Collected ]]/'1.) CLM Reference'!$B$4</f>
        <v>5.960813614133734E-3</v>
      </c>
      <c r="F940" s="47">
        <f>Table3[[#This Row],[Residential Incentive Disbursements]]+Table3[[#This Row],[C&amp;I Incentive Disbursements]]</f>
        <v>723489.05749999988</v>
      </c>
      <c r="G940" s="48">
        <f>Table3[[#This Row],[Incentive Disbursements]]/'1.) CLM Reference'!$B$5</f>
        <v>5.8092570381220697E-3</v>
      </c>
      <c r="H940" s="47">
        <v>292232.158092</v>
      </c>
      <c r="I940" s="48">
        <f>Table3[[#This Row],[Residential CLM $ Collected]]/'1.) CLM Reference'!$B$4</f>
        <v>3.1459879820040031E-3</v>
      </c>
      <c r="J940" s="49">
        <v>559161.62749999994</v>
      </c>
      <c r="K940" s="48">
        <f>Table3[[#This Row],[Residential Incentive Disbursements]]/'1.) CLM Reference'!$B$5</f>
        <v>4.4897895639591841E-3</v>
      </c>
      <c r="L940" s="49">
        <v>261470.346942</v>
      </c>
      <c r="M940" s="48">
        <f>Table3[[#This Row],[C&amp;I CLM $ Collected]]/'1.) CLM Reference'!$B$4</f>
        <v>2.8148256321297305E-3</v>
      </c>
      <c r="N940" s="49">
        <v>164327.43</v>
      </c>
      <c r="O940" s="67">
        <f>Table3[[#This Row],[C&amp;I Incentive Disbursements]]/'1.) CLM Reference'!$B$5</f>
        <v>1.319467474162886E-3</v>
      </c>
    </row>
    <row r="941" spans="1:15" x14ac:dyDescent="0.35">
      <c r="A941" t="s">
        <v>162</v>
      </c>
      <c r="B941" s="72">
        <v>9003430601</v>
      </c>
      <c r="C941" t="s">
        <v>45</v>
      </c>
      <c r="D941" s="47">
        <f>Table3[[#This Row],[Residential CLM $ Collected]]+Table3[[#This Row],[C&amp;I CLM $ Collected]]</f>
        <v>68525.574768000006</v>
      </c>
      <c r="E941" s="48">
        <f>Table3[[#This Row],[CLM $ Collected ]]/'1.) CLM Reference'!$B$4</f>
        <v>7.377033249440538E-4</v>
      </c>
      <c r="F941" s="47">
        <f>Table3[[#This Row],[Residential Incentive Disbursements]]+Table3[[#This Row],[C&amp;I Incentive Disbursements]]</f>
        <v>78491.83</v>
      </c>
      <c r="G941" s="48">
        <f>Table3[[#This Row],[Incentive Disbursements]]/'1.) CLM Reference'!$B$5</f>
        <v>6.3025032809508816E-4</v>
      </c>
      <c r="H941" s="47">
        <v>68525.574768000006</v>
      </c>
      <c r="I941" s="48">
        <f>Table3[[#This Row],[Residential CLM $ Collected]]/'1.) CLM Reference'!$B$4</f>
        <v>7.377033249440538E-4</v>
      </c>
      <c r="J941" s="49">
        <v>78491.83</v>
      </c>
      <c r="K941" s="48">
        <f>Table3[[#This Row],[Residential Incentive Disbursements]]/'1.) CLM Reference'!$B$5</f>
        <v>6.3025032809508816E-4</v>
      </c>
      <c r="L941" s="49">
        <v>0</v>
      </c>
      <c r="M941" s="48">
        <f>Table3[[#This Row],[C&amp;I CLM $ Collected]]/'1.) CLM Reference'!$B$4</f>
        <v>0</v>
      </c>
      <c r="N941" s="49">
        <v>0</v>
      </c>
      <c r="O941" s="67">
        <f>Table3[[#This Row],[C&amp;I Incentive Disbursements]]/'1.) CLM Reference'!$B$5</f>
        <v>0</v>
      </c>
    </row>
    <row r="942" spans="1:15" x14ac:dyDescent="0.35">
      <c r="A942" t="s">
        <v>162</v>
      </c>
      <c r="B942" s="72">
        <v>9003430602</v>
      </c>
      <c r="C942" t="s">
        <v>45</v>
      </c>
      <c r="D942" s="47">
        <f>Table3[[#This Row],[Residential CLM $ Collected]]+Table3[[#This Row],[C&amp;I CLM $ Collected]]</f>
        <v>39431.569380000001</v>
      </c>
      <c r="E942" s="48">
        <f>Table3[[#This Row],[CLM $ Collected ]]/'1.) CLM Reference'!$B$4</f>
        <v>4.2449552503384468E-4</v>
      </c>
      <c r="F942" s="47">
        <f>Table3[[#This Row],[Residential Incentive Disbursements]]+Table3[[#This Row],[C&amp;I Incentive Disbursements]]</f>
        <v>30148.89</v>
      </c>
      <c r="G942" s="48">
        <f>Table3[[#This Row],[Incentive Disbursements]]/'1.) CLM Reference'!$B$5</f>
        <v>2.4208058105159127E-4</v>
      </c>
      <c r="H942" s="47">
        <v>39431.569380000001</v>
      </c>
      <c r="I942" s="48">
        <f>Table3[[#This Row],[Residential CLM $ Collected]]/'1.) CLM Reference'!$B$4</f>
        <v>4.2449552503384468E-4</v>
      </c>
      <c r="J942" s="49">
        <v>30148.89</v>
      </c>
      <c r="K942" s="48">
        <f>Table3[[#This Row],[Residential Incentive Disbursements]]/'1.) CLM Reference'!$B$5</f>
        <v>2.4208058105159127E-4</v>
      </c>
      <c r="L942" s="49">
        <v>0</v>
      </c>
      <c r="M942" s="48">
        <f>Table3[[#This Row],[C&amp;I CLM $ Collected]]/'1.) CLM Reference'!$B$4</f>
        <v>0</v>
      </c>
      <c r="N942" s="49">
        <v>0</v>
      </c>
      <c r="O942" s="67">
        <f>Table3[[#This Row],[C&amp;I Incentive Disbursements]]/'1.) CLM Reference'!$B$5</f>
        <v>0</v>
      </c>
    </row>
    <row r="943" spans="1:15" x14ac:dyDescent="0.35">
      <c r="A943" t="s">
        <v>162</v>
      </c>
      <c r="B943" s="72">
        <v>9009343101</v>
      </c>
      <c r="C943" t="s">
        <v>45</v>
      </c>
      <c r="D943" s="47">
        <f>Table3[[#This Row],[Residential CLM $ Collected]]+Table3[[#This Row],[C&amp;I CLM $ Collected]]</f>
        <v>482.67639000000003</v>
      </c>
      <c r="E943" s="48">
        <f>Table3[[#This Row],[CLM $ Collected ]]/'1.) CLM Reference'!$B$4</f>
        <v>5.1961910422569845E-6</v>
      </c>
      <c r="F943" s="47">
        <f>Table3[[#This Row],[Residential Incentive Disbursements]]+Table3[[#This Row],[C&amp;I Incentive Disbursements]]</f>
        <v>200</v>
      </c>
      <c r="G943" s="48">
        <f>Table3[[#This Row],[Incentive Disbursements]]/'1.) CLM Reference'!$B$5</f>
        <v>1.6059004563789332E-6</v>
      </c>
      <c r="H943" s="47">
        <v>482.67639000000003</v>
      </c>
      <c r="I943" s="48">
        <f>Table3[[#This Row],[Residential CLM $ Collected]]/'1.) CLM Reference'!$B$4</f>
        <v>5.1961910422569845E-6</v>
      </c>
      <c r="J943" s="49">
        <v>200</v>
      </c>
      <c r="K943" s="48">
        <f>Table3[[#This Row],[Residential Incentive Disbursements]]/'1.) CLM Reference'!$B$5</f>
        <v>1.6059004563789332E-6</v>
      </c>
      <c r="L943" s="49">
        <v>0</v>
      </c>
      <c r="M943" s="48">
        <f>Table3[[#This Row],[C&amp;I CLM $ Collected]]/'1.) CLM Reference'!$B$4</f>
        <v>0</v>
      </c>
      <c r="N943" s="49">
        <v>0</v>
      </c>
      <c r="O943" s="67">
        <f>Table3[[#This Row],[C&amp;I Incentive Disbursements]]/'1.) CLM Reference'!$B$5</f>
        <v>0</v>
      </c>
    </row>
    <row r="944" spans="1:15" x14ac:dyDescent="0.35">
      <c r="A944" t="s">
        <v>163</v>
      </c>
      <c r="B944" s="72">
        <v>9011711100</v>
      </c>
      <c r="C944" t="s">
        <v>45</v>
      </c>
      <c r="D944" s="47">
        <f>Table3[[#This Row],[Residential CLM $ Collected]]+Table3[[#This Row],[C&amp;I CLM $ Collected]]</f>
        <v>59092.732082999995</v>
      </c>
      <c r="E944" s="48">
        <f>Table3[[#This Row],[CLM $ Collected ]]/'1.) CLM Reference'!$B$4</f>
        <v>6.3615526152455159E-4</v>
      </c>
      <c r="F944" s="47">
        <f>Table3[[#This Row],[Residential Incentive Disbursements]]+Table3[[#This Row],[C&amp;I Incentive Disbursements]]</f>
        <v>58782.494999999995</v>
      </c>
      <c r="G944" s="48">
        <f>Table3[[#This Row],[Incentive Disbursements]]/'1.) CLM Reference'!$B$5</f>
        <v>4.7199417773796171E-4</v>
      </c>
      <c r="H944" s="47">
        <v>47872.593782999997</v>
      </c>
      <c r="I944" s="48">
        <f>Table3[[#This Row],[Residential CLM $ Collected]]/'1.) CLM Reference'!$B$4</f>
        <v>5.1536629538650514E-4</v>
      </c>
      <c r="J944" s="49">
        <v>50445.294999999998</v>
      </c>
      <c r="K944" s="48">
        <f>Table3[[#This Row],[Residential Incentive Disbursements]]/'1.) CLM Reference'!$B$5</f>
        <v>4.0505061131334956E-4</v>
      </c>
      <c r="L944" s="49">
        <v>11220.138300000001</v>
      </c>
      <c r="M944" s="48">
        <f>Table3[[#This Row],[C&amp;I CLM $ Collected]]/'1.) CLM Reference'!$B$4</f>
        <v>1.2078896613804646E-4</v>
      </c>
      <c r="N944" s="49">
        <v>8337.2000000000007</v>
      </c>
      <c r="O944" s="67">
        <f>Table3[[#This Row],[C&amp;I Incentive Disbursements]]/'1.) CLM Reference'!$B$5</f>
        <v>6.694356642461221E-5</v>
      </c>
    </row>
    <row r="945" spans="1:15" x14ac:dyDescent="0.35">
      <c r="A945" t="s">
        <v>163</v>
      </c>
      <c r="B945" s="72">
        <v>9011712100</v>
      </c>
      <c r="C945" t="s">
        <v>45</v>
      </c>
      <c r="D945" s="47">
        <f>Table3[[#This Row],[Residential CLM $ Collected]]+Table3[[#This Row],[C&amp;I CLM $ Collected]]</f>
        <v>180.77241000000001</v>
      </c>
      <c r="E945" s="48">
        <f>Table3[[#This Row],[CLM $ Collected ]]/'1.) CLM Reference'!$B$4</f>
        <v>1.9460822965241927E-6</v>
      </c>
      <c r="F945" s="47">
        <f>Table3[[#This Row],[Residential Incentive Disbursements]]+Table3[[#This Row],[C&amp;I Incentive Disbursements]]</f>
        <v>1215.6099999999999</v>
      </c>
      <c r="G945" s="48">
        <f>Table3[[#This Row],[Incentive Disbursements]]/'1.) CLM Reference'!$B$5</f>
        <v>9.7607432688939741E-6</v>
      </c>
      <c r="H945" s="47">
        <v>180.77241000000001</v>
      </c>
      <c r="I945" s="48">
        <f>Table3[[#This Row],[Residential CLM $ Collected]]/'1.) CLM Reference'!$B$4</f>
        <v>1.9460822965241927E-6</v>
      </c>
      <c r="J945" s="49">
        <v>1215.6099999999999</v>
      </c>
      <c r="K945" s="48">
        <f>Table3[[#This Row],[Residential Incentive Disbursements]]/'1.) CLM Reference'!$B$5</f>
        <v>9.7607432688939741E-6</v>
      </c>
      <c r="L945" s="49">
        <v>0</v>
      </c>
      <c r="M945" s="48">
        <f>Table3[[#This Row],[C&amp;I CLM $ Collected]]/'1.) CLM Reference'!$B$4</f>
        <v>0</v>
      </c>
      <c r="N945" s="49">
        <v>0</v>
      </c>
      <c r="O945" s="67">
        <f>Table3[[#This Row],[C&amp;I Incentive Disbursements]]/'1.) CLM Reference'!$B$5</f>
        <v>0</v>
      </c>
    </row>
    <row r="946" spans="1:15" x14ac:dyDescent="0.35">
      <c r="A946" t="s">
        <v>164</v>
      </c>
      <c r="B946" s="72">
        <v>9013535200</v>
      </c>
      <c r="C946" t="s">
        <v>45</v>
      </c>
      <c r="D946" s="47">
        <f>Table3[[#This Row],[Residential CLM $ Collected]]+Table3[[#This Row],[C&amp;I CLM $ Collected]]</f>
        <v>512.19252000000006</v>
      </c>
      <c r="E946" s="48">
        <f>Table3[[#This Row],[CLM $ Collected ]]/'1.) CLM Reference'!$B$4</f>
        <v>5.5139431707754167E-6</v>
      </c>
      <c r="F946" s="47">
        <f>Table3[[#This Row],[Residential Incentive Disbursements]]+Table3[[#This Row],[C&amp;I Incentive Disbursements]]</f>
        <v>0</v>
      </c>
      <c r="G946" s="48">
        <f>Table3[[#This Row],[Incentive Disbursements]]/'1.) CLM Reference'!$B$5</f>
        <v>0</v>
      </c>
      <c r="H946" s="47">
        <v>512.19252000000006</v>
      </c>
      <c r="I946" s="48">
        <f>Table3[[#This Row],[Residential CLM $ Collected]]/'1.) CLM Reference'!$B$4</f>
        <v>5.5139431707754167E-6</v>
      </c>
      <c r="J946" s="49">
        <v>0</v>
      </c>
      <c r="K946" s="48">
        <f>Table3[[#This Row],[Residential Incentive Disbursements]]/'1.) CLM Reference'!$B$5</f>
        <v>0</v>
      </c>
      <c r="L946" s="49">
        <v>0</v>
      </c>
      <c r="M946" s="48">
        <f>Table3[[#This Row],[C&amp;I CLM $ Collected]]/'1.) CLM Reference'!$B$4</f>
        <v>0</v>
      </c>
      <c r="N946" s="49">
        <v>0</v>
      </c>
      <c r="O946" s="67">
        <f>Table3[[#This Row],[C&amp;I Incentive Disbursements]]/'1.) CLM Reference'!$B$5</f>
        <v>0</v>
      </c>
    </row>
    <row r="947" spans="1:15" x14ac:dyDescent="0.35">
      <c r="A947" t="s">
        <v>164</v>
      </c>
      <c r="B947" s="72">
        <v>9013840100</v>
      </c>
      <c r="C947" t="s">
        <v>45</v>
      </c>
      <c r="D947" s="47">
        <f>Table3[[#This Row],[Residential CLM $ Collected]]+Table3[[#This Row],[C&amp;I CLM $ Collected]]</f>
        <v>336.34188</v>
      </c>
      <c r="E947" s="48">
        <f>Table3[[#This Row],[CLM $ Collected ]]/'1.) CLM Reference'!$B$4</f>
        <v>3.6208455607117506E-6</v>
      </c>
      <c r="F947" s="47">
        <f>Table3[[#This Row],[Residential Incentive Disbursements]]+Table3[[#This Row],[C&amp;I Incentive Disbursements]]</f>
        <v>592.5</v>
      </c>
      <c r="G947" s="48">
        <f>Table3[[#This Row],[Incentive Disbursements]]/'1.) CLM Reference'!$B$5</f>
        <v>4.7574801020225893E-6</v>
      </c>
      <c r="H947" s="47">
        <v>336.34188</v>
      </c>
      <c r="I947" s="48">
        <f>Table3[[#This Row],[Residential CLM $ Collected]]/'1.) CLM Reference'!$B$4</f>
        <v>3.6208455607117506E-6</v>
      </c>
      <c r="J947" s="49">
        <v>592.5</v>
      </c>
      <c r="K947" s="48">
        <f>Table3[[#This Row],[Residential Incentive Disbursements]]/'1.) CLM Reference'!$B$5</f>
        <v>4.7574801020225893E-6</v>
      </c>
      <c r="L947" s="49">
        <v>0</v>
      </c>
      <c r="M947" s="48">
        <f>Table3[[#This Row],[C&amp;I CLM $ Collected]]/'1.) CLM Reference'!$B$4</f>
        <v>0</v>
      </c>
      <c r="N947" s="49">
        <v>0</v>
      </c>
      <c r="O947" s="67">
        <f>Table3[[#This Row],[C&amp;I Incentive Disbursements]]/'1.) CLM Reference'!$B$5</f>
        <v>0</v>
      </c>
    </row>
    <row r="948" spans="1:15" x14ac:dyDescent="0.35">
      <c r="A948" t="s">
        <v>164</v>
      </c>
      <c r="B948" s="72">
        <v>9013890100</v>
      </c>
      <c r="C948" t="s">
        <v>45</v>
      </c>
      <c r="D948" s="47">
        <f>Table3[[#This Row],[Residential CLM $ Collected]]+Table3[[#This Row],[C&amp;I CLM $ Collected]]</f>
        <v>44091.593469000007</v>
      </c>
      <c r="E948" s="48">
        <f>Table3[[#This Row],[CLM $ Collected ]]/'1.) CLM Reference'!$B$4</f>
        <v>4.7466241931256339E-4</v>
      </c>
      <c r="F948" s="47">
        <f>Table3[[#This Row],[Residential Incentive Disbursements]]+Table3[[#This Row],[C&amp;I Incentive Disbursements]]</f>
        <v>12627.035</v>
      </c>
      <c r="G948" s="48">
        <f>Table3[[#This Row],[Incentive Disbursements]]/'1.) CLM Reference'!$B$5</f>
        <v>1.0138880634606381E-4</v>
      </c>
      <c r="H948" s="47">
        <v>44091.593469000007</v>
      </c>
      <c r="I948" s="48">
        <f>Table3[[#This Row],[Residential CLM $ Collected]]/'1.) CLM Reference'!$B$4</f>
        <v>4.7466241931256339E-4</v>
      </c>
      <c r="J948" s="49">
        <v>12627.035</v>
      </c>
      <c r="K948" s="48">
        <f>Table3[[#This Row],[Residential Incentive Disbursements]]/'1.) CLM Reference'!$B$5</f>
        <v>1.0138880634606381E-4</v>
      </c>
      <c r="L948" s="49">
        <v>0</v>
      </c>
      <c r="M948" s="48">
        <f>Table3[[#This Row],[C&amp;I CLM $ Collected]]/'1.) CLM Reference'!$B$4</f>
        <v>0</v>
      </c>
      <c r="N948" s="49">
        <v>0</v>
      </c>
      <c r="O948" s="67">
        <f>Table3[[#This Row],[C&amp;I Incentive Disbursements]]/'1.) CLM Reference'!$B$5</f>
        <v>0</v>
      </c>
    </row>
    <row r="949" spans="1:15" x14ac:dyDescent="0.35">
      <c r="A949" t="s">
        <v>164</v>
      </c>
      <c r="B949" s="72">
        <v>9013890201</v>
      </c>
      <c r="C949" t="s">
        <v>45</v>
      </c>
      <c r="D949" s="47">
        <f>Table3[[#This Row],[Residential CLM $ Collected]]+Table3[[#This Row],[C&amp;I CLM $ Collected]]</f>
        <v>32622.427131</v>
      </c>
      <c r="E949" s="48">
        <f>Table3[[#This Row],[CLM $ Collected ]]/'1.) CLM Reference'!$B$4</f>
        <v>3.5119257363050926E-4</v>
      </c>
      <c r="F949" s="47">
        <f>Table3[[#This Row],[Residential Incentive Disbursements]]+Table3[[#This Row],[C&amp;I Incentive Disbursements]]</f>
        <v>27830.99</v>
      </c>
      <c r="G949" s="48">
        <f>Table3[[#This Row],[Incentive Disbursements]]/'1.) CLM Reference'!$B$5</f>
        <v>2.2346899771238764E-4</v>
      </c>
      <c r="H949" s="47">
        <v>32622.427131</v>
      </c>
      <c r="I949" s="48">
        <f>Table3[[#This Row],[Residential CLM $ Collected]]/'1.) CLM Reference'!$B$4</f>
        <v>3.5119257363050926E-4</v>
      </c>
      <c r="J949" s="49">
        <v>27830.99</v>
      </c>
      <c r="K949" s="48">
        <f>Table3[[#This Row],[Residential Incentive Disbursements]]/'1.) CLM Reference'!$B$5</f>
        <v>2.2346899771238764E-4</v>
      </c>
      <c r="L949" s="49">
        <v>0</v>
      </c>
      <c r="M949" s="48">
        <f>Table3[[#This Row],[C&amp;I CLM $ Collected]]/'1.) CLM Reference'!$B$4</f>
        <v>0</v>
      </c>
      <c r="N949" s="49">
        <v>0</v>
      </c>
      <c r="O949" s="67">
        <f>Table3[[#This Row],[C&amp;I Incentive Disbursements]]/'1.) CLM Reference'!$B$5</f>
        <v>0</v>
      </c>
    </row>
    <row r="950" spans="1:15" x14ac:dyDescent="0.35">
      <c r="A950" t="s">
        <v>164</v>
      </c>
      <c r="B950" s="72">
        <v>9013890202</v>
      </c>
      <c r="C950" t="s">
        <v>45</v>
      </c>
      <c r="D950" s="47">
        <f>Table3[[#This Row],[Residential CLM $ Collected]]+Table3[[#This Row],[C&amp;I CLM $ Collected]]</f>
        <v>210538.72144200001</v>
      </c>
      <c r="E950" s="48">
        <f>Table3[[#This Row],[CLM $ Collected ]]/'1.) CLM Reference'!$B$4</f>
        <v>2.2665277214101126E-3</v>
      </c>
      <c r="F950" s="47">
        <f>Table3[[#This Row],[Residential Incentive Disbursements]]+Table3[[#This Row],[C&amp;I Incentive Disbursements]]</f>
        <v>162537.66</v>
      </c>
      <c r="G950" s="48">
        <f>Table3[[#This Row],[Incentive Disbursements]]/'1.) CLM Reference'!$B$5</f>
        <v>1.3050965118638193E-3</v>
      </c>
      <c r="H950" s="47">
        <v>117941.037186</v>
      </c>
      <c r="I950" s="48">
        <f>Table3[[#This Row],[Residential CLM $ Collected]]/'1.) CLM Reference'!$B$4</f>
        <v>1.2696791756074729E-3</v>
      </c>
      <c r="J950" s="49">
        <v>118980.12</v>
      </c>
      <c r="K950" s="48">
        <f>Table3[[#This Row],[Residential Incentive Disbursements]]/'1.) CLM Reference'!$B$5</f>
        <v>9.5535114504010114E-4</v>
      </c>
      <c r="L950" s="49">
        <v>92597.684255999993</v>
      </c>
      <c r="M950" s="48">
        <f>Table3[[#This Row],[C&amp;I CLM $ Collected]]/'1.) CLM Reference'!$B$4</f>
        <v>9.9684854580263968E-4</v>
      </c>
      <c r="N950" s="49">
        <v>43557.54</v>
      </c>
      <c r="O950" s="67">
        <f>Table3[[#This Row],[C&amp;I Incentive Disbursements]]/'1.) CLM Reference'!$B$5</f>
        <v>3.497453668237182E-4</v>
      </c>
    </row>
    <row r="951" spans="1:15" x14ac:dyDescent="0.35">
      <c r="A951" t="s">
        <v>165</v>
      </c>
      <c r="B951" s="72">
        <v>9001100100</v>
      </c>
      <c r="C951" t="s">
        <v>45</v>
      </c>
      <c r="D951" s="47">
        <f>Table3[[#This Row],[Residential CLM $ Collected]]+Table3[[#This Row],[C&amp;I CLM $ Collected]]</f>
        <v>19.725719999999999</v>
      </c>
      <c r="E951" s="48">
        <f>Table3[[#This Row],[CLM $ Collected ]]/'1.) CLM Reference'!$B$4</f>
        <v>2.1235471982806003E-7</v>
      </c>
      <c r="F951" s="47">
        <f>Table3[[#This Row],[Residential Incentive Disbursements]]+Table3[[#This Row],[C&amp;I Incentive Disbursements]]</f>
        <v>0</v>
      </c>
      <c r="G951" s="48">
        <f>Table3[[#This Row],[Incentive Disbursements]]/'1.) CLM Reference'!$B$5</f>
        <v>0</v>
      </c>
      <c r="H951" s="47">
        <v>19.725719999999999</v>
      </c>
      <c r="I951" s="48">
        <f>Table3[[#This Row],[Residential CLM $ Collected]]/'1.) CLM Reference'!$B$4</f>
        <v>2.1235471982806003E-7</v>
      </c>
      <c r="J951" s="49">
        <v>0</v>
      </c>
      <c r="K951" s="48">
        <f>Table3[[#This Row],[Residential Incentive Disbursements]]/'1.) CLM Reference'!$B$5</f>
        <v>0</v>
      </c>
      <c r="L951" s="49">
        <v>0</v>
      </c>
      <c r="M951" s="48">
        <f>Table3[[#This Row],[C&amp;I CLM $ Collected]]/'1.) CLM Reference'!$B$4</f>
        <v>0</v>
      </c>
      <c r="N951" s="49">
        <v>0</v>
      </c>
      <c r="O951" s="67">
        <f>Table3[[#This Row],[C&amp;I Incentive Disbursements]]/'1.) CLM Reference'!$B$5</f>
        <v>0</v>
      </c>
    </row>
    <row r="952" spans="1:15" x14ac:dyDescent="0.35">
      <c r="A952" t="s">
        <v>165</v>
      </c>
      <c r="B952" s="72">
        <v>9001100300</v>
      </c>
      <c r="C952" t="s">
        <v>45</v>
      </c>
      <c r="D952" s="47">
        <f>Table3[[#This Row],[Residential CLM $ Collected]]+Table3[[#This Row],[C&amp;I CLM $ Collected]]</f>
        <v>1443672.9306930001</v>
      </c>
      <c r="E952" s="48">
        <f>Table3[[#This Row],[CLM $ Collected ]]/'1.) CLM Reference'!$B$4</f>
        <v>1.5541676588771734E-2</v>
      </c>
      <c r="F952" s="47">
        <f>Table3[[#This Row],[Residential Incentive Disbursements]]+Table3[[#This Row],[C&amp;I Incentive Disbursements]]</f>
        <v>1251273.2675000001</v>
      </c>
      <c r="G952" s="48">
        <f>Table3[[#This Row],[Incentive Disbursements]]/'1.) CLM Reference'!$B$5</f>
        <v>1.0047101556665045E-2</v>
      </c>
      <c r="H952" s="47">
        <v>734304.85025099991</v>
      </c>
      <c r="I952" s="48">
        <f>Table3[[#This Row],[Residential CLM $ Collected]]/'1.) CLM Reference'!$B$4</f>
        <v>7.9050650999525837E-3</v>
      </c>
      <c r="J952" s="49">
        <v>944892.91749999998</v>
      </c>
      <c r="K952" s="48">
        <f>Table3[[#This Row],[Residential Incentive Disbursements]]/'1.) CLM Reference'!$B$5</f>
        <v>7.587019837212358E-3</v>
      </c>
      <c r="L952" s="49">
        <v>709368.08044200006</v>
      </c>
      <c r="M952" s="48">
        <f>Table3[[#This Row],[C&amp;I CLM $ Collected]]/'1.) CLM Reference'!$B$4</f>
        <v>7.6366114888191498E-3</v>
      </c>
      <c r="N952" s="49">
        <v>306380.34999999998</v>
      </c>
      <c r="O952" s="67">
        <f>Table3[[#This Row],[C&amp;I Incentive Disbursements]]/'1.) CLM Reference'!$B$5</f>
        <v>2.460081719452686E-3</v>
      </c>
    </row>
    <row r="953" spans="1:15" x14ac:dyDescent="0.35">
      <c r="A953" t="s">
        <v>165</v>
      </c>
      <c r="B953" s="72">
        <v>9001101010</v>
      </c>
      <c r="C953" t="s">
        <v>45</v>
      </c>
      <c r="D953" s="47">
        <f>Table3[[#This Row],[Residential CLM $ Collected]]+Table3[[#This Row],[C&amp;I CLM $ Collected]]</f>
        <v>244.55256</v>
      </c>
      <c r="E953" s="48">
        <f>Table3[[#This Row],[CLM $ Collected ]]/'1.) CLM Reference'!$B$4</f>
        <v>2.6326993570848031E-6</v>
      </c>
      <c r="F953" s="47">
        <f>Table3[[#This Row],[Residential Incentive Disbursements]]+Table3[[#This Row],[C&amp;I Incentive Disbursements]]</f>
        <v>0</v>
      </c>
      <c r="G953" s="48">
        <f>Table3[[#This Row],[Incentive Disbursements]]/'1.) CLM Reference'!$B$5</f>
        <v>0</v>
      </c>
      <c r="H953" s="47">
        <v>244.55256</v>
      </c>
      <c r="I953" s="48">
        <f>Table3[[#This Row],[Residential CLM $ Collected]]/'1.) CLM Reference'!$B$4</f>
        <v>2.6326993570848031E-6</v>
      </c>
      <c r="J953" s="49">
        <v>0</v>
      </c>
      <c r="K953" s="48">
        <f>Table3[[#This Row],[Residential Incentive Disbursements]]/'1.) CLM Reference'!$B$5</f>
        <v>0</v>
      </c>
      <c r="L953" s="49">
        <v>0</v>
      </c>
      <c r="M953" s="48">
        <f>Table3[[#This Row],[C&amp;I CLM $ Collected]]/'1.) CLM Reference'!$B$4</f>
        <v>0</v>
      </c>
      <c r="N953" s="49">
        <v>0</v>
      </c>
      <c r="O953" s="67">
        <f>Table3[[#This Row],[C&amp;I Incentive Disbursements]]/'1.) CLM Reference'!$B$5</f>
        <v>0</v>
      </c>
    </row>
    <row r="954" spans="1:15" x14ac:dyDescent="0.35">
      <c r="A954" t="s">
        <v>165</v>
      </c>
      <c r="B954" s="72">
        <v>9001101020</v>
      </c>
      <c r="C954" t="s">
        <v>45</v>
      </c>
      <c r="D954" s="47">
        <f>Table3[[#This Row],[Residential CLM $ Collected]]+Table3[[#This Row],[C&amp;I CLM $ Collected]]</f>
        <v>849.65012999999999</v>
      </c>
      <c r="E954" s="48">
        <f>Table3[[#This Row],[CLM $ Collected ]]/'1.) CLM Reference'!$B$4</f>
        <v>9.1467999803315056E-6</v>
      </c>
      <c r="F954" s="47">
        <f>Table3[[#This Row],[Residential Incentive Disbursements]]+Table3[[#This Row],[C&amp;I Incentive Disbursements]]</f>
        <v>0</v>
      </c>
      <c r="G954" s="48">
        <f>Table3[[#This Row],[Incentive Disbursements]]/'1.) CLM Reference'!$B$5</f>
        <v>0</v>
      </c>
      <c r="H954" s="47">
        <v>849.65012999999999</v>
      </c>
      <c r="I954" s="48">
        <f>Table3[[#This Row],[Residential CLM $ Collected]]/'1.) CLM Reference'!$B$4</f>
        <v>9.1467999803315056E-6</v>
      </c>
      <c r="J954" s="49">
        <v>0</v>
      </c>
      <c r="K954" s="48">
        <f>Table3[[#This Row],[Residential Incentive Disbursements]]/'1.) CLM Reference'!$B$5</f>
        <v>0</v>
      </c>
      <c r="L954" s="49">
        <v>0</v>
      </c>
      <c r="M954" s="48">
        <f>Table3[[#This Row],[C&amp;I CLM $ Collected]]/'1.) CLM Reference'!$B$4</f>
        <v>0</v>
      </c>
      <c r="N954" s="49">
        <v>0</v>
      </c>
      <c r="O954" s="67">
        <f>Table3[[#This Row],[C&amp;I Incentive Disbursements]]/'1.) CLM Reference'!$B$5</f>
        <v>0</v>
      </c>
    </row>
    <row r="955" spans="1:15" x14ac:dyDescent="0.35">
      <c r="A955" t="s">
        <v>165</v>
      </c>
      <c r="B955" s="72">
        <v>9001102010</v>
      </c>
      <c r="C955" t="s">
        <v>45</v>
      </c>
      <c r="D955" s="47">
        <f>Table3[[#This Row],[Residential CLM $ Collected]]+Table3[[#This Row],[C&amp;I CLM $ Collected]]</f>
        <v>283.65624000000003</v>
      </c>
      <c r="E955" s="48">
        <f>Table3[[#This Row],[CLM $ Collected ]]/'1.) CLM Reference'!$B$4</f>
        <v>3.0536650308673631E-6</v>
      </c>
      <c r="F955" s="47">
        <f>Table3[[#This Row],[Residential Incentive Disbursements]]+Table3[[#This Row],[C&amp;I Incentive Disbursements]]</f>
        <v>0</v>
      </c>
      <c r="G955" s="48">
        <f>Table3[[#This Row],[Incentive Disbursements]]/'1.) CLM Reference'!$B$5</f>
        <v>0</v>
      </c>
      <c r="H955" s="47">
        <v>283.65624000000003</v>
      </c>
      <c r="I955" s="48">
        <f>Table3[[#This Row],[Residential CLM $ Collected]]/'1.) CLM Reference'!$B$4</f>
        <v>3.0536650308673631E-6</v>
      </c>
      <c r="J955" s="49">
        <v>0</v>
      </c>
      <c r="K955" s="48">
        <f>Table3[[#This Row],[Residential Incentive Disbursements]]/'1.) CLM Reference'!$B$5</f>
        <v>0</v>
      </c>
      <c r="L955" s="49">
        <v>0</v>
      </c>
      <c r="M955" s="48">
        <f>Table3[[#This Row],[C&amp;I CLM $ Collected]]/'1.) CLM Reference'!$B$4</f>
        <v>0</v>
      </c>
      <c r="N955" s="49">
        <v>0</v>
      </c>
      <c r="O955" s="67">
        <f>Table3[[#This Row],[C&amp;I Incentive Disbursements]]/'1.) CLM Reference'!$B$5</f>
        <v>0</v>
      </c>
    </row>
    <row r="956" spans="1:15" x14ac:dyDescent="0.35">
      <c r="A956" t="s">
        <v>165</v>
      </c>
      <c r="B956" s="72">
        <v>9001102020</v>
      </c>
      <c r="C956" t="s">
        <v>45</v>
      </c>
      <c r="D956" s="47">
        <f>Table3[[#This Row],[Residential CLM $ Collected]]+Table3[[#This Row],[C&amp;I CLM $ Collected]]</f>
        <v>1783.4630099999999</v>
      </c>
      <c r="E956" s="48">
        <f>Table3[[#This Row],[CLM $ Collected ]]/'1.) CLM Reference'!$B$4</f>
        <v>1.919964329881285E-5</v>
      </c>
      <c r="F956" s="47">
        <f>Table3[[#This Row],[Residential Incentive Disbursements]]+Table3[[#This Row],[C&amp;I Incentive Disbursements]]</f>
        <v>863.94</v>
      </c>
      <c r="G956" s="48">
        <f>Table3[[#This Row],[Incentive Disbursements]]/'1.) CLM Reference'!$B$5</f>
        <v>6.9370082014200778E-6</v>
      </c>
      <c r="H956" s="47">
        <v>1783.4630099999999</v>
      </c>
      <c r="I956" s="48">
        <f>Table3[[#This Row],[Residential CLM $ Collected]]/'1.) CLM Reference'!$B$4</f>
        <v>1.919964329881285E-5</v>
      </c>
      <c r="J956" s="49">
        <v>863.94</v>
      </c>
      <c r="K956" s="48">
        <f>Table3[[#This Row],[Residential Incentive Disbursements]]/'1.) CLM Reference'!$B$5</f>
        <v>6.9370082014200778E-6</v>
      </c>
      <c r="L956" s="49">
        <v>0</v>
      </c>
      <c r="M956" s="48">
        <f>Table3[[#This Row],[C&amp;I CLM $ Collected]]/'1.) CLM Reference'!$B$4</f>
        <v>0</v>
      </c>
      <c r="N956" s="49">
        <v>0</v>
      </c>
      <c r="O956" s="67">
        <f>Table3[[#This Row],[C&amp;I Incentive Disbursements]]/'1.) CLM Reference'!$B$5</f>
        <v>0</v>
      </c>
    </row>
    <row r="957" spans="1:15" x14ac:dyDescent="0.35">
      <c r="A957" t="s">
        <v>165</v>
      </c>
      <c r="B957" s="72">
        <v>9001103000</v>
      </c>
      <c r="C957" t="s">
        <v>45</v>
      </c>
      <c r="D957" s="47">
        <f>Table3[[#This Row],[Residential CLM $ Collected]]+Table3[[#This Row],[C&amp;I CLM $ Collected]]</f>
        <v>744.81980999999996</v>
      </c>
      <c r="E957" s="48">
        <f>Table3[[#This Row],[CLM $ Collected ]]/'1.) CLM Reference'!$B$4</f>
        <v>8.0182625564460468E-6</v>
      </c>
      <c r="F957" s="47">
        <f>Table3[[#This Row],[Residential Incentive Disbursements]]+Table3[[#This Row],[C&amp;I Incentive Disbursements]]</f>
        <v>0</v>
      </c>
      <c r="G957" s="48">
        <f>Table3[[#This Row],[Incentive Disbursements]]/'1.) CLM Reference'!$B$5</f>
        <v>0</v>
      </c>
      <c r="H957" s="47">
        <v>744.81980999999996</v>
      </c>
      <c r="I957" s="48">
        <f>Table3[[#This Row],[Residential CLM $ Collected]]/'1.) CLM Reference'!$B$4</f>
        <v>8.0182625564460468E-6</v>
      </c>
      <c r="J957" s="49">
        <v>0</v>
      </c>
      <c r="K957" s="48">
        <f>Table3[[#This Row],[Residential Incentive Disbursements]]/'1.) CLM Reference'!$B$5</f>
        <v>0</v>
      </c>
      <c r="L957" s="49">
        <v>0</v>
      </c>
      <c r="M957" s="48">
        <f>Table3[[#This Row],[C&amp;I CLM $ Collected]]/'1.) CLM Reference'!$B$4</f>
        <v>0</v>
      </c>
      <c r="N957" s="49">
        <v>0</v>
      </c>
      <c r="O957" s="67">
        <f>Table3[[#This Row],[C&amp;I Incentive Disbursements]]/'1.) CLM Reference'!$B$5</f>
        <v>0</v>
      </c>
    </row>
    <row r="958" spans="1:15" x14ac:dyDescent="0.35">
      <c r="A958" t="s">
        <v>165</v>
      </c>
      <c r="B958" s="72">
        <v>9001104000</v>
      </c>
      <c r="C958" t="s">
        <v>45</v>
      </c>
      <c r="D958" s="47">
        <f>Table3[[#This Row],[Residential CLM $ Collected]]+Table3[[#This Row],[C&amp;I CLM $ Collected]]</f>
        <v>227.31912</v>
      </c>
      <c r="E958" s="48">
        <f>Table3[[#This Row],[CLM $ Collected ]]/'1.) CLM Reference'!$B$4</f>
        <v>2.447174959350592E-6</v>
      </c>
      <c r="F958" s="47">
        <f>Table3[[#This Row],[Residential Incentive Disbursements]]+Table3[[#This Row],[C&amp;I Incentive Disbursements]]</f>
        <v>0</v>
      </c>
      <c r="G958" s="48">
        <f>Table3[[#This Row],[Incentive Disbursements]]/'1.) CLM Reference'!$B$5</f>
        <v>0</v>
      </c>
      <c r="H958" s="47">
        <v>227.31912</v>
      </c>
      <c r="I958" s="48">
        <f>Table3[[#This Row],[Residential CLM $ Collected]]/'1.) CLM Reference'!$B$4</f>
        <v>2.447174959350592E-6</v>
      </c>
      <c r="J958" s="49">
        <v>0</v>
      </c>
      <c r="K958" s="48">
        <f>Table3[[#This Row],[Residential Incentive Disbursements]]/'1.) CLM Reference'!$B$5</f>
        <v>0</v>
      </c>
      <c r="L958" s="49">
        <v>0</v>
      </c>
      <c r="M958" s="48">
        <f>Table3[[#This Row],[C&amp;I CLM $ Collected]]/'1.) CLM Reference'!$B$4</f>
        <v>0</v>
      </c>
      <c r="N958" s="49">
        <v>0</v>
      </c>
      <c r="O958" s="67">
        <f>Table3[[#This Row],[C&amp;I Incentive Disbursements]]/'1.) CLM Reference'!$B$5</f>
        <v>0</v>
      </c>
    </row>
    <row r="959" spans="1:15" x14ac:dyDescent="0.35">
      <c r="A959" t="s">
        <v>165</v>
      </c>
      <c r="B959" s="72">
        <v>9001105000</v>
      </c>
      <c r="C959" t="s">
        <v>45</v>
      </c>
      <c r="D959" s="47">
        <f>Table3[[#This Row],[Residential CLM $ Collected]]+Table3[[#This Row],[C&amp;I CLM $ Collected]]</f>
        <v>736.59915000000001</v>
      </c>
      <c r="E959" s="48">
        <f>Table3[[#This Row],[CLM $ Collected ]]/'1.) CLM Reference'!$B$4</f>
        <v>7.9297640909349396E-6</v>
      </c>
      <c r="F959" s="47">
        <f>Table3[[#This Row],[Residential Incentive Disbursements]]+Table3[[#This Row],[C&amp;I Incentive Disbursements]]</f>
        <v>8081.89</v>
      </c>
      <c r="G959" s="48">
        <f>Table3[[#This Row],[Incentive Disbursements]]/'1.) CLM Reference'!$B$5</f>
        <v>6.4893554197021679E-5</v>
      </c>
      <c r="H959" s="47">
        <v>736.59915000000001</v>
      </c>
      <c r="I959" s="48">
        <f>Table3[[#This Row],[Residential CLM $ Collected]]/'1.) CLM Reference'!$B$4</f>
        <v>7.9297640909349396E-6</v>
      </c>
      <c r="J959" s="49">
        <v>8081.89</v>
      </c>
      <c r="K959" s="48">
        <f>Table3[[#This Row],[Residential Incentive Disbursements]]/'1.) CLM Reference'!$B$5</f>
        <v>6.4893554197021679E-5</v>
      </c>
      <c r="L959" s="49">
        <v>0</v>
      </c>
      <c r="M959" s="48">
        <f>Table3[[#This Row],[C&amp;I CLM $ Collected]]/'1.) CLM Reference'!$B$4</f>
        <v>0</v>
      </c>
      <c r="N959" s="49">
        <v>0</v>
      </c>
      <c r="O959" s="67">
        <f>Table3[[#This Row],[C&amp;I Incentive Disbursements]]/'1.) CLM Reference'!$B$5</f>
        <v>0</v>
      </c>
    </row>
    <row r="960" spans="1:15" x14ac:dyDescent="0.35">
      <c r="A960" t="s">
        <v>165</v>
      </c>
      <c r="B960" s="72">
        <v>9001106000</v>
      </c>
      <c r="C960" t="s">
        <v>45</v>
      </c>
      <c r="D960" s="47">
        <f>Table3[[#This Row],[Residential CLM $ Collected]]+Table3[[#This Row],[C&amp;I CLM $ Collected]]</f>
        <v>212.24468999999999</v>
      </c>
      <c r="E960" s="48">
        <f>Table3[[#This Row],[CLM $ Collected ]]/'1.) CLM Reference'!$B$4</f>
        <v>2.284893108081401E-6</v>
      </c>
      <c r="F960" s="47">
        <f>Table3[[#This Row],[Residential Incentive Disbursements]]+Table3[[#This Row],[C&amp;I Incentive Disbursements]]</f>
        <v>0</v>
      </c>
      <c r="G960" s="48">
        <f>Table3[[#This Row],[Incentive Disbursements]]/'1.) CLM Reference'!$B$5</f>
        <v>0</v>
      </c>
      <c r="H960" s="47">
        <v>212.24468999999999</v>
      </c>
      <c r="I960" s="48">
        <f>Table3[[#This Row],[Residential CLM $ Collected]]/'1.) CLM Reference'!$B$4</f>
        <v>2.284893108081401E-6</v>
      </c>
      <c r="J960" s="49">
        <v>0</v>
      </c>
      <c r="K960" s="48">
        <f>Table3[[#This Row],[Residential Incentive Disbursements]]/'1.) CLM Reference'!$B$5</f>
        <v>0</v>
      </c>
      <c r="L960" s="49">
        <v>0</v>
      </c>
      <c r="M960" s="48">
        <f>Table3[[#This Row],[C&amp;I CLM $ Collected]]/'1.) CLM Reference'!$B$4</f>
        <v>0</v>
      </c>
      <c r="N960" s="49">
        <v>0</v>
      </c>
      <c r="O960" s="67">
        <f>Table3[[#This Row],[C&amp;I Incentive Disbursements]]/'1.) CLM Reference'!$B$5</f>
        <v>0</v>
      </c>
    </row>
    <row r="961" spans="1:15" x14ac:dyDescent="0.35">
      <c r="A961" t="s">
        <v>165</v>
      </c>
      <c r="B961" s="72">
        <v>9001107000</v>
      </c>
      <c r="C961" t="s">
        <v>45</v>
      </c>
      <c r="D961" s="47">
        <f>Table3[[#This Row],[Residential CLM $ Collected]]+Table3[[#This Row],[C&amp;I CLM $ Collected]]</f>
        <v>255.05297999999999</v>
      </c>
      <c r="E961" s="48">
        <f>Table3[[#This Row],[CLM $ Collected ]]/'1.) CLM Reference'!$B$4</f>
        <v>2.7457402877670268E-6</v>
      </c>
      <c r="F961" s="47">
        <f>Table3[[#This Row],[Residential Incentive Disbursements]]+Table3[[#This Row],[C&amp;I Incentive Disbursements]]</f>
        <v>459.58</v>
      </c>
      <c r="G961" s="48">
        <f>Table3[[#This Row],[Incentive Disbursements]]/'1.) CLM Reference'!$B$5</f>
        <v>3.6901986587131503E-6</v>
      </c>
      <c r="H961" s="47">
        <v>255.05297999999999</v>
      </c>
      <c r="I961" s="48">
        <f>Table3[[#This Row],[Residential CLM $ Collected]]/'1.) CLM Reference'!$B$4</f>
        <v>2.7457402877670268E-6</v>
      </c>
      <c r="J961" s="49">
        <v>459.58</v>
      </c>
      <c r="K961" s="48">
        <f>Table3[[#This Row],[Residential Incentive Disbursements]]/'1.) CLM Reference'!$B$5</f>
        <v>3.6901986587131503E-6</v>
      </c>
      <c r="L961" s="49">
        <v>0</v>
      </c>
      <c r="M961" s="48">
        <f>Table3[[#This Row],[C&amp;I CLM $ Collected]]/'1.) CLM Reference'!$B$4</f>
        <v>0</v>
      </c>
      <c r="N961" s="49">
        <v>0</v>
      </c>
      <c r="O961" s="67">
        <f>Table3[[#This Row],[C&amp;I Incentive Disbursements]]/'1.) CLM Reference'!$B$5</f>
        <v>0</v>
      </c>
    </row>
    <row r="962" spans="1:15" x14ac:dyDescent="0.35">
      <c r="A962" t="s">
        <v>165</v>
      </c>
      <c r="B962" s="72">
        <v>9001108000</v>
      </c>
      <c r="C962" t="s">
        <v>45</v>
      </c>
      <c r="D962" s="47">
        <f>Table3[[#This Row],[Residential CLM $ Collected]]+Table3[[#This Row],[C&amp;I CLM $ Collected]]</f>
        <v>240.98802000000001</v>
      </c>
      <c r="E962" s="48">
        <f>Table3[[#This Row],[CLM $ Collected ]]/'1.) CLM Reference'!$B$4</f>
        <v>2.5943257568808098E-6</v>
      </c>
      <c r="F962" s="47">
        <f>Table3[[#This Row],[Residential Incentive Disbursements]]+Table3[[#This Row],[C&amp;I Incentive Disbursements]]</f>
        <v>0</v>
      </c>
      <c r="G962" s="48">
        <f>Table3[[#This Row],[Incentive Disbursements]]/'1.) CLM Reference'!$B$5</f>
        <v>0</v>
      </c>
      <c r="H962" s="47">
        <v>240.98802000000001</v>
      </c>
      <c r="I962" s="48">
        <f>Table3[[#This Row],[Residential CLM $ Collected]]/'1.) CLM Reference'!$B$4</f>
        <v>2.5943257568808098E-6</v>
      </c>
      <c r="J962" s="49">
        <v>0</v>
      </c>
      <c r="K962" s="48">
        <f>Table3[[#This Row],[Residential Incentive Disbursements]]/'1.) CLM Reference'!$B$5</f>
        <v>0</v>
      </c>
      <c r="L962" s="49">
        <v>0</v>
      </c>
      <c r="M962" s="48">
        <f>Table3[[#This Row],[C&amp;I CLM $ Collected]]/'1.) CLM Reference'!$B$4</f>
        <v>0</v>
      </c>
      <c r="N962" s="49">
        <v>0</v>
      </c>
      <c r="O962" s="67">
        <f>Table3[[#This Row],[C&amp;I Incentive Disbursements]]/'1.) CLM Reference'!$B$5</f>
        <v>0</v>
      </c>
    </row>
    <row r="963" spans="1:15" x14ac:dyDescent="0.35">
      <c r="A963" t="s">
        <v>165</v>
      </c>
      <c r="B963" s="72">
        <v>9001109000</v>
      </c>
      <c r="C963" t="s">
        <v>45</v>
      </c>
      <c r="D963" s="47">
        <f>Table3[[#This Row],[Residential CLM $ Collected]]+Table3[[#This Row],[C&amp;I CLM $ Collected]]</f>
        <v>446.19057000000004</v>
      </c>
      <c r="E963" s="48">
        <f>Table3[[#This Row],[CLM $ Collected ]]/'1.) CLM Reference'!$B$4</f>
        <v>4.8034076060226152E-6</v>
      </c>
      <c r="F963" s="47">
        <f>Table3[[#This Row],[Residential Incentive Disbursements]]+Table3[[#This Row],[C&amp;I Incentive Disbursements]]</f>
        <v>0</v>
      </c>
      <c r="G963" s="48">
        <f>Table3[[#This Row],[Incentive Disbursements]]/'1.) CLM Reference'!$B$5</f>
        <v>0</v>
      </c>
      <c r="H963" s="47">
        <v>446.19057000000004</v>
      </c>
      <c r="I963" s="48">
        <f>Table3[[#This Row],[Residential CLM $ Collected]]/'1.) CLM Reference'!$B$4</f>
        <v>4.8034076060226152E-6</v>
      </c>
      <c r="J963" s="49">
        <v>0</v>
      </c>
      <c r="K963" s="48">
        <f>Table3[[#This Row],[Residential Incentive Disbursements]]/'1.) CLM Reference'!$B$5</f>
        <v>0</v>
      </c>
      <c r="L963" s="49">
        <v>0</v>
      </c>
      <c r="M963" s="48">
        <f>Table3[[#This Row],[C&amp;I CLM $ Collected]]/'1.) CLM Reference'!$B$4</f>
        <v>0</v>
      </c>
      <c r="N963" s="49">
        <v>0</v>
      </c>
      <c r="O963" s="67">
        <f>Table3[[#This Row],[C&amp;I Incentive Disbursements]]/'1.) CLM Reference'!$B$5</f>
        <v>0</v>
      </c>
    </row>
    <row r="964" spans="1:15" x14ac:dyDescent="0.35">
      <c r="A964" t="s">
        <v>165</v>
      </c>
      <c r="B964" s="72">
        <v>9001110000</v>
      </c>
      <c r="C964" t="s">
        <v>45</v>
      </c>
      <c r="D964" s="47">
        <f>Table3[[#This Row],[Residential CLM $ Collected]]+Table3[[#This Row],[C&amp;I CLM $ Collected]]</f>
        <v>825.64020000000005</v>
      </c>
      <c r="E964" s="48">
        <f>Table3[[#This Row],[CLM $ Collected ]]/'1.) CLM Reference'!$B$4</f>
        <v>8.8883241448111124E-6</v>
      </c>
      <c r="F964" s="47">
        <f>Table3[[#This Row],[Residential Incentive Disbursements]]+Table3[[#This Row],[C&amp;I Incentive Disbursements]]</f>
        <v>0</v>
      </c>
      <c r="G964" s="48">
        <f>Table3[[#This Row],[Incentive Disbursements]]/'1.) CLM Reference'!$B$5</f>
        <v>0</v>
      </c>
      <c r="H964" s="47">
        <v>825.64020000000005</v>
      </c>
      <c r="I964" s="48">
        <f>Table3[[#This Row],[Residential CLM $ Collected]]/'1.) CLM Reference'!$B$4</f>
        <v>8.8883241448111124E-6</v>
      </c>
      <c r="J964" s="49">
        <v>0</v>
      </c>
      <c r="K964" s="48">
        <f>Table3[[#This Row],[Residential Incentive Disbursements]]/'1.) CLM Reference'!$B$5</f>
        <v>0</v>
      </c>
      <c r="L964" s="49">
        <v>0</v>
      </c>
      <c r="M964" s="48">
        <f>Table3[[#This Row],[C&amp;I CLM $ Collected]]/'1.) CLM Reference'!$B$4</f>
        <v>0</v>
      </c>
      <c r="N964" s="49">
        <v>0</v>
      </c>
      <c r="O964" s="67">
        <f>Table3[[#This Row],[C&amp;I Incentive Disbursements]]/'1.) CLM Reference'!$B$5</f>
        <v>0</v>
      </c>
    </row>
    <row r="965" spans="1:15" x14ac:dyDescent="0.35">
      <c r="A965" t="s">
        <v>165</v>
      </c>
      <c r="B965" s="72">
        <v>9001111000</v>
      </c>
      <c r="C965" t="s">
        <v>45</v>
      </c>
      <c r="D965" s="47">
        <f>Table3[[#This Row],[Residential CLM $ Collected]]+Table3[[#This Row],[C&amp;I CLM $ Collected]]</f>
        <v>189.24906000000001</v>
      </c>
      <c r="E965" s="48">
        <f>Table3[[#This Row],[CLM $ Collected ]]/'1.) CLM Reference'!$B$4</f>
        <v>2.0373365896922254E-6</v>
      </c>
      <c r="F965" s="47">
        <f>Table3[[#This Row],[Residential Incentive Disbursements]]+Table3[[#This Row],[C&amp;I Incentive Disbursements]]</f>
        <v>0</v>
      </c>
      <c r="G965" s="48">
        <f>Table3[[#This Row],[Incentive Disbursements]]/'1.) CLM Reference'!$B$5</f>
        <v>0</v>
      </c>
      <c r="H965" s="47">
        <v>189.24906000000001</v>
      </c>
      <c r="I965" s="48">
        <f>Table3[[#This Row],[Residential CLM $ Collected]]/'1.) CLM Reference'!$B$4</f>
        <v>2.0373365896922254E-6</v>
      </c>
      <c r="J965" s="49">
        <v>0</v>
      </c>
      <c r="K965" s="48">
        <f>Table3[[#This Row],[Residential Incentive Disbursements]]/'1.) CLM Reference'!$B$5</f>
        <v>0</v>
      </c>
      <c r="L965" s="49">
        <v>0</v>
      </c>
      <c r="M965" s="48">
        <f>Table3[[#This Row],[C&amp;I CLM $ Collected]]/'1.) CLM Reference'!$B$4</f>
        <v>0</v>
      </c>
      <c r="N965" s="49">
        <v>0</v>
      </c>
      <c r="O965" s="67">
        <f>Table3[[#This Row],[C&amp;I Incentive Disbursements]]/'1.) CLM Reference'!$B$5</f>
        <v>0</v>
      </c>
    </row>
    <row r="966" spans="1:15" x14ac:dyDescent="0.35">
      <c r="A966" t="s">
        <v>165</v>
      </c>
      <c r="B966" s="72">
        <v>9001112000</v>
      </c>
      <c r="C966" t="s">
        <v>45</v>
      </c>
      <c r="D966" s="47">
        <f>Table3[[#This Row],[Residential CLM $ Collected]]+Table3[[#This Row],[C&amp;I CLM $ Collected]]</f>
        <v>278.09208000000001</v>
      </c>
      <c r="E966" s="48">
        <f>Table3[[#This Row],[CLM $ Collected ]]/'1.) CLM Reference'!$B$4</f>
        <v>2.9937647768903978E-6</v>
      </c>
      <c r="F966" s="47">
        <f>Table3[[#This Row],[Residential Incentive Disbursements]]+Table3[[#This Row],[C&amp;I Incentive Disbursements]]</f>
        <v>0</v>
      </c>
      <c r="G966" s="48">
        <f>Table3[[#This Row],[Incentive Disbursements]]/'1.) CLM Reference'!$B$5</f>
        <v>0</v>
      </c>
      <c r="H966" s="47">
        <v>278.09208000000001</v>
      </c>
      <c r="I966" s="48">
        <f>Table3[[#This Row],[Residential CLM $ Collected]]/'1.) CLM Reference'!$B$4</f>
        <v>2.9937647768903978E-6</v>
      </c>
      <c r="J966" s="49">
        <v>0</v>
      </c>
      <c r="K966" s="48">
        <f>Table3[[#This Row],[Residential Incentive Disbursements]]/'1.) CLM Reference'!$B$5</f>
        <v>0</v>
      </c>
      <c r="L966" s="49">
        <v>0</v>
      </c>
      <c r="M966" s="48">
        <f>Table3[[#This Row],[C&amp;I CLM $ Collected]]/'1.) CLM Reference'!$B$4</f>
        <v>0</v>
      </c>
      <c r="N966" s="49">
        <v>0</v>
      </c>
      <c r="O966" s="67">
        <f>Table3[[#This Row],[C&amp;I Incentive Disbursements]]/'1.) CLM Reference'!$B$5</f>
        <v>0</v>
      </c>
    </row>
    <row r="967" spans="1:15" x14ac:dyDescent="0.35">
      <c r="A967" t="s">
        <v>165</v>
      </c>
      <c r="B967" s="72">
        <v>9001113000</v>
      </c>
      <c r="C967" t="s">
        <v>45</v>
      </c>
      <c r="D967" s="47">
        <f>Table3[[#This Row],[Residential CLM $ Collected]]+Table3[[#This Row],[C&amp;I CLM $ Collected]]</f>
        <v>323.25258000000002</v>
      </c>
      <c r="E967" s="48">
        <f>Table3[[#This Row],[CLM $ Collected ]]/'1.) CLM Reference'!$B$4</f>
        <v>3.4799343729707998E-6</v>
      </c>
      <c r="F967" s="47">
        <f>Table3[[#This Row],[Residential Incentive Disbursements]]+Table3[[#This Row],[C&amp;I Incentive Disbursements]]</f>
        <v>221.96</v>
      </c>
      <c r="G967" s="48">
        <f>Table3[[#This Row],[Incentive Disbursements]]/'1.) CLM Reference'!$B$5</f>
        <v>1.7822283264893402E-6</v>
      </c>
      <c r="H967" s="47">
        <v>323.25258000000002</v>
      </c>
      <c r="I967" s="48">
        <f>Table3[[#This Row],[Residential CLM $ Collected]]/'1.) CLM Reference'!$B$4</f>
        <v>3.4799343729707998E-6</v>
      </c>
      <c r="J967" s="49">
        <v>221.96</v>
      </c>
      <c r="K967" s="48">
        <f>Table3[[#This Row],[Residential Incentive Disbursements]]/'1.) CLM Reference'!$B$5</f>
        <v>1.7822283264893402E-6</v>
      </c>
      <c r="L967" s="49">
        <v>0</v>
      </c>
      <c r="M967" s="48">
        <f>Table3[[#This Row],[C&amp;I CLM $ Collected]]/'1.) CLM Reference'!$B$4</f>
        <v>0</v>
      </c>
      <c r="N967" s="49">
        <v>0</v>
      </c>
      <c r="O967" s="67">
        <f>Table3[[#This Row],[C&amp;I Incentive Disbursements]]/'1.) CLM Reference'!$B$5</f>
        <v>0</v>
      </c>
    </row>
    <row r="968" spans="1:15" x14ac:dyDescent="0.35">
      <c r="A968" t="s">
        <v>165</v>
      </c>
      <c r="B968" s="72">
        <v>9001201000</v>
      </c>
      <c r="C968" t="s">
        <v>45</v>
      </c>
      <c r="D968" s="47">
        <f>Table3[[#This Row],[Residential CLM $ Collected]]+Table3[[#This Row],[C&amp;I CLM $ Collected]]</f>
        <v>76834.897146000003</v>
      </c>
      <c r="E968" s="48">
        <f>Table3[[#This Row],[CLM $ Collected ]]/'1.) CLM Reference'!$B$4</f>
        <v>8.2715627396397391E-4</v>
      </c>
      <c r="F968" s="47">
        <f>Table3[[#This Row],[Residential Incentive Disbursements]]+Table3[[#This Row],[C&amp;I Incentive Disbursements]]</f>
        <v>2129.25</v>
      </c>
      <c r="G968" s="48">
        <f>Table3[[#This Row],[Incentive Disbursements]]/'1.) CLM Reference'!$B$5</f>
        <v>1.7096817733724217E-5</v>
      </c>
      <c r="H968" s="47">
        <v>76834.897146000003</v>
      </c>
      <c r="I968" s="48">
        <f>Table3[[#This Row],[Residential CLM $ Collected]]/'1.) CLM Reference'!$B$4</f>
        <v>8.2715627396397391E-4</v>
      </c>
      <c r="J968" s="49">
        <v>2129.25</v>
      </c>
      <c r="K968" s="48">
        <f>Table3[[#This Row],[Residential Incentive Disbursements]]/'1.) CLM Reference'!$B$5</f>
        <v>1.7096817733724217E-5</v>
      </c>
      <c r="L968" s="49">
        <v>0</v>
      </c>
      <c r="M968" s="48">
        <f>Table3[[#This Row],[C&amp;I CLM $ Collected]]/'1.) CLM Reference'!$B$4</f>
        <v>0</v>
      </c>
      <c r="N968" s="49">
        <v>0</v>
      </c>
      <c r="O968" s="67">
        <f>Table3[[#This Row],[C&amp;I Incentive Disbursements]]/'1.) CLM Reference'!$B$5</f>
        <v>0</v>
      </c>
    </row>
    <row r="969" spans="1:15" x14ac:dyDescent="0.35">
      <c r="A969" t="s">
        <v>165</v>
      </c>
      <c r="B969" s="72">
        <v>9001202000</v>
      </c>
      <c r="C969" t="s">
        <v>45</v>
      </c>
      <c r="D969" s="47">
        <f>Table3[[#This Row],[Residential CLM $ Collected]]+Table3[[#This Row],[C&amp;I CLM $ Collected]]</f>
        <v>68572.666785000009</v>
      </c>
      <c r="E969" s="48">
        <f>Table3[[#This Row],[CLM $ Collected ]]/'1.) CLM Reference'!$B$4</f>
        <v>7.3821028803975697E-4</v>
      </c>
      <c r="F969" s="47">
        <f>Table3[[#This Row],[Residential Incentive Disbursements]]+Table3[[#This Row],[C&amp;I Incentive Disbursements]]</f>
        <v>23788.3</v>
      </c>
      <c r="G969" s="48">
        <f>Table3[[#This Row],[Incentive Disbursements]]/'1.) CLM Reference'!$B$5</f>
        <v>1.9100820913239486E-4</v>
      </c>
      <c r="H969" s="47">
        <v>68572.666785000009</v>
      </c>
      <c r="I969" s="48">
        <f>Table3[[#This Row],[Residential CLM $ Collected]]/'1.) CLM Reference'!$B$4</f>
        <v>7.3821028803975697E-4</v>
      </c>
      <c r="J969" s="49">
        <v>23788.3</v>
      </c>
      <c r="K969" s="48">
        <f>Table3[[#This Row],[Residential Incentive Disbursements]]/'1.) CLM Reference'!$B$5</f>
        <v>1.9100820913239486E-4</v>
      </c>
      <c r="L969" s="49">
        <v>0</v>
      </c>
      <c r="M969" s="48">
        <f>Table3[[#This Row],[C&amp;I CLM $ Collected]]/'1.) CLM Reference'!$B$4</f>
        <v>0</v>
      </c>
      <c r="N969" s="49">
        <v>0</v>
      </c>
      <c r="O969" s="67">
        <f>Table3[[#This Row],[C&amp;I Incentive Disbursements]]/'1.) CLM Reference'!$B$5</f>
        <v>0</v>
      </c>
    </row>
    <row r="970" spans="1:15" x14ac:dyDescent="0.35">
      <c r="A970" t="s">
        <v>165</v>
      </c>
      <c r="B970" s="72">
        <v>9001203000</v>
      </c>
      <c r="C970" t="s">
        <v>45</v>
      </c>
      <c r="D970" s="47">
        <f>Table3[[#This Row],[Residential CLM $ Collected]]+Table3[[#This Row],[C&amp;I CLM $ Collected]]</f>
        <v>135138.21885900002</v>
      </c>
      <c r="E970" s="48">
        <f>Table3[[#This Row],[CLM $ Collected ]]/'1.) CLM Reference'!$B$4</f>
        <v>1.4548132389522921E-3</v>
      </c>
      <c r="F970" s="47">
        <f>Table3[[#This Row],[Residential Incentive Disbursements]]+Table3[[#This Row],[C&amp;I Incentive Disbursements]]</f>
        <v>74877.14</v>
      </c>
      <c r="G970" s="48">
        <f>Table3[[#This Row],[Incentive Disbursements]]/'1.) CLM Reference'!$B$5</f>
        <v>6.0122616649174634E-4</v>
      </c>
      <c r="H970" s="47">
        <v>135138.21885900002</v>
      </c>
      <c r="I970" s="48">
        <f>Table3[[#This Row],[Residential CLM $ Collected]]/'1.) CLM Reference'!$B$4</f>
        <v>1.4548132389522921E-3</v>
      </c>
      <c r="J970" s="49">
        <v>74877.14</v>
      </c>
      <c r="K970" s="48">
        <f>Table3[[#This Row],[Residential Incentive Disbursements]]/'1.) CLM Reference'!$B$5</f>
        <v>6.0122616649174634E-4</v>
      </c>
      <c r="L970" s="49">
        <v>0</v>
      </c>
      <c r="M970" s="48">
        <f>Table3[[#This Row],[C&amp;I CLM $ Collected]]/'1.) CLM Reference'!$B$4</f>
        <v>0</v>
      </c>
      <c r="N970" s="49">
        <v>0</v>
      </c>
      <c r="O970" s="67">
        <f>Table3[[#This Row],[C&amp;I Incentive Disbursements]]/'1.) CLM Reference'!$B$5</f>
        <v>0</v>
      </c>
    </row>
    <row r="971" spans="1:15" x14ac:dyDescent="0.35">
      <c r="A971" t="s">
        <v>165</v>
      </c>
      <c r="B971" s="72">
        <v>9001204000</v>
      </c>
      <c r="C971" t="s">
        <v>45</v>
      </c>
      <c r="D971" s="47">
        <f>Table3[[#This Row],[Residential CLM $ Collected]]+Table3[[#This Row],[C&amp;I CLM $ Collected]]</f>
        <v>58485.315630000005</v>
      </c>
      <c r="E971" s="48">
        <f>Table3[[#This Row],[CLM $ Collected ]]/'1.) CLM Reference'!$B$4</f>
        <v>6.2961619726247312E-4</v>
      </c>
      <c r="F971" s="47">
        <f>Table3[[#This Row],[Residential Incentive Disbursements]]+Table3[[#This Row],[C&amp;I Incentive Disbursements]]</f>
        <v>25348.73</v>
      </c>
      <c r="G971" s="48">
        <f>Table3[[#This Row],[Incentive Disbursements]]/'1.) CLM Reference'!$B$5</f>
        <v>2.0353768537813177E-4</v>
      </c>
      <c r="H971" s="47">
        <v>58485.315630000005</v>
      </c>
      <c r="I971" s="48">
        <f>Table3[[#This Row],[Residential CLM $ Collected]]/'1.) CLM Reference'!$B$4</f>
        <v>6.2961619726247312E-4</v>
      </c>
      <c r="J971" s="49">
        <v>25348.73</v>
      </c>
      <c r="K971" s="48">
        <f>Table3[[#This Row],[Residential Incentive Disbursements]]/'1.) CLM Reference'!$B$5</f>
        <v>2.0353768537813177E-4</v>
      </c>
      <c r="L971" s="49">
        <v>0</v>
      </c>
      <c r="M971" s="48">
        <f>Table3[[#This Row],[C&amp;I CLM $ Collected]]/'1.) CLM Reference'!$B$4</f>
        <v>0</v>
      </c>
      <c r="N971" s="49">
        <v>0</v>
      </c>
      <c r="O971" s="67">
        <f>Table3[[#This Row],[C&amp;I Incentive Disbursements]]/'1.) CLM Reference'!$B$5</f>
        <v>0</v>
      </c>
    </row>
    <row r="972" spans="1:15" x14ac:dyDescent="0.35">
      <c r="A972" t="s">
        <v>165</v>
      </c>
      <c r="B972" s="72">
        <v>9001205000</v>
      </c>
      <c r="C972" t="s">
        <v>45</v>
      </c>
      <c r="D972" s="47">
        <f>Table3[[#This Row],[Residential CLM $ Collected]]+Table3[[#This Row],[C&amp;I CLM $ Collected]]</f>
        <v>80134.068735000008</v>
      </c>
      <c r="E972" s="48">
        <f>Table3[[#This Row],[CLM $ Collected ]]/'1.) CLM Reference'!$B$4</f>
        <v>8.6267308442497569E-4</v>
      </c>
      <c r="F972" s="47">
        <f>Table3[[#This Row],[Residential Incentive Disbursements]]+Table3[[#This Row],[C&amp;I Incentive Disbursements]]</f>
        <v>60912.480000000003</v>
      </c>
      <c r="G972" s="48">
        <f>Table3[[#This Row],[Incentive Disbursements]]/'1.) CLM Reference'!$B$5</f>
        <v>4.8909689715586323E-4</v>
      </c>
      <c r="H972" s="47">
        <v>80134.068735000008</v>
      </c>
      <c r="I972" s="48">
        <f>Table3[[#This Row],[Residential CLM $ Collected]]/'1.) CLM Reference'!$B$4</f>
        <v>8.6267308442497569E-4</v>
      </c>
      <c r="J972" s="49">
        <v>60912.480000000003</v>
      </c>
      <c r="K972" s="48">
        <f>Table3[[#This Row],[Residential Incentive Disbursements]]/'1.) CLM Reference'!$B$5</f>
        <v>4.8909689715586323E-4</v>
      </c>
      <c r="L972" s="49">
        <v>0</v>
      </c>
      <c r="M972" s="48">
        <f>Table3[[#This Row],[C&amp;I CLM $ Collected]]/'1.) CLM Reference'!$B$4</f>
        <v>0</v>
      </c>
      <c r="N972" s="49">
        <v>0</v>
      </c>
      <c r="O972" s="67">
        <f>Table3[[#This Row],[C&amp;I Incentive Disbursements]]/'1.) CLM Reference'!$B$5</f>
        <v>0</v>
      </c>
    </row>
    <row r="973" spans="1:15" x14ac:dyDescent="0.35">
      <c r="A973" t="s">
        <v>165</v>
      </c>
      <c r="B973" s="72">
        <v>9001205200</v>
      </c>
      <c r="C973" t="s">
        <v>45</v>
      </c>
      <c r="D973" s="47">
        <f>Table3[[#This Row],[Residential CLM $ Collected]]+Table3[[#This Row],[C&amp;I CLM $ Collected]]</f>
        <v>113.08962</v>
      </c>
      <c r="E973" s="48">
        <f>Table3[[#This Row],[CLM $ Collected ]]/'1.) CLM Reference'!$B$4</f>
        <v>1.2174518633825164E-6</v>
      </c>
      <c r="F973" s="47">
        <f>Table3[[#This Row],[Residential Incentive Disbursements]]+Table3[[#This Row],[C&amp;I Incentive Disbursements]]</f>
        <v>0</v>
      </c>
      <c r="G973" s="48">
        <f>Table3[[#This Row],[Incentive Disbursements]]/'1.) CLM Reference'!$B$5</f>
        <v>0</v>
      </c>
      <c r="H973" s="47">
        <v>113.08962</v>
      </c>
      <c r="I973" s="48">
        <f>Table3[[#This Row],[Residential CLM $ Collected]]/'1.) CLM Reference'!$B$4</f>
        <v>1.2174518633825164E-6</v>
      </c>
      <c r="J973" s="49">
        <v>0</v>
      </c>
      <c r="K973" s="48">
        <f>Table3[[#This Row],[Residential Incentive Disbursements]]/'1.) CLM Reference'!$B$5</f>
        <v>0</v>
      </c>
      <c r="L973" s="49">
        <v>0</v>
      </c>
      <c r="M973" s="48">
        <f>Table3[[#This Row],[C&amp;I CLM $ Collected]]/'1.) CLM Reference'!$B$4</f>
        <v>0</v>
      </c>
      <c r="N973" s="49">
        <v>0</v>
      </c>
      <c r="O973" s="67">
        <f>Table3[[#This Row],[C&amp;I Incentive Disbursements]]/'1.) CLM Reference'!$B$5</f>
        <v>0</v>
      </c>
    </row>
    <row r="974" spans="1:15" x14ac:dyDescent="0.35">
      <c r="A974" t="s">
        <v>165</v>
      </c>
      <c r="B974" s="72">
        <v>9001205300</v>
      </c>
      <c r="C974" t="s">
        <v>45</v>
      </c>
      <c r="D974" s="47">
        <f>Table3[[#This Row],[Residential CLM $ Collected]]+Table3[[#This Row],[C&amp;I CLM $ Collected]]</f>
        <v>60.640650000000001</v>
      </c>
      <c r="E974" s="48">
        <f>Table3[[#This Row],[CLM $ Collected ]]/'1.) CLM Reference'!$B$4</f>
        <v>6.5281917420207973E-7</v>
      </c>
      <c r="F974" s="47">
        <f>Table3[[#This Row],[Residential Incentive Disbursements]]+Table3[[#This Row],[C&amp;I Incentive Disbursements]]</f>
        <v>0</v>
      </c>
      <c r="G974" s="48">
        <f>Table3[[#This Row],[Incentive Disbursements]]/'1.) CLM Reference'!$B$5</f>
        <v>0</v>
      </c>
      <c r="H974" s="47">
        <v>60.640650000000001</v>
      </c>
      <c r="I974" s="48">
        <f>Table3[[#This Row],[Residential CLM $ Collected]]/'1.) CLM Reference'!$B$4</f>
        <v>6.5281917420207973E-7</v>
      </c>
      <c r="J974" s="49">
        <v>0</v>
      </c>
      <c r="K974" s="48">
        <f>Table3[[#This Row],[Residential Incentive Disbursements]]/'1.) CLM Reference'!$B$5</f>
        <v>0</v>
      </c>
      <c r="L974" s="49">
        <v>0</v>
      </c>
      <c r="M974" s="48">
        <f>Table3[[#This Row],[C&amp;I CLM $ Collected]]/'1.) CLM Reference'!$B$4</f>
        <v>0</v>
      </c>
      <c r="N974" s="49">
        <v>0</v>
      </c>
      <c r="O974" s="67">
        <f>Table3[[#This Row],[C&amp;I Incentive Disbursements]]/'1.) CLM Reference'!$B$5</f>
        <v>0</v>
      </c>
    </row>
    <row r="975" spans="1:15" x14ac:dyDescent="0.35">
      <c r="A975" t="s">
        <v>165</v>
      </c>
      <c r="B975" s="72">
        <v>9001206000</v>
      </c>
      <c r="C975" t="s">
        <v>45</v>
      </c>
      <c r="D975" s="47">
        <f>Table3[[#This Row],[Residential CLM $ Collected]]+Table3[[#This Row],[C&amp;I CLM $ Collected]]</f>
        <v>66300.907680000004</v>
      </c>
      <c r="E975" s="48">
        <f>Table3[[#This Row],[CLM $ Collected ]]/'1.) CLM Reference'!$B$4</f>
        <v>7.1375395548210535E-4</v>
      </c>
      <c r="F975" s="47">
        <f>Table3[[#This Row],[Residential Incentive Disbursements]]+Table3[[#This Row],[C&amp;I Incentive Disbursements]]</f>
        <v>52357.25</v>
      </c>
      <c r="G975" s="48">
        <f>Table3[[#This Row],[Incentive Disbursements]]/'1.) CLM Reference'!$B$5</f>
        <v>4.2040265834872949E-4</v>
      </c>
      <c r="H975" s="47">
        <v>66300.907680000004</v>
      </c>
      <c r="I975" s="48">
        <f>Table3[[#This Row],[Residential CLM $ Collected]]/'1.) CLM Reference'!$B$4</f>
        <v>7.1375395548210535E-4</v>
      </c>
      <c r="J975" s="49">
        <v>52357.25</v>
      </c>
      <c r="K975" s="48">
        <f>Table3[[#This Row],[Residential Incentive Disbursements]]/'1.) CLM Reference'!$B$5</f>
        <v>4.2040265834872949E-4</v>
      </c>
      <c r="L975" s="49">
        <v>0</v>
      </c>
      <c r="M975" s="48">
        <f>Table3[[#This Row],[C&amp;I CLM $ Collected]]/'1.) CLM Reference'!$B$4</f>
        <v>0</v>
      </c>
      <c r="N975" s="49">
        <v>0</v>
      </c>
      <c r="O975" s="67">
        <f>Table3[[#This Row],[C&amp;I Incentive Disbursements]]/'1.) CLM Reference'!$B$5</f>
        <v>0</v>
      </c>
    </row>
    <row r="976" spans="1:15" x14ac:dyDescent="0.35">
      <c r="A976" t="s">
        <v>165</v>
      </c>
      <c r="B976" s="72">
        <v>9001207000</v>
      </c>
      <c r="C976" t="s">
        <v>45</v>
      </c>
      <c r="D976" s="47">
        <f>Table3[[#This Row],[Residential CLM $ Collected]]+Table3[[#This Row],[C&amp;I CLM $ Collected]]</f>
        <v>54930.84618</v>
      </c>
      <c r="E976" s="48">
        <f>Table3[[#This Row],[CLM $ Collected ]]/'1.) CLM Reference'!$B$4</f>
        <v>5.9135101027856841E-4</v>
      </c>
      <c r="F976" s="47">
        <f>Table3[[#This Row],[Residential Incentive Disbursements]]+Table3[[#This Row],[C&amp;I Incentive Disbursements]]</f>
        <v>24708.13</v>
      </c>
      <c r="G976" s="48">
        <f>Table3[[#This Row],[Incentive Disbursements]]/'1.) CLM Reference'!$B$5</f>
        <v>1.9839398621635006E-4</v>
      </c>
      <c r="H976" s="47">
        <v>54930.84618</v>
      </c>
      <c r="I976" s="48">
        <f>Table3[[#This Row],[Residential CLM $ Collected]]/'1.) CLM Reference'!$B$4</f>
        <v>5.9135101027856841E-4</v>
      </c>
      <c r="J976" s="49">
        <v>24708.13</v>
      </c>
      <c r="K976" s="48">
        <f>Table3[[#This Row],[Residential Incentive Disbursements]]/'1.) CLM Reference'!$B$5</f>
        <v>1.9839398621635006E-4</v>
      </c>
      <c r="L976" s="49">
        <v>0</v>
      </c>
      <c r="M976" s="48">
        <f>Table3[[#This Row],[C&amp;I CLM $ Collected]]/'1.) CLM Reference'!$B$4</f>
        <v>0</v>
      </c>
      <c r="N976" s="49">
        <v>0</v>
      </c>
      <c r="O976" s="67">
        <f>Table3[[#This Row],[C&amp;I Incentive Disbursements]]/'1.) CLM Reference'!$B$5</f>
        <v>0</v>
      </c>
    </row>
    <row r="977" spans="1:15" x14ac:dyDescent="0.35">
      <c r="A977" t="s">
        <v>165</v>
      </c>
      <c r="B977" s="72">
        <v>9001208000</v>
      </c>
      <c r="C977" t="s">
        <v>45</v>
      </c>
      <c r="D977" s="47">
        <f>Table3[[#This Row],[Residential CLM $ Collected]]+Table3[[#This Row],[C&amp;I CLM $ Collected]]</f>
        <v>36988.821029999999</v>
      </c>
      <c r="E977" s="48">
        <f>Table3[[#This Row],[CLM $ Collected ]]/'1.) CLM Reference'!$B$4</f>
        <v>3.981984295932369E-4</v>
      </c>
      <c r="F977" s="47">
        <f>Table3[[#This Row],[Residential Incentive Disbursements]]+Table3[[#This Row],[C&amp;I Incentive Disbursements]]</f>
        <v>13018.45</v>
      </c>
      <c r="G977" s="48">
        <f>Table3[[#This Row],[Incentive Disbursements]]/'1.) CLM Reference'!$B$5</f>
        <v>1.0453167398173161E-4</v>
      </c>
      <c r="H977" s="47">
        <v>36988.821029999999</v>
      </c>
      <c r="I977" s="48">
        <f>Table3[[#This Row],[Residential CLM $ Collected]]/'1.) CLM Reference'!$B$4</f>
        <v>3.981984295932369E-4</v>
      </c>
      <c r="J977" s="49">
        <v>13018.45</v>
      </c>
      <c r="K977" s="48">
        <f>Table3[[#This Row],[Residential Incentive Disbursements]]/'1.) CLM Reference'!$B$5</f>
        <v>1.0453167398173161E-4</v>
      </c>
      <c r="L977" s="49">
        <v>0</v>
      </c>
      <c r="M977" s="48">
        <f>Table3[[#This Row],[C&amp;I CLM $ Collected]]/'1.) CLM Reference'!$B$4</f>
        <v>0</v>
      </c>
      <c r="N977" s="49">
        <v>0</v>
      </c>
      <c r="O977" s="67">
        <f>Table3[[#This Row],[C&amp;I Incentive Disbursements]]/'1.) CLM Reference'!$B$5</f>
        <v>0</v>
      </c>
    </row>
    <row r="978" spans="1:15" x14ac:dyDescent="0.35">
      <c r="A978" t="s">
        <v>165</v>
      </c>
      <c r="B978" s="72">
        <v>9001209000</v>
      </c>
      <c r="C978" t="s">
        <v>45</v>
      </c>
      <c r="D978" s="47">
        <f>Table3[[#This Row],[Residential CLM $ Collected]]+Table3[[#This Row],[C&amp;I CLM $ Collected]]</f>
        <v>58716.095444999999</v>
      </c>
      <c r="E978" s="48">
        <f>Table3[[#This Row],[CLM $ Collected ]]/'1.) CLM Reference'!$B$4</f>
        <v>6.321006278919404E-4</v>
      </c>
      <c r="F978" s="47">
        <f>Table3[[#This Row],[Residential Incentive Disbursements]]+Table3[[#This Row],[C&amp;I Incentive Disbursements]]</f>
        <v>23512.63</v>
      </c>
      <c r="G978" s="48">
        <f>Table3[[#This Row],[Incentive Disbursements]]/'1.) CLM Reference'!$B$5</f>
        <v>1.8879471623834497E-4</v>
      </c>
      <c r="H978" s="47">
        <v>58716.095444999999</v>
      </c>
      <c r="I978" s="48">
        <f>Table3[[#This Row],[Residential CLM $ Collected]]/'1.) CLM Reference'!$B$4</f>
        <v>6.321006278919404E-4</v>
      </c>
      <c r="J978" s="49">
        <v>23512.63</v>
      </c>
      <c r="K978" s="48">
        <f>Table3[[#This Row],[Residential Incentive Disbursements]]/'1.) CLM Reference'!$B$5</f>
        <v>1.8879471623834497E-4</v>
      </c>
      <c r="L978" s="49">
        <v>0</v>
      </c>
      <c r="M978" s="48">
        <f>Table3[[#This Row],[C&amp;I CLM $ Collected]]/'1.) CLM Reference'!$B$4</f>
        <v>0</v>
      </c>
      <c r="N978" s="49">
        <v>0</v>
      </c>
      <c r="O978" s="67">
        <f>Table3[[#This Row],[C&amp;I Incentive Disbursements]]/'1.) CLM Reference'!$B$5</f>
        <v>0</v>
      </c>
    </row>
    <row r="979" spans="1:15" x14ac:dyDescent="0.35">
      <c r="A979" t="s">
        <v>165</v>
      </c>
      <c r="B979" s="72">
        <v>9001210000</v>
      </c>
      <c r="C979" t="s">
        <v>45</v>
      </c>
      <c r="D979" s="47">
        <f>Table3[[#This Row],[Residential CLM $ Collected]]+Table3[[#This Row],[C&amp;I CLM $ Collected]]</f>
        <v>40399.23573</v>
      </c>
      <c r="E979" s="48">
        <f>Table3[[#This Row],[CLM $ Collected ]]/'1.) CLM Reference'!$B$4</f>
        <v>4.349128135607675E-4</v>
      </c>
      <c r="F979" s="47">
        <f>Table3[[#This Row],[Residential Incentive Disbursements]]+Table3[[#This Row],[C&amp;I Incentive Disbursements]]</f>
        <v>28401.18</v>
      </c>
      <c r="G979" s="48">
        <f>Table3[[#This Row],[Incentive Disbursements]]/'1.) CLM Reference'!$B$5</f>
        <v>2.2804733961850115E-4</v>
      </c>
      <c r="H979" s="47">
        <v>40399.23573</v>
      </c>
      <c r="I979" s="48">
        <f>Table3[[#This Row],[Residential CLM $ Collected]]/'1.) CLM Reference'!$B$4</f>
        <v>4.349128135607675E-4</v>
      </c>
      <c r="J979" s="49">
        <v>28401.18</v>
      </c>
      <c r="K979" s="48">
        <f>Table3[[#This Row],[Residential Incentive Disbursements]]/'1.) CLM Reference'!$B$5</f>
        <v>2.2804733961850115E-4</v>
      </c>
      <c r="L979" s="49">
        <v>0</v>
      </c>
      <c r="M979" s="48">
        <f>Table3[[#This Row],[C&amp;I CLM $ Collected]]/'1.) CLM Reference'!$B$4</f>
        <v>0</v>
      </c>
      <c r="N979" s="49">
        <v>0</v>
      </c>
      <c r="O979" s="67">
        <f>Table3[[#This Row],[C&amp;I Incentive Disbursements]]/'1.) CLM Reference'!$B$5</f>
        <v>0</v>
      </c>
    </row>
    <row r="980" spans="1:15" x14ac:dyDescent="0.35">
      <c r="A980" t="s">
        <v>165</v>
      </c>
      <c r="B980" s="72">
        <v>9001210300</v>
      </c>
      <c r="C980" t="s">
        <v>45</v>
      </c>
      <c r="D980" s="47">
        <f>Table3[[#This Row],[Residential CLM $ Collected]]+Table3[[#This Row],[C&amp;I CLM $ Collected]]</f>
        <v>35.896560000000001</v>
      </c>
      <c r="E980" s="48">
        <f>Table3[[#This Row],[CLM $ Collected ]]/'1.) CLM Reference'!$B$4</f>
        <v>3.8643983294861463E-7</v>
      </c>
      <c r="F980" s="47">
        <f>Table3[[#This Row],[Residential Incentive Disbursements]]+Table3[[#This Row],[C&amp;I Incentive Disbursements]]</f>
        <v>0</v>
      </c>
      <c r="G980" s="48">
        <f>Table3[[#This Row],[Incentive Disbursements]]/'1.) CLM Reference'!$B$5</f>
        <v>0</v>
      </c>
      <c r="H980" s="47">
        <v>35.896560000000001</v>
      </c>
      <c r="I980" s="48">
        <f>Table3[[#This Row],[Residential CLM $ Collected]]/'1.) CLM Reference'!$B$4</f>
        <v>3.8643983294861463E-7</v>
      </c>
      <c r="J980" s="49">
        <v>0</v>
      </c>
      <c r="K980" s="48">
        <f>Table3[[#This Row],[Residential Incentive Disbursements]]/'1.) CLM Reference'!$B$5</f>
        <v>0</v>
      </c>
      <c r="L980" s="49">
        <v>0</v>
      </c>
      <c r="M980" s="48">
        <f>Table3[[#This Row],[C&amp;I CLM $ Collected]]/'1.) CLM Reference'!$B$4</f>
        <v>0</v>
      </c>
      <c r="N980" s="49">
        <v>0</v>
      </c>
      <c r="O980" s="67">
        <f>Table3[[#This Row],[C&amp;I Incentive Disbursements]]/'1.) CLM Reference'!$B$5</f>
        <v>0</v>
      </c>
    </row>
    <row r="981" spans="1:15" x14ac:dyDescent="0.35">
      <c r="A981" t="s">
        <v>165</v>
      </c>
      <c r="B981" s="72">
        <v>9001210400</v>
      </c>
      <c r="C981" t="s">
        <v>45</v>
      </c>
      <c r="D981" s="47">
        <f>Table3[[#This Row],[Residential CLM $ Collected]]+Table3[[#This Row],[C&amp;I CLM $ Collected]]</f>
        <v>24.449460000000002</v>
      </c>
      <c r="E981" s="48">
        <f>Table3[[#This Row],[CLM $ Collected ]]/'1.) CLM Reference'!$B$4</f>
        <v>2.6320753961058768E-7</v>
      </c>
      <c r="F981" s="47">
        <f>Table3[[#This Row],[Residential Incentive Disbursements]]+Table3[[#This Row],[C&amp;I Incentive Disbursements]]</f>
        <v>0</v>
      </c>
      <c r="G981" s="48">
        <f>Table3[[#This Row],[Incentive Disbursements]]/'1.) CLM Reference'!$B$5</f>
        <v>0</v>
      </c>
      <c r="H981" s="47">
        <v>24.449460000000002</v>
      </c>
      <c r="I981" s="48">
        <f>Table3[[#This Row],[Residential CLM $ Collected]]/'1.) CLM Reference'!$B$4</f>
        <v>2.6320753961058768E-7</v>
      </c>
      <c r="J981" s="49">
        <v>0</v>
      </c>
      <c r="K981" s="48">
        <f>Table3[[#This Row],[Residential Incentive Disbursements]]/'1.) CLM Reference'!$B$5</f>
        <v>0</v>
      </c>
      <c r="L981" s="49">
        <v>0</v>
      </c>
      <c r="M981" s="48">
        <f>Table3[[#This Row],[C&amp;I CLM $ Collected]]/'1.) CLM Reference'!$B$4</f>
        <v>0</v>
      </c>
      <c r="N981" s="49">
        <v>0</v>
      </c>
      <c r="O981" s="67">
        <f>Table3[[#This Row],[C&amp;I Incentive Disbursements]]/'1.) CLM Reference'!$B$5</f>
        <v>0</v>
      </c>
    </row>
    <row r="982" spans="1:15" x14ac:dyDescent="0.35">
      <c r="A982" t="s">
        <v>165</v>
      </c>
      <c r="B982" s="72">
        <v>9001210500</v>
      </c>
      <c r="C982" t="s">
        <v>45</v>
      </c>
      <c r="D982" s="47">
        <f>Table3[[#This Row],[Residential CLM $ Collected]]+Table3[[#This Row],[C&amp;I CLM $ Collected]]</f>
        <v>21.37275</v>
      </c>
      <c r="E982" s="48">
        <f>Table3[[#This Row],[CLM $ Collected ]]/'1.) CLM Reference'!$B$4</f>
        <v>2.3008561097922763E-7</v>
      </c>
      <c r="F982" s="47">
        <f>Table3[[#This Row],[Residential Incentive Disbursements]]+Table3[[#This Row],[C&amp;I Incentive Disbursements]]</f>
        <v>0</v>
      </c>
      <c r="G982" s="48">
        <f>Table3[[#This Row],[Incentive Disbursements]]/'1.) CLM Reference'!$B$5</f>
        <v>0</v>
      </c>
      <c r="H982" s="47">
        <v>21.37275</v>
      </c>
      <c r="I982" s="48">
        <f>Table3[[#This Row],[Residential CLM $ Collected]]/'1.) CLM Reference'!$B$4</f>
        <v>2.3008561097922763E-7</v>
      </c>
      <c r="J982" s="49">
        <v>0</v>
      </c>
      <c r="K982" s="48">
        <f>Table3[[#This Row],[Residential Incentive Disbursements]]/'1.) CLM Reference'!$B$5</f>
        <v>0</v>
      </c>
      <c r="L982" s="49">
        <v>0</v>
      </c>
      <c r="M982" s="48">
        <f>Table3[[#This Row],[C&amp;I CLM $ Collected]]/'1.) CLM Reference'!$B$4</f>
        <v>0</v>
      </c>
      <c r="N982" s="49">
        <v>0</v>
      </c>
      <c r="O982" s="67">
        <f>Table3[[#This Row],[C&amp;I Incentive Disbursements]]/'1.) CLM Reference'!$B$5</f>
        <v>0</v>
      </c>
    </row>
    <row r="983" spans="1:15" x14ac:dyDescent="0.35">
      <c r="A983" t="s">
        <v>165</v>
      </c>
      <c r="B983" s="72">
        <v>9001210701</v>
      </c>
      <c r="C983" t="s">
        <v>45</v>
      </c>
      <c r="D983" s="47">
        <f>Table3[[#This Row],[Residential CLM $ Collected]]+Table3[[#This Row],[C&amp;I CLM $ Collected]]</f>
        <v>91.79898</v>
      </c>
      <c r="E983" s="48">
        <f>Table3[[#This Row],[CLM $ Collected ]]/'1.) CLM Reference'!$B$4</f>
        <v>9.8825019712343515E-7</v>
      </c>
      <c r="F983" s="47">
        <f>Table3[[#This Row],[Residential Incentive Disbursements]]+Table3[[#This Row],[C&amp;I Incentive Disbursements]]</f>
        <v>644.09</v>
      </c>
      <c r="G983" s="48">
        <f>Table3[[#This Row],[Incentive Disbursements]]/'1.) CLM Reference'!$B$5</f>
        <v>5.1717221247455357E-6</v>
      </c>
      <c r="H983" s="47">
        <v>91.79898</v>
      </c>
      <c r="I983" s="48">
        <f>Table3[[#This Row],[Residential CLM $ Collected]]/'1.) CLM Reference'!$B$4</f>
        <v>9.8825019712343515E-7</v>
      </c>
      <c r="J983" s="49">
        <v>644.09</v>
      </c>
      <c r="K983" s="48">
        <f>Table3[[#This Row],[Residential Incentive Disbursements]]/'1.) CLM Reference'!$B$5</f>
        <v>5.1717221247455357E-6</v>
      </c>
      <c r="L983" s="49">
        <v>0</v>
      </c>
      <c r="M983" s="48">
        <f>Table3[[#This Row],[C&amp;I CLM $ Collected]]/'1.) CLM Reference'!$B$4</f>
        <v>0</v>
      </c>
      <c r="N983" s="49">
        <v>0</v>
      </c>
      <c r="O983" s="67">
        <f>Table3[[#This Row],[C&amp;I Incentive Disbursements]]/'1.) CLM Reference'!$B$5</f>
        <v>0</v>
      </c>
    </row>
    <row r="984" spans="1:15" x14ac:dyDescent="0.35">
      <c r="A984" t="s">
        <v>165</v>
      </c>
      <c r="B984" s="72">
        <v>9001210702</v>
      </c>
      <c r="C984" t="s">
        <v>45</v>
      </c>
      <c r="D984" s="47">
        <f>Table3[[#This Row],[Residential CLM $ Collected]]+Table3[[#This Row],[C&amp;I CLM $ Collected]]</f>
        <v>70.469700000000003</v>
      </c>
      <c r="E984" s="48">
        <f>Table3[[#This Row],[CLM $ Collected ]]/'1.) CLM Reference'!$B$4</f>
        <v>7.5863255687840257E-7</v>
      </c>
      <c r="F984" s="47">
        <f>Table3[[#This Row],[Residential Incentive Disbursements]]+Table3[[#This Row],[C&amp;I Incentive Disbursements]]</f>
        <v>0</v>
      </c>
      <c r="G984" s="48">
        <f>Table3[[#This Row],[Incentive Disbursements]]/'1.) CLM Reference'!$B$5</f>
        <v>0</v>
      </c>
      <c r="H984" s="47">
        <v>70.469700000000003</v>
      </c>
      <c r="I984" s="48">
        <f>Table3[[#This Row],[Residential CLM $ Collected]]/'1.) CLM Reference'!$B$4</f>
        <v>7.5863255687840257E-7</v>
      </c>
      <c r="J984" s="49">
        <v>0</v>
      </c>
      <c r="K984" s="48">
        <f>Table3[[#This Row],[Residential Incentive Disbursements]]/'1.) CLM Reference'!$B$5</f>
        <v>0</v>
      </c>
      <c r="L984" s="49">
        <v>0</v>
      </c>
      <c r="M984" s="48">
        <f>Table3[[#This Row],[C&amp;I CLM $ Collected]]/'1.) CLM Reference'!$B$4</f>
        <v>0</v>
      </c>
      <c r="N984" s="49">
        <v>0</v>
      </c>
      <c r="O984" s="67">
        <f>Table3[[#This Row],[C&amp;I Incentive Disbursements]]/'1.) CLM Reference'!$B$5</f>
        <v>0</v>
      </c>
    </row>
    <row r="985" spans="1:15" x14ac:dyDescent="0.35">
      <c r="A985" t="s">
        <v>165</v>
      </c>
      <c r="B985" s="72">
        <v>9001210800</v>
      </c>
      <c r="C985" t="s">
        <v>45</v>
      </c>
      <c r="D985" s="47">
        <f>Table3[[#This Row],[Residential CLM $ Collected]]+Table3[[#This Row],[C&amp;I CLM $ Collected]]</f>
        <v>53.057549999999999</v>
      </c>
      <c r="E985" s="48">
        <f>Table3[[#This Row],[CLM $ Collected ]]/'1.) CLM Reference'!$B$4</f>
        <v>5.7118427945916732E-7</v>
      </c>
      <c r="F985" s="47">
        <f>Table3[[#This Row],[Residential Incentive Disbursements]]+Table3[[#This Row],[C&amp;I Incentive Disbursements]]</f>
        <v>0</v>
      </c>
      <c r="G985" s="48">
        <f>Table3[[#This Row],[Incentive Disbursements]]/'1.) CLM Reference'!$B$5</f>
        <v>0</v>
      </c>
      <c r="H985" s="47">
        <v>53.057549999999999</v>
      </c>
      <c r="I985" s="48">
        <f>Table3[[#This Row],[Residential CLM $ Collected]]/'1.) CLM Reference'!$B$4</f>
        <v>5.7118427945916732E-7</v>
      </c>
      <c r="J985" s="49">
        <v>0</v>
      </c>
      <c r="K985" s="48">
        <f>Table3[[#This Row],[Residential Incentive Disbursements]]/'1.) CLM Reference'!$B$5</f>
        <v>0</v>
      </c>
      <c r="L985" s="49">
        <v>0</v>
      </c>
      <c r="M985" s="48">
        <f>Table3[[#This Row],[C&amp;I CLM $ Collected]]/'1.) CLM Reference'!$B$4</f>
        <v>0</v>
      </c>
      <c r="N985" s="49">
        <v>0</v>
      </c>
      <c r="O985" s="67">
        <f>Table3[[#This Row],[C&amp;I Incentive Disbursements]]/'1.) CLM Reference'!$B$5</f>
        <v>0</v>
      </c>
    </row>
    <row r="986" spans="1:15" x14ac:dyDescent="0.35">
      <c r="A986" t="s">
        <v>165</v>
      </c>
      <c r="B986" s="72">
        <v>9001210900</v>
      </c>
      <c r="C986" t="s">
        <v>45</v>
      </c>
      <c r="D986" s="47">
        <f>Table3[[#This Row],[Residential CLM $ Collected]]+Table3[[#This Row],[C&amp;I CLM $ Collected]]</f>
        <v>57.85857</v>
      </c>
      <c r="E986" s="48">
        <f>Table3[[#This Row],[CLM $ Collected ]]/'1.) CLM Reference'!$B$4</f>
        <v>6.228690472135972E-7</v>
      </c>
      <c r="F986" s="47">
        <f>Table3[[#This Row],[Residential Incentive Disbursements]]+Table3[[#This Row],[C&amp;I Incentive Disbursements]]</f>
        <v>0</v>
      </c>
      <c r="G986" s="48">
        <f>Table3[[#This Row],[Incentive Disbursements]]/'1.) CLM Reference'!$B$5</f>
        <v>0</v>
      </c>
      <c r="H986" s="47">
        <v>57.85857</v>
      </c>
      <c r="I986" s="48">
        <f>Table3[[#This Row],[Residential CLM $ Collected]]/'1.) CLM Reference'!$B$4</f>
        <v>6.228690472135972E-7</v>
      </c>
      <c r="J986" s="49">
        <v>0</v>
      </c>
      <c r="K986" s="48">
        <f>Table3[[#This Row],[Residential Incentive Disbursements]]/'1.) CLM Reference'!$B$5</f>
        <v>0</v>
      </c>
      <c r="L986" s="49">
        <v>0</v>
      </c>
      <c r="M986" s="48">
        <f>Table3[[#This Row],[C&amp;I CLM $ Collected]]/'1.) CLM Reference'!$B$4</f>
        <v>0</v>
      </c>
      <c r="N986" s="49">
        <v>0</v>
      </c>
      <c r="O986" s="67">
        <f>Table3[[#This Row],[C&amp;I Incentive Disbursements]]/'1.) CLM Reference'!$B$5</f>
        <v>0</v>
      </c>
    </row>
    <row r="987" spans="1:15" x14ac:dyDescent="0.35">
      <c r="A987" t="s">
        <v>165</v>
      </c>
      <c r="B987" s="72">
        <v>9001211000</v>
      </c>
      <c r="C987" t="s">
        <v>45</v>
      </c>
      <c r="D987" s="47">
        <f>Table3[[#This Row],[Residential CLM $ Collected]]+Table3[[#This Row],[C&amp;I CLM $ Collected]]</f>
        <v>62757.015930000001</v>
      </c>
      <c r="E987" s="48">
        <f>Table3[[#This Row],[CLM $ Collected ]]/'1.) CLM Reference'!$B$4</f>
        <v>6.756026413768547E-4</v>
      </c>
      <c r="F987" s="47">
        <f>Table3[[#This Row],[Residential Incentive Disbursements]]+Table3[[#This Row],[C&amp;I Incentive Disbursements]]</f>
        <v>42749.3</v>
      </c>
      <c r="G987" s="48">
        <f>Table3[[#This Row],[Incentive Disbursements]]/'1.) CLM Reference'!$B$5</f>
        <v>3.4325560189939967E-4</v>
      </c>
      <c r="H987" s="47">
        <v>62757.015930000001</v>
      </c>
      <c r="I987" s="48">
        <f>Table3[[#This Row],[Residential CLM $ Collected]]/'1.) CLM Reference'!$B$4</f>
        <v>6.756026413768547E-4</v>
      </c>
      <c r="J987" s="49">
        <v>42749.3</v>
      </c>
      <c r="K987" s="48">
        <f>Table3[[#This Row],[Residential Incentive Disbursements]]/'1.) CLM Reference'!$B$5</f>
        <v>3.4325560189939967E-4</v>
      </c>
      <c r="L987" s="49">
        <v>0</v>
      </c>
      <c r="M987" s="48">
        <f>Table3[[#This Row],[C&amp;I CLM $ Collected]]/'1.) CLM Reference'!$B$4</f>
        <v>0</v>
      </c>
      <c r="N987" s="49">
        <v>0</v>
      </c>
      <c r="O987" s="67">
        <f>Table3[[#This Row],[C&amp;I Incentive Disbursements]]/'1.) CLM Reference'!$B$5</f>
        <v>0</v>
      </c>
    </row>
    <row r="988" spans="1:15" x14ac:dyDescent="0.35">
      <c r="A988" t="s">
        <v>165</v>
      </c>
      <c r="B988" s="72">
        <v>9001211200</v>
      </c>
      <c r="C988" t="s">
        <v>45</v>
      </c>
      <c r="D988" s="47">
        <f>Table3[[#This Row],[Residential CLM $ Collected]]+Table3[[#This Row],[C&amp;I CLM $ Collected]]</f>
        <v>33.452579999999998</v>
      </c>
      <c r="E988" s="48">
        <f>Table3[[#This Row],[CLM $ Collected ]]/'1.) CLM Reference'!$B$4</f>
        <v>3.6012947833720461E-7</v>
      </c>
      <c r="F988" s="47">
        <f>Table3[[#This Row],[Residential Incentive Disbursements]]+Table3[[#This Row],[C&amp;I Incentive Disbursements]]</f>
        <v>0</v>
      </c>
      <c r="G988" s="48">
        <f>Table3[[#This Row],[Incentive Disbursements]]/'1.) CLM Reference'!$B$5</f>
        <v>0</v>
      </c>
      <c r="H988" s="47">
        <v>33.452579999999998</v>
      </c>
      <c r="I988" s="48">
        <f>Table3[[#This Row],[Residential CLM $ Collected]]/'1.) CLM Reference'!$B$4</f>
        <v>3.6012947833720461E-7</v>
      </c>
      <c r="J988" s="49">
        <v>0</v>
      </c>
      <c r="K988" s="48">
        <f>Table3[[#This Row],[Residential Incentive Disbursements]]/'1.) CLM Reference'!$B$5</f>
        <v>0</v>
      </c>
      <c r="L988" s="49">
        <v>0</v>
      </c>
      <c r="M988" s="48">
        <f>Table3[[#This Row],[C&amp;I CLM $ Collected]]/'1.) CLM Reference'!$B$4</f>
        <v>0</v>
      </c>
      <c r="N988" s="49">
        <v>0</v>
      </c>
      <c r="O988" s="67">
        <f>Table3[[#This Row],[C&amp;I Incentive Disbursements]]/'1.) CLM Reference'!$B$5</f>
        <v>0</v>
      </c>
    </row>
    <row r="989" spans="1:15" x14ac:dyDescent="0.35">
      <c r="A989" t="s">
        <v>165</v>
      </c>
      <c r="B989" s="72">
        <v>9001211300</v>
      </c>
      <c r="C989" t="s">
        <v>45</v>
      </c>
      <c r="D989" s="47">
        <f>Table3[[#This Row],[Residential CLM $ Collected]]+Table3[[#This Row],[C&amp;I CLM $ Collected]]</f>
        <v>20.397089999999999</v>
      </c>
      <c r="E989" s="48">
        <f>Table3[[#This Row],[CLM $ Collected ]]/'1.) CLM Reference'!$B$4</f>
        <v>2.1958226783396119E-7</v>
      </c>
      <c r="F989" s="47">
        <f>Table3[[#This Row],[Residential Incentive Disbursements]]+Table3[[#This Row],[C&amp;I Incentive Disbursements]]</f>
        <v>0</v>
      </c>
      <c r="G989" s="48">
        <f>Table3[[#This Row],[Incentive Disbursements]]/'1.) CLM Reference'!$B$5</f>
        <v>0</v>
      </c>
      <c r="H989" s="47">
        <v>20.397089999999999</v>
      </c>
      <c r="I989" s="48">
        <f>Table3[[#This Row],[Residential CLM $ Collected]]/'1.) CLM Reference'!$B$4</f>
        <v>2.1958226783396119E-7</v>
      </c>
      <c r="J989" s="49">
        <v>0</v>
      </c>
      <c r="K989" s="48">
        <f>Table3[[#This Row],[Residential Incentive Disbursements]]/'1.) CLM Reference'!$B$5</f>
        <v>0</v>
      </c>
      <c r="L989" s="49">
        <v>0</v>
      </c>
      <c r="M989" s="48">
        <f>Table3[[#This Row],[C&amp;I CLM $ Collected]]/'1.) CLM Reference'!$B$4</f>
        <v>0</v>
      </c>
      <c r="N989" s="49">
        <v>0</v>
      </c>
      <c r="O989" s="67">
        <f>Table3[[#This Row],[C&amp;I Incentive Disbursements]]/'1.) CLM Reference'!$B$5</f>
        <v>0</v>
      </c>
    </row>
    <row r="990" spans="1:15" x14ac:dyDescent="0.35">
      <c r="A990" t="s">
        <v>165</v>
      </c>
      <c r="B990" s="72">
        <v>9001211400</v>
      </c>
      <c r="C990" t="s">
        <v>45</v>
      </c>
      <c r="D990" s="47">
        <f>Table3[[#This Row],[Residential CLM $ Collected]]+Table3[[#This Row],[C&amp;I CLM $ Collected]]</f>
        <v>20.459880000000002</v>
      </c>
      <c r="E990" s="48">
        <f>Table3[[#This Row],[CLM $ Collected ]]/'1.) CLM Reference'!$B$4</f>
        <v>2.2025822556113183E-7</v>
      </c>
      <c r="F990" s="47">
        <f>Table3[[#This Row],[Residential Incentive Disbursements]]+Table3[[#This Row],[C&amp;I Incentive Disbursements]]</f>
        <v>0</v>
      </c>
      <c r="G990" s="48">
        <f>Table3[[#This Row],[Incentive Disbursements]]/'1.) CLM Reference'!$B$5</f>
        <v>0</v>
      </c>
      <c r="H990" s="47">
        <v>20.459880000000002</v>
      </c>
      <c r="I990" s="48">
        <f>Table3[[#This Row],[Residential CLM $ Collected]]/'1.) CLM Reference'!$B$4</f>
        <v>2.2025822556113183E-7</v>
      </c>
      <c r="J990" s="49">
        <v>0</v>
      </c>
      <c r="K990" s="48">
        <f>Table3[[#This Row],[Residential Incentive Disbursements]]/'1.) CLM Reference'!$B$5</f>
        <v>0</v>
      </c>
      <c r="L990" s="49">
        <v>0</v>
      </c>
      <c r="M990" s="48">
        <f>Table3[[#This Row],[C&amp;I CLM $ Collected]]/'1.) CLM Reference'!$B$4</f>
        <v>0</v>
      </c>
      <c r="N990" s="49">
        <v>0</v>
      </c>
      <c r="O990" s="67">
        <f>Table3[[#This Row],[C&amp;I Incentive Disbursements]]/'1.) CLM Reference'!$B$5</f>
        <v>0</v>
      </c>
    </row>
    <row r="991" spans="1:15" x14ac:dyDescent="0.35">
      <c r="A991" t="s">
        <v>165</v>
      </c>
      <c r="B991" s="72">
        <v>9001212000</v>
      </c>
      <c r="C991" t="s">
        <v>45</v>
      </c>
      <c r="D991" s="47">
        <f>Table3[[#This Row],[Residential CLM $ Collected]]+Table3[[#This Row],[C&amp;I CLM $ Collected]]</f>
        <v>63821.906799000004</v>
      </c>
      <c r="E991" s="48">
        <f>Table3[[#This Row],[CLM $ Collected ]]/'1.) CLM Reference'!$B$4</f>
        <v>6.870665880482033E-4</v>
      </c>
      <c r="F991" s="47">
        <f>Table3[[#This Row],[Residential Incentive Disbursements]]+Table3[[#This Row],[C&amp;I Incentive Disbursements]]</f>
        <v>52536.29</v>
      </c>
      <c r="G991" s="48">
        <f>Table3[[#This Row],[Incentive Disbursements]]/'1.) CLM Reference'!$B$5</f>
        <v>4.2184026043727991E-4</v>
      </c>
      <c r="H991" s="47">
        <v>63821.906799000004</v>
      </c>
      <c r="I991" s="48">
        <f>Table3[[#This Row],[Residential CLM $ Collected]]/'1.) CLM Reference'!$B$4</f>
        <v>6.870665880482033E-4</v>
      </c>
      <c r="J991" s="49">
        <v>52536.29</v>
      </c>
      <c r="K991" s="48">
        <f>Table3[[#This Row],[Residential Incentive Disbursements]]/'1.) CLM Reference'!$B$5</f>
        <v>4.2184026043727991E-4</v>
      </c>
      <c r="L991" s="49">
        <v>0</v>
      </c>
      <c r="M991" s="48">
        <f>Table3[[#This Row],[C&amp;I CLM $ Collected]]/'1.) CLM Reference'!$B$4</f>
        <v>0</v>
      </c>
      <c r="N991" s="49">
        <v>0</v>
      </c>
      <c r="O991" s="67">
        <f>Table3[[#This Row],[C&amp;I Incentive Disbursements]]/'1.) CLM Reference'!$B$5</f>
        <v>0</v>
      </c>
    </row>
    <row r="992" spans="1:15" x14ac:dyDescent="0.35">
      <c r="A992" t="s">
        <v>165</v>
      </c>
      <c r="B992" s="72">
        <v>9001213000</v>
      </c>
      <c r="C992" t="s">
        <v>45</v>
      </c>
      <c r="D992" s="47">
        <f>Table3[[#This Row],[Residential CLM $ Collected]]+Table3[[#This Row],[C&amp;I CLM $ Collected]]</f>
        <v>42815.008529999999</v>
      </c>
      <c r="E992" s="48">
        <f>Table3[[#This Row],[CLM $ Collected ]]/'1.) CLM Reference'!$B$4</f>
        <v>4.609195071624331E-4</v>
      </c>
      <c r="F992" s="47">
        <f>Table3[[#This Row],[Residential Incentive Disbursements]]+Table3[[#This Row],[C&amp;I Incentive Disbursements]]</f>
        <v>41538.239999999998</v>
      </c>
      <c r="G992" s="48">
        <f>Table3[[#This Row],[Incentive Disbursements]]/'1.) CLM Reference'!$B$5</f>
        <v>3.3353139286588823E-4</v>
      </c>
      <c r="H992" s="47">
        <v>42815.008529999999</v>
      </c>
      <c r="I992" s="48">
        <f>Table3[[#This Row],[Residential CLM $ Collected]]/'1.) CLM Reference'!$B$4</f>
        <v>4.609195071624331E-4</v>
      </c>
      <c r="J992" s="49">
        <v>41538.239999999998</v>
      </c>
      <c r="K992" s="48">
        <f>Table3[[#This Row],[Residential Incentive Disbursements]]/'1.) CLM Reference'!$B$5</f>
        <v>3.3353139286588823E-4</v>
      </c>
      <c r="L992" s="49">
        <v>0</v>
      </c>
      <c r="M992" s="48">
        <f>Table3[[#This Row],[C&amp;I CLM $ Collected]]/'1.) CLM Reference'!$B$4</f>
        <v>0</v>
      </c>
      <c r="N992" s="49">
        <v>0</v>
      </c>
      <c r="O992" s="67">
        <f>Table3[[#This Row],[C&amp;I Incentive Disbursements]]/'1.) CLM Reference'!$B$5</f>
        <v>0</v>
      </c>
    </row>
    <row r="993" spans="1:15" x14ac:dyDescent="0.35">
      <c r="A993" t="s">
        <v>165</v>
      </c>
      <c r="B993" s="72">
        <v>9001214000</v>
      </c>
      <c r="C993" t="s">
        <v>45</v>
      </c>
      <c r="D993" s="47">
        <f>Table3[[#This Row],[Residential CLM $ Collected]]+Table3[[#This Row],[C&amp;I CLM $ Collected]]</f>
        <v>52810.997820000004</v>
      </c>
      <c r="E993" s="48">
        <f>Table3[[#This Row],[CLM $ Collected ]]/'1.) CLM Reference'!$B$4</f>
        <v>5.6853005344830961E-4</v>
      </c>
      <c r="F993" s="47">
        <f>Table3[[#This Row],[Residential Incentive Disbursements]]+Table3[[#This Row],[C&amp;I Incentive Disbursements]]</f>
        <v>6916.6949999999997</v>
      </c>
      <c r="G993" s="48">
        <f>Table3[[#This Row],[Incentive Disbursements]]/'1.) CLM Reference'!$B$5</f>
        <v>5.5537618285669421E-5</v>
      </c>
      <c r="H993" s="47">
        <v>52810.997820000004</v>
      </c>
      <c r="I993" s="48">
        <f>Table3[[#This Row],[Residential CLM $ Collected]]/'1.) CLM Reference'!$B$4</f>
        <v>5.6853005344830961E-4</v>
      </c>
      <c r="J993" s="49">
        <v>6916.6949999999997</v>
      </c>
      <c r="K993" s="48">
        <f>Table3[[#This Row],[Residential Incentive Disbursements]]/'1.) CLM Reference'!$B$5</f>
        <v>5.5537618285669421E-5</v>
      </c>
      <c r="L993" s="49">
        <v>0</v>
      </c>
      <c r="M993" s="48">
        <f>Table3[[#This Row],[C&amp;I CLM $ Collected]]/'1.) CLM Reference'!$B$4</f>
        <v>0</v>
      </c>
      <c r="N993" s="49">
        <v>0</v>
      </c>
      <c r="O993" s="67">
        <f>Table3[[#This Row],[C&amp;I Incentive Disbursements]]/'1.) CLM Reference'!$B$5</f>
        <v>0</v>
      </c>
    </row>
    <row r="994" spans="1:15" x14ac:dyDescent="0.35">
      <c r="A994" t="s">
        <v>165</v>
      </c>
      <c r="B994" s="72">
        <v>9001215000</v>
      </c>
      <c r="C994" t="s">
        <v>45</v>
      </c>
      <c r="D994" s="47">
        <f>Table3[[#This Row],[Residential CLM $ Collected]]+Table3[[#This Row],[C&amp;I CLM $ Collected]]</f>
        <v>40460.327502</v>
      </c>
      <c r="E994" s="48">
        <f>Table3[[#This Row],[CLM $ Collected ]]/'1.) CLM Reference'!$B$4</f>
        <v>4.3557048923125553E-4</v>
      </c>
      <c r="F994" s="47">
        <f>Table3[[#This Row],[Residential Incentive Disbursements]]+Table3[[#This Row],[C&amp;I Incentive Disbursements]]</f>
        <v>2054.09</v>
      </c>
      <c r="G994" s="48">
        <f>Table3[[#This Row],[Incentive Disbursements]]/'1.) CLM Reference'!$B$5</f>
        <v>1.6493320342217016E-5</v>
      </c>
      <c r="H994" s="47">
        <v>40460.327502</v>
      </c>
      <c r="I994" s="48">
        <f>Table3[[#This Row],[Residential CLM $ Collected]]/'1.) CLM Reference'!$B$4</f>
        <v>4.3557048923125553E-4</v>
      </c>
      <c r="J994" s="49">
        <v>2054.09</v>
      </c>
      <c r="K994" s="48">
        <f>Table3[[#This Row],[Residential Incentive Disbursements]]/'1.) CLM Reference'!$B$5</f>
        <v>1.6493320342217016E-5</v>
      </c>
      <c r="L994" s="49">
        <v>0</v>
      </c>
      <c r="M994" s="48">
        <f>Table3[[#This Row],[C&amp;I CLM $ Collected]]/'1.) CLM Reference'!$B$4</f>
        <v>0</v>
      </c>
      <c r="N994" s="49">
        <v>0</v>
      </c>
      <c r="O994" s="67">
        <f>Table3[[#This Row],[C&amp;I Incentive Disbursements]]/'1.) CLM Reference'!$B$5</f>
        <v>0</v>
      </c>
    </row>
    <row r="995" spans="1:15" x14ac:dyDescent="0.35">
      <c r="A995" t="s">
        <v>165</v>
      </c>
      <c r="B995" s="72">
        <v>9001216000</v>
      </c>
      <c r="C995" t="s">
        <v>45</v>
      </c>
      <c r="D995" s="47">
        <f>Table3[[#This Row],[Residential CLM $ Collected]]+Table3[[#This Row],[C&amp;I CLM $ Collected]]</f>
        <v>53767.613129999998</v>
      </c>
      <c r="E995" s="48">
        <f>Table3[[#This Row],[CLM $ Collected ]]/'1.) CLM Reference'!$B$4</f>
        <v>5.7882837341525031E-4</v>
      </c>
      <c r="F995" s="47">
        <f>Table3[[#This Row],[Residential Incentive Disbursements]]+Table3[[#This Row],[C&amp;I Incentive Disbursements]]</f>
        <v>9208.34</v>
      </c>
      <c r="G995" s="48">
        <f>Table3[[#This Row],[Incentive Disbursements]]/'1.) CLM Reference'!$B$5</f>
        <v>7.3938387042461932E-5</v>
      </c>
      <c r="H995" s="47">
        <v>53767.613129999998</v>
      </c>
      <c r="I995" s="48">
        <f>Table3[[#This Row],[Residential CLM $ Collected]]/'1.) CLM Reference'!$B$4</f>
        <v>5.7882837341525031E-4</v>
      </c>
      <c r="J995" s="49">
        <v>9208.34</v>
      </c>
      <c r="K995" s="48">
        <f>Table3[[#This Row],[Residential Incentive Disbursements]]/'1.) CLM Reference'!$B$5</f>
        <v>7.3938387042461932E-5</v>
      </c>
      <c r="L995" s="49">
        <v>0</v>
      </c>
      <c r="M995" s="48">
        <f>Table3[[#This Row],[C&amp;I CLM $ Collected]]/'1.) CLM Reference'!$B$4</f>
        <v>0</v>
      </c>
      <c r="N995" s="49">
        <v>0</v>
      </c>
      <c r="O995" s="67">
        <f>Table3[[#This Row],[C&amp;I Incentive Disbursements]]/'1.) CLM Reference'!$B$5</f>
        <v>0</v>
      </c>
    </row>
    <row r="996" spans="1:15" x14ac:dyDescent="0.35">
      <c r="A996" t="s">
        <v>165</v>
      </c>
      <c r="B996" s="72">
        <v>9001217000</v>
      </c>
      <c r="C996" t="s">
        <v>45</v>
      </c>
      <c r="D996" s="47">
        <f>Table3[[#This Row],[Residential CLM $ Collected]]+Table3[[#This Row],[C&amp;I CLM $ Collected]]</f>
        <v>52841.001297000003</v>
      </c>
      <c r="E996" s="48">
        <f>Table3[[#This Row],[CLM $ Collected ]]/'1.) CLM Reference'!$B$4</f>
        <v>5.6885305204872581E-4</v>
      </c>
      <c r="F996" s="47">
        <f>Table3[[#This Row],[Residential Incentive Disbursements]]+Table3[[#This Row],[C&amp;I Incentive Disbursements]]</f>
        <v>14602.3</v>
      </c>
      <c r="G996" s="48">
        <f>Table3[[#This Row],[Incentive Disbursements]]/'1.) CLM Reference'!$B$5</f>
        <v>1.1724920117091047E-4</v>
      </c>
      <c r="H996" s="47">
        <v>52841.001297000003</v>
      </c>
      <c r="I996" s="48">
        <f>Table3[[#This Row],[Residential CLM $ Collected]]/'1.) CLM Reference'!$B$4</f>
        <v>5.6885305204872581E-4</v>
      </c>
      <c r="J996" s="49">
        <v>14602.3</v>
      </c>
      <c r="K996" s="48">
        <f>Table3[[#This Row],[Residential Incentive Disbursements]]/'1.) CLM Reference'!$B$5</f>
        <v>1.1724920117091047E-4</v>
      </c>
      <c r="L996" s="49">
        <v>0</v>
      </c>
      <c r="M996" s="48">
        <f>Table3[[#This Row],[C&amp;I CLM $ Collected]]/'1.) CLM Reference'!$B$4</f>
        <v>0</v>
      </c>
      <c r="N996" s="49">
        <v>0</v>
      </c>
      <c r="O996" s="67">
        <f>Table3[[#This Row],[C&amp;I Incentive Disbursements]]/'1.) CLM Reference'!$B$5</f>
        <v>0</v>
      </c>
    </row>
    <row r="997" spans="1:15" x14ac:dyDescent="0.35">
      <c r="A997" t="s">
        <v>165</v>
      </c>
      <c r="B997" s="72">
        <v>9001218010</v>
      </c>
      <c r="C997" t="s">
        <v>45</v>
      </c>
      <c r="D997" s="47">
        <f>Table3[[#This Row],[Residential CLM $ Collected]]+Table3[[#This Row],[C&amp;I CLM $ Collected]]</f>
        <v>36227.888339999998</v>
      </c>
      <c r="E997" s="48">
        <f>Table3[[#This Row],[CLM $ Collected ]]/'1.) CLM Reference'!$B$4</f>
        <v>3.9000670588464921E-4</v>
      </c>
      <c r="F997" s="47">
        <f>Table3[[#This Row],[Residential Incentive Disbursements]]+Table3[[#This Row],[C&amp;I Incentive Disbursements]]</f>
        <v>14887.2</v>
      </c>
      <c r="G997" s="48">
        <f>Table3[[#This Row],[Incentive Disbursements]]/'1.) CLM Reference'!$B$5</f>
        <v>1.1953680637102227E-4</v>
      </c>
      <c r="H997" s="47">
        <v>36227.888339999998</v>
      </c>
      <c r="I997" s="48">
        <f>Table3[[#This Row],[Residential CLM $ Collected]]/'1.) CLM Reference'!$B$4</f>
        <v>3.9000670588464921E-4</v>
      </c>
      <c r="J997" s="49">
        <v>14887.2</v>
      </c>
      <c r="K997" s="48">
        <f>Table3[[#This Row],[Residential Incentive Disbursements]]/'1.) CLM Reference'!$B$5</f>
        <v>1.1953680637102227E-4</v>
      </c>
      <c r="L997" s="49">
        <v>0</v>
      </c>
      <c r="M997" s="48">
        <f>Table3[[#This Row],[C&amp;I CLM $ Collected]]/'1.) CLM Reference'!$B$4</f>
        <v>0</v>
      </c>
      <c r="N997" s="49">
        <v>0</v>
      </c>
      <c r="O997" s="67">
        <f>Table3[[#This Row],[C&amp;I Incentive Disbursements]]/'1.) CLM Reference'!$B$5</f>
        <v>0</v>
      </c>
    </row>
    <row r="998" spans="1:15" x14ac:dyDescent="0.35">
      <c r="A998" t="s">
        <v>165</v>
      </c>
      <c r="B998" s="72">
        <v>9001218020</v>
      </c>
      <c r="C998" t="s">
        <v>45</v>
      </c>
      <c r="D998" s="47">
        <f>Table3[[#This Row],[Residential CLM $ Collected]]+Table3[[#This Row],[C&amp;I CLM $ Collected]]</f>
        <v>43858.587507000004</v>
      </c>
      <c r="E998" s="48">
        <f>Table3[[#This Row],[CLM $ Collected ]]/'1.) CLM Reference'!$B$4</f>
        <v>4.721540233818304E-4</v>
      </c>
      <c r="F998" s="47">
        <f>Table3[[#This Row],[Residential Incentive Disbursements]]+Table3[[#This Row],[C&amp;I Incentive Disbursements]]</f>
        <v>11169.85</v>
      </c>
      <c r="G998" s="48">
        <f>Table3[[#This Row],[Incentive Disbursements]]/'1.) CLM Reference'!$B$5</f>
        <v>8.9688336063421136E-5</v>
      </c>
      <c r="H998" s="47">
        <v>43858.587507000004</v>
      </c>
      <c r="I998" s="48">
        <f>Table3[[#This Row],[Residential CLM $ Collected]]/'1.) CLM Reference'!$B$4</f>
        <v>4.721540233818304E-4</v>
      </c>
      <c r="J998" s="49">
        <v>11169.85</v>
      </c>
      <c r="K998" s="48">
        <f>Table3[[#This Row],[Residential Incentive Disbursements]]/'1.) CLM Reference'!$B$5</f>
        <v>8.9688336063421136E-5</v>
      </c>
      <c r="L998" s="49">
        <v>0</v>
      </c>
      <c r="M998" s="48">
        <f>Table3[[#This Row],[C&amp;I CLM $ Collected]]/'1.) CLM Reference'!$B$4</f>
        <v>0</v>
      </c>
      <c r="N998" s="49">
        <v>0</v>
      </c>
      <c r="O998" s="67">
        <f>Table3[[#This Row],[C&amp;I Incentive Disbursements]]/'1.) CLM Reference'!$B$5</f>
        <v>0</v>
      </c>
    </row>
    <row r="999" spans="1:15" x14ac:dyDescent="0.35">
      <c r="A999" t="s">
        <v>165</v>
      </c>
      <c r="B999" s="72">
        <v>9001219000</v>
      </c>
      <c r="C999" t="s">
        <v>45</v>
      </c>
      <c r="D999" s="47">
        <f>Table3[[#This Row],[Residential CLM $ Collected]]+Table3[[#This Row],[C&amp;I CLM $ Collected]]</f>
        <v>64076.867042999998</v>
      </c>
      <c r="E999" s="48">
        <f>Table3[[#This Row],[CLM $ Collected ]]/'1.) CLM Reference'!$B$4</f>
        <v>6.8981132999840406E-4</v>
      </c>
      <c r="F999" s="47">
        <f>Table3[[#This Row],[Residential Incentive Disbursements]]+Table3[[#This Row],[C&amp;I Incentive Disbursements]]</f>
        <v>8116.83</v>
      </c>
      <c r="G999" s="48">
        <f>Table3[[#This Row],[Incentive Disbursements]]/'1.) CLM Reference'!$B$5</f>
        <v>6.517410500675108E-5</v>
      </c>
      <c r="H999" s="47">
        <v>64076.867042999998</v>
      </c>
      <c r="I999" s="48">
        <f>Table3[[#This Row],[Residential CLM $ Collected]]/'1.) CLM Reference'!$B$4</f>
        <v>6.8981132999840406E-4</v>
      </c>
      <c r="J999" s="49">
        <v>8116.83</v>
      </c>
      <c r="K999" s="48">
        <f>Table3[[#This Row],[Residential Incentive Disbursements]]/'1.) CLM Reference'!$B$5</f>
        <v>6.517410500675108E-5</v>
      </c>
      <c r="L999" s="49">
        <v>0</v>
      </c>
      <c r="M999" s="48">
        <f>Table3[[#This Row],[C&amp;I CLM $ Collected]]/'1.) CLM Reference'!$B$4</f>
        <v>0</v>
      </c>
      <c r="N999" s="49">
        <v>0</v>
      </c>
      <c r="O999" s="67">
        <f>Table3[[#This Row],[C&amp;I Incentive Disbursements]]/'1.) CLM Reference'!$B$5</f>
        <v>0</v>
      </c>
    </row>
    <row r="1000" spans="1:15" x14ac:dyDescent="0.35">
      <c r="A1000" t="s">
        <v>165</v>
      </c>
      <c r="B1000" s="72">
        <v>9001220000</v>
      </c>
      <c r="C1000" t="s">
        <v>45</v>
      </c>
      <c r="D1000" s="47">
        <f>Table3[[#This Row],[Residential CLM $ Collected]]+Table3[[#This Row],[C&amp;I CLM $ Collected]]</f>
        <v>20920.572162</v>
      </c>
      <c r="E1000" s="48">
        <f>Table3[[#This Row],[CLM $ Collected ]]/'1.) CLM Reference'!$B$4</f>
        <v>2.2521774820408188E-4</v>
      </c>
      <c r="F1000" s="47">
        <f>Table3[[#This Row],[Residential Incentive Disbursements]]+Table3[[#This Row],[C&amp;I Incentive Disbursements]]</f>
        <v>405.38</v>
      </c>
      <c r="G1000" s="48">
        <f>Table3[[#This Row],[Incentive Disbursements]]/'1.) CLM Reference'!$B$5</f>
        <v>3.2549996350344596E-6</v>
      </c>
      <c r="H1000" s="47">
        <v>20920.572162</v>
      </c>
      <c r="I1000" s="48">
        <f>Table3[[#This Row],[Residential CLM $ Collected]]/'1.) CLM Reference'!$B$4</f>
        <v>2.2521774820408188E-4</v>
      </c>
      <c r="J1000" s="49">
        <v>405.38</v>
      </c>
      <c r="K1000" s="48">
        <f>Table3[[#This Row],[Residential Incentive Disbursements]]/'1.) CLM Reference'!$B$5</f>
        <v>3.2549996350344596E-6</v>
      </c>
      <c r="L1000" s="49">
        <v>0</v>
      </c>
      <c r="M1000" s="48">
        <f>Table3[[#This Row],[C&amp;I CLM $ Collected]]/'1.) CLM Reference'!$B$4</f>
        <v>0</v>
      </c>
      <c r="N1000" s="49">
        <v>0</v>
      </c>
      <c r="O1000" s="67">
        <f>Table3[[#This Row],[C&amp;I Incentive Disbursements]]/'1.) CLM Reference'!$B$5</f>
        <v>0</v>
      </c>
    </row>
    <row r="1001" spans="1:15" x14ac:dyDescent="0.35">
      <c r="A1001" t="s">
        <v>165</v>
      </c>
      <c r="B1001" s="72">
        <v>9001220100</v>
      </c>
      <c r="C1001" t="s">
        <v>45</v>
      </c>
      <c r="D1001" s="47">
        <f>Table3[[#This Row],[Residential CLM $ Collected]]+Table3[[#This Row],[C&amp;I CLM $ Collected]]</f>
        <v>35.930370000000003</v>
      </c>
      <c r="E1001" s="48">
        <f>Table3[[#This Row],[CLM $ Collected ]]/'1.) CLM Reference'!$B$4</f>
        <v>3.8680381018632194E-7</v>
      </c>
      <c r="F1001" s="47">
        <f>Table3[[#This Row],[Residential Incentive Disbursements]]+Table3[[#This Row],[C&amp;I Incentive Disbursements]]</f>
        <v>0</v>
      </c>
      <c r="G1001" s="48">
        <f>Table3[[#This Row],[Incentive Disbursements]]/'1.) CLM Reference'!$B$5</f>
        <v>0</v>
      </c>
      <c r="H1001" s="47">
        <v>35.930370000000003</v>
      </c>
      <c r="I1001" s="48">
        <f>Table3[[#This Row],[Residential CLM $ Collected]]/'1.) CLM Reference'!$B$4</f>
        <v>3.8680381018632194E-7</v>
      </c>
      <c r="J1001" s="49">
        <v>0</v>
      </c>
      <c r="K1001" s="48">
        <f>Table3[[#This Row],[Residential Incentive Disbursements]]/'1.) CLM Reference'!$B$5</f>
        <v>0</v>
      </c>
      <c r="L1001" s="49">
        <v>0</v>
      </c>
      <c r="M1001" s="48">
        <f>Table3[[#This Row],[C&amp;I CLM $ Collected]]/'1.) CLM Reference'!$B$4</f>
        <v>0</v>
      </c>
      <c r="N1001" s="49">
        <v>0</v>
      </c>
      <c r="O1001" s="67">
        <f>Table3[[#This Row],[C&amp;I Incentive Disbursements]]/'1.) CLM Reference'!$B$5</f>
        <v>0</v>
      </c>
    </row>
    <row r="1002" spans="1:15" x14ac:dyDescent="0.35">
      <c r="A1002" t="s">
        <v>165</v>
      </c>
      <c r="B1002" s="72">
        <v>9001220200</v>
      </c>
      <c r="C1002" t="s">
        <v>45</v>
      </c>
      <c r="D1002" s="47">
        <f>Table3[[#This Row],[Residential CLM $ Collected]]+Table3[[#This Row],[C&amp;I CLM $ Collected]]</f>
        <v>139.00256999999999</v>
      </c>
      <c r="E1002" s="48">
        <f>Table3[[#This Row],[CLM $ Collected ]]/'1.) CLM Reference'!$B$4</f>
        <v>1.4964144177110038E-6</v>
      </c>
      <c r="F1002" s="47">
        <f>Table3[[#This Row],[Residential Incentive Disbursements]]+Table3[[#This Row],[C&amp;I Incentive Disbursements]]</f>
        <v>0</v>
      </c>
      <c r="G1002" s="48">
        <f>Table3[[#This Row],[Incentive Disbursements]]/'1.) CLM Reference'!$B$5</f>
        <v>0</v>
      </c>
      <c r="H1002" s="47">
        <v>139.00256999999999</v>
      </c>
      <c r="I1002" s="48">
        <f>Table3[[#This Row],[Residential CLM $ Collected]]/'1.) CLM Reference'!$B$4</f>
        <v>1.4964144177110038E-6</v>
      </c>
      <c r="J1002" s="49">
        <v>0</v>
      </c>
      <c r="K1002" s="48">
        <f>Table3[[#This Row],[Residential Incentive Disbursements]]/'1.) CLM Reference'!$B$5</f>
        <v>0</v>
      </c>
      <c r="L1002" s="49">
        <v>0</v>
      </c>
      <c r="M1002" s="48">
        <f>Table3[[#This Row],[C&amp;I CLM $ Collected]]/'1.) CLM Reference'!$B$4</f>
        <v>0</v>
      </c>
      <c r="N1002" s="49">
        <v>0</v>
      </c>
      <c r="O1002" s="67">
        <f>Table3[[#This Row],[C&amp;I Incentive Disbursements]]/'1.) CLM Reference'!$B$5</f>
        <v>0</v>
      </c>
    </row>
    <row r="1003" spans="1:15" x14ac:dyDescent="0.35">
      <c r="A1003" t="s">
        <v>165</v>
      </c>
      <c r="B1003" s="72">
        <v>9001220300</v>
      </c>
      <c r="C1003" t="s">
        <v>45</v>
      </c>
      <c r="D1003" s="47">
        <f>Table3[[#This Row],[Residential CLM $ Collected]]+Table3[[#This Row],[C&amp;I CLM $ Collected]]</f>
        <v>14.905380000000001</v>
      </c>
      <c r="E1003" s="48">
        <f>Table3[[#This Row],[CLM $ Collected ]]/'1.) CLM Reference'!$B$4</f>
        <v>1.6046196508065459E-7</v>
      </c>
      <c r="F1003" s="47">
        <f>Table3[[#This Row],[Residential Incentive Disbursements]]+Table3[[#This Row],[C&amp;I Incentive Disbursements]]</f>
        <v>0</v>
      </c>
      <c r="G1003" s="48">
        <f>Table3[[#This Row],[Incentive Disbursements]]/'1.) CLM Reference'!$B$5</f>
        <v>0</v>
      </c>
      <c r="H1003" s="47">
        <v>14.905380000000001</v>
      </c>
      <c r="I1003" s="48">
        <f>Table3[[#This Row],[Residential CLM $ Collected]]/'1.) CLM Reference'!$B$4</f>
        <v>1.6046196508065459E-7</v>
      </c>
      <c r="J1003" s="49">
        <v>0</v>
      </c>
      <c r="K1003" s="48">
        <f>Table3[[#This Row],[Residential Incentive Disbursements]]/'1.) CLM Reference'!$B$5</f>
        <v>0</v>
      </c>
      <c r="L1003" s="49">
        <v>0</v>
      </c>
      <c r="M1003" s="48">
        <f>Table3[[#This Row],[C&amp;I CLM $ Collected]]/'1.) CLM Reference'!$B$4</f>
        <v>0</v>
      </c>
      <c r="N1003" s="49">
        <v>0</v>
      </c>
      <c r="O1003" s="67">
        <f>Table3[[#This Row],[C&amp;I Incentive Disbursements]]/'1.) CLM Reference'!$B$5</f>
        <v>0</v>
      </c>
    </row>
    <row r="1004" spans="1:15" x14ac:dyDescent="0.35">
      <c r="A1004" t="s">
        <v>165</v>
      </c>
      <c r="B1004" s="72">
        <v>9001221000</v>
      </c>
      <c r="C1004" t="s">
        <v>45</v>
      </c>
      <c r="D1004" s="47">
        <f>Table3[[#This Row],[Residential CLM $ Collected]]+Table3[[#This Row],[C&amp;I CLM $ Collected]]</f>
        <v>52315.989957000005</v>
      </c>
      <c r="E1004" s="48">
        <f>Table3[[#This Row],[CLM $ Collected ]]/'1.) CLM Reference'!$B$4</f>
        <v>5.6320110950811117E-4</v>
      </c>
      <c r="F1004" s="47">
        <f>Table3[[#This Row],[Residential Incentive Disbursements]]+Table3[[#This Row],[C&amp;I Incentive Disbursements]]</f>
        <v>3743.21</v>
      </c>
      <c r="G1004" s="48">
        <f>Table3[[#This Row],[Incentive Disbursements]]/'1.) CLM Reference'!$B$5</f>
        <v>3.0056113236610933E-5</v>
      </c>
      <c r="H1004" s="47">
        <v>52315.989957000005</v>
      </c>
      <c r="I1004" s="48">
        <f>Table3[[#This Row],[Residential CLM $ Collected]]/'1.) CLM Reference'!$B$4</f>
        <v>5.6320110950811117E-4</v>
      </c>
      <c r="J1004" s="49">
        <v>3743.21</v>
      </c>
      <c r="K1004" s="48">
        <f>Table3[[#This Row],[Residential Incentive Disbursements]]/'1.) CLM Reference'!$B$5</f>
        <v>3.0056113236610933E-5</v>
      </c>
      <c r="L1004" s="49">
        <v>0</v>
      </c>
      <c r="M1004" s="48">
        <f>Table3[[#This Row],[C&amp;I CLM $ Collected]]/'1.) CLM Reference'!$B$4</f>
        <v>0</v>
      </c>
      <c r="N1004" s="49">
        <v>0</v>
      </c>
      <c r="O1004" s="67">
        <f>Table3[[#This Row],[C&amp;I Incentive Disbursements]]/'1.) CLM Reference'!$B$5</f>
        <v>0</v>
      </c>
    </row>
    <row r="1005" spans="1:15" x14ac:dyDescent="0.35">
      <c r="A1005" t="s">
        <v>165</v>
      </c>
      <c r="B1005" s="72">
        <v>9001222000</v>
      </c>
      <c r="C1005" t="s">
        <v>45</v>
      </c>
      <c r="D1005" s="47">
        <f>Table3[[#This Row],[Residential CLM $ Collected]]+Table3[[#This Row],[C&amp;I CLM $ Collected]]</f>
        <v>38916.981180000002</v>
      </c>
      <c r="E1005" s="48">
        <f>Table3[[#This Row],[CLM $ Collected ]]/'1.) CLM Reference'!$B$4</f>
        <v>4.1895579147594033E-4</v>
      </c>
      <c r="F1005" s="47">
        <f>Table3[[#This Row],[Residential Incentive Disbursements]]+Table3[[#This Row],[C&amp;I Incentive Disbursements]]</f>
        <v>70</v>
      </c>
      <c r="G1005" s="48">
        <f>Table3[[#This Row],[Incentive Disbursements]]/'1.) CLM Reference'!$B$5</f>
        <v>5.6206515973262655E-7</v>
      </c>
      <c r="H1005" s="47">
        <v>38916.981180000002</v>
      </c>
      <c r="I1005" s="48">
        <f>Table3[[#This Row],[Residential CLM $ Collected]]/'1.) CLM Reference'!$B$4</f>
        <v>4.1895579147594033E-4</v>
      </c>
      <c r="J1005" s="49">
        <v>70</v>
      </c>
      <c r="K1005" s="48">
        <f>Table3[[#This Row],[Residential Incentive Disbursements]]/'1.) CLM Reference'!$B$5</f>
        <v>5.6206515973262655E-7</v>
      </c>
      <c r="L1005" s="49">
        <v>0</v>
      </c>
      <c r="M1005" s="48">
        <f>Table3[[#This Row],[C&amp;I CLM $ Collected]]/'1.) CLM Reference'!$B$4</f>
        <v>0</v>
      </c>
      <c r="N1005" s="49">
        <v>0</v>
      </c>
      <c r="O1005" s="67">
        <f>Table3[[#This Row],[C&amp;I Incentive Disbursements]]/'1.) CLM Reference'!$B$5</f>
        <v>0</v>
      </c>
    </row>
    <row r="1006" spans="1:15" x14ac:dyDescent="0.35">
      <c r="A1006" t="s">
        <v>165</v>
      </c>
      <c r="B1006" s="72">
        <v>9001223000</v>
      </c>
      <c r="C1006" t="s">
        <v>45</v>
      </c>
      <c r="D1006" s="47">
        <f>Table3[[#This Row],[Residential CLM $ Collected]]+Table3[[#This Row],[C&amp;I CLM $ Collected]]</f>
        <v>45628.350705000004</v>
      </c>
      <c r="E1006" s="48">
        <f>Table3[[#This Row],[CLM $ Collected ]]/'1.) CLM Reference'!$B$4</f>
        <v>4.9120618310392427E-4</v>
      </c>
      <c r="F1006" s="47">
        <f>Table3[[#This Row],[Residential Incentive Disbursements]]+Table3[[#This Row],[C&amp;I Incentive Disbursements]]</f>
        <v>7588.75</v>
      </c>
      <c r="G1006" s="48">
        <f>Table3[[#This Row],[Incentive Disbursements]]/'1.) CLM Reference'!$B$5</f>
        <v>6.0933885441728145E-5</v>
      </c>
      <c r="H1006" s="47">
        <v>45628.350705000004</v>
      </c>
      <c r="I1006" s="48">
        <f>Table3[[#This Row],[Residential CLM $ Collected]]/'1.) CLM Reference'!$B$4</f>
        <v>4.9120618310392427E-4</v>
      </c>
      <c r="J1006" s="49">
        <v>7588.75</v>
      </c>
      <c r="K1006" s="48">
        <f>Table3[[#This Row],[Residential Incentive Disbursements]]/'1.) CLM Reference'!$B$5</f>
        <v>6.0933885441728145E-5</v>
      </c>
      <c r="L1006" s="49">
        <v>0</v>
      </c>
      <c r="M1006" s="48">
        <f>Table3[[#This Row],[C&amp;I CLM $ Collected]]/'1.) CLM Reference'!$B$4</f>
        <v>0</v>
      </c>
      <c r="N1006" s="49">
        <v>0</v>
      </c>
      <c r="O1006" s="67">
        <f>Table3[[#This Row],[C&amp;I Incentive Disbursements]]/'1.) CLM Reference'!$B$5</f>
        <v>0</v>
      </c>
    </row>
    <row r="1007" spans="1:15" x14ac:dyDescent="0.35">
      <c r="A1007" t="s">
        <v>165</v>
      </c>
      <c r="B1007" s="72">
        <v>9001224000</v>
      </c>
      <c r="C1007" t="s">
        <v>45</v>
      </c>
      <c r="D1007" s="47">
        <f>Table3[[#This Row],[Residential CLM $ Collected]]+Table3[[#This Row],[C&amp;I CLM $ Collected]]</f>
        <v>38408.729939999997</v>
      </c>
      <c r="E1007" s="48">
        <f>Table3[[#This Row],[CLM $ Collected ]]/'1.) CLM Reference'!$B$4</f>
        <v>4.1348427765173189E-4</v>
      </c>
      <c r="F1007" s="47">
        <f>Table3[[#This Row],[Residential Incentive Disbursements]]+Table3[[#This Row],[C&amp;I Incentive Disbursements]]</f>
        <v>17249.05</v>
      </c>
      <c r="G1007" s="48">
        <f>Table3[[#This Row],[Incentive Disbursements]]/'1.) CLM Reference'!$B$5</f>
        <v>1.3850128633551519E-4</v>
      </c>
      <c r="H1007" s="47">
        <v>38408.729939999997</v>
      </c>
      <c r="I1007" s="48">
        <f>Table3[[#This Row],[Residential CLM $ Collected]]/'1.) CLM Reference'!$B$4</f>
        <v>4.1348427765173189E-4</v>
      </c>
      <c r="J1007" s="49">
        <v>17249.05</v>
      </c>
      <c r="K1007" s="48">
        <f>Table3[[#This Row],[Residential Incentive Disbursements]]/'1.) CLM Reference'!$B$5</f>
        <v>1.3850128633551519E-4</v>
      </c>
      <c r="L1007" s="49">
        <v>0</v>
      </c>
      <c r="M1007" s="48">
        <f>Table3[[#This Row],[C&amp;I CLM $ Collected]]/'1.) CLM Reference'!$B$4</f>
        <v>0</v>
      </c>
      <c r="N1007" s="49">
        <v>0</v>
      </c>
      <c r="O1007" s="67">
        <f>Table3[[#This Row],[C&amp;I Incentive Disbursements]]/'1.) CLM Reference'!$B$5</f>
        <v>0</v>
      </c>
    </row>
    <row r="1008" spans="1:15" x14ac:dyDescent="0.35">
      <c r="A1008" t="s">
        <v>165</v>
      </c>
      <c r="B1008" s="72">
        <v>9001230100</v>
      </c>
      <c r="C1008" t="s">
        <v>45</v>
      </c>
      <c r="D1008" s="47">
        <f>Table3[[#This Row],[Residential CLM $ Collected]]+Table3[[#This Row],[C&amp;I CLM $ Collected]]</f>
        <v>151.32873000000001</v>
      </c>
      <c r="E1008" s="48">
        <f>Table3[[#This Row],[CLM $ Collected ]]/'1.) CLM Reference'!$B$4</f>
        <v>1.6291101192294195E-6</v>
      </c>
      <c r="F1008" s="47">
        <f>Table3[[#This Row],[Residential Incentive Disbursements]]+Table3[[#This Row],[C&amp;I Incentive Disbursements]]</f>
        <v>0</v>
      </c>
      <c r="G1008" s="48">
        <f>Table3[[#This Row],[Incentive Disbursements]]/'1.) CLM Reference'!$B$5</f>
        <v>0</v>
      </c>
      <c r="H1008" s="47">
        <v>151.32873000000001</v>
      </c>
      <c r="I1008" s="48">
        <f>Table3[[#This Row],[Residential CLM $ Collected]]/'1.) CLM Reference'!$B$4</f>
        <v>1.6291101192294195E-6</v>
      </c>
      <c r="J1008" s="49">
        <v>0</v>
      </c>
      <c r="K1008" s="48">
        <f>Table3[[#This Row],[Residential Incentive Disbursements]]/'1.) CLM Reference'!$B$5</f>
        <v>0</v>
      </c>
      <c r="L1008" s="49">
        <v>0</v>
      </c>
      <c r="M1008" s="48">
        <f>Table3[[#This Row],[C&amp;I CLM $ Collected]]/'1.) CLM Reference'!$B$4</f>
        <v>0</v>
      </c>
      <c r="N1008" s="49">
        <v>0</v>
      </c>
      <c r="O1008" s="67">
        <f>Table3[[#This Row],[C&amp;I Incentive Disbursements]]/'1.) CLM Reference'!$B$5</f>
        <v>0</v>
      </c>
    </row>
    <row r="1009" spans="1:15" x14ac:dyDescent="0.35">
      <c r="A1009" t="s">
        <v>165</v>
      </c>
      <c r="B1009" s="72">
        <v>9001230400</v>
      </c>
      <c r="C1009" t="s">
        <v>45</v>
      </c>
      <c r="D1009" s="47">
        <f>Table3[[#This Row],[Residential CLM $ Collected]]+Table3[[#This Row],[C&amp;I CLM $ Collected]]</f>
        <v>32.839170000000003</v>
      </c>
      <c r="E1009" s="48">
        <f>Table3[[#This Row],[CLM $ Collected ]]/'1.) CLM Reference'!$B$4</f>
        <v>3.5352589131023025E-7</v>
      </c>
      <c r="F1009" s="47">
        <f>Table3[[#This Row],[Residential Incentive Disbursements]]+Table3[[#This Row],[C&amp;I Incentive Disbursements]]</f>
        <v>0</v>
      </c>
      <c r="G1009" s="48">
        <f>Table3[[#This Row],[Incentive Disbursements]]/'1.) CLM Reference'!$B$5</f>
        <v>0</v>
      </c>
      <c r="H1009" s="47">
        <v>32.839170000000003</v>
      </c>
      <c r="I1009" s="48">
        <f>Table3[[#This Row],[Residential CLM $ Collected]]/'1.) CLM Reference'!$B$4</f>
        <v>3.5352589131023025E-7</v>
      </c>
      <c r="J1009" s="49">
        <v>0</v>
      </c>
      <c r="K1009" s="48">
        <f>Table3[[#This Row],[Residential Incentive Disbursements]]/'1.) CLM Reference'!$B$5</f>
        <v>0</v>
      </c>
      <c r="L1009" s="49">
        <v>0</v>
      </c>
      <c r="M1009" s="48">
        <f>Table3[[#This Row],[C&amp;I CLM $ Collected]]/'1.) CLM Reference'!$B$4</f>
        <v>0</v>
      </c>
      <c r="N1009" s="49">
        <v>0</v>
      </c>
      <c r="O1009" s="67">
        <f>Table3[[#This Row],[C&amp;I Incentive Disbursements]]/'1.) CLM Reference'!$B$5</f>
        <v>0</v>
      </c>
    </row>
    <row r="1010" spans="1:15" x14ac:dyDescent="0.35">
      <c r="A1010" t="s">
        <v>165</v>
      </c>
      <c r="B1010" s="72">
        <v>9001245100</v>
      </c>
      <c r="C1010" t="s">
        <v>45</v>
      </c>
      <c r="D1010" s="47">
        <f>Table3[[#This Row],[Residential CLM $ Collected]]+Table3[[#This Row],[C&amp;I CLM $ Collected]]</f>
        <v>26.50704</v>
      </c>
      <c r="E1010" s="48">
        <f>Table3[[#This Row],[CLM $ Collected ]]/'1.) CLM Reference'!$B$4</f>
        <v>2.8535815436248614E-7</v>
      </c>
      <c r="F1010" s="47">
        <f>Table3[[#This Row],[Residential Incentive Disbursements]]+Table3[[#This Row],[C&amp;I Incentive Disbursements]]</f>
        <v>0</v>
      </c>
      <c r="G1010" s="48">
        <f>Table3[[#This Row],[Incentive Disbursements]]/'1.) CLM Reference'!$B$5</f>
        <v>0</v>
      </c>
      <c r="H1010" s="47">
        <v>26.50704</v>
      </c>
      <c r="I1010" s="48">
        <f>Table3[[#This Row],[Residential CLM $ Collected]]/'1.) CLM Reference'!$B$4</f>
        <v>2.8535815436248614E-7</v>
      </c>
      <c r="J1010" s="49">
        <v>0</v>
      </c>
      <c r="K1010" s="48">
        <f>Table3[[#This Row],[Residential Incentive Disbursements]]/'1.) CLM Reference'!$B$5</f>
        <v>0</v>
      </c>
      <c r="L1010" s="49">
        <v>0</v>
      </c>
      <c r="M1010" s="48">
        <f>Table3[[#This Row],[C&amp;I CLM $ Collected]]/'1.) CLM Reference'!$B$4</f>
        <v>0</v>
      </c>
      <c r="N1010" s="49">
        <v>0</v>
      </c>
      <c r="O1010" s="67">
        <f>Table3[[#This Row],[C&amp;I Incentive Disbursements]]/'1.) CLM Reference'!$B$5</f>
        <v>0</v>
      </c>
    </row>
    <row r="1011" spans="1:15" x14ac:dyDescent="0.35">
      <c r="A1011" t="s">
        <v>165</v>
      </c>
      <c r="B1011" s="72">
        <v>9001245300</v>
      </c>
      <c r="C1011" t="s">
        <v>45</v>
      </c>
      <c r="D1011" s="47">
        <f>Table3[[#This Row],[Residential CLM $ Collected]]+Table3[[#This Row],[C&amp;I CLM $ Collected]]</f>
        <v>389.18691000000001</v>
      </c>
      <c r="E1011" s="48">
        <f>Table3[[#This Row],[CLM $ Collected ]]/'1.) CLM Reference'!$B$4</f>
        <v>4.1897419832481868E-6</v>
      </c>
      <c r="F1011" s="47">
        <f>Table3[[#This Row],[Residential Incentive Disbursements]]+Table3[[#This Row],[C&amp;I Incentive Disbursements]]</f>
        <v>0</v>
      </c>
      <c r="G1011" s="48">
        <f>Table3[[#This Row],[Incentive Disbursements]]/'1.) CLM Reference'!$B$5</f>
        <v>0</v>
      </c>
      <c r="H1011" s="47">
        <v>389.18691000000001</v>
      </c>
      <c r="I1011" s="48">
        <f>Table3[[#This Row],[Residential CLM $ Collected]]/'1.) CLM Reference'!$B$4</f>
        <v>4.1897419832481868E-6</v>
      </c>
      <c r="J1011" s="49">
        <v>0</v>
      </c>
      <c r="K1011" s="48">
        <f>Table3[[#This Row],[Residential Incentive Disbursements]]/'1.) CLM Reference'!$B$5</f>
        <v>0</v>
      </c>
      <c r="L1011" s="49">
        <v>0</v>
      </c>
      <c r="M1011" s="48">
        <f>Table3[[#This Row],[C&amp;I CLM $ Collected]]/'1.) CLM Reference'!$B$4</f>
        <v>0</v>
      </c>
      <c r="N1011" s="49">
        <v>0</v>
      </c>
      <c r="O1011" s="67">
        <f>Table3[[#This Row],[C&amp;I Incentive Disbursements]]/'1.) CLM Reference'!$B$5</f>
        <v>0</v>
      </c>
    </row>
    <row r="1012" spans="1:15" x14ac:dyDescent="0.35">
      <c r="A1012" t="s">
        <v>165</v>
      </c>
      <c r="B1012" s="72">
        <v>9001245400</v>
      </c>
      <c r="C1012" t="s">
        <v>45</v>
      </c>
      <c r="D1012" s="47">
        <f>Table3[[#This Row],[Residential CLM $ Collected]]+Table3[[#This Row],[C&amp;I CLM $ Collected]]</f>
        <v>158.00379000000001</v>
      </c>
      <c r="E1012" s="48">
        <f>Table3[[#This Row],[CLM $ Collected ]]/'1.) CLM Reference'!$B$4</f>
        <v>1.7009696253024801E-6</v>
      </c>
      <c r="F1012" s="47">
        <f>Table3[[#This Row],[Residential Incentive Disbursements]]+Table3[[#This Row],[C&amp;I Incentive Disbursements]]</f>
        <v>0</v>
      </c>
      <c r="G1012" s="48">
        <f>Table3[[#This Row],[Incentive Disbursements]]/'1.) CLM Reference'!$B$5</f>
        <v>0</v>
      </c>
      <c r="H1012" s="47">
        <v>158.00379000000001</v>
      </c>
      <c r="I1012" s="48">
        <f>Table3[[#This Row],[Residential CLM $ Collected]]/'1.) CLM Reference'!$B$4</f>
        <v>1.7009696253024801E-6</v>
      </c>
      <c r="J1012" s="49">
        <v>0</v>
      </c>
      <c r="K1012" s="48">
        <f>Table3[[#This Row],[Residential Incentive Disbursements]]/'1.) CLM Reference'!$B$5</f>
        <v>0</v>
      </c>
      <c r="L1012" s="49">
        <v>0</v>
      </c>
      <c r="M1012" s="48">
        <f>Table3[[#This Row],[C&amp;I CLM $ Collected]]/'1.) CLM Reference'!$B$4</f>
        <v>0</v>
      </c>
      <c r="N1012" s="49">
        <v>0</v>
      </c>
      <c r="O1012" s="67">
        <f>Table3[[#This Row],[C&amp;I Incentive Disbursements]]/'1.) CLM Reference'!$B$5</f>
        <v>0</v>
      </c>
    </row>
    <row r="1013" spans="1:15" x14ac:dyDescent="0.35">
      <c r="A1013" t="s">
        <v>165</v>
      </c>
      <c r="B1013" s="72">
        <v>9001245500</v>
      </c>
      <c r="C1013" t="s">
        <v>45</v>
      </c>
      <c r="D1013" s="47">
        <f>Table3[[#This Row],[Residential CLM $ Collected]]+Table3[[#This Row],[C&amp;I CLM $ Collected]]</f>
        <v>117.75057</v>
      </c>
      <c r="E1013" s="48">
        <f>Table3[[#This Row],[CLM $ Collected ]]/'1.) CLM Reference'!$B$4</f>
        <v>1.2676287254378735E-6</v>
      </c>
      <c r="F1013" s="47">
        <f>Table3[[#This Row],[Residential Incentive Disbursements]]+Table3[[#This Row],[C&amp;I Incentive Disbursements]]</f>
        <v>0</v>
      </c>
      <c r="G1013" s="48">
        <f>Table3[[#This Row],[Incentive Disbursements]]/'1.) CLM Reference'!$B$5</f>
        <v>0</v>
      </c>
      <c r="H1013" s="47">
        <v>117.75057</v>
      </c>
      <c r="I1013" s="48">
        <f>Table3[[#This Row],[Residential CLM $ Collected]]/'1.) CLM Reference'!$B$4</f>
        <v>1.2676287254378735E-6</v>
      </c>
      <c r="J1013" s="49">
        <v>0</v>
      </c>
      <c r="K1013" s="48">
        <f>Table3[[#This Row],[Residential Incentive Disbursements]]/'1.) CLM Reference'!$B$5</f>
        <v>0</v>
      </c>
      <c r="L1013" s="49">
        <v>0</v>
      </c>
      <c r="M1013" s="48">
        <f>Table3[[#This Row],[C&amp;I CLM $ Collected]]/'1.) CLM Reference'!$B$4</f>
        <v>0</v>
      </c>
      <c r="N1013" s="49">
        <v>0</v>
      </c>
      <c r="O1013" s="67">
        <f>Table3[[#This Row],[C&amp;I Incentive Disbursements]]/'1.) CLM Reference'!$B$5</f>
        <v>0</v>
      </c>
    </row>
    <row r="1014" spans="1:15" x14ac:dyDescent="0.35">
      <c r="A1014" t="s">
        <v>165</v>
      </c>
      <c r="B1014" s="72">
        <v>9001301000</v>
      </c>
      <c r="C1014" t="s">
        <v>45</v>
      </c>
      <c r="D1014" s="47">
        <f>Table3[[#This Row],[Residential CLM $ Collected]]+Table3[[#This Row],[C&amp;I CLM $ Collected]]</f>
        <v>212.71803</v>
      </c>
      <c r="E1014" s="48">
        <f>Table3[[#This Row],[CLM $ Collected ]]/'1.) CLM Reference'!$B$4</f>
        <v>2.2899887894093028E-6</v>
      </c>
      <c r="F1014" s="47">
        <f>Table3[[#This Row],[Residential Incentive Disbursements]]+Table3[[#This Row],[C&amp;I Incentive Disbursements]]</f>
        <v>0</v>
      </c>
      <c r="G1014" s="48">
        <f>Table3[[#This Row],[Incentive Disbursements]]/'1.) CLM Reference'!$B$5</f>
        <v>0</v>
      </c>
      <c r="H1014" s="47">
        <v>212.71803</v>
      </c>
      <c r="I1014" s="48">
        <f>Table3[[#This Row],[Residential CLM $ Collected]]/'1.) CLM Reference'!$B$4</f>
        <v>2.2899887894093028E-6</v>
      </c>
      <c r="J1014" s="49">
        <v>0</v>
      </c>
      <c r="K1014" s="48">
        <f>Table3[[#This Row],[Residential Incentive Disbursements]]/'1.) CLM Reference'!$B$5</f>
        <v>0</v>
      </c>
      <c r="L1014" s="49">
        <v>0</v>
      </c>
      <c r="M1014" s="48">
        <f>Table3[[#This Row],[C&amp;I CLM $ Collected]]/'1.) CLM Reference'!$B$4</f>
        <v>0</v>
      </c>
      <c r="N1014" s="49">
        <v>0</v>
      </c>
      <c r="O1014" s="67">
        <f>Table3[[#This Row],[C&amp;I Incentive Disbursements]]/'1.) CLM Reference'!$B$5</f>
        <v>0</v>
      </c>
    </row>
    <row r="1015" spans="1:15" x14ac:dyDescent="0.35">
      <c r="A1015" t="s">
        <v>165</v>
      </c>
      <c r="B1015" s="72">
        <v>9001302000</v>
      </c>
      <c r="C1015" t="s">
        <v>45</v>
      </c>
      <c r="D1015" s="47">
        <f>Table3[[#This Row],[Residential CLM $ Collected]]+Table3[[#This Row],[C&amp;I CLM $ Collected]]</f>
        <v>226.8168</v>
      </c>
      <c r="E1015" s="48">
        <f>Table3[[#This Row],[CLM $ Collected ]]/'1.) CLM Reference'!$B$4</f>
        <v>2.4417672975332271E-6</v>
      </c>
      <c r="F1015" s="47">
        <f>Table3[[#This Row],[Residential Incentive Disbursements]]+Table3[[#This Row],[C&amp;I Incentive Disbursements]]</f>
        <v>0</v>
      </c>
      <c r="G1015" s="48">
        <f>Table3[[#This Row],[Incentive Disbursements]]/'1.) CLM Reference'!$B$5</f>
        <v>0</v>
      </c>
      <c r="H1015" s="47">
        <v>226.8168</v>
      </c>
      <c r="I1015" s="48">
        <f>Table3[[#This Row],[Residential CLM $ Collected]]/'1.) CLM Reference'!$B$4</f>
        <v>2.4417672975332271E-6</v>
      </c>
      <c r="J1015" s="49">
        <v>0</v>
      </c>
      <c r="K1015" s="48">
        <f>Table3[[#This Row],[Residential Incentive Disbursements]]/'1.) CLM Reference'!$B$5</f>
        <v>0</v>
      </c>
      <c r="L1015" s="49">
        <v>0</v>
      </c>
      <c r="M1015" s="48">
        <f>Table3[[#This Row],[C&amp;I CLM $ Collected]]/'1.) CLM Reference'!$B$4</f>
        <v>0</v>
      </c>
      <c r="N1015" s="49">
        <v>0</v>
      </c>
      <c r="O1015" s="67">
        <f>Table3[[#This Row],[C&amp;I Incentive Disbursements]]/'1.) CLM Reference'!$B$5</f>
        <v>0</v>
      </c>
    </row>
    <row r="1016" spans="1:15" x14ac:dyDescent="0.35">
      <c r="A1016" t="s">
        <v>165</v>
      </c>
      <c r="B1016" s="72">
        <v>9001303000</v>
      </c>
      <c r="C1016" t="s">
        <v>45</v>
      </c>
      <c r="D1016" s="47">
        <f>Table3[[#This Row],[Residential CLM $ Collected]]+Table3[[#This Row],[C&amp;I CLM $ Collected]]</f>
        <v>416.08035000000001</v>
      </c>
      <c r="E1016" s="48">
        <f>Table3[[#This Row],[CLM $ Collected ]]/'1.) CLM Reference'!$B$4</f>
        <v>4.4792598774701843E-6</v>
      </c>
      <c r="F1016" s="47">
        <f>Table3[[#This Row],[Residential Incentive Disbursements]]+Table3[[#This Row],[C&amp;I Incentive Disbursements]]</f>
        <v>0</v>
      </c>
      <c r="G1016" s="48">
        <f>Table3[[#This Row],[Incentive Disbursements]]/'1.) CLM Reference'!$B$5</f>
        <v>0</v>
      </c>
      <c r="H1016" s="47">
        <v>416.08035000000001</v>
      </c>
      <c r="I1016" s="48">
        <f>Table3[[#This Row],[Residential CLM $ Collected]]/'1.) CLM Reference'!$B$4</f>
        <v>4.4792598774701843E-6</v>
      </c>
      <c r="J1016" s="49">
        <v>0</v>
      </c>
      <c r="K1016" s="48">
        <f>Table3[[#This Row],[Residential Incentive Disbursements]]/'1.) CLM Reference'!$B$5</f>
        <v>0</v>
      </c>
      <c r="L1016" s="49">
        <v>0</v>
      </c>
      <c r="M1016" s="48">
        <f>Table3[[#This Row],[C&amp;I CLM $ Collected]]/'1.) CLM Reference'!$B$4</f>
        <v>0</v>
      </c>
      <c r="N1016" s="49">
        <v>0</v>
      </c>
      <c r="O1016" s="67">
        <f>Table3[[#This Row],[C&amp;I Incentive Disbursements]]/'1.) CLM Reference'!$B$5</f>
        <v>0</v>
      </c>
    </row>
    <row r="1017" spans="1:15" x14ac:dyDescent="0.35">
      <c r="A1017" t="s">
        <v>165</v>
      </c>
      <c r="B1017" s="72">
        <v>9001304000</v>
      </c>
      <c r="C1017" t="s">
        <v>45</v>
      </c>
      <c r="D1017" s="47">
        <f>Table3[[#This Row],[Residential CLM $ Collected]]+Table3[[#This Row],[C&amp;I CLM $ Collected]]</f>
        <v>436.16349000000002</v>
      </c>
      <c r="E1017" s="48">
        <f>Table3[[#This Row],[CLM $ Collected ]]/'1.) CLM Reference'!$B$4</f>
        <v>4.6954623566682925E-6</v>
      </c>
      <c r="F1017" s="47">
        <f>Table3[[#This Row],[Residential Incentive Disbursements]]+Table3[[#This Row],[C&amp;I Incentive Disbursements]]</f>
        <v>0</v>
      </c>
      <c r="G1017" s="48">
        <f>Table3[[#This Row],[Incentive Disbursements]]/'1.) CLM Reference'!$B$5</f>
        <v>0</v>
      </c>
      <c r="H1017" s="47">
        <v>436.16349000000002</v>
      </c>
      <c r="I1017" s="48">
        <f>Table3[[#This Row],[Residential CLM $ Collected]]/'1.) CLM Reference'!$B$4</f>
        <v>4.6954623566682925E-6</v>
      </c>
      <c r="J1017" s="49">
        <v>0</v>
      </c>
      <c r="K1017" s="48">
        <f>Table3[[#This Row],[Residential Incentive Disbursements]]/'1.) CLM Reference'!$B$5</f>
        <v>0</v>
      </c>
      <c r="L1017" s="49">
        <v>0</v>
      </c>
      <c r="M1017" s="48">
        <f>Table3[[#This Row],[C&amp;I CLM $ Collected]]/'1.) CLM Reference'!$B$4</f>
        <v>0</v>
      </c>
      <c r="N1017" s="49">
        <v>0</v>
      </c>
      <c r="O1017" s="67">
        <f>Table3[[#This Row],[C&amp;I Incentive Disbursements]]/'1.) CLM Reference'!$B$5</f>
        <v>0</v>
      </c>
    </row>
    <row r="1018" spans="1:15" x14ac:dyDescent="0.35">
      <c r="A1018" t="s">
        <v>165</v>
      </c>
      <c r="B1018" s="72">
        <v>9001305000</v>
      </c>
      <c r="C1018" t="s">
        <v>45</v>
      </c>
      <c r="D1018" s="47">
        <f>Table3[[#This Row],[Residential CLM $ Collected]]+Table3[[#This Row],[C&amp;I CLM $ Collected]]</f>
        <v>409.65161999999998</v>
      </c>
      <c r="E1018" s="48">
        <f>Table3[[#This Row],[CLM $ Collected ]]/'1.) CLM Reference'!$B$4</f>
        <v>4.4100522055575616E-6</v>
      </c>
      <c r="F1018" s="47">
        <f>Table3[[#This Row],[Residential Incentive Disbursements]]+Table3[[#This Row],[C&amp;I Incentive Disbursements]]</f>
        <v>437.11</v>
      </c>
      <c r="G1018" s="48">
        <f>Table3[[#This Row],[Incentive Disbursements]]/'1.) CLM Reference'!$B$5</f>
        <v>3.5097757424389775E-6</v>
      </c>
      <c r="H1018" s="47">
        <v>409.65161999999998</v>
      </c>
      <c r="I1018" s="48">
        <f>Table3[[#This Row],[Residential CLM $ Collected]]/'1.) CLM Reference'!$B$4</f>
        <v>4.4100522055575616E-6</v>
      </c>
      <c r="J1018" s="49">
        <v>437.11</v>
      </c>
      <c r="K1018" s="48">
        <f>Table3[[#This Row],[Residential Incentive Disbursements]]/'1.) CLM Reference'!$B$5</f>
        <v>3.5097757424389775E-6</v>
      </c>
      <c r="L1018" s="49">
        <v>0</v>
      </c>
      <c r="M1018" s="48">
        <f>Table3[[#This Row],[C&amp;I CLM $ Collected]]/'1.) CLM Reference'!$B$4</f>
        <v>0</v>
      </c>
      <c r="N1018" s="49">
        <v>0</v>
      </c>
      <c r="O1018" s="67">
        <f>Table3[[#This Row],[C&amp;I Incentive Disbursements]]/'1.) CLM Reference'!$B$5</f>
        <v>0</v>
      </c>
    </row>
    <row r="1019" spans="1:15" x14ac:dyDescent="0.35">
      <c r="A1019" t="s">
        <v>165</v>
      </c>
      <c r="B1019" s="72">
        <v>9001351000</v>
      </c>
      <c r="C1019" t="s">
        <v>45</v>
      </c>
      <c r="D1019" s="47">
        <f>Table3[[#This Row],[Residential CLM $ Collected]]+Table3[[#This Row],[C&amp;I CLM $ Collected]]</f>
        <v>752.76516000000004</v>
      </c>
      <c r="E1019" s="48">
        <f>Table3[[#This Row],[CLM $ Collected ]]/'1.) CLM Reference'!$B$4</f>
        <v>8.1037972073072518E-6</v>
      </c>
      <c r="F1019" s="47">
        <f>Table3[[#This Row],[Residential Incentive Disbursements]]+Table3[[#This Row],[C&amp;I Incentive Disbursements]]</f>
        <v>0</v>
      </c>
      <c r="G1019" s="48">
        <f>Table3[[#This Row],[Incentive Disbursements]]/'1.) CLM Reference'!$B$5</f>
        <v>0</v>
      </c>
      <c r="H1019" s="47">
        <v>752.76516000000004</v>
      </c>
      <c r="I1019" s="48">
        <f>Table3[[#This Row],[Residential CLM $ Collected]]/'1.) CLM Reference'!$B$4</f>
        <v>8.1037972073072518E-6</v>
      </c>
      <c r="J1019" s="49">
        <v>0</v>
      </c>
      <c r="K1019" s="48">
        <f>Table3[[#This Row],[Residential Incentive Disbursements]]/'1.) CLM Reference'!$B$5</f>
        <v>0</v>
      </c>
      <c r="L1019" s="49">
        <v>0</v>
      </c>
      <c r="M1019" s="48">
        <f>Table3[[#This Row],[C&amp;I CLM $ Collected]]/'1.) CLM Reference'!$B$4</f>
        <v>0</v>
      </c>
      <c r="N1019" s="49">
        <v>0</v>
      </c>
      <c r="O1019" s="67">
        <f>Table3[[#This Row],[C&amp;I Incentive Disbursements]]/'1.) CLM Reference'!$B$5</f>
        <v>0</v>
      </c>
    </row>
    <row r="1020" spans="1:15" x14ac:dyDescent="0.35">
      <c r="A1020" t="s">
        <v>165</v>
      </c>
      <c r="B1020" s="72">
        <v>9001352000</v>
      </c>
      <c r="C1020" t="s">
        <v>45</v>
      </c>
      <c r="D1020" s="47">
        <f>Table3[[#This Row],[Residential CLM $ Collected]]+Table3[[#This Row],[C&amp;I CLM $ Collected]]</f>
        <v>350.19915000000003</v>
      </c>
      <c r="E1020" s="48">
        <f>Table3[[#This Row],[CLM $ Collected ]]/'1.) CLM Reference'!$B$4</f>
        <v>3.7700242314234803E-6</v>
      </c>
      <c r="F1020" s="47">
        <f>Table3[[#This Row],[Residential Incentive Disbursements]]+Table3[[#This Row],[C&amp;I Incentive Disbursements]]</f>
        <v>0</v>
      </c>
      <c r="G1020" s="48">
        <f>Table3[[#This Row],[Incentive Disbursements]]/'1.) CLM Reference'!$B$5</f>
        <v>0</v>
      </c>
      <c r="H1020" s="47">
        <v>350.19915000000003</v>
      </c>
      <c r="I1020" s="48">
        <f>Table3[[#This Row],[Residential CLM $ Collected]]/'1.) CLM Reference'!$B$4</f>
        <v>3.7700242314234803E-6</v>
      </c>
      <c r="J1020" s="49">
        <v>0</v>
      </c>
      <c r="K1020" s="48">
        <f>Table3[[#This Row],[Residential Incentive Disbursements]]/'1.) CLM Reference'!$B$5</f>
        <v>0</v>
      </c>
      <c r="L1020" s="49">
        <v>0</v>
      </c>
      <c r="M1020" s="48">
        <f>Table3[[#This Row],[C&amp;I CLM $ Collected]]/'1.) CLM Reference'!$B$4</f>
        <v>0</v>
      </c>
      <c r="N1020" s="49">
        <v>0</v>
      </c>
      <c r="O1020" s="67">
        <f>Table3[[#This Row],[C&amp;I Incentive Disbursements]]/'1.) CLM Reference'!$B$5</f>
        <v>0</v>
      </c>
    </row>
    <row r="1021" spans="1:15" x14ac:dyDescent="0.35">
      <c r="A1021" t="s">
        <v>165</v>
      </c>
      <c r="B1021" s="72">
        <v>9001353000</v>
      </c>
      <c r="C1021" t="s">
        <v>45</v>
      </c>
      <c r="D1021" s="47">
        <f>Table3[[#This Row],[Residential CLM $ Collected]]+Table3[[#This Row],[C&amp;I CLM $ Collected]]</f>
        <v>413.40453000000002</v>
      </c>
      <c r="E1021" s="48">
        <f>Table3[[#This Row],[CLM $ Collected ]]/'1.) CLM Reference'!$B$4</f>
        <v>4.4504536789430677E-6</v>
      </c>
      <c r="F1021" s="47">
        <f>Table3[[#This Row],[Residential Incentive Disbursements]]+Table3[[#This Row],[C&amp;I Incentive Disbursements]]</f>
        <v>0</v>
      </c>
      <c r="G1021" s="48">
        <f>Table3[[#This Row],[Incentive Disbursements]]/'1.) CLM Reference'!$B$5</f>
        <v>0</v>
      </c>
      <c r="H1021" s="47">
        <v>413.40453000000002</v>
      </c>
      <c r="I1021" s="48">
        <f>Table3[[#This Row],[Residential CLM $ Collected]]/'1.) CLM Reference'!$B$4</f>
        <v>4.4504536789430677E-6</v>
      </c>
      <c r="J1021" s="49">
        <v>0</v>
      </c>
      <c r="K1021" s="48">
        <f>Table3[[#This Row],[Residential Incentive Disbursements]]/'1.) CLM Reference'!$B$5</f>
        <v>0</v>
      </c>
      <c r="L1021" s="49">
        <v>0</v>
      </c>
      <c r="M1021" s="48">
        <f>Table3[[#This Row],[C&amp;I CLM $ Collected]]/'1.) CLM Reference'!$B$4</f>
        <v>0</v>
      </c>
      <c r="N1021" s="49">
        <v>0</v>
      </c>
      <c r="O1021" s="67">
        <f>Table3[[#This Row],[C&amp;I Incentive Disbursements]]/'1.) CLM Reference'!$B$5</f>
        <v>0</v>
      </c>
    </row>
    <row r="1022" spans="1:15" x14ac:dyDescent="0.35">
      <c r="A1022" t="s">
        <v>165</v>
      </c>
      <c r="B1022" s="72">
        <v>9001354000</v>
      </c>
      <c r="C1022" t="s">
        <v>45</v>
      </c>
      <c r="D1022" s="47">
        <f>Table3[[#This Row],[Residential CLM $ Collected]]+Table3[[#This Row],[C&amp;I CLM $ Collected]]</f>
        <v>328.76844</v>
      </c>
      <c r="E1022" s="48">
        <f>Table3[[#This Row],[CLM $ Collected ]]/'1.) CLM Reference'!$B$4</f>
        <v>3.5393146594653257E-6</v>
      </c>
      <c r="F1022" s="47">
        <f>Table3[[#This Row],[Residential Incentive Disbursements]]+Table3[[#This Row],[C&amp;I Incentive Disbursements]]</f>
        <v>0</v>
      </c>
      <c r="G1022" s="48">
        <f>Table3[[#This Row],[Incentive Disbursements]]/'1.) CLM Reference'!$B$5</f>
        <v>0</v>
      </c>
      <c r="H1022" s="47">
        <v>328.76844</v>
      </c>
      <c r="I1022" s="48">
        <f>Table3[[#This Row],[Residential CLM $ Collected]]/'1.) CLM Reference'!$B$4</f>
        <v>3.5393146594653257E-6</v>
      </c>
      <c r="J1022" s="49">
        <v>0</v>
      </c>
      <c r="K1022" s="48">
        <f>Table3[[#This Row],[Residential Incentive Disbursements]]/'1.) CLM Reference'!$B$5</f>
        <v>0</v>
      </c>
      <c r="L1022" s="49">
        <v>0</v>
      </c>
      <c r="M1022" s="48">
        <f>Table3[[#This Row],[C&amp;I CLM $ Collected]]/'1.) CLM Reference'!$B$4</f>
        <v>0</v>
      </c>
      <c r="N1022" s="49">
        <v>0</v>
      </c>
      <c r="O1022" s="67">
        <f>Table3[[#This Row],[C&amp;I Incentive Disbursements]]/'1.) CLM Reference'!$B$5</f>
        <v>0</v>
      </c>
    </row>
    <row r="1023" spans="1:15" x14ac:dyDescent="0.35">
      <c r="A1023" t="s">
        <v>165</v>
      </c>
      <c r="B1023" s="72">
        <v>9001425000</v>
      </c>
      <c r="C1023" t="s">
        <v>45</v>
      </c>
      <c r="D1023" s="47">
        <f>Table3[[#This Row],[Residential CLM $ Collected]]+Table3[[#This Row],[C&amp;I CLM $ Collected]]</f>
        <v>39.480420000000002</v>
      </c>
      <c r="E1023" s="48">
        <f>Table3[[#This Row],[CLM $ Collected ]]/'1.) CLM Reference'!$B$4</f>
        <v>4.2502142014558346E-7</v>
      </c>
      <c r="F1023" s="47">
        <f>Table3[[#This Row],[Residential Incentive Disbursements]]+Table3[[#This Row],[C&amp;I Incentive Disbursements]]</f>
        <v>0</v>
      </c>
      <c r="G1023" s="48">
        <f>Table3[[#This Row],[Incentive Disbursements]]/'1.) CLM Reference'!$B$5</f>
        <v>0</v>
      </c>
      <c r="H1023" s="47">
        <v>39.480420000000002</v>
      </c>
      <c r="I1023" s="48">
        <f>Table3[[#This Row],[Residential CLM $ Collected]]/'1.) CLM Reference'!$B$4</f>
        <v>4.2502142014558346E-7</v>
      </c>
      <c r="J1023" s="49">
        <v>0</v>
      </c>
      <c r="K1023" s="48">
        <f>Table3[[#This Row],[Residential Incentive Disbursements]]/'1.) CLM Reference'!$B$5</f>
        <v>0</v>
      </c>
      <c r="L1023" s="49">
        <v>0</v>
      </c>
      <c r="M1023" s="48">
        <f>Table3[[#This Row],[C&amp;I CLM $ Collected]]/'1.) CLM Reference'!$B$4</f>
        <v>0</v>
      </c>
      <c r="N1023" s="49">
        <v>0</v>
      </c>
      <c r="O1023" s="67">
        <f>Table3[[#This Row],[C&amp;I Incentive Disbursements]]/'1.) CLM Reference'!$B$5</f>
        <v>0</v>
      </c>
    </row>
    <row r="1024" spans="1:15" x14ac:dyDescent="0.35">
      <c r="A1024" t="s">
        <v>165</v>
      </c>
      <c r="B1024" s="72">
        <v>9001426000</v>
      </c>
      <c r="C1024" t="s">
        <v>45</v>
      </c>
      <c r="D1024" s="47">
        <f>Table3[[#This Row],[Residential CLM $ Collected]]+Table3[[#This Row],[C&amp;I CLM $ Collected]]</f>
        <v>171.57126</v>
      </c>
      <c r="E1024" s="48">
        <f>Table3[[#This Row],[CLM $ Collected ]]/'1.) CLM Reference'!$B$4</f>
        <v>1.847028491119576E-6</v>
      </c>
      <c r="F1024" s="47">
        <f>Table3[[#This Row],[Residential Incentive Disbursements]]+Table3[[#This Row],[C&amp;I Incentive Disbursements]]</f>
        <v>0</v>
      </c>
      <c r="G1024" s="48">
        <f>Table3[[#This Row],[Incentive Disbursements]]/'1.) CLM Reference'!$B$5</f>
        <v>0</v>
      </c>
      <c r="H1024" s="47">
        <v>171.57126</v>
      </c>
      <c r="I1024" s="48">
        <f>Table3[[#This Row],[Residential CLM $ Collected]]/'1.) CLM Reference'!$B$4</f>
        <v>1.847028491119576E-6</v>
      </c>
      <c r="J1024" s="49">
        <v>0</v>
      </c>
      <c r="K1024" s="48">
        <f>Table3[[#This Row],[Residential Incentive Disbursements]]/'1.) CLM Reference'!$B$5</f>
        <v>0</v>
      </c>
      <c r="L1024" s="49">
        <v>0</v>
      </c>
      <c r="M1024" s="48">
        <f>Table3[[#This Row],[C&amp;I CLM $ Collected]]/'1.) CLM Reference'!$B$4</f>
        <v>0</v>
      </c>
      <c r="N1024" s="49">
        <v>0</v>
      </c>
      <c r="O1024" s="67">
        <f>Table3[[#This Row],[C&amp;I Incentive Disbursements]]/'1.) CLM Reference'!$B$5</f>
        <v>0</v>
      </c>
    </row>
    <row r="1025" spans="1:15" x14ac:dyDescent="0.35">
      <c r="A1025" t="s">
        <v>165</v>
      </c>
      <c r="B1025" s="72">
        <v>9001427000</v>
      </c>
      <c r="C1025" t="s">
        <v>45</v>
      </c>
      <c r="D1025" s="47">
        <f>Table3[[#This Row],[Residential CLM $ Collected]]+Table3[[#This Row],[C&amp;I CLM $ Collected]]</f>
        <v>428.13120000000004</v>
      </c>
      <c r="E1025" s="48">
        <f>Table3[[#This Row],[CLM $ Collected ]]/'1.) CLM Reference'!$B$4</f>
        <v>4.6089917643386984E-6</v>
      </c>
      <c r="F1025" s="47">
        <f>Table3[[#This Row],[Residential Incentive Disbursements]]+Table3[[#This Row],[C&amp;I Incentive Disbursements]]</f>
        <v>0</v>
      </c>
      <c r="G1025" s="48">
        <f>Table3[[#This Row],[Incentive Disbursements]]/'1.) CLM Reference'!$B$5</f>
        <v>0</v>
      </c>
      <c r="H1025" s="47">
        <v>428.13120000000004</v>
      </c>
      <c r="I1025" s="48">
        <f>Table3[[#This Row],[Residential CLM $ Collected]]/'1.) CLM Reference'!$B$4</f>
        <v>4.6089917643386984E-6</v>
      </c>
      <c r="J1025" s="49">
        <v>0</v>
      </c>
      <c r="K1025" s="48">
        <f>Table3[[#This Row],[Residential Incentive Disbursements]]/'1.) CLM Reference'!$B$5</f>
        <v>0</v>
      </c>
      <c r="L1025" s="49">
        <v>0</v>
      </c>
      <c r="M1025" s="48">
        <f>Table3[[#This Row],[C&amp;I CLM $ Collected]]/'1.) CLM Reference'!$B$4</f>
        <v>0</v>
      </c>
      <c r="N1025" s="49">
        <v>0</v>
      </c>
      <c r="O1025" s="67">
        <f>Table3[[#This Row],[C&amp;I Incentive Disbursements]]/'1.) CLM Reference'!$B$5</f>
        <v>0</v>
      </c>
    </row>
    <row r="1026" spans="1:15" x14ac:dyDescent="0.35">
      <c r="A1026" t="s">
        <v>165</v>
      </c>
      <c r="B1026" s="72">
        <v>9001428000</v>
      </c>
      <c r="C1026" t="s">
        <v>45</v>
      </c>
      <c r="D1026" s="47">
        <f>Table3[[#This Row],[Residential CLM $ Collected]]+Table3[[#This Row],[C&amp;I CLM $ Collected]]</f>
        <v>116.98260000000001</v>
      </c>
      <c r="E1026" s="48">
        <f>Table3[[#This Row],[CLM $ Collected ]]/'1.) CLM Reference'!$B$4</f>
        <v>1.2593612424670946E-6</v>
      </c>
      <c r="F1026" s="47">
        <f>Table3[[#This Row],[Residential Incentive Disbursements]]+Table3[[#This Row],[C&amp;I Incentive Disbursements]]</f>
        <v>0</v>
      </c>
      <c r="G1026" s="48">
        <f>Table3[[#This Row],[Incentive Disbursements]]/'1.) CLM Reference'!$B$5</f>
        <v>0</v>
      </c>
      <c r="H1026" s="47">
        <v>116.98260000000001</v>
      </c>
      <c r="I1026" s="48">
        <f>Table3[[#This Row],[Residential CLM $ Collected]]/'1.) CLM Reference'!$B$4</f>
        <v>1.2593612424670946E-6</v>
      </c>
      <c r="J1026" s="49">
        <v>0</v>
      </c>
      <c r="K1026" s="48">
        <f>Table3[[#This Row],[Residential Incentive Disbursements]]/'1.) CLM Reference'!$B$5</f>
        <v>0</v>
      </c>
      <c r="L1026" s="49">
        <v>0</v>
      </c>
      <c r="M1026" s="48">
        <f>Table3[[#This Row],[C&amp;I CLM $ Collected]]/'1.) CLM Reference'!$B$4</f>
        <v>0</v>
      </c>
      <c r="N1026" s="49">
        <v>0</v>
      </c>
      <c r="O1026" s="67">
        <f>Table3[[#This Row],[C&amp;I Incentive Disbursements]]/'1.) CLM Reference'!$B$5</f>
        <v>0</v>
      </c>
    </row>
    <row r="1027" spans="1:15" x14ac:dyDescent="0.35">
      <c r="A1027" t="s">
        <v>165</v>
      </c>
      <c r="B1027" s="72">
        <v>9001430000</v>
      </c>
      <c r="C1027" t="s">
        <v>45</v>
      </c>
      <c r="D1027" s="47">
        <f>Table3[[#This Row],[Residential CLM $ Collected]]+Table3[[#This Row],[C&amp;I CLM $ Collected]]</f>
        <v>106.97967</v>
      </c>
      <c r="E1027" s="48">
        <f>Table3[[#This Row],[CLM $ Collected ]]/'1.) CLM Reference'!$B$4</f>
        <v>1.1516759768539915E-6</v>
      </c>
      <c r="F1027" s="47">
        <f>Table3[[#This Row],[Residential Incentive Disbursements]]+Table3[[#This Row],[C&amp;I Incentive Disbursements]]</f>
        <v>0</v>
      </c>
      <c r="G1027" s="48">
        <f>Table3[[#This Row],[Incentive Disbursements]]/'1.) CLM Reference'!$B$5</f>
        <v>0</v>
      </c>
      <c r="H1027" s="47">
        <v>106.97967</v>
      </c>
      <c r="I1027" s="48">
        <f>Table3[[#This Row],[Residential CLM $ Collected]]/'1.) CLM Reference'!$B$4</f>
        <v>1.1516759768539915E-6</v>
      </c>
      <c r="J1027" s="49">
        <v>0</v>
      </c>
      <c r="K1027" s="48">
        <f>Table3[[#This Row],[Residential Incentive Disbursements]]/'1.) CLM Reference'!$B$5</f>
        <v>0</v>
      </c>
      <c r="L1027" s="49">
        <v>0</v>
      </c>
      <c r="M1027" s="48">
        <f>Table3[[#This Row],[C&amp;I CLM $ Collected]]/'1.) CLM Reference'!$B$4</f>
        <v>0</v>
      </c>
      <c r="N1027" s="49">
        <v>0</v>
      </c>
      <c r="O1027" s="67">
        <f>Table3[[#This Row],[C&amp;I Incentive Disbursements]]/'1.) CLM Reference'!$B$5</f>
        <v>0</v>
      </c>
    </row>
    <row r="1028" spans="1:15" x14ac:dyDescent="0.35">
      <c r="A1028" t="s">
        <v>165</v>
      </c>
      <c r="B1028" s="72">
        <v>9001431000</v>
      </c>
      <c r="C1028" t="s">
        <v>45</v>
      </c>
      <c r="D1028" s="47">
        <f>Table3[[#This Row],[Residential CLM $ Collected]]+Table3[[#This Row],[C&amp;I CLM $ Collected]]</f>
        <v>390.55862999999999</v>
      </c>
      <c r="E1028" s="48">
        <f>Table3[[#This Row],[CLM $ Collected ]]/'1.) CLM Reference'!$B$4</f>
        <v>4.2045090597494523E-6</v>
      </c>
      <c r="F1028" s="47">
        <f>Table3[[#This Row],[Residential Incentive Disbursements]]+Table3[[#This Row],[C&amp;I Incentive Disbursements]]</f>
        <v>0</v>
      </c>
      <c r="G1028" s="48">
        <f>Table3[[#This Row],[Incentive Disbursements]]/'1.) CLM Reference'!$B$5</f>
        <v>0</v>
      </c>
      <c r="H1028" s="47">
        <v>390.55862999999999</v>
      </c>
      <c r="I1028" s="48">
        <f>Table3[[#This Row],[Residential CLM $ Collected]]/'1.) CLM Reference'!$B$4</f>
        <v>4.2045090597494523E-6</v>
      </c>
      <c r="J1028" s="49">
        <v>0</v>
      </c>
      <c r="K1028" s="48">
        <f>Table3[[#This Row],[Residential Incentive Disbursements]]/'1.) CLM Reference'!$B$5</f>
        <v>0</v>
      </c>
      <c r="L1028" s="49">
        <v>0</v>
      </c>
      <c r="M1028" s="48">
        <f>Table3[[#This Row],[C&amp;I CLM $ Collected]]/'1.) CLM Reference'!$B$4</f>
        <v>0</v>
      </c>
      <c r="N1028" s="49">
        <v>0</v>
      </c>
      <c r="O1028" s="67">
        <f>Table3[[#This Row],[C&amp;I Incentive Disbursements]]/'1.) CLM Reference'!$B$5</f>
        <v>0</v>
      </c>
    </row>
    <row r="1029" spans="1:15" x14ac:dyDescent="0.35">
      <c r="A1029" t="s">
        <v>165</v>
      </c>
      <c r="B1029" s="72">
        <v>9001432000</v>
      </c>
      <c r="C1029" t="s">
        <v>45</v>
      </c>
      <c r="D1029" s="47">
        <f>Table3[[#This Row],[Residential CLM $ Collected]]+Table3[[#This Row],[C&amp;I CLM $ Collected]]</f>
        <v>257.89785000000001</v>
      </c>
      <c r="E1029" s="48">
        <f>Table3[[#This Row],[CLM $ Collected ]]/'1.) CLM Reference'!$B$4</f>
        <v>2.7763663724826802E-6</v>
      </c>
      <c r="F1029" s="47">
        <f>Table3[[#This Row],[Residential Incentive Disbursements]]+Table3[[#This Row],[C&amp;I Incentive Disbursements]]</f>
        <v>77</v>
      </c>
      <c r="G1029" s="48">
        <f>Table3[[#This Row],[Incentive Disbursements]]/'1.) CLM Reference'!$B$5</f>
        <v>6.1827167570588923E-7</v>
      </c>
      <c r="H1029" s="47">
        <v>257.89785000000001</v>
      </c>
      <c r="I1029" s="48">
        <f>Table3[[#This Row],[Residential CLM $ Collected]]/'1.) CLM Reference'!$B$4</f>
        <v>2.7763663724826802E-6</v>
      </c>
      <c r="J1029" s="49">
        <v>77</v>
      </c>
      <c r="K1029" s="48">
        <f>Table3[[#This Row],[Residential Incentive Disbursements]]/'1.) CLM Reference'!$B$5</f>
        <v>6.1827167570588923E-7</v>
      </c>
      <c r="L1029" s="49">
        <v>0</v>
      </c>
      <c r="M1029" s="48">
        <f>Table3[[#This Row],[C&amp;I CLM $ Collected]]/'1.) CLM Reference'!$B$4</f>
        <v>0</v>
      </c>
      <c r="N1029" s="49">
        <v>0</v>
      </c>
      <c r="O1029" s="67">
        <f>Table3[[#This Row],[C&amp;I Incentive Disbursements]]/'1.) CLM Reference'!$B$5</f>
        <v>0</v>
      </c>
    </row>
    <row r="1030" spans="1:15" x14ac:dyDescent="0.35">
      <c r="A1030" t="s">
        <v>165</v>
      </c>
      <c r="B1030" s="72">
        <v>9001433000</v>
      </c>
      <c r="C1030" t="s">
        <v>45</v>
      </c>
      <c r="D1030" s="47">
        <f>Table3[[#This Row],[Residential CLM $ Collected]]+Table3[[#This Row],[C&amp;I CLM $ Collected]]</f>
        <v>18.498899999999999</v>
      </c>
      <c r="E1030" s="48">
        <f>Table3[[#This Row],[CLM $ Collected ]]/'1.) CLM Reference'!$B$4</f>
        <v>1.9914754577411113E-7</v>
      </c>
      <c r="F1030" s="47">
        <f>Table3[[#This Row],[Residential Incentive Disbursements]]+Table3[[#This Row],[C&amp;I Incentive Disbursements]]</f>
        <v>0</v>
      </c>
      <c r="G1030" s="48">
        <f>Table3[[#This Row],[Incentive Disbursements]]/'1.) CLM Reference'!$B$5</f>
        <v>0</v>
      </c>
      <c r="H1030" s="47">
        <v>18.498899999999999</v>
      </c>
      <c r="I1030" s="48">
        <f>Table3[[#This Row],[Residential CLM $ Collected]]/'1.) CLM Reference'!$B$4</f>
        <v>1.9914754577411113E-7</v>
      </c>
      <c r="J1030" s="49">
        <v>0</v>
      </c>
      <c r="K1030" s="48">
        <f>Table3[[#This Row],[Residential Incentive Disbursements]]/'1.) CLM Reference'!$B$5</f>
        <v>0</v>
      </c>
      <c r="L1030" s="49">
        <v>0</v>
      </c>
      <c r="M1030" s="48">
        <f>Table3[[#This Row],[C&amp;I CLM $ Collected]]/'1.) CLM Reference'!$B$4</f>
        <v>0</v>
      </c>
      <c r="N1030" s="49">
        <v>0</v>
      </c>
      <c r="O1030" s="67">
        <f>Table3[[#This Row],[C&amp;I Incentive Disbursements]]/'1.) CLM Reference'!$B$5</f>
        <v>0</v>
      </c>
    </row>
    <row r="1031" spans="1:15" x14ac:dyDescent="0.35">
      <c r="A1031" t="s">
        <v>165</v>
      </c>
      <c r="B1031" s="72">
        <v>9001434000</v>
      </c>
      <c r="C1031" t="s">
        <v>45</v>
      </c>
      <c r="D1031" s="47">
        <f>Table3[[#This Row],[Residential CLM $ Collected]]+Table3[[#This Row],[C&amp;I CLM $ Collected]]</f>
        <v>151.57989000000001</v>
      </c>
      <c r="E1031" s="48">
        <f>Table3[[#This Row],[CLM $ Collected ]]/'1.) CLM Reference'!$B$4</f>
        <v>1.6318139501381019E-6</v>
      </c>
      <c r="F1031" s="47">
        <f>Table3[[#This Row],[Residential Incentive Disbursements]]+Table3[[#This Row],[C&amp;I Incentive Disbursements]]</f>
        <v>0</v>
      </c>
      <c r="G1031" s="48">
        <f>Table3[[#This Row],[Incentive Disbursements]]/'1.) CLM Reference'!$B$5</f>
        <v>0</v>
      </c>
      <c r="H1031" s="47">
        <v>151.57989000000001</v>
      </c>
      <c r="I1031" s="48">
        <f>Table3[[#This Row],[Residential CLM $ Collected]]/'1.) CLM Reference'!$B$4</f>
        <v>1.6318139501381019E-6</v>
      </c>
      <c r="J1031" s="49">
        <v>0</v>
      </c>
      <c r="K1031" s="48">
        <f>Table3[[#This Row],[Residential Incentive Disbursements]]/'1.) CLM Reference'!$B$5</f>
        <v>0</v>
      </c>
      <c r="L1031" s="49">
        <v>0</v>
      </c>
      <c r="M1031" s="48">
        <f>Table3[[#This Row],[C&amp;I CLM $ Collected]]/'1.) CLM Reference'!$B$4</f>
        <v>0</v>
      </c>
      <c r="N1031" s="49">
        <v>0</v>
      </c>
      <c r="O1031" s="67">
        <f>Table3[[#This Row],[C&amp;I Incentive Disbursements]]/'1.) CLM Reference'!$B$5</f>
        <v>0</v>
      </c>
    </row>
    <row r="1032" spans="1:15" x14ac:dyDescent="0.35">
      <c r="A1032" t="s">
        <v>165</v>
      </c>
      <c r="B1032" s="72">
        <v>9001435000</v>
      </c>
      <c r="C1032" t="s">
        <v>45</v>
      </c>
      <c r="D1032" s="47">
        <f>Table3[[#This Row],[Residential CLM $ Collected]]+Table3[[#This Row],[C&amp;I CLM $ Collected]]</f>
        <v>11.220090000000001</v>
      </c>
      <c r="E1032" s="48">
        <f>Table3[[#This Row],[CLM $ Collected ]]/'1.) CLM Reference'!$B$4</f>
        <v>1.2078844617056402E-7</v>
      </c>
      <c r="F1032" s="47">
        <f>Table3[[#This Row],[Residential Incentive Disbursements]]+Table3[[#This Row],[C&amp;I Incentive Disbursements]]</f>
        <v>0</v>
      </c>
      <c r="G1032" s="48">
        <f>Table3[[#This Row],[Incentive Disbursements]]/'1.) CLM Reference'!$B$5</f>
        <v>0</v>
      </c>
      <c r="H1032" s="47">
        <v>11.220090000000001</v>
      </c>
      <c r="I1032" s="48">
        <f>Table3[[#This Row],[Residential CLM $ Collected]]/'1.) CLM Reference'!$B$4</f>
        <v>1.2078844617056402E-7</v>
      </c>
      <c r="J1032" s="49">
        <v>0</v>
      </c>
      <c r="K1032" s="48">
        <f>Table3[[#This Row],[Residential Incentive Disbursements]]/'1.) CLM Reference'!$B$5</f>
        <v>0</v>
      </c>
      <c r="L1032" s="49">
        <v>0</v>
      </c>
      <c r="M1032" s="48">
        <f>Table3[[#This Row],[C&amp;I CLM $ Collected]]/'1.) CLM Reference'!$B$4</f>
        <v>0</v>
      </c>
      <c r="N1032" s="49">
        <v>0</v>
      </c>
      <c r="O1032" s="67">
        <f>Table3[[#This Row],[C&amp;I Incentive Disbursements]]/'1.) CLM Reference'!$B$5</f>
        <v>0</v>
      </c>
    </row>
    <row r="1033" spans="1:15" x14ac:dyDescent="0.35">
      <c r="A1033" t="s">
        <v>165</v>
      </c>
      <c r="B1033" s="72">
        <v>9001436000</v>
      </c>
      <c r="C1033" t="s">
        <v>45</v>
      </c>
      <c r="D1033" s="47">
        <f>Table3[[#This Row],[Residential CLM $ Collected]]+Table3[[#This Row],[C&amp;I CLM $ Collected]]</f>
        <v>39.180959999999999</v>
      </c>
      <c r="E1033" s="48">
        <f>Table3[[#This Row],[CLM $ Collected ]]/'1.) CLM Reference'!$B$4</f>
        <v>4.2179762175446202E-7</v>
      </c>
      <c r="F1033" s="47">
        <f>Table3[[#This Row],[Residential Incentive Disbursements]]+Table3[[#This Row],[C&amp;I Incentive Disbursements]]</f>
        <v>0</v>
      </c>
      <c r="G1033" s="48">
        <f>Table3[[#This Row],[Incentive Disbursements]]/'1.) CLM Reference'!$B$5</f>
        <v>0</v>
      </c>
      <c r="H1033" s="47">
        <v>39.180959999999999</v>
      </c>
      <c r="I1033" s="48">
        <f>Table3[[#This Row],[Residential CLM $ Collected]]/'1.) CLM Reference'!$B$4</f>
        <v>4.2179762175446202E-7</v>
      </c>
      <c r="J1033" s="49">
        <v>0</v>
      </c>
      <c r="K1033" s="48">
        <f>Table3[[#This Row],[Residential Incentive Disbursements]]/'1.) CLM Reference'!$B$5</f>
        <v>0</v>
      </c>
      <c r="L1033" s="49">
        <v>0</v>
      </c>
      <c r="M1033" s="48">
        <f>Table3[[#This Row],[C&amp;I CLM $ Collected]]/'1.) CLM Reference'!$B$4</f>
        <v>0</v>
      </c>
      <c r="N1033" s="49">
        <v>0</v>
      </c>
      <c r="O1033" s="67">
        <f>Table3[[#This Row],[C&amp;I Incentive Disbursements]]/'1.) CLM Reference'!$B$5</f>
        <v>0</v>
      </c>
    </row>
    <row r="1034" spans="1:15" x14ac:dyDescent="0.35">
      <c r="A1034" t="s">
        <v>165</v>
      </c>
      <c r="B1034" s="72">
        <v>9001437000</v>
      </c>
      <c r="C1034" t="s">
        <v>45</v>
      </c>
      <c r="D1034" s="47">
        <f>Table3[[#This Row],[Residential CLM $ Collected]]+Table3[[#This Row],[C&amp;I CLM $ Collected]]</f>
        <v>364.93065000000001</v>
      </c>
      <c r="E1034" s="48">
        <f>Table3[[#This Row],[CLM $ Collected ]]/'1.) CLM Reference'!$B$4</f>
        <v>3.9286143135673551E-6</v>
      </c>
      <c r="F1034" s="47">
        <f>Table3[[#This Row],[Residential Incentive Disbursements]]+Table3[[#This Row],[C&amp;I Incentive Disbursements]]</f>
        <v>0</v>
      </c>
      <c r="G1034" s="48">
        <f>Table3[[#This Row],[Incentive Disbursements]]/'1.) CLM Reference'!$B$5</f>
        <v>0</v>
      </c>
      <c r="H1034" s="47">
        <v>364.93065000000001</v>
      </c>
      <c r="I1034" s="48">
        <f>Table3[[#This Row],[Residential CLM $ Collected]]/'1.) CLM Reference'!$B$4</f>
        <v>3.9286143135673551E-6</v>
      </c>
      <c r="J1034" s="49">
        <v>0</v>
      </c>
      <c r="K1034" s="48">
        <f>Table3[[#This Row],[Residential Incentive Disbursements]]/'1.) CLM Reference'!$B$5</f>
        <v>0</v>
      </c>
      <c r="L1034" s="49">
        <v>0</v>
      </c>
      <c r="M1034" s="48">
        <f>Table3[[#This Row],[C&amp;I CLM $ Collected]]/'1.) CLM Reference'!$B$4</f>
        <v>0</v>
      </c>
      <c r="N1034" s="49">
        <v>0</v>
      </c>
      <c r="O1034" s="67">
        <f>Table3[[#This Row],[C&amp;I Incentive Disbursements]]/'1.) CLM Reference'!$B$5</f>
        <v>0</v>
      </c>
    </row>
    <row r="1035" spans="1:15" x14ac:dyDescent="0.35">
      <c r="A1035" t="s">
        <v>165</v>
      </c>
      <c r="B1035" s="72">
        <v>9001438000</v>
      </c>
      <c r="C1035" t="s">
        <v>45</v>
      </c>
      <c r="D1035" s="47">
        <f>Table3[[#This Row],[Residential CLM $ Collected]]+Table3[[#This Row],[C&amp;I CLM $ Collected]]</f>
        <v>516.88245000000006</v>
      </c>
      <c r="E1035" s="48">
        <f>Table3[[#This Row],[CLM $ Collected ]]/'1.) CLM Reference'!$B$4</f>
        <v>5.5644320133202365E-6</v>
      </c>
      <c r="F1035" s="47">
        <f>Table3[[#This Row],[Residential Incentive Disbursements]]+Table3[[#This Row],[C&amp;I Incentive Disbursements]]</f>
        <v>0</v>
      </c>
      <c r="G1035" s="48">
        <f>Table3[[#This Row],[Incentive Disbursements]]/'1.) CLM Reference'!$B$5</f>
        <v>0</v>
      </c>
      <c r="H1035" s="47">
        <v>516.88245000000006</v>
      </c>
      <c r="I1035" s="48">
        <f>Table3[[#This Row],[Residential CLM $ Collected]]/'1.) CLM Reference'!$B$4</f>
        <v>5.5644320133202365E-6</v>
      </c>
      <c r="J1035" s="49">
        <v>0</v>
      </c>
      <c r="K1035" s="48">
        <f>Table3[[#This Row],[Residential Incentive Disbursements]]/'1.) CLM Reference'!$B$5</f>
        <v>0</v>
      </c>
      <c r="L1035" s="49">
        <v>0</v>
      </c>
      <c r="M1035" s="48">
        <f>Table3[[#This Row],[C&amp;I CLM $ Collected]]/'1.) CLM Reference'!$B$4</f>
        <v>0</v>
      </c>
      <c r="N1035" s="49">
        <v>0</v>
      </c>
      <c r="O1035" s="67">
        <f>Table3[[#This Row],[C&amp;I Incentive Disbursements]]/'1.) CLM Reference'!$B$5</f>
        <v>0</v>
      </c>
    </row>
    <row r="1036" spans="1:15" x14ac:dyDescent="0.35">
      <c r="A1036" t="s">
        <v>165</v>
      </c>
      <c r="B1036" s="72">
        <v>9001439000</v>
      </c>
      <c r="C1036" t="s">
        <v>45</v>
      </c>
      <c r="D1036" s="47">
        <f>Table3[[#This Row],[Residential CLM $ Collected]]+Table3[[#This Row],[C&amp;I CLM $ Collected]]</f>
        <v>370.56726000000003</v>
      </c>
      <c r="E1036" s="48">
        <f>Table3[[#This Row],[CLM $ Collected ]]/'1.) CLM Reference'!$B$4</f>
        <v>3.9892945187679784E-6</v>
      </c>
      <c r="F1036" s="47">
        <f>Table3[[#This Row],[Residential Incentive Disbursements]]+Table3[[#This Row],[C&amp;I Incentive Disbursements]]</f>
        <v>0</v>
      </c>
      <c r="G1036" s="48">
        <f>Table3[[#This Row],[Incentive Disbursements]]/'1.) CLM Reference'!$B$5</f>
        <v>0</v>
      </c>
      <c r="H1036" s="47">
        <v>370.56726000000003</v>
      </c>
      <c r="I1036" s="48">
        <f>Table3[[#This Row],[Residential CLM $ Collected]]/'1.) CLM Reference'!$B$4</f>
        <v>3.9892945187679784E-6</v>
      </c>
      <c r="J1036" s="49">
        <v>0</v>
      </c>
      <c r="K1036" s="48">
        <f>Table3[[#This Row],[Residential Incentive Disbursements]]/'1.) CLM Reference'!$B$5</f>
        <v>0</v>
      </c>
      <c r="L1036" s="49">
        <v>0</v>
      </c>
      <c r="M1036" s="48">
        <f>Table3[[#This Row],[C&amp;I CLM $ Collected]]/'1.) CLM Reference'!$B$4</f>
        <v>0</v>
      </c>
      <c r="N1036" s="49">
        <v>0</v>
      </c>
      <c r="O1036" s="67">
        <f>Table3[[#This Row],[C&amp;I Incentive Disbursements]]/'1.) CLM Reference'!$B$5</f>
        <v>0</v>
      </c>
    </row>
    <row r="1037" spans="1:15" x14ac:dyDescent="0.35">
      <c r="A1037" t="s">
        <v>165</v>
      </c>
      <c r="B1037" s="72">
        <v>9001440000</v>
      </c>
      <c r="C1037" t="s">
        <v>45</v>
      </c>
      <c r="D1037" s="47">
        <f>Table3[[#This Row],[Residential CLM $ Collected]]+Table3[[#This Row],[C&amp;I CLM $ Collected]]</f>
        <v>63.524160000000002</v>
      </c>
      <c r="E1037" s="48">
        <f>Table3[[#This Row],[CLM $ Collected ]]/'1.) CLM Reference'!$B$4</f>
        <v>6.83861232903684E-7</v>
      </c>
      <c r="F1037" s="47">
        <f>Table3[[#This Row],[Residential Incentive Disbursements]]+Table3[[#This Row],[C&amp;I Incentive Disbursements]]</f>
        <v>0</v>
      </c>
      <c r="G1037" s="48">
        <f>Table3[[#This Row],[Incentive Disbursements]]/'1.) CLM Reference'!$B$5</f>
        <v>0</v>
      </c>
      <c r="H1037" s="47">
        <v>63.524160000000002</v>
      </c>
      <c r="I1037" s="48">
        <f>Table3[[#This Row],[Residential CLM $ Collected]]/'1.) CLM Reference'!$B$4</f>
        <v>6.83861232903684E-7</v>
      </c>
      <c r="J1037" s="49">
        <v>0</v>
      </c>
      <c r="K1037" s="48">
        <f>Table3[[#This Row],[Residential Incentive Disbursements]]/'1.) CLM Reference'!$B$5</f>
        <v>0</v>
      </c>
      <c r="L1037" s="49">
        <v>0</v>
      </c>
      <c r="M1037" s="48">
        <f>Table3[[#This Row],[C&amp;I CLM $ Collected]]/'1.) CLM Reference'!$B$4</f>
        <v>0</v>
      </c>
      <c r="N1037" s="49">
        <v>0</v>
      </c>
      <c r="O1037" s="67">
        <f>Table3[[#This Row],[C&amp;I Incentive Disbursements]]/'1.) CLM Reference'!$B$5</f>
        <v>0</v>
      </c>
    </row>
    <row r="1038" spans="1:15" x14ac:dyDescent="0.35">
      <c r="A1038" t="s">
        <v>165</v>
      </c>
      <c r="B1038" s="72">
        <v>9001443000</v>
      </c>
      <c r="C1038" t="s">
        <v>45</v>
      </c>
      <c r="D1038" s="47">
        <f>Table3[[#This Row],[Residential CLM $ Collected]]+Table3[[#This Row],[C&amp;I CLM $ Collected]]</f>
        <v>86.500470000000007</v>
      </c>
      <c r="E1038" s="48">
        <f>Table3[[#This Row],[CLM $ Collected ]]/'1.) CLM Reference'!$B$4</f>
        <v>9.3120976429988431E-7</v>
      </c>
      <c r="F1038" s="47">
        <f>Table3[[#This Row],[Residential Incentive Disbursements]]+Table3[[#This Row],[C&amp;I Incentive Disbursements]]</f>
        <v>0</v>
      </c>
      <c r="G1038" s="48">
        <f>Table3[[#This Row],[Incentive Disbursements]]/'1.) CLM Reference'!$B$5</f>
        <v>0</v>
      </c>
      <c r="H1038" s="47">
        <v>86.500470000000007</v>
      </c>
      <c r="I1038" s="48">
        <f>Table3[[#This Row],[Residential CLM $ Collected]]/'1.) CLM Reference'!$B$4</f>
        <v>9.3120976429988431E-7</v>
      </c>
      <c r="J1038" s="49">
        <v>0</v>
      </c>
      <c r="K1038" s="48">
        <f>Table3[[#This Row],[Residential Incentive Disbursements]]/'1.) CLM Reference'!$B$5</f>
        <v>0</v>
      </c>
      <c r="L1038" s="49">
        <v>0</v>
      </c>
      <c r="M1038" s="48">
        <f>Table3[[#This Row],[C&amp;I CLM $ Collected]]/'1.) CLM Reference'!$B$4</f>
        <v>0</v>
      </c>
      <c r="N1038" s="49">
        <v>0</v>
      </c>
      <c r="O1038" s="67">
        <f>Table3[[#This Row],[C&amp;I Incentive Disbursements]]/'1.) CLM Reference'!$B$5</f>
        <v>0</v>
      </c>
    </row>
    <row r="1039" spans="1:15" x14ac:dyDescent="0.35">
      <c r="A1039" t="s">
        <v>165</v>
      </c>
      <c r="B1039" s="72">
        <v>9001445000</v>
      </c>
      <c r="C1039" t="s">
        <v>45</v>
      </c>
      <c r="D1039" s="47">
        <f>Table3[[#This Row],[Residential CLM $ Collected]]+Table3[[#This Row],[C&amp;I CLM $ Collected]]</f>
        <v>78.748320000000007</v>
      </c>
      <c r="E1039" s="48">
        <f>Table3[[#This Row],[CLM $ Collected ]]/'1.) CLM Reference'!$B$4</f>
        <v>8.4775498336843564E-7</v>
      </c>
      <c r="F1039" s="47">
        <f>Table3[[#This Row],[Residential Incentive Disbursements]]+Table3[[#This Row],[C&amp;I Incentive Disbursements]]</f>
        <v>0</v>
      </c>
      <c r="G1039" s="48">
        <f>Table3[[#This Row],[Incentive Disbursements]]/'1.) CLM Reference'!$B$5</f>
        <v>0</v>
      </c>
      <c r="H1039" s="47">
        <v>78.748320000000007</v>
      </c>
      <c r="I1039" s="48">
        <f>Table3[[#This Row],[Residential CLM $ Collected]]/'1.) CLM Reference'!$B$4</f>
        <v>8.4775498336843564E-7</v>
      </c>
      <c r="J1039" s="49">
        <v>0</v>
      </c>
      <c r="K1039" s="48">
        <f>Table3[[#This Row],[Residential Incentive Disbursements]]/'1.) CLM Reference'!$B$5</f>
        <v>0</v>
      </c>
      <c r="L1039" s="49">
        <v>0</v>
      </c>
      <c r="M1039" s="48">
        <f>Table3[[#This Row],[C&amp;I CLM $ Collected]]/'1.) CLM Reference'!$B$4</f>
        <v>0</v>
      </c>
      <c r="N1039" s="49">
        <v>0</v>
      </c>
      <c r="O1039" s="67">
        <f>Table3[[#This Row],[C&amp;I Incentive Disbursements]]/'1.) CLM Reference'!$B$5</f>
        <v>0</v>
      </c>
    </row>
    <row r="1040" spans="1:15" x14ac:dyDescent="0.35">
      <c r="A1040" t="s">
        <v>165</v>
      </c>
      <c r="B1040" s="72">
        <v>9001446000</v>
      </c>
      <c r="C1040" t="s">
        <v>45</v>
      </c>
      <c r="D1040" s="47">
        <f>Table3[[#This Row],[Residential CLM $ Collected]]+Table3[[#This Row],[C&amp;I CLM $ Collected]]</f>
        <v>74.976089999999999</v>
      </c>
      <c r="E1040" s="48">
        <f>Table3[[#This Row],[CLM $ Collected ]]/'1.) CLM Reference'!$B$4</f>
        <v>8.0714552298995497E-7</v>
      </c>
      <c r="F1040" s="47">
        <f>Table3[[#This Row],[Residential Incentive Disbursements]]+Table3[[#This Row],[C&amp;I Incentive Disbursements]]</f>
        <v>0</v>
      </c>
      <c r="G1040" s="48">
        <f>Table3[[#This Row],[Incentive Disbursements]]/'1.) CLM Reference'!$B$5</f>
        <v>0</v>
      </c>
      <c r="H1040" s="47">
        <v>74.976089999999999</v>
      </c>
      <c r="I1040" s="48">
        <f>Table3[[#This Row],[Residential CLM $ Collected]]/'1.) CLM Reference'!$B$4</f>
        <v>8.0714552298995497E-7</v>
      </c>
      <c r="J1040" s="49">
        <v>0</v>
      </c>
      <c r="K1040" s="48">
        <f>Table3[[#This Row],[Residential Incentive Disbursements]]/'1.) CLM Reference'!$B$5</f>
        <v>0</v>
      </c>
      <c r="L1040" s="49">
        <v>0</v>
      </c>
      <c r="M1040" s="48">
        <f>Table3[[#This Row],[C&amp;I CLM $ Collected]]/'1.) CLM Reference'!$B$4</f>
        <v>0</v>
      </c>
      <c r="N1040" s="49">
        <v>0</v>
      </c>
      <c r="O1040" s="67">
        <f>Table3[[#This Row],[C&amp;I Incentive Disbursements]]/'1.) CLM Reference'!$B$5</f>
        <v>0</v>
      </c>
    </row>
    <row r="1041" spans="1:15" x14ac:dyDescent="0.35">
      <c r="A1041" t="s">
        <v>165</v>
      </c>
      <c r="B1041" s="72">
        <v>9001451020</v>
      </c>
      <c r="C1041" t="s">
        <v>45</v>
      </c>
      <c r="D1041" s="47">
        <f>Table3[[#This Row],[Residential CLM $ Collected]]+Table3[[#This Row],[C&amp;I CLM $ Collected]]</f>
        <v>335.202</v>
      </c>
      <c r="E1041" s="48">
        <f>Table3[[#This Row],[CLM $ Collected ]]/'1.) CLM Reference'!$B$4</f>
        <v>3.6085743281261915E-6</v>
      </c>
      <c r="F1041" s="47">
        <f>Table3[[#This Row],[Residential Incentive Disbursements]]+Table3[[#This Row],[C&amp;I Incentive Disbursements]]</f>
        <v>0</v>
      </c>
      <c r="G1041" s="48">
        <f>Table3[[#This Row],[Incentive Disbursements]]/'1.) CLM Reference'!$B$5</f>
        <v>0</v>
      </c>
      <c r="H1041" s="47">
        <v>335.202</v>
      </c>
      <c r="I1041" s="48">
        <f>Table3[[#This Row],[Residential CLM $ Collected]]/'1.) CLM Reference'!$B$4</f>
        <v>3.6085743281261915E-6</v>
      </c>
      <c r="J1041" s="49">
        <v>0</v>
      </c>
      <c r="K1041" s="48">
        <f>Table3[[#This Row],[Residential Incentive Disbursements]]/'1.) CLM Reference'!$B$5</f>
        <v>0</v>
      </c>
      <c r="L1041" s="49">
        <v>0</v>
      </c>
      <c r="M1041" s="48">
        <f>Table3[[#This Row],[C&amp;I CLM $ Collected]]/'1.) CLM Reference'!$B$4</f>
        <v>0</v>
      </c>
      <c r="N1041" s="49">
        <v>0</v>
      </c>
      <c r="O1041" s="67">
        <f>Table3[[#This Row],[C&amp;I Incentive Disbursements]]/'1.) CLM Reference'!$B$5</f>
        <v>0</v>
      </c>
    </row>
    <row r="1042" spans="1:15" x14ac:dyDescent="0.35">
      <c r="A1042" t="s">
        <v>165</v>
      </c>
      <c r="B1042" s="72">
        <v>9001452000</v>
      </c>
      <c r="C1042" t="s">
        <v>45</v>
      </c>
      <c r="D1042" s="47">
        <f>Table3[[#This Row],[Residential CLM $ Collected]]+Table3[[#This Row],[C&amp;I CLM $ Collected]]</f>
        <v>177.48801</v>
      </c>
      <c r="E1042" s="48">
        <f>Table3[[#This Row],[CLM $ Collected ]]/'1.) CLM Reference'!$B$4</f>
        <v>1.9107245077183452E-6</v>
      </c>
      <c r="F1042" s="47">
        <f>Table3[[#This Row],[Residential Incentive Disbursements]]+Table3[[#This Row],[C&amp;I Incentive Disbursements]]</f>
        <v>0</v>
      </c>
      <c r="G1042" s="48">
        <f>Table3[[#This Row],[Incentive Disbursements]]/'1.) CLM Reference'!$B$5</f>
        <v>0</v>
      </c>
      <c r="H1042" s="47">
        <v>177.48801</v>
      </c>
      <c r="I1042" s="48">
        <f>Table3[[#This Row],[Residential CLM $ Collected]]/'1.) CLM Reference'!$B$4</f>
        <v>1.9107245077183452E-6</v>
      </c>
      <c r="J1042" s="49">
        <v>0</v>
      </c>
      <c r="K1042" s="48">
        <f>Table3[[#This Row],[Residential Incentive Disbursements]]/'1.) CLM Reference'!$B$5</f>
        <v>0</v>
      </c>
      <c r="L1042" s="49">
        <v>0</v>
      </c>
      <c r="M1042" s="48">
        <f>Table3[[#This Row],[C&amp;I CLM $ Collected]]/'1.) CLM Reference'!$B$4</f>
        <v>0</v>
      </c>
      <c r="N1042" s="49">
        <v>0</v>
      </c>
      <c r="O1042" s="67">
        <f>Table3[[#This Row],[C&amp;I Incentive Disbursements]]/'1.) CLM Reference'!$B$5</f>
        <v>0</v>
      </c>
    </row>
    <row r="1043" spans="1:15" x14ac:dyDescent="0.35">
      <c r="A1043" t="s">
        <v>165</v>
      </c>
      <c r="B1043" s="72">
        <v>9001502000</v>
      </c>
      <c r="C1043" t="s">
        <v>45</v>
      </c>
      <c r="D1043" s="47">
        <f>Table3[[#This Row],[Residential CLM $ Collected]]+Table3[[#This Row],[C&amp;I CLM $ Collected]]</f>
        <v>20.426069999999999</v>
      </c>
      <c r="E1043" s="48">
        <f>Table3[[#This Row],[CLM $ Collected ]]/'1.) CLM Reference'!$B$4</f>
        <v>2.1989424832342455E-7</v>
      </c>
      <c r="F1043" s="47">
        <f>Table3[[#This Row],[Residential Incentive Disbursements]]+Table3[[#This Row],[C&amp;I Incentive Disbursements]]</f>
        <v>0</v>
      </c>
      <c r="G1043" s="48">
        <f>Table3[[#This Row],[Incentive Disbursements]]/'1.) CLM Reference'!$B$5</f>
        <v>0</v>
      </c>
      <c r="H1043" s="47">
        <v>20.426069999999999</v>
      </c>
      <c r="I1043" s="48">
        <f>Table3[[#This Row],[Residential CLM $ Collected]]/'1.) CLM Reference'!$B$4</f>
        <v>2.1989424832342455E-7</v>
      </c>
      <c r="J1043" s="49">
        <v>0</v>
      </c>
      <c r="K1043" s="48">
        <f>Table3[[#This Row],[Residential Incentive Disbursements]]/'1.) CLM Reference'!$B$5</f>
        <v>0</v>
      </c>
      <c r="L1043" s="49">
        <v>0</v>
      </c>
      <c r="M1043" s="48">
        <f>Table3[[#This Row],[C&amp;I CLM $ Collected]]/'1.) CLM Reference'!$B$4</f>
        <v>0</v>
      </c>
      <c r="N1043" s="49">
        <v>0</v>
      </c>
      <c r="O1043" s="67">
        <f>Table3[[#This Row],[C&amp;I Incentive Disbursements]]/'1.) CLM Reference'!$B$5</f>
        <v>0</v>
      </c>
    </row>
    <row r="1044" spans="1:15" x14ac:dyDescent="0.35">
      <c r="A1044" t="s">
        <v>165</v>
      </c>
      <c r="B1044" s="72">
        <v>9001503000</v>
      </c>
      <c r="C1044" t="s">
        <v>45</v>
      </c>
      <c r="D1044" s="47">
        <f>Table3[[#This Row],[Residential CLM $ Collected]]+Table3[[#This Row],[C&amp;I CLM $ Collected]]</f>
        <v>307.32324</v>
      </c>
      <c r="E1044" s="48">
        <f>Table3[[#This Row],[CLM $ Collected ]]/'1.) CLM Reference'!$B$4</f>
        <v>3.3084490972624397E-6</v>
      </c>
      <c r="F1044" s="47">
        <f>Table3[[#This Row],[Residential Incentive Disbursements]]+Table3[[#This Row],[C&amp;I Incentive Disbursements]]</f>
        <v>0</v>
      </c>
      <c r="G1044" s="48">
        <f>Table3[[#This Row],[Incentive Disbursements]]/'1.) CLM Reference'!$B$5</f>
        <v>0</v>
      </c>
      <c r="H1044" s="47">
        <v>307.32324</v>
      </c>
      <c r="I1044" s="48">
        <f>Table3[[#This Row],[Residential CLM $ Collected]]/'1.) CLM Reference'!$B$4</f>
        <v>3.3084490972624397E-6</v>
      </c>
      <c r="J1044" s="49">
        <v>0</v>
      </c>
      <c r="K1044" s="48">
        <f>Table3[[#This Row],[Residential Incentive Disbursements]]/'1.) CLM Reference'!$B$5</f>
        <v>0</v>
      </c>
      <c r="L1044" s="49">
        <v>0</v>
      </c>
      <c r="M1044" s="48">
        <f>Table3[[#This Row],[C&amp;I CLM $ Collected]]/'1.) CLM Reference'!$B$4</f>
        <v>0</v>
      </c>
      <c r="N1044" s="49">
        <v>0</v>
      </c>
      <c r="O1044" s="67">
        <f>Table3[[#This Row],[C&amp;I Incentive Disbursements]]/'1.) CLM Reference'!$B$5</f>
        <v>0</v>
      </c>
    </row>
    <row r="1045" spans="1:15" x14ac:dyDescent="0.35">
      <c r="A1045" t="s">
        <v>165</v>
      </c>
      <c r="B1045" s="72">
        <v>9001506000</v>
      </c>
      <c r="C1045" t="s">
        <v>45</v>
      </c>
      <c r="D1045" s="47">
        <f>Table3[[#This Row],[Residential CLM $ Collected]]+Table3[[#This Row],[C&amp;I CLM $ Collected]]</f>
        <v>34.684229999999999</v>
      </c>
      <c r="E1045" s="48">
        <f>Table3[[#This Row],[CLM $ Collected ]]/'1.) CLM Reference'!$B$4</f>
        <v>3.7338864913939744E-7</v>
      </c>
      <c r="F1045" s="47">
        <f>Table3[[#This Row],[Residential Incentive Disbursements]]+Table3[[#This Row],[C&amp;I Incentive Disbursements]]</f>
        <v>0</v>
      </c>
      <c r="G1045" s="48">
        <f>Table3[[#This Row],[Incentive Disbursements]]/'1.) CLM Reference'!$B$5</f>
        <v>0</v>
      </c>
      <c r="H1045" s="47">
        <v>34.684229999999999</v>
      </c>
      <c r="I1045" s="48">
        <f>Table3[[#This Row],[Residential CLM $ Collected]]/'1.) CLM Reference'!$B$4</f>
        <v>3.7338864913939744E-7</v>
      </c>
      <c r="J1045" s="49">
        <v>0</v>
      </c>
      <c r="K1045" s="48">
        <f>Table3[[#This Row],[Residential Incentive Disbursements]]/'1.) CLM Reference'!$B$5</f>
        <v>0</v>
      </c>
      <c r="L1045" s="49">
        <v>0</v>
      </c>
      <c r="M1045" s="48">
        <f>Table3[[#This Row],[C&amp;I CLM $ Collected]]/'1.) CLM Reference'!$B$4</f>
        <v>0</v>
      </c>
      <c r="N1045" s="49">
        <v>0</v>
      </c>
      <c r="O1045" s="67">
        <f>Table3[[#This Row],[C&amp;I Incentive Disbursements]]/'1.) CLM Reference'!$B$5</f>
        <v>0</v>
      </c>
    </row>
    <row r="1046" spans="1:15" x14ac:dyDescent="0.35">
      <c r="A1046" t="s">
        <v>165</v>
      </c>
      <c r="B1046" s="72">
        <v>9001551000</v>
      </c>
      <c r="C1046" t="s">
        <v>45</v>
      </c>
      <c r="D1046" s="47">
        <f>Table3[[#This Row],[Residential CLM $ Collected]]+Table3[[#This Row],[C&amp;I CLM $ Collected]]</f>
        <v>27.154260000000001</v>
      </c>
      <c r="E1046" s="48">
        <f>Table3[[#This Row],[CLM $ Collected ]]/'1.) CLM Reference'!$B$4</f>
        <v>2.9232571862716787E-7</v>
      </c>
      <c r="F1046" s="47">
        <f>Table3[[#This Row],[Residential Incentive Disbursements]]+Table3[[#This Row],[C&amp;I Incentive Disbursements]]</f>
        <v>0</v>
      </c>
      <c r="G1046" s="48">
        <f>Table3[[#This Row],[Incentive Disbursements]]/'1.) CLM Reference'!$B$5</f>
        <v>0</v>
      </c>
      <c r="H1046" s="47">
        <v>27.154260000000001</v>
      </c>
      <c r="I1046" s="48">
        <f>Table3[[#This Row],[Residential CLM $ Collected]]/'1.) CLM Reference'!$B$4</f>
        <v>2.9232571862716787E-7</v>
      </c>
      <c r="J1046" s="49">
        <v>0</v>
      </c>
      <c r="K1046" s="48">
        <f>Table3[[#This Row],[Residential Incentive Disbursements]]/'1.) CLM Reference'!$B$5</f>
        <v>0</v>
      </c>
      <c r="L1046" s="49">
        <v>0</v>
      </c>
      <c r="M1046" s="48">
        <f>Table3[[#This Row],[C&amp;I CLM $ Collected]]/'1.) CLM Reference'!$B$4</f>
        <v>0</v>
      </c>
      <c r="N1046" s="49">
        <v>0</v>
      </c>
      <c r="O1046" s="67">
        <f>Table3[[#This Row],[C&amp;I Incentive Disbursements]]/'1.) CLM Reference'!$B$5</f>
        <v>0</v>
      </c>
    </row>
    <row r="1047" spans="1:15" x14ac:dyDescent="0.35">
      <c r="A1047" t="s">
        <v>165</v>
      </c>
      <c r="B1047" s="72">
        <v>9001552000</v>
      </c>
      <c r="C1047" t="s">
        <v>45</v>
      </c>
      <c r="D1047" s="47">
        <f>Table3[[#This Row],[Residential CLM $ Collected]]+Table3[[#This Row],[C&amp;I CLM $ Collected]]</f>
        <v>110.54421000000001</v>
      </c>
      <c r="E1047" s="48">
        <f>Table3[[#This Row],[CLM $ Collected ]]/'1.) CLM Reference'!$B$4</f>
        <v>1.1900495770579849E-6</v>
      </c>
      <c r="F1047" s="47">
        <f>Table3[[#This Row],[Residential Incentive Disbursements]]+Table3[[#This Row],[C&amp;I Incentive Disbursements]]</f>
        <v>0</v>
      </c>
      <c r="G1047" s="48">
        <f>Table3[[#This Row],[Incentive Disbursements]]/'1.) CLM Reference'!$B$5</f>
        <v>0</v>
      </c>
      <c r="H1047" s="47">
        <v>110.54421000000001</v>
      </c>
      <c r="I1047" s="48">
        <f>Table3[[#This Row],[Residential CLM $ Collected]]/'1.) CLM Reference'!$B$4</f>
        <v>1.1900495770579849E-6</v>
      </c>
      <c r="J1047" s="49">
        <v>0</v>
      </c>
      <c r="K1047" s="48">
        <f>Table3[[#This Row],[Residential Incentive Disbursements]]/'1.) CLM Reference'!$B$5</f>
        <v>0</v>
      </c>
      <c r="L1047" s="49">
        <v>0</v>
      </c>
      <c r="M1047" s="48">
        <f>Table3[[#This Row],[C&amp;I CLM $ Collected]]/'1.) CLM Reference'!$B$4</f>
        <v>0</v>
      </c>
      <c r="N1047" s="49">
        <v>0</v>
      </c>
      <c r="O1047" s="67">
        <f>Table3[[#This Row],[C&amp;I Incentive Disbursements]]/'1.) CLM Reference'!$B$5</f>
        <v>0</v>
      </c>
    </row>
    <row r="1048" spans="1:15" x14ac:dyDescent="0.35">
      <c r="A1048" t="s">
        <v>165</v>
      </c>
      <c r="B1048" s="72">
        <v>9003400200</v>
      </c>
      <c r="C1048" t="s">
        <v>45</v>
      </c>
      <c r="D1048" s="47">
        <f>Table3[[#This Row],[Residential CLM $ Collected]]+Table3[[#This Row],[C&amp;I CLM $ Collected]]</f>
        <v>23.555910000000001</v>
      </c>
      <c r="E1048" s="48">
        <f>Table3[[#This Row],[CLM $ Collected ]]/'1.) CLM Reference'!$B$4</f>
        <v>2.5358814118546741E-7</v>
      </c>
      <c r="F1048" s="47">
        <f>Table3[[#This Row],[Residential Incentive Disbursements]]+Table3[[#This Row],[C&amp;I Incentive Disbursements]]</f>
        <v>0</v>
      </c>
      <c r="G1048" s="48">
        <f>Table3[[#This Row],[Incentive Disbursements]]/'1.) CLM Reference'!$B$5</f>
        <v>0</v>
      </c>
      <c r="H1048" s="47">
        <v>23.555910000000001</v>
      </c>
      <c r="I1048" s="48">
        <f>Table3[[#This Row],[Residential CLM $ Collected]]/'1.) CLM Reference'!$B$4</f>
        <v>2.5358814118546741E-7</v>
      </c>
      <c r="J1048" s="49">
        <v>0</v>
      </c>
      <c r="K1048" s="48">
        <f>Table3[[#This Row],[Residential Incentive Disbursements]]/'1.) CLM Reference'!$B$5</f>
        <v>0</v>
      </c>
      <c r="L1048" s="49">
        <v>0</v>
      </c>
      <c r="M1048" s="48">
        <f>Table3[[#This Row],[C&amp;I CLM $ Collected]]/'1.) CLM Reference'!$B$4</f>
        <v>0</v>
      </c>
      <c r="N1048" s="49">
        <v>0</v>
      </c>
      <c r="O1048" s="67">
        <f>Table3[[#This Row],[C&amp;I Incentive Disbursements]]/'1.) CLM Reference'!$B$5</f>
        <v>0</v>
      </c>
    </row>
    <row r="1049" spans="1:15" x14ac:dyDescent="0.35">
      <c r="A1049" t="s">
        <v>165</v>
      </c>
      <c r="B1049" s="72">
        <v>9003416000</v>
      </c>
      <c r="C1049" t="s">
        <v>45</v>
      </c>
      <c r="D1049" s="47">
        <f>Table3[[#This Row],[Residential CLM $ Collected]]+Table3[[#This Row],[C&amp;I CLM $ Collected]]</f>
        <v>12.543509999999999</v>
      </c>
      <c r="E1049" s="48">
        <f>Table3[[#This Row],[CLM $ Collected ]]/'1.) CLM Reference'!$B$4</f>
        <v>1.3503555518939076E-7</v>
      </c>
      <c r="F1049" s="47">
        <f>Table3[[#This Row],[Residential Incentive Disbursements]]+Table3[[#This Row],[C&amp;I Incentive Disbursements]]</f>
        <v>0</v>
      </c>
      <c r="G1049" s="48">
        <f>Table3[[#This Row],[Incentive Disbursements]]/'1.) CLM Reference'!$B$5</f>
        <v>0</v>
      </c>
      <c r="H1049" s="47">
        <v>12.543509999999999</v>
      </c>
      <c r="I1049" s="48">
        <f>Table3[[#This Row],[Residential CLM $ Collected]]/'1.) CLM Reference'!$B$4</f>
        <v>1.3503555518939076E-7</v>
      </c>
      <c r="J1049" s="49">
        <v>0</v>
      </c>
      <c r="K1049" s="48">
        <f>Table3[[#This Row],[Residential Incentive Disbursements]]/'1.) CLM Reference'!$B$5</f>
        <v>0</v>
      </c>
      <c r="L1049" s="49">
        <v>0</v>
      </c>
      <c r="M1049" s="48">
        <f>Table3[[#This Row],[C&amp;I CLM $ Collected]]/'1.) CLM Reference'!$B$4</f>
        <v>0</v>
      </c>
      <c r="N1049" s="49">
        <v>0</v>
      </c>
      <c r="O1049" s="67">
        <f>Table3[[#This Row],[C&amp;I Incentive Disbursements]]/'1.) CLM Reference'!$B$5</f>
        <v>0</v>
      </c>
    </row>
    <row r="1050" spans="1:15" x14ac:dyDescent="0.35">
      <c r="A1050" t="s">
        <v>165</v>
      </c>
      <c r="B1050" s="72">
        <v>9003417400</v>
      </c>
      <c r="C1050" t="s">
        <v>45</v>
      </c>
      <c r="D1050" s="47">
        <f>Table3[[#This Row],[Residential CLM $ Collected]]+Table3[[#This Row],[C&amp;I CLM $ Collected]]</f>
        <v>33.896940000000001</v>
      </c>
      <c r="E1050" s="48">
        <f>Table3[[#This Row],[CLM $ Collected ]]/'1.) CLM Reference'!$B$4</f>
        <v>3.6491317917564286E-7</v>
      </c>
      <c r="F1050" s="47">
        <f>Table3[[#This Row],[Residential Incentive Disbursements]]+Table3[[#This Row],[C&amp;I Incentive Disbursements]]</f>
        <v>0</v>
      </c>
      <c r="G1050" s="48">
        <f>Table3[[#This Row],[Incentive Disbursements]]/'1.) CLM Reference'!$B$5</f>
        <v>0</v>
      </c>
      <c r="H1050" s="47">
        <v>33.896940000000001</v>
      </c>
      <c r="I1050" s="48">
        <f>Table3[[#This Row],[Residential CLM $ Collected]]/'1.) CLM Reference'!$B$4</f>
        <v>3.6491317917564286E-7</v>
      </c>
      <c r="J1050" s="49">
        <v>0</v>
      </c>
      <c r="K1050" s="48">
        <f>Table3[[#This Row],[Residential Incentive Disbursements]]/'1.) CLM Reference'!$B$5</f>
        <v>0</v>
      </c>
      <c r="L1050" s="49">
        <v>0</v>
      </c>
      <c r="M1050" s="48">
        <f>Table3[[#This Row],[C&amp;I CLM $ Collected]]/'1.) CLM Reference'!$B$4</f>
        <v>0</v>
      </c>
      <c r="N1050" s="49">
        <v>0</v>
      </c>
      <c r="O1050" s="67">
        <f>Table3[[#This Row],[C&amp;I Incentive Disbursements]]/'1.) CLM Reference'!$B$5</f>
        <v>0</v>
      </c>
    </row>
    <row r="1051" spans="1:15" x14ac:dyDescent="0.35">
      <c r="A1051" t="s">
        <v>165</v>
      </c>
      <c r="B1051" s="72">
        <v>9003471300</v>
      </c>
      <c r="C1051" t="s">
        <v>45</v>
      </c>
      <c r="D1051" s="47">
        <f>Table3[[#This Row],[Residential CLM $ Collected]]+Table3[[#This Row],[C&amp;I CLM $ Collected]]</f>
        <v>19.460070000000002</v>
      </c>
      <c r="E1051" s="48">
        <f>Table3[[#This Row],[CLM $ Collected ]]/'1.) CLM Reference'!$B$4</f>
        <v>2.0949489867464592E-7</v>
      </c>
      <c r="F1051" s="47">
        <f>Table3[[#This Row],[Residential Incentive Disbursements]]+Table3[[#This Row],[C&amp;I Incentive Disbursements]]</f>
        <v>0</v>
      </c>
      <c r="G1051" s="48">
        <f>Table3[[#This Row],[Incentive Disbursements]]/'1.) CLM Reference'!$B$5</f>
        <v>0</v>
      </c>
      <c r="H1051" s="47">
        <v>19.460070000000002</v>
      </c>
      <c r="I1051" s="48">
        <f>Table3[[#This Row],[Residential CLM $ Collected]]/'1.) CLM Reference'!$B$4</f>
        <v>2.0949489867464592E-7</v>
      </c>
      <c r="J1051" s="49">
        <v>0</v>
      </c>
      <c r="K1051" s="48">
        <f>Table3[[#This Row],[Residential Incentive Disbursements]]/'1.) CLM Reference'!$B$5</f>
        <v>0</v>
      </c>
      <c r="L1051" s="49">
        <v>0</v>
      </c>
      <c r="M1051" s="48">
        <f>Table3[[#This Row],[C&amp;I CLM $ Collected]]/'1.) CLM Reference'!$B$4</f>
        <v>0</v>
      </c>
      <c r="N1051" s="49">
        <v>0</v>
      </c>
      <c r="O1051" s="67">
        <f>Table3[[#This Row],[C&amp;I Incentive Disbursements]]/'1.) CLM Reference'!$B$5</f>
        <v>0</v>
      </c>
    </row>
    <row r="1052" spans="1:15" x14ac:dyDescent="0.35">
      <c r="A1052" t="s">
        <v>165</v>
      </c>
      <c r="B1052" s="72">
        <v>9003494500</v>
      </c>
      <c r="C1052" t="s">
        <v>45</v>
      </c>
      <c r="D1052" s="47">
        <f>Table3[[#This Row],[Residential CLM $ Collected]]+Table3[[#This Row],[C&amp;I CLM $ Collected]]</f>
        <v>48.947220000000002</v>
      </c>
      <c r="E1052" s="48">
        <f>Table3[[#This Row],[CLM $ Collected ]]/'1.) CLM Reference'!$B$4</f>
        <v>5.2693504670361424E-7</v>
      </c>
      <c r="F1052" s="47">
        <f>Table3[[#This Row],[Residential Incentive Disbursements]]+Table3[[#This Row],[C&amp;I Incentive Disbursements]]</f>
        <v>0</v>
      </c>
      <c r="G1052" s="48">
        <f>Table3[[#This Row],[Incentive Disbursements]]/'1.) CLM Reference'!$B$5</f>
        <v>0</v>
      </c>
      <c r="H1052" s="47">
        <v>48.947220000000002</v>
      </c>
      <c r="I1052" s="48">
        <f>Table3[[#This Row],[Residential CLM $ Collected]]/'1.) CLM Reference'!$B$4</f>
        <v>5.2693504670361424E-7</v>
      </c>
      <c r="J1052" s="49">
        <v>0</v>
      </c>
      <c r="K1052" s="48">
        <f>Table3[[#This Row],[Residential Incentive Disbursements]]/'1.) CLM Reference'!$B$5</f>
        <v>0</v>
      </c>
      <c r="L1052" s="49">
        <v>0</v>
      </c>
      <c r="M1052" s="48">
        <f>Table3[[#This Row],[C&amp;I CLM $ Collected]]/'1.) CLM Reference'!$B$4</f>
        <v>0</v>
      </c>
      <c r="N1052" s="49">
        <v>0</v>
      </c>
      <c r="O1052" s="67">
        <f>Table3[[#This Row],[C&amp;I Incentive Disbursements]]/'1.) CLM Reference'!$B$5</f>
        <v>0</v>
      </c>
    </row>
    <row r="1053" spans="1:15" x14ac:dyDescent="0.35">
      <c r="A1053" t="s">
        <v>165</v>
      </c>
      <c r="B1053" s="72">
        <v>9003496300</v>
      </c>
      <c r="C1053" t="s">
        <v>45</v>
      </c>
      <c r="D1053" s="47">
        <f>Table3[[#This Row],[Residential CLM $ Collected]]+Table3[[#This Row],[C&amp;I CLM $ Collected]]</f>
        <v>34.587629999999997</v>
      </c>
      <c r="E1053" s="48">
        <f>Table3[[#This Row],[CLM $ Collected ]]/'1.) CLM Reference'!$B$4</f>
        <v>3.7234871417451956E-7</v>
      </c>
      <c r="F1053" s="47">
        <f>Table3[[#This Row],[Residential Incentive Disbursements]]+Table3[[#This Row],[C&amp;I Incentive Disbursements]]</f>
        <v>0</v>
      </c>
      <c r="G1053" s="48">
        <f>Table3[[#This Row],[Incentive Disbursements]]/'1.) CLM Reference'!$B$5</f>
        <v>0</v>
      </c>
      <c r="H1053" s="47">
        <v>34.587629999999997</v>
      </c>
      <c r="I1053" s="48">
        <f>Table3[[#This Row],[Residential CLM $ Collected]]/'1.) CLM Reference'!$B$4</f>
        <v>3.7234871417451956E-7</v>
      </c>
      <c r="J1053" s="49">
        <v>0</v>
      </c>
      <c r="K1053" s="48">
        <f>Table3[[#This Row],[Residential Incentive Disbursements]]/'1.) CLM Reference'!$B$5</f>
        <v>0</v>
      </c>
      <c r="L1053" s="49">
        <v>0</v>
      </c>
      <c r="M1053" s="48">
        <f>Table3[[#This Row],[C&amp;I CLM $ Collected]]/'1.) CLM Reference'!$B$4</f>
        <v>0</v>
      </c>
      <c r="N1053" s="49">
        <v>0</v>
      </c>
      <c r="O1053" s="67">
        <f>Table3[[#This Row],[C&amp;I Incentive Disbursements]]/'1.) CLM Reference'!$B$5</f>
        <v>0</v>
      </c>
    </row>
    <row r="1054" spans="1:15" x14ac:dyDescent="0.35">
      <c r="A1054" t="s">
        <v>165</v>
      </c>
      <c r="B1054" s="72">
        <v>9003496900</v>
      </c>
      <c r="C1054" t="s">
        <v>45</v>
      </c>
      <c r="D1054" s="47">
        <f>Table3[[#This Row],[Residential CLM $ Collected]]+Table3[[#This Row],[C&amp;I CLM $ Collected]]</f>
        <v>79.67568</v>
      </c>
      <c r="E1054" s="48">
        <f>Table3[[#This Row],[CLM $ Collected ]]/'1.) CLM Reference'!$B$4</f>
        <v>8.5773835903126301E-7</v>
      </c>
      <c r="F1054" s="47">
        <f>Table3[[#This Row],[Residential Incentive Disbursements]]+Table3[[#This Row],[C&amp;I Incentive Disbursements]]</f>
        <v>0</v>
      </c>
      <c r="G1054" s="48">
        <f>Table3[[#This Row],[Incentive Disbursements]]/'1.) CLM Reference'!$B$5</f>
        <v>0</v>
      </c>
      <c r="H1054" s="47">
        <v>79.67568</v>
      </c>
      <c r="I1054" s="48">
        <f>Table3[[#This Row],[Residential CLM $ Collected]]/'1.) CLM Reference'!$B$4</f>
        <v>8.5773835903126301E-7</v>
      </c>
      <c r="J1054" s="49">
        <v>0</v>
      </c>
      <c r="K1054" s="48">
        <f>Table3[[#This Row],[Residential Incentive Disbursements]]/'1.) CLM Reference'!$B$5</f>
        <v>0</v>
      </c>
      <c r="L1054" s="49">
        <v>0</v>
      </c>
      <c r="M1054" s="48">
        <f>Table3[[#This Row],[C&amp;I CLM $ Collected]]/'1.) CLM Reference'!$B$4</f>
        <v>0</v>
      </c>
      <c r="N1054" s="49">
        <v>0</v>
      </c>
      <c r="O1054" s="67">
        <f>Table3[[#This Row],[C&amp;I Incentive Disbursements]]/'1.) CLM Reference'!$B$5</f>
        <v>0</v>
      </c>
    </row>
    <row r="1055" spans="1:15" x14ac:dyDescent="0.35">
      <c r="A1055" t="s">
        <v>165</v>
      </c>
      <c r="B1055" s="72">
        <v>9003497100</v>
      </c>
      <c r="C1055" t="s">
        <v>45</v>
      </c>
      <c r="D1055" s="47">
        <f>Table3[[#This Row],[Residential CLM $ Collected]]+Table3[[#This Row],[C&amp;I CLM $ Collected]]</f>
        <v>36.978479999999998</v>
      </c>
      <c r="E1055" s="48">
        <f>Table3[[#This Row],[CLM $ Collected ]]/'1.) CLM Reference'!$B$4</f>
        <v>3.9808710455524668E-7</v>
      </c>
      <c r="F1055" s="47">
        <f>Table3[[#This Row],[Residential Incentive Disbursements]]+Table3[[#This Row],[C&amp;I Incentive Disbursements]]</f>
        <v>0</v>
      </c>
      <c r="G1055" s="48">
        <f>Table3[[#This Row],[Incentive Disbursements]]/'1.) CLM Reference'!$B$5</f>
        <v>0</v>
      </c>
      <c r="H1055" s="47">
        <v>36.978479999999998</v>
      </c>
      <c r="I1055" s="48">
        <f>Table3[[#This Row],[Residential CLM $ Collected]]/'1.) CLM Reference'!$B$4</f>
        <v>3.9808710455524668E-7</v>
      </c>
      <c r="J1055" s="49">
        <v>0</v>
      </c>
      <c r="K1055" s="48">
        <f>Table3[[#This Row],[Residential Incentive Disbursements]]/'1.) CLM Reference'!$B$5</f>
        <v>0</v>
      </c>
      <c r="L1055" s="49">
        <v>0</v>
      </c>
      <c r="M1055" s="48">
        <f>Table3[[#This Row],[C&amp;I CLM $ Collected]]/'1.) CLM Reference'!$B$4</f>
        <v>0</v>
      </c>
      <c r="N1055" s="49">
        <v>0</v>
      </c>
      <c r="O1055" s="67">
        <f>Table3[[#This Row],[C&amp;I Incentive Disbursements]]/'1.) CLM Reference'!$B$5</f>
        <v>0</v>
      </c>
    </row>
    <row r="1056" spans="1:15" x14ac:dyDescent="0.35">
      <c r="A1056" t="s">
        <v>165</v>
      </c>
      <c r="B1056" s="72">
        <v>9003500300</v>
      </c>
      <c r="C1056" t="s">
        <v>45</v>
      </c>
      <c r="D1056" s="47">
        <f>Table3[[#This Row],[Residential CLM $ Collected]]+Table3[[#This Row],[C&amp;I CLM $ Collected]]</f>
        <v>11.3988</v>
      </c>
      <c r="E1056" s="48">
        <f>Table3[[#This Row],[CLM $ Collected ]]/'1.) CLM Reference'!$B$4</f>
        <v>1.2271232585558807E-7</v>
      </c>
      <c r="F1056" s="47">
        <f>Table3[[#This Row],[Residential Incentive Disbursements]]+Table3[[#This Row],[C&amp;I Incentive Disbursements]]</f>
        <v>0</v>
      </c>
      <c r="G1056" s="48">
        <f>Table3[[#This Row],[Incentive Disbursements]]/'1.) CLM Reference'!$B$5</f>
        <v>0</v>
      </c>
      <c r="H1056" s="47">
        <v>11.3988</v>
      </c>
      <c r="I1056" s="48">
        <f>Table3[[#This Row],[Residential CLM $ Collected]]/'1.) CLM Reference'!$B$4</f>
        <v>1.2271232585558807E-7</v>
      </c>
      <c r="J1056" s="49">
        <v>0</v>
      </c>
      <c r="K1056" s="48">
        <f>Table3[[#This Row],[Residential Incentive Disbursements]]/'1.) CLM Reference'!$B$5</f>
        <v>0</v>
      </c>
      <c r="L1056" s="49">
        <v>0</v>
      </c>
      <c r="M1056" s="48">
        <f>Table3[[#This Row],[C&amp;I CLM $ Collected]]/'1.) CLM Reference'!$B$4</f>
        <v>0</v>
      </c>
      <c r="N1056" s="49">
        <v>0</v>
      </c>
      <c r="O1056" s="67">
        <f>Table3[[#This Row],[C&amp;I Incentive Disbursements]]/'1.) CLM Reference'!$B$5</f>
        <v>0</v>
      </c>
    </row>
    <row r="1057" spans="1:15" x14ac:dyDescent="0.35">
      <c r="A1057" t="s">
        <v>165</v>
      </c>
      <c r="B1057" s="72">
        <v>9003502100</v>
      </c>
      <c r="C1057" t="s">
        <v>45</v>
      </c>
      <c r="D1057" s="47">
        <f>Table3[[#This Row],[Residential CLM $ Collected]]+Table3[[#This Row],[C&amp;I CLM $ Collected]]</f>
        <v>20.51784</v>
      </c>
      <c r="E1057" s="48">
        <f>Table3[[#This Row],[CLM $ Collected ]]/'1.) CLM Reference'!$B$4</f>
        <v>2.2088218654005851E-7</v>
      </c>
      <c r="F1057" s="47">
        <f>Table3[[#This Row],[Residential Incentive Disbursements]]+Table3[[#This Row],[C&amp;I Incentive Disbursements]]</f>
        <v>0</v>
      </c>
      <c r="G1057" s="48">
        <f>Table3[[#This Row],[Incentive Disbursements]]/'1.) CLM Reference'!$B$5</f>
        <v>0</v>
      </c>
      <c r="H1057" s="47">
        <v>20.51784</v>
      </c>
      <c r="I1057" s="48">
        <f>Table3[[#This Row],[Residential CLM $ Collected]]/'1.) CLM Reference'!$B$4</f>
        <v>2.2088218654005851E-7</v>
      </c>
      <c r="J1057" s="49">
        <v>0</v>
      </c>
      <c r="K1057" s="48">
        <f>Table3[[#This Row],[Residential Incentive Disbursements]]/'1.) CLM Reference'!$B$5</f>
        <v>0</v>
      </c>
      <c r="L1057" s="49">
        <v>0</v>
      </c>
      <c r="M1057" s="48">
        <f>Table3[[#This Row],[C&amp;I CLM $ Collected]]/'1.) CLM Reference'!$B$4</f>
        <v>0</v>
      </c>
      <c r="N1057" s="49">
        <v>0</v>
      </c>
      <c r="O1057" s="67">
        <f>Table3[[#This Row],[C&amp;I Incentive Disbursements]]/'1.) CLM Reference'!$B$5</f>
        <v>0</v>
      </c>
    </row>
    <row r="1058" spans="1:15" x14ac:dyDescent="0.35">
      <c r="A1058" t="s">
        <v>165</v>
      </c>
      <c r="B1058" s="72">
        <v>9003502700</v>
      </c>
      <c r="C1058" t="s">
        <v>55</v>
      </c>
      <c r="D1058" s="47">
        <f>Table3[[#This Row],[Residential CLM $ Collected]]+Table3[[#This Row],[C&amp;I CLM $ Collected]]</f>
        <v>19.82715</v>
      </c>
      <c r="E1058" s="48">
        <f>Table3[[#This Row],[CLM $ Collected ]]/'1.) CLM Reference'!$B$4</f>
        <v>2.1344665154118179E-7</v>
      </c>
      <c r="F1058" s="47">
        <f>Table3[[#This Row],[Residential Incentive Disbursements]]+Table3[[#This Row],[C&amp;I Incentive Disbursements]]</f>
        <v>0</v>
      </c>
      <c r="G1058" s="48">
        <f>Table3[[#This Row],[Incentive Disbursements]]/'1.) CLM Reference'!$B$5</f>
        <v>0</v>
      </c>
      <c r="H1058" s="47">
        <v>19.82715</v>
      </c>
      <c r="I1058" s="48">
        <f>Table3[[#This Row],[Residential CLM $ Collected]]/'1.) CLM Reference'!$B$4</f>
        <v>2.1344665154118179E-7</v>
      </c>
      <c r="J1058" s="49">
        <v>0</v>
      </c>
      <c r="K1058" s="48">
        <f>Table3[[#This Row],[Residential Incentive Disbursements]]/'1.) CLM Reference'!$B$5</f>
        <v>0</v>
      </c>
      <c r="L1058" s="49">
        <v>0</v>
      </c>
      <c r="M1058" s="48">
        <f>Table3[[#This Row],[C&amp;I CLM $ Collected]]/'1.) CLM Reference'!$B$4</f>
        <v>0</v>
      </c>
      <c r="N1058" s="49">
        <v>0</v>
      </c>
      <c r="O1058" s="67">
        <f>Table3[[#This Row],[C&amp;I Incentive Disbursements]]/'1.) CLM Reference'!$B$5</f>
        <v>0</v>
      </c>
    </row>
    <row r="1059" spans="1:15" x14ac:dyDescent="0.35">
      <c r="A1059" t="s">
        <v>165</v>
      </c>
      <c r="B1059" s="72">
        <v>9003504200</v>
      </c>
      <c r="C1059" t="s">
        <v>55</v>
      </c>
      <c r="D1059" s="47">
        <f>Table3[[#This Row],[Residential CLM $ Collected]]+Table3[[#This Row],[C&amp;I CLM $ Collected]]</f>
        <v>13.80897</v>
      </c>
      <c r="E1059" s="48">
        <f>Table3[[#This Row],[CLM $ Collected ]]/'1.) CLM Reference'!$B$4</f>
        <v>1.486587032292908E-7</v>
      </c>
      <c r="F1059" s="47">
        <f>Table3[[#This Row],[Residential Incentive Disbursements]]+Table3[[#This Row],[C&amp;I Incentive Disbursements]]</f>
        <v>0</v>
      </c>
      <c r="G1059" s="48">
        <f>Table3[[#This Row],[Incentive Disbursements]]/'1.) CLM Reference'!$B$5</f>
        <v>0</v>
      </c>
      <c r="H1059" s="47">
        <v>13.80897</v>
      </c>
      <c r="I1059" s="48">
        <f>Table3[[#This Row],[Residential CLM $ Collected]]/'1.) CLM Reference'!$B$4</f>
        <v>1.486587032292908E-7</v>
      </c>
      <c r="J1059" s="49">
        <v>0</v>
      </c>
      <c r="K1059" s="48">
        <f>Table3[[#This Row],[Residential Incentive Disbursements]]/'1.) CLM Reference'!$B$5</f>
        <v>0</v>
      </c>
      <c r="L1059" s="49">
        <v>0</v>
      </c>
      <c r="M1059" s="48">
        <f>Table3[[#This Row],[C&amp;I CLM $ Collected]]/'1.) CLM Reference'!$B$4</f>
        <v>0</v>
      </c>
      <c r="N1059" s="49">
        <v>0</v>
      </c>
      <c r="O1059" s="67">
        <f>Table3[[#This Row],[C&amp;I Incentive Disbursements]]/'1.) CLM Reference'!$B$5</f>
        <v>0</v>
      </c>
    </row>
    <row r="1060" spans="1:15" x14ac:dyDescent="0.35">
      <c r="A1060" t="s">
        <v>165</v>
      </c>
      <c r="B1060" s="72">
        <v>9003514102</v>
      </c>
      <c r="C1060" t="s">
        <v>45</v>
      </c>
      <c r="D1060" s="47">
        <f>Table3[[#This Row],[Residential CLM $ Collected]]+Table3[[#This Row],[C&amp;I CLM $ Collected]]</f>
        <v>15.668520000000001</v>
      </c>
      <c r="E1060" s="48">
        <f>Table3[[#This Row],[CLM $ Collected ]]/'1.) CLM Reference'!$B$4</f>
        <v>1.6867745130318972E-7</v>
      </c>
      <c r="F1060" s="47">
        <f>Table3[[#This Row],[Residential Incentive Disbursements]]+Table3[[#This Row],[C&amp;I Incentive Disbursements]]</f>
        <v>0</v>
      </c>
      <c r="G1060" s="48">
        <f>Table3[[#This Row],[Incentive Disbursements]]/'1.) CLM Reference'!$B$5</f>
        <v>0</v>
      </c>
      <c r="H1060" s="47">
        <v>15.668520000000001</v>
      </c>
      <c r="I1060" s="48">
        <f>Table3[[#This Row],[Residential CLM $ Collected]]/'1.) CLM Reference'!$B$4</f>
        <v>1.6867745130318972E-7</v>
      </c>
      <c r="J1060" s="49">
        <v>0</v>
      </c>
      <c r="K1060" s="48">
        <f>Table3[[#This Row],[Residential Incentive Disbursements]]/'1.) CLM Reference'!$B$5</f>
        <v>0</v>
      </c>
      <c r="L1060" s="49">
        <v>0</v>
      </c>
      <c r="M1060" s="48">
        <f>Table3[[#This Row],[C&amp;I CLM $ Collected]]/'1.) CLM Reference'!$B$4</f>
        <v>0</v>
      </c>
      <c r="N1060" s="49">
        <v>0</v>
      </c>
      <c r="O1060" s="67">
        <f>Table3[[#This Row],[C&amp;I Incentive Disbursements]]/'1.) CLM Reference'!$B$5</f>
        <v>0</v>
      </c>
    </row>
    <row r="1061" spans="1:15" x14ac:dyDescent="0.35">
      <c r="A1061" t="s">
        <v>165</v>
      </c>
      <c r="B1061" s="72">
        <v>9003520100</v>
      </c>
      <c r="C1061" t="s">
        <v>45</v>
      </c>
      <c r="D1061" s="47">
        <f>Table3[[#This Row],[Residential CLM $ Collected]]+Table3[[#This Row],[C&amp;I CLM $ Collected]]</f>
        <v>57.597749999999998</v>
      </c>
      <c r="E1061" s="48">
        <f>Table3[[#This Row],[CLM $ Collected ]]/'1.) CLM Reference'!$B$4</f>
        <v>6.2006122280842703E-7</v>
      </c>
      <c r="F1061" s="47">
        <f>Table3[[#This Row],[Residential Incentive Disbursements]]+Table3[[#This Row],[C&amp;I Incentive Disbursements]]</f>
        <v>0</v>
      </c>
      <c r="G1061" s="48">
        <f>Table3[[#This Row],[Incentive Disbursements]]/'1.) CLM Reference'!$B$5</f>
        <v>0</v>
      </c>
      <c r="H1061" s="47">
        <v>57.597749999999998</v>
      </c>
      <c r="I1061" s="48">
        <f>Table3[[#This Row],[Residential CLM $ Collected]]/'1.) CLM Reference'!$B$4</f>
        <v>6.2006122280842703E-7</v>
      </c>
      <c r="J1061" s="49">
        <v>0</v>
      </c>
      <c r="K1061" s="48">
        <f>Table3[[#This Row],[Residential Incentive Disbursements]]/'1.) CLM Reference'!$B$5</f>
        <v>0</v>
      </c>
      <c r="L1061" s="49">
        <v>0</v>
      </c>
      <c r="M1061" s="48">
        <f>Table3[[#This Row],[C&amp;I CLM $ Collected]]/'1.) CLM Reference'!$B$4</f>
        <v>0</v>
      </c>
      <c r="N1061" s="49">
        <v>0</v>
      </c>
      <c r="O1061" s="67">
        <f>Table3[[#This Row],[C&amp;I Incentive Disbursements]]/'1.) CLM Reference'!$B$5</f>
        <v>0</v>
      </c>
    </row>
    <row r="1062" spans="1:15" x14ac:dyDescent="0.35">
      <c r="A1062" t="s">
        <v>165</v>
      </c>
      <c r="B1062" s="72">
        <v>9003520302</v>
      </c>
      <c r="C1062" t="s">
        <v>45</v>
      </c>
      <c r="D1062" s="47">
        <f>Table3[[#This Row],[Residential CLM $ Collected]]+Table3[[#This Row],[C&amp;I CLM $ Collected]]</f>
        <v>9.0900599999999994</v>
      </c>
      <c r="E1062" s="48">
        <f>Table3[[#This Row],[CLM $ Collected ]]/'1.) CLM Reference'!$B$4</f>
        <v>9.7857880195007092E-8</v>
      </c>
      <c r="F1062" s="47">
        <f>Table3[[#This Row],[Residential Incentive Disbursements]]+Table3[[#This Row],[C&amp;I Incentive Disbursements]]</f>
        <v>0</v>
      </c>
      <c r="G1062" s="48">
        <f>Table3[[#This Row],[Incentive Disbursements]]/'1.) CLM Reference'!$B$5</f>
        <v>0</v>
      </c>
      <c r="H1062" s="47">
        <v>9.0900599999999994</v>
      </c>
      <c r="I1062" s="48">
        <f>Table3[[#This Row],[Residential CLM $ Collected]]/'1.) CLM Reference'!$B$4</f>
        <v>9.7857880195007092E-8</v>
      </c>
      <c r="J1062" s="49">
        <v>0</v>
      </c>
      <c r="K1062" s="48">
        <f>Table3[[#This Row],[Residential Incentive Disbursements]]/'1.) CLM Reference'!$B$5</f>
        <v>0</v>
      </c>
      <c r="L1062" s="49">
        <v>0</v>
      </c>
      <c r="M1062" s="48">
        <f>Table3[[#This Row],[C&amp;I CLM $ Collected]]/'1.) CLM Reference'!$B$4</f>
        <v>0</v>
      </c>
      <c r="N1062" s="49">
        <v>0</v>
      </c>
      <c r="O1062" s="67">
        <f>Table3[[#This Row],[C&amp;I Incentive Disbursements]]/'1.) CLM Reference'!$B$5</f>
        <v>0</v>
      </c>
    </row>
    <row r="1063" spans="1:15" x14ac:dyDescent="0.35">
      <c r="A1063" t="s">
        <v>165</v>
      </c>
      <c r="B1063" s="72">
        <v>9003524200</v>
      </c>
      <c r="C1063" t="s">
        <v>45</v>
      </c>
      <c r="D1063" s="47">
        <f>Table3[[#This Row],[Residential CLM $ Collected]]+Table3[[#This Row],[C&amp;I CLM $ Collected]]</f>
        <v>9.6165300000000009</v>
      </c>
      <c r="E1063" s="48">
        <f>Table3[[#This Row],[CLM $ Collected ]]/'1.) CLM Reference'!$B$4</f>
        <v>1.0352552575359147E-7</v>
      </c>
      <c r="F1063" s="47">
        <f>Table3[[#This Row],[Residential Incentive Disbursements]]+Table3[[#This Row],[C&amp;I Incentive Disbursements]]</f>
        <v>0</v>
      </c>
      <c r="G1063" s="48">
        <f>Table3[[#This Row],[Incentive Disbursements]]/'1.) CLM Reference'!$B$5</f>
        <v>0</v>
      </c>
      <c r="H1063" s="47">
        <v>9.6165300000000009</v>
      </c>
      <c r="I1063" s="48">
        <f>Table3[[#This Row],[Residential CLM $ Collected]]/'1.) CLM Reference'!$B$4</f>
        <v>1.0352552575359147E-7</v>
      </c>
      <c r="J1063" s="49">
        <v>0</v>
      </c>
      <c r="K1063" s="48">
        <f>Table3[[#This Row],[Residential Incentive Disbursements]]/'1.) CLM Reference'!$B$5</f>
        <v>0</v>
      </c>
      <c r="L1063" s="49">
        <v>0</v>
      </c>
      <c r="M1063" s="48">
        <f>Table3[[#This Row],[C&amp;I CLM $ Collected]]/'1.) CLM Reference'!$B$4</f>
        <v>0</v>
      </c>
      <c r="N1063" s="49">
        <v>0</v>
      </c>
      <c r="O1063" s="67">
        <f>Table3[[#This Row],[C&amp;I Incentive Disbursements]]/'1.) CLM Reference'!$B$5</f>
        <v>0</v>
      </c>
    </row>
    <row r="1064" spans="1:15" x14ac:dyDescent="0.35">
      <c r="A1064" t="s">
        <v>165</v>
      </c>
      <c r="B1064" s="72">
        <v>9005250100</v>
      </c>
      <c r="C1064" t="s">
        <v>45</v>
      </c>
      <c r="D1064" s="47">
        <f>Table3[[#This Row],[Residential CLM $ Collected]]+Table3[[#This Row],[C&amp;I CLM $ Collected]]</f>
        <v>5.5448399999999998</v>
      </c>
      <c r="E1064" s="48">
        <f>Table3[[#This Row],[CLM $ Collected ]]/'1.) CLM Reference'!$B$4</f>
        <v>5.9692266983989455E-8</v>
      </c>
      <c r="F1064" s="47">
        <f>Table3[[#This Row],[Residential Incentive Disbursements]]+Table3[[#This Row],[C&amp;I Incentive Disbursements]]</f>
        <v>0</v>
      </c>
      <c r="G1064" s="48">
        <f>Table3[[#This Row],[Incentive Disbursements]]/'1.) CLM Reference'!$B$5</f>
        <v>0</v>
      </c>
      <c r="H1064" s="47">
        <v>5.5448399999999998</v>
      </c>
      <c r="I1064" s="48">
        <f>Table3[[#This Row],[Residential CLM $ Collected]]/'1.) CLM Reference'!$B$4</f>
        <v>5.9692266983989455E-8</v>
      </c>
      <c r="J1064" s="49">
        <v>0</v>
      </c>
      <c r="K1064" s="48">
        <f>Table3[[#This Row],[Residential Incentive Disbursements]]/'1.) CLM Reference'!$B$5</f>
        <v>0</v>
      </c>
      <c r="L1064" s="49">
        <v>0</v>
      </c>
      <c r="M1064" s="48">
        <f>Table3[[#This Row],[C&amp;I CLM $ Collected]]/'1.) CLM Reference'!$B$4</f>
        <v>0</v>
      </c>
      <c r="N1064" s="49">
        <v>0</v>
      </c>
      <c r="O1064" s="67">
        <f>Table3[[#This Row],[C&amp;I Incentive Disbursements]]/'1.) CLM Reference'!$B$5</f>
        <v>0</v>
      </c>
    </row>
    <row r="1065" spans="1:15" x14ac:dyDescent="0.35">
      <c r="A1065" t="s">
        <v>165</v>
      </c>
      <c r="B1065" s="72">
        <v>9005253200</v>
      </c>
      <c r="C1065" t="s">
        <v>45</v>
      </c>
      <c r="D1065" s="47">
        <f>Table3[[#This Row],[Residential CLM $ Collected]]+Table3[[#This Row],[C&amp;I CLM $ Collected]]</f>
        <v>23.449650000000002</v>
      </c>
      <c r="E1065" s="48">
        <f>Table3[[#This Row],[CLM $ Collected ]]/'1.) CLM Reference'!$B$4</f>
        <v>2.5244421272410177E-7</v>
      </c>
      <c r="F1065" s="47">
        <f>Table3[[#This Row],[Residential Incentive Disbursements]]+Table3[[#This Row],[C&amp;I Incentive Disbursements]]</f>
        <v>0</v>
      </c>
      <c r="G1065" s="48">
        <f>Table3[[#This Row],[Incentive Disbursements]]/'1.) CLM Reference'!$B$5</f>
        <v>0</v>
      </c>
      <c r="H1065" s="47">
        <v>23.449650000000002</v>
      </c>
      <c r="I1065" s="48">
        <f>Table3[[#This Row],[Residential CLM $ Collected]]/'1.) CLM Reference'!$B$4</f>
        <v>2.5244421272410177E-7</v>
      </c>
      <c r="J1065" s="49">
        <v>0</v>
      </c>
      <c r="K1065" s="48">
        <f>Table3[[#This Row],[Residential Incentive Disbursements]]/'1.) CLM Reference'!$B$5</f>
        <v>0</v>
      </c>
      <c r="L1065" s="49">
        <v>0</v>
      </c>
      <c r="M1065" s="48">
        <f>Table3[[#This Row],[C&amp;I CLM $ Collected]]/'1.) CLM Reference'!$B$4</f>
        <v>0</v>
      </c>
      <c r="N1065" s="49">
        <v>0</v>
      </c>
      <c r="O1065" s="67">
        <f>Table3[[#This Row],[C&amp;I Incentive Disbursements]]/'1.) CLM Reference'!$B$5</f>
        <v>0</v>
      </c>
    </row>
    <row r="1066" spans="1:15" x14ac:dyDescent="0.35">
      <c r="A1066" t="s">
        <v>165</v>
      </c>
      <c r="B1066" s="72">
        <v>9005261100</v>
      </c>
      <c r="C1066" t="s">
        <v>45</v>
      </c>
      <c r="D1066" s="47">
        <f>Table3[[#This Row],[Residential CLM $ Collected]]+Table3[[#This Row],[C&amp;I CLM $ Collected]]</f>
        <v>123.43548</v>
      </c>
      <c r="E1066" s="48">
        <f>Table3[[#This Row],[CLM $ Collected ]]/'1.) CLM Reference'!$B$4</f>
        <v>1.3288288981209359E-6</v>
      </c>
      <c r="F1066" s="47">
        <f>Table3[[#This Row],[Residential Incentive Disbursements]]+Table3[[#This Row],[C&amp;I Incentive Disbursements]]</f>
        <v>0</v>
      </c>
      <c r="G1066" s="48">
        <f>Table3[[#This Row],[Incentive Disbursements]]/'1.) CLM Reference'!$B$5</f>
        <v>0</v>
      </c>
      <c r="H1066" s="47">
        <v>123.43548</v>
      </c>
      <c r="I1066" s="48">
        <f>Table3[[#This Row],[Residential CLM $ Collected]]/'1.) CLM Reference'!$B$4</f>
        <v>1.3288288981209359E-6</v>
      </c>
      <c r="J1066" s="49">
        <v>0</v>
      </c>
      <c r="K1066" s="48">
        <f>Table3[[#This Row],[Residential Incentive Disbursements]]/'1.) CLM Reference'!$B$5</f>
        <v>0</v>
      </c>
      <c r="L1066" s="49">
        <v>0</v>
      </c>
      <c r="M1066" s="48">
        <f>Table3[[#This Row],[C&amp;I CLM $ Collected]]/'1.) CLM Reference'!$B$4</f>
        <v>0</v>
      </c>
      <c r="N1066" s="49">
        <v>0</v>
      </c>
      <c r="O1066" s="67">
        <f>Table3[[#This Row],[C&amp;I Incentive Disbursements]]/'1.) CLM Reference'!$B$5</f>
        <v>0</v>
      </c>
    </row>
    <row r="1067" spans="1:15" x14ac:dyDescent="0.35">
      <c r="A1067" t="s">
        <v>165</v>
      </c>
      <c r="B1067" s="72">
        <v>9005267100</v>
      </c>
      <c r="C1067" t="s">
        <v>45</v>
      </c>
      <c r="D1067" s="47">
        <f>Table3[[#This Row],[Residential CLM $ Collected]]+Table3[[#This Row],[C&amp;I CLM $ Collected]]</f>
        <v>92.653890000000004</v>
      </c>
      <c r="E1067" s="48">
        <f>Table3[[#This Row],[CLM $ Collected ]]/'1.) CLM Reference'!$B$4</f>
        <v>9.9745362156260435E-7</v>
      </c>
      <c r="F1067" s="47">
        <f>Table3[[#This Row],[Residential Incentive Disbursements]]+Table3[[#This Row],[C&amp;I Incentive Disbursements]]</f>
        <v>0</v>
      </c>
      <c r="G1067" s="48">
        <f>Table3[[#This Row],[Incentive Disbursements]]/'1.) CLM Reference'!$B$5</f>
        <v>0</v>
      </c>
      <c r="H1067" s="47">
        <v>92.653890000000004</v>
      </c>
      <c r="I1067" s="48">
        <f>Table3[[#This Row],[Residential CLM $ Collected]]/'1.) CLM Reference'!$B$4</f>
        <v>9.9745362156260435E-7</v>
      </c>
      <c r="J1067" s="49">
        <v>0</v>
      </c>
      <c r="K1067" s="48">
        <f>Table3[[#This Row],[Residential Incentive Disbursements]]/'1.) CLM Reference'!$B$5</f>
        <v>0</v>
      </c>
      <c r="L1067" s="49">
        <v>0</v>
      </c>
      <c r="M1067" s="48">
        <f>Table3[[#This Row],[C&amp;I CLM $ Collected]]/'1.) CLM Reference'!$B$4</f>
        <v>0</v>
      </c>
      <c r="N1067" s="49">
        <v>0</v>
      </c>
      <c r="O1067" s="67">
        <f>Table3[[#This Row],[C&amp;I Incentive Disbursements]]/'1.) CLM Reference'!$B$5</f>
        <v>0</v>
      </c>
    </row>
    <row r="1068" spans="1:15" x14ac:dyDescent="0.35">
      <c r="A1068" t="s">
        <v>165</v>
      </c>
      <c r="B1068" s="72">
        <v>9007541300</v>
      </c>
      <c r="C1068" t="s">
        <v>45</v>
      </c>
      <c r="D1068" s="47">
        <f>Table3[[#This Row],[Residential CLM $ Collected]]+Table3[[#This Row],[C&amp;I CLM $ Collected]]</f>
        <v>17.136839999999999</v>
      </c>
      <c r="E1068" s="48">
        <f>Table3[[#This Row],[CLM $ Collected ]]/'1.) CLM Reference'!$B$4</f>
        <v>1.8448446276933325E-7</v>
      </c>
      <c r="F1068" s="47">
        <f>Table3[[#This Row],[Residential Incentive Disbursements]]+Table3[[#This Row],[C&amp;I Incentive Disbursements]]</f>
        <v>0</v>
      </c>
      <c r="G1068" s="48">
        <f>Table3[[#This Row],[Incentive Disbursements]]/'1.) CLM Reference'!$B$5</f>
        <v>0</v>
      </c>
      <c r="H1068" s="47">
        <v>17.136839999999999</v>
      </c>
      <c r="I1068" s="48">
        <f>Table3[[#This Row],[Residential CLM $ Collected]]/'1.) CLM Reference'!$B$4</f>
        <v>1.8448446276933325E-7</v>
      </c>
      <c r="J1068" s="49">
        <v>0</v>
      </c>
      <c r="K1068" s="48">
        <f>Table3[[#This Row],[Residential Incentive Disbursements]]/'1.) CLM Reference'!$B$5</f>
        <v>0</v>
      </c>
      <c r="L1068" s="49">
        <v>0</v>
      </c>
      <c r="M1068" s="48">
        <f>Table3[[#This Row],[C&amp;I CLM $ Collected]]/'1.) CLM Reference'!$B$4</f>
        <v>0</v>
      </c>
      <c r="N1068" s="49">
        <v>0</v>
      </c>
      <c r="O1068" s="67">
        <f>Table3[[#This Row],[C&amp;I Incentive Disbursements]]/'1.) CLM Reference'!$B$5</f>
        <v>0</v>
      </c>
    </row>
    <row r="1069" spans="1:15" x14ac:dyDescent="0.35">
      <c r="A1069" t="s">
        <v>165</v>
      </c>
      <c r="B1069" s="72">
        <v>9007620100</v>
      </c>
      <c r="C1069" t="s">
        <v>45</v>
      </c>
      <c r="D1069" s="47">
        <f>Table3[[#This Row],[Residential CLM $ Collected]]+Table3[[#This Row],[C&amp;I CLM $ Collected]]</f>
        <v>43.19952</v>
      </c>
      <c r="E1069" s="48">
        <f>Table3[[#This Row],[CLM $ Collected ]]/'1.) CLM Reference'!$B$4</f>
        <v>4.6505891629338124E-7</v>
      </c>
      <c r="F1069" s="47">
        <f>Table3[[#This Row],[Residential Incentive Disbursements]]+Table3[[#This Row],[C&amp;I Incentive Disbursements]]</f>
        <v>0</v>
      </c>
      <c r="G1069" s="48">
        <f>Table3[[#This Row],[Incentive Disbursements]]/'1.) CLM Reference'!$B$5</f>
        <v>0</v>
      </c>
      <c r="H1069" s="47">
        <v>43.19952</v>
      </c>
      <c r="I1069" s="48">
        <f>Table3[[#This Row],[Residential CLM $ Collected]]/'1.) CLM Reference'!$B$4</f>
        <v>4.6505891629338124E-7</v>
      </c>
      <c r="J1069" s="49">
        <v>0</v>
      </c>
      <c r="K1069" s="48">
        <f>Table3[[#This Row],[Residential Incentive Disbursements]]/'1.) CLM Reference'!$B$5</f>
        <v>0</v>
      </c>
      <c r="L1069" s="49">
        <v>0</v>
      </c>
      <c r="M1069" s="48">
        <f>Table3[[#This Row],[C&amp;I CLM $ Collected]]/'1.) CLM Reference'!$B$4</f>
        <v>0</v>
      </c>
      <c r="N1069" s="49">
        <v>0</v>
      </c>
      <c r="O1069" s="67">
        <f>Table3[[#This Row],[C&amp;I Incentive Disbursements]]/'1.) CLM Reference'!$B$5</f>
        <v>0</v>
      </c>
    </row>
    <row r="1070" spans="1:15" x14ac:dyDescent="0.35">
      <c r="A1070" t="s">
        <v>165</v>
      </c>
      <c r="B1070" s="72">
        <v>9009184200</v>
      </c>
      <c r="C1070" t="s">
        <v>45</v>
      </c>
      <c r="D1070" s="47">
        <f>Table3[[#This Row],[Residential CLM $ Collected]]+Table3[[#This Row],[C&amp;I CLM $ Collected]]</f>
        <v>20.75451</v>
      </c>
      <c r="E1070" s="48">
        <f>Table3[[#This Row],[CLM $ Collected ]]/'1.) CLM Reference'!$B$4</f>
        <v>2.2343002720400929E-7</v>
      </c>
      <c r="F1070" s="47">
        <f>Table3[[#This Row],[Residential Incentive Disbursements]]+Table3[[#This Row],[C&amp;I Incentive Disbursements]]</f>
        <v>0</v>
      </c>
      <c r="G1070" s="48">
        <f>Table3[[#This Row],[Incentive Disbursements]]/'1.) CLM Reference'!$B$5</f>
        <v>0</v>
      </c>
      <c r="H1070" s="47">
        <v>20.75451</v>
      </c>
      <c r="I1070" s="48">
        <f>Table3[[#This Row],[Residential CLM $ Collected]]/'1.) CLM Reference'!$B$4</f>
        <v>2.2343002720400929E-7</v>
      </c>
      <c r="J1070" s="49">
        <v>0</v>
      </c>
      <c r="K1070" s="48">
        <f>Table3[[#This Row],[Residential Incentive Disbursements]]/'1.) CLM Reference'!$B$5</f>
        <v>0</v>
      </c>
      <c r="L1070" s="49">
        <v>0</v>
      </c>
      <c r="M1070" s="48">
        <f>Table3[[#This Row],[C&amp;I CLM $ Collected]]/'1.) CLM Reference'!$B$4</f>
        <v>0</v>
      </c>
      <c r="N1070" s="49">
        <v>0</v>
      </c>
      <c r="O1070" s="67">
        <f>Table3[[#This Row],[C&amp;I Incentive Disbursements]]/'1.) CLM Reference'!$B$5</f>
        <v>0</v>
      </c>
    </row>
    <row r="1071" spans="1:15" x14ac:dyDescent="0.35">
      <c r="A1071" t="s">
        <v>165</v>
      </c>
      <c r="B1071" s="72">
        <v>9009184400</v>
      </c>
      <c r="C1071" t="s">
        <v>45</v>
      </c>
      <c r="D1071" s="47">
        <f>Table3[[#This Row],[Residential CLM $ Collected]]+Table3[[#This Row],[C&amp;I CLM $ Collected]]</f>
        <v>35.292810000000003</v>
      </c>
      <c r="E1071" s="48">
        <f>Table3[[#This Row],[CLM $ Collected ]]/'1.) CLM Reference'!$B$4</f>
        <v>3.7994023941812799E-7</v>
      </c>
      <c r="F1071" s="47">
        <f>Table3[[#This Row],[Residential Incentive Disbursements]]+Table3[[#This Row],[C&amp;I Incentive Disbursements]]</f>
        <v>0</v>
      </c>
      <c r="G1071" s="48">
        <f>Table3[[#This Row],[Incentive Disbursements]]/'1.) CLM Reference'!$B$5</f>
        <v>0</v>
      </c>
      <c r="H1071" s="47">
        <v>35.292810000000003</v>
      </c>
      <c r="I1071" s="48">
        <f>Table3[[#This Row],[Residential CLM $ Collected]]/'1.) CLM Reference'!$B$4</f>
        <v>3.7994023941812799E-7</v>
      </c>
      <c r="J1071" s="49">
        <v>0</v>
      </c>
      <c r="K1071" s="48">
        <f>Table3[[#This Row],[Residential Incentive Disbursements]]/'1.) CLM Reference'!$B$5</f>
        <v>0</v>
      </c>
      <c r="L1071" s="49">
        <v>0</v>
      </c>
      <c r="M1071" s="48">
        <f>Table3[[#This Row],[C&amp;I CLM $ Collected]]/'1.) CLM Reference'!$B$4</f>
        <v>0</v>
      </c>
      <c r="N1071" s="49">
        <v>0</v>
      </c>
      <c r="O1071" s="67">
        <f>Table3[[#This Row],[C&amp;I Incentive Disbursements]]/'1.) CLM Reference'!$B$5</f>
        <v>0</v>
      </c>
    </row>
    <row r="1072" spans="1:15" x14ac:dyDescent="0.35">
      <c r="A1072" t="s">
        <v>165</v>
      </c>
      <c r="B1072" s="72">
        <v>9009194100</v>
      </c>
      <c r="C1072" t="s">
        <v>45</v>
      </c>
      <c r="D1072" s="47">
        <f>Table3[[#This Row],[Residential CLM $ Collected]]+Table3[[#This Row],[C&amp;I CLM $ Collected]]</f>
        <v>12.10398</v>
      </c>
      <c r="E1072" s="48">
        <f>Table3[[#This Row],[CLM $ Collected ]]/'1.) CLM Reference'!$B$4</f>
        <v>1.3030385109919649E-7</v>
      </c>
      <c r="F1072" s="47">
        <f>Table3[[#This Row],[Residential Incentive Disbursements]]+Table3[[#This Row],[C&amp;I Incentive Disbursements]]</f>
        <v>0</v>
      </c>
      <c r="G1072" s="48">
        <f>Table3[[#This Row],[Incentive Disbursements]]/'1.) CLM Reference'!$B$5</f>
        <v>0</v>
      </c>
      <c r="H1072" s="47">
        <v>12.10398</v>
      </c>
      <c r="I1072" s="48">
        <f>Table3[[#This Row],[Residential CLM $ Collected]]/'1.) CLM Reference'!$B$4</f>
        <v>1.3030385109919649E-7</v>
      </c>
      <c r="J1072" s="49">
        <v>0</v>
      </c>
      <c r="K1072" s="48">
        <f>Table3[[#This Row],[Residential Incentive Disbursements]]/'1.) CLM Reference'!$B$5</f>
        <v>0</v>
      </c>
      <c r="L1072" s="49">
        <v>0</v>
      </c>
      <c r="M1072" s="48">
        <f>Table3[[#This Row],[C&amp;I CLM $ Collected]]/'1.) CLM Reference'!$B$4</f>
        <v>0</v>
      </c>
      <c r="N1072" s="49">
        <v>0</v>
      </c>
      <c r="O1072" s="67">
        <f>Table3[[#This Row],[C&amp;I Incentive Disbursements]]/'1.) CLM Reference'!$B$5</f>
        <v>0</v>
      </c>
    </row>
    <row r="1073" spans="1:15" x14ac:dyDescent="0.35">
      <c r="A1073" t="s">
        <v>165</v>
      </c>
      <c r="B1073" s="72">
        <v>9009194202</v>
      </c>
      <c r="C1073" t="s">
        <v>45</v>
      </c>
      <c r="D1073" s="47">
        <f>Table3[[#This Row],[Residential CLM $ Collected]]+Table3[[#This Row],[C&amp;I CLM $ Collected]]</f>
        <v>36.669359999999998</v>
      </c>
      <c r="E1073" s="48">
        <f>Table3[[#This Row],[CLM $ Collected ]]/'1.) CLM Reference'!$B$4</f>
        <v>3.9475931266763752E-7</v>
      </c>
      <c r="F1073" s="47">
        <f>Table3[[#This Row],[Residential Incentive Disbursements]]+Table3[[#This Row],[C&amp;I Incentive Disbursements]]</f>
        <v>0</v>
      </c>
      <c r="G1073" s="48">
        <f>Table3[[#This Row],[Incentive Disbursements]]/'1.) CLM Reference'!$B$5</f>
        <v>0</v>
      </c>
      <c r="H1073" s="47">
        <v>36.669359999999998</v>
      </c>
      <c r="I1073" s="48">
        <f>Table3[[#This Row],[Residential CLM $ Collected]]/'1.) CLM Reference'!$B$4</f>
        <v>3.9475931266763752E-7</v>
      </c>
      <c r="J1073" s="49">
        <v>0</v>
      </c>
      <c r="K1073" s="48">
        <f>Table3[[#This Row],[Residential Incentive Disbursements]]/'1.) CLM Reference'!$B$5</f>
        <v>0</v>
      </c>
      <c r="L1073" s="49">
        <v>0</v>
      </c>
      <c r="M1073" s="48">
        <f>Table3[[#This Row],[C&amp;I CLM $ Collected]]/'1.) CLM Reference'!$B$4</f>
        <v>0</v>
      </c>
      <c r="N1073" s="49">
        <v>0</v>
      </c>
      <c r="O1073" s="67">
        <f>Table3[[#This Row],[C&amp;I Incentive Disbursements]]/'1.) CLM Reference'!$B$5</f>
        <v>0</v>
      </c>
    </row>
    <row r="1074" spans="1:15" x14ac:dyDescent="0.35">
      <c r="A1074" t="s">
        <v>165</v>
      </c>
      <c r="B1074" s="72">
        <v>9009345400</v>
      </c>
      <c r="C1074" t="s">
        <v>45</v>
      </c>
      <c r="D1074" s="47">
        <f>Table3[[#This Row],[Residential CLM $ Collected]]+Table3[[#This Row],[C&amp;I CLM $ Collected]]</f>
        <v>56.733180000000004</v>
      </c>
      <c r="E1074" s="48">
        <f>Table3[[#This Row],[CLM $ Collected ]]/'1.) CLM Reference'!$B$4</f>
        <v>6.1075380487277012E-7</v>
      </c>
      <c r="F1074" s="47">
        <f>Table3[[#This Row],[Residential Incentive Disbursements]]+Table3[[#This Row],[C&amp;I Incentive Disbursements]]</f>
        <v>0</v>
      </c>
      <c r="G1074" s="48">
        <f>Table3[[#This Row],[Incentive Disbursements]]/'1.) CLM Reference'!$B$5</f>
        <v>0</v>
      </c>
      <c r="H1074" s="47">
        <v>56.733180000000004</v>
      </c>
      <c r="I1074" s="48">
        <f>Table3[[#This Row],[Residential CLM $ Collected]]/'1.) CLM Reference'!$B$4</f>
        <v>6.1075380487277012E-7</v>
      </c>
      <c r="J1074" s="49">
        <v>0</v>
      </c>
      <c r="K1074" s="48">
        <f>Table3[[#This Row],[Residential Incentive Disbursements]]/'1.) CLM Reference'!$B$5</f>
        <v>0</v>
      </c>
      <c r="L1074" s="49">
        <v>0</v>
      </c>
      <c r="M1074" s="48">
        <f>Table3[[#This Row],[C&amp;I CLM $ Collected]]/'1.) CLM Reference'!$B$4</f>
        <v>0</v>
      </c>
      <c r="N1074" s="49">
        <v>0</v>
      </c>
      <c r="O1074" s="67">
        <f>Table3[[#This Row],[C&amp;I Incentive Disbursements]]/'1.) CLM Reference'!$B$5</f>
        <v>0</v>
      </c>
    </row>
    <row r="1075" spans="1:15" x14ac:dyDescent="0.35">
      <c r="A1075" t="s">
        <v>165</v>
      </c>
      <c r="B1075" s="72">
        <v>9009348122</v>
      </c>
      <c r="C1075" t="s">
        <v>45</v>
      </c>
      <c r="D1075" s="47">
        <f>Table3[[#This Row],[Residential CLM $ Collected]]+Table3[[#This Row],[C&amp;I CLM $ Collected]]</f>
        <v>40.451250000000002</v>
      </c>
      <c r="E1075" s="48">
        <f>Table3[[#This Row],[CLM $ Collected ]]/'1.) CLM Reference'!$B$4</f>
        <v>4.3547276654260597E-7</v>
      </c>
      <c r="F1075" s="47">
        <f>Table3[[#This Row],[Residential Incentive Disbursements]]+Table3[[#This Row],[C&amp;I Incentive Disbursements]]</f>
        <v>0</v>
      </c>
      <c r="G1075" s="48">
        <f>Table3[[#This Row],[Incentive Disbursements]]/'1.) CLM Reference'!$B$5</f>
        <v>0</v>
      </c>
      <c r="H1075" s="47">
        <v>40.451250000000002</v>
      </c>
      <c r="I1075" s="48">
        <f>Table3[[#This Row],[Residential CLM $ Collected]]/'1.) CLM Reference'!$B$4</f>
        <v>4.3547276654260597E-7</v>
      </c>
      <c r="J1075" s="49">
        <v>0</v>
      </c>
      <c r="K1075" s="48">
        <f>Table3[[#This Row],[Residential Incentive Disbursements]]/'1.) CLM Reference'!$B$5</f>
        <v>0</v>
      </c>
      <c r="L1075" s="49">
        <v>0</v>
      </c>
      <c r="M1075" s="48">
        <f>Table3[[#This Row],[C&amp;I CLM $ Collected]]/'1.) CLM Reference'!$B$4</f>
        <v>0</v>
      </c>
      <c r="N1075" s="49">
        <v>0</v>
      </c>
      <c r="O1075" s="67">
        <f>Table3[[#This Row],[C&amp;I Incentive Disbursements]]/'1.) CLM Reference'!$B$5</f>
        <v>0</v>
      </c>
    </row>
    <row r="1076" spans="1:15" x14ac:dyDescent="0.35">
      <c r="A1076" t="s">
        <v>165</v>
      </c>
      <c r="B1076" s="72">
        <v>9011716102</v>
      </c>
      <c r="C1076" t="s">
        <v>45</v>
      </c>
      <c r="D1076" s="47">
        <f>Table3[[#This Row],[Residential CLM $ Collected]]+Table3[[#This Row],[C&amp;I CLM $ Collected]]</f>
        <v>19.82715</v>
      </c>
      <c r="E1076" s="48">
        <f>Table3[[#This Row],[CLM $ Collected ]]/'1.) CLM Reference'!$B$4</f>
        <v>2.1344665154118179E-7</v>
      </c>
      <c r="F1076" s="47">
        <f>Table3[[#This Row],[Residential Incentive Disbursements]]+Table3[[#This Row],[C&amp;I Incentive Disbursements]]</f>
        <v>0</v>
      </c>
      <c r="G1076" s="48">
        <f>Table3[[#This Row],[Incentive Disbursements]]/'1.) CLM Reference'!$B$5</f>
        <v>0</v>
      </c>
      <c r="H1076" s="47">
        <v>19.82715</v>
      </c>
      <c r="I1076" s="48">
        <f>Table3[[#This Row],[Residential CLM $ Collected]]/'1.) CLM Reference'!$B$4</f>
        <v>2.1344665154118179E-7</v>
      </c>
      <c r="J1076" s="49">
        <v>0</v>
      </c>
      <c r="K1076" s="48">
        <f>Table3[[#This Row],[Residential Incentive Disbursements]]/'1.) CLM Reference'!$B$5</f>
        <v>0</v>
      </c>
      <c r="L1076" s="49">
        <v>0</v>
      </c>
      <c r="M1076" s="48">
        <f>Table3[[#This Row],[C&amp;I CLM $ Collected]]/'1.) CLM Reference'!$B$4</f>
        <v>0</v>
      </c>
      <c r="N1076" s="49">
        <v>0</v>
      </c>
      <c r="O1076" s="67">
        <f>Table3[[#This Row],[C&amp;I Incentive Disbursements]]/'1.) CLM Reference'!$B$5</f>
        <v>0</v>
      </c>
    </row>
    <row r="1077" spans="1:15" x14ac:dyDescent="0.35">
      <c r="A1077" t="s">
        <v>165</v>
      </c>
      <c r="B1077" s="72">
        <v>9013530400</v>
      </c>
      <c r="C1077" t="s">
        <v>45</v>
      </c>
      <c r="D1077" s="47">
        <f>Table3[[#This Row],[Residential CLM $ Collected]]+Table3[[#This Row],[C&amp;I CLM $ Collected]]</f>
        <v>11.2539</v>
      </c>
      <c r="E1077" s="48">
        <f>Table3[[#This Row],[CLM $ Collected ]]/'1.) CLM Reference'!$B$4</f>
        <v>1.2115242340827128E-7</v>
      </c>
      <c r="F1077" s="47">
        <f>Table3[[#This Row],[Residential Incentive Disbursements]]+Table3[[#This Row],[C&amp;I Incentive Disbursements]]</f>
        <v>0</v>
      </c>
      <c r="G1077" s="48">
        <f>Table3[[#This Row],[Incentive Disbursements]]/'1.) CLM Reference'!$B$5</f>
        <v>0</v>
      </c>
      <c r="H1077" s="47">
        <v>11.2539</v>
      </c>
      <c r="I1077" s="48">
        <f>Table3[[#This Row],[Residential CLM $ Collected]]/'1.) CLM Reference'!$B$4</f>
        <v>1.2115242340827128E-7</v>
      </c>
      <c r="J1077" s="49">
        <v>0</v>
      </c>
      <c r="K1077" s="48">
        <f>Table3[[#This Row],[Residential Incentive Disbursements]]/'1.) CLM Reference'!$B$5</f>
        <v>0</v>
      </c>
      <c r="L1077" s="49">
        <v>0</v>
      </c>
      <c r="M1077" s="48">
        <f>Table3[[#This Row],[C&amp;I CLM $ Collected]]/'1.) CLM Reference'!$B$4</f>
        <v>0</v>
      </c>
      <c r="N1077" s="49">
        <v>0</v>
      </c>
      <c r="O1077" s="67">
        <f>Table3[[#This Row],[C&amp;I Incentive Disbursements]]/'1.) CLM Reference'!$B$5</f>
        <v>0</v>
      </c>
    </row>
    <row r="1078" spans="1:15" x14ac:dyDescent="0.35">
      <c r="A1078" t="s">
        <v>165</v>
      </c>
      <c r="B1078" s="72">
        <v>9013840100</v>
      </c>
      <c r="C1078" t="s">
        <v>45</v>
      </c>
      <c r="D1078" s="47">
        <f>Table3[[#This Row],[Residential CLM $ Collected]]+Table3[[#This Row],[C&amp;I CLM $ Collected]]</f>
        <v>51.338070000000002</v>
      </c>
      <c r="E1078" s="48">
        <f>Table3[[#This Row],[CLM $ Collected ]]/'1.) CLM Reference'!$B$4</f>
        <v>5.5267343708434141E-7</v>
      </c>
      <c r="F1078" s="47">
        <f>Table3[[#This Row],[Residential Incentive Disbursements]]+Table3[[#This Row],[C&amp;I Incentive Disbursements]]</f>
        <v>0</v>
      </c>
      <c r="G1078" s="48">
        <f>Table3[[#This Row],[Incentive Disbursements]]/'1.) CLM Reference'!$B$5</f>
        <v>0</v>
      </c>
      <c r="H1078" s="47">
        <v>51.338070000000002</v>
      </c>
      <c r="I1078" s="48">
        <f>Table3[[#This Row],[Residential CLM $ Collected]]/'1.) CLM Reference'!$B$4</f>
        <v>5.5267343708434141E-7</v>
      </c>
      <c r="J1078" s="68">
        <v>0</v>
      </c>
      <c r="K1078" s="48">
        <f>Table3[[#This Row],[Residential Incentive Disbursements]]/'1.) CLM Reference'!$B$5</f>
        <v>0</v>
      </c>
      <c r="L1078" s="49">
        <v>0</v>
      </c>
      <c r="M1078" s="48">
        <f>Table3[[#This Row],[C&amp;I CLM $ Collected]]/'1.) CLM Reference'!$B$4</f>
        <v>0</v>
      </c>
      <c r="N1078" s="68">
        <v>0</v>
      </c>
      <c r="O1078" s="48">
        <f>Table3[[#This Row],[C&amp;I Incentive Disbursements]]/'1.) CLM Reference'!$B$5</f>
        <v>0</v>
      </c>
    </row>
    <row r="1079" spans="1:15" x14ac:dyDescent="0.35">
      <c r="A1079" t="s">
        <v>165</v>
      </c>
      <c r="B1079" s="72">
        <v>9013881300</v>
      </c>
      <c r="C1079" t="s">
        <v>45</v>
      </c>
      <c r="D1079" s="47">
        <f>Table3[[#This Row],[Residential CLM $ Collected]]+Table3[[#This Row],[C&amp;I CLM $ Collected]]</f>
        <v>18.880469999999999</v>
      </c>
      <c r="E1079" s="48">
        <f>Table3[[#This Row],[CLM $ Collected ]]/'1.) CLM Reference'!$B$4</f>
        <v>2.032552888853787E-7</v>
      </c>
      <c r="F1079" s="47">
        <f>Table3[[#This Row],[Residential Incentive Disbursements]]+Table3[[#This Row],[C&amp;I Incentive Disbursements]]</f>
        <v>0</v>
      </c>
      <c r="G1079" s="48">
        <f>Table3[[#This Row],[Incentive Disbursements]]/'1.) CLM Reference'!$B$5</f>
        <v>0</v>
      </c>
      <c r="H1079" s="47">
        <v>18.880469999999999</v>
      </c>
      <c r="I1079" s="48">
        <f>Table3[[#This Row],[Residential CLM $ Collected]]/'1.) CLM Reference'!$B$4</f>
        <v>2.032552888853787E-7</v>
      </c>
      <c r="J1079" s="68">
        <v>0</v>
      </c>
      <c r="K1079" s="48">
        <f>Table3[[#This Row],[Residential Incentive Disbursements]]/'1.) CLM Reference'!$B$5</f>
        <v>0</v>
      </c>
      <c r="L1079" s="49">
        <v>0</v>
      </c>
      <c r="M1079" s="48">
        <f>Table3[[#This Row],[C&amp;I CLM $ Collected]]/'1.) CLM Reference'!$B$4</f>
        <v>0</v>
      </c>
      <c r="N1079" s="68">
        <v>0</v>
      </c>
      <c r="O1079" s="48">
        <f>Table3[[#This Row],[C&amp;I Incentive Disbursements]]/'1.) CLM Reference'!$B$5</f>
        <v>0</v>
      </c>
    </row>
    <row r="1080" spans="1:15" x14ac:dyDescent="0.35">
      <c r="A1080" t="s">
        <v>166</v>
      </c>
      <c r="B1080" s="72">
        <v>9015907200</v>
      </c>
      <c r="C1080" t="s">
        <v>45</v>
      </c>
      <c r="D1080" s="47">
        <f>Table3[[#This Row],[Residential CLM $ Collected]]+Table3[[#This Row],[C&amp;I CLM $ Collected]]</f>
        <v>299.66768999999999</v>
      </c>
      <c r="E1080" s="48">
        <f>Table3[[#This Row],[CLM $ Collected ]]/'1.) CLM Reference'!$B$4</f>
        <v>3.226034251295869E-6</v>
      </c>
      <c r="F1080" s="47">
        <f>Table3[[#This Row],[Residential Incentive Disbursements]]+Table3[[#This Row],[C&amp;I Incentive Disbursements]]</f>
        <v>0</v>
      </c>
      <c r="G1080" s="48">
        <f>Table3[[#This Row],[Incentive Disbursements]]/'1.) CLM Reference'!$B$5</f>
        <v>0</v>
      </c>
      <c r="H1080" s="47">
        <v>299.66768999999999</v>
      </c>
      <c r="I1080" s="48">
        <f>Table3[[#This Row],[Residential CLM $ Collected]]/'1.) CLM Reference'!$B$4</f>
        <v>3.226034251295869E-6</v>
      </c>
      <c r="J1080" s="68">
        <v>0</v>
      </c>
      <c r="K1080" s="48">
        <f>Table3[[#This Row],[Residential Incentive Disbursements]]/'1.) CLM Reference'!$B$5</f>
        <v>0</v>
      </c>
      <c r="L1080" s="49">
        <v>0</v>
      </c>
      <c r="M1080" s="48">
        <f>Table3[[#This Row],[C&amp;I CLM $ Collected]]/'1.) CLM Reference'!$B$4</f>
        <v>0</v>
      </c>
      <c r="N1080" s="68">
        <v>0</v>
      </c>
      <c r="O1080" s="48">
        <f>Table3[[#This Row],[C&amp;I Incentive Disbursements]]/'1.) CLM Reference'!$B$5</f>
        <v>0</v>
      </c>
    </row>
    <row r="1081" spans="1:15" x14ac:dyDescent="0.35">
      <c r="A1081" t="s">
        <v>166</v>
      </c>
      <c r="B1081" s="72">
        <v>9015908100</v>
      </c>
      <c r="C1081" t="s">
        <v>45</v>
      </c>
      <c r="D1081" s="47">
        <f>Table3[[#This Row],[Residential CLM $ Collected]]+Table3[[#This Row],[C&amp;I CLM $ Collected]]</f>
        <v>72657.088182000007</v>
      </c>
      <c r="E1081" s="48">
        <f>Table3[[#This Row],[CLM $ Collected ]]/'1.) CLM Reference'!$B$4</f>
        <v>7.8218060503805508E-4</v>
      </c>
      <c r="F1081" s="47">
        <f>Table3[[#This Row],[Residential Incentive Disbursements]]+Table3[[#This Row],[C&amp;I Incentive Disbursements]]</f>
        <v>80238.34</v>
      </c>
      <c r="G1081" s="48">
        <f>Table3[[#This Row],[Incentive Disbursements]]/'1.) CLM Reference'!$B$5</f>
        <v>6.4427393412543998E-4</v>
      </c>
      <c r="H1081" s="47">
        <v>64236.234342000003</v>
      </c>
      <c r="I1081" s="48">
        <f>Table3[[#This Row],[Residential CLM $ Collected]]/'1.) CLM Reference'!$B$4</f>
        <v>6.9152697830573583E-4</v>
      </c>
      <c r="J1081" s="68">
        <v>42197.04</v>
      </c>
      <c r="K1081" s="48">
        <f>Table3[[#This Row],[Residential Incentive Disbursements]]/'1.) CLM Reference'!$B$5</f>
        <v>3.3882122896920048E-4</v>
      </c>
      <c r="L1081" s="49">
        <v>8420.8538399999998</v>
      </c>
      <c r="M1081" s="48">
        <f>Table3[[#This Row],[C&amp;I CLM $ Collected]]/'1.) CLM Reference'!$B$4</f>
        <v>9.0653626732319201E-5</v>
      </c>
      <c r="N1081" s="68">
        <v>38041.300000000003</v>
      </c>
      <c r="O1081" s="48">
        <f>Table3[[#This Row],[C&amp;I Incentive Disbursements]]/'1.) CLM Reference'!$B$5</f>
        <v>3.0545270515623955E-4</v>
      </c>
    </row>
    <row r="1082" spans="1:15" x14ac:dyDescent="0.35">
      <c r="A1082" t="s">
        <v>167</v>
      </c>
      <c r="B1082" s="72">
        <v>9011702100</v>
      </c>
      <c r="C1082" t="s">
        <v>45</v>
      </c>
      <c r="D1082" s="47">
        <f>Table3[[#This Row],[Residential CLM $ Collected]]+Table3[[#This Row],[C&amp;I CLM $ Collected]]</f>
        <v>40.494720000000001</v>
      </c>
      <c r="E1082" s="48">
        <f>Table3[[#This Row],[CLM $ Collected ]]/'1.) CLM Reference'!$B$4</f>
        <v>4.3594073727680105E-7</v>
      </c>
      <c r="F1082" s="47">
        <f>Table3[[#This Row],[Residential Incentive Disbursements]]+Table3[[#This Row],[C&amp;I Incentive Disbursements]]</f>
        <v>0</v>
      </c>
      <c r="G1082" s="48">
        <f>Table3[[#This Row],[Incentive Disbursements]]/'1.) CLM Reference'!$B$5</f>
        <v>0</v>
      </c>
      <c r="H1082" s="47">
        <v>40.494720000000001</v>
      </c>
      <c r="I1082" s="48">
        <f>Table3[[#This Row],[Residential CLM $ Collected]]/'1.) CLM Reference'!$B$4</f>
        <v>4.3594073727680105E-7</v>
      </c>
      <c r="J1082" s="68">
        <v>0</v>
      </c>
      <c r="K1082" s="48">
        <f>Table3[[#This Row],[Residential Incentive Disbursements]]/'1.) CLM Reference'!$B$5</f>
        <v>0</v>
      </c>
      <c r="L1082" s="49">
        <v>0</v>
      </c>
      <c r="M1082" s="48">
        <f>Table3[[#This Row],[C&amp;I CLM $ Collected]]/'1.) CLM Reference'!$B$4</f>
        <v>0</v>
      </c>
      <c r="N1082" s="68">
        <v>0</v>
      </c>
      <c r="O1082" s="48">
        <f>Table3[[#This Row],[C&amp;I Incentive Disbursements]]/'1.) CLM Reference'!$B$5</f>
        <v>0</v>
      </c>
    </row>
    <row r="1083" spans="1:15" x14ac:dyDescent="0.35">
      <c r="A1083" t="s">
        <v>167</v>
      </c>
      <c r="B1083" s="72">
        <v>9011702900</v>
      </c>
      <c r="C1083" t="s">
        <v>45</v>
      </c>
      <c r="D1083" s="47">
        <f>Table3[[#This Row],[Residential CLM $ Collected]]+Table3[[#This Row],[C&amp;I CLM $ Collected]]</f>
        <v>20.24736</v>
      </c>
      <c r="E1083" s="48">
        <f>Table3[[#This Row],[CLM $ Collected ]]/'1.) CLM Reference'!$B$4</f>
        <v>2.1797036863840052E-7</v>
      </c>
      <c r="F1083" s="47">
        <f>Table3[[#This Row],[Residential Incentive Disbursements]]+Table3[[#This Row],[C&amp;I Incentive Disbursements]]</f>
        <v>0</v>
      </c>
      <c r="G1083" s="48">
        <f>Table3[[#This Row],[Incentive Disbursements]]/'1.) CLM Reference'!$B$5</f>
        <v>0</v>
      </c>
      <c r="H1083" s="47">
        <v>20.24736</v>
      </c>
      <c r="I1083" s="48">
        <f>Table3[[#This Row],[Residential CLM $ Collected]]/'1.) CLM Reference'!$B$4</f>
        <v>2.1797036863840052E-7</v>
      </c>
      <c r="J1083" s="68">
        <v>0</v>
      </c>
      <c r="K1083" s="48">
        <f>Table3[[#This Row],[Residential Incentive Disbursements]]/'1.) CLM Reference'!$B$5</f>
        <v>0</v>
      </c>
      <c r="L1083" s="49">
        <v>0</v>
      </c>
      <c r="M1083" s="48">
        <f>Table3[[#This Row],[C&amp;I CLM $ Collected]]/'1.) CLM Reference'!$B$4</f>
        <v>0</v>
      </c>
      <c r="N1083" s="68">
        <v>0</v>
      </c>
      <c r="O1083" s="48">
        <f>Table3[[#This Row],[C&amp;I Incentive Disbursements]]/'1.) CLM Reference'!$B$5</f>
        <v>0</v>
      </c>
    </row>
    <row r="1084" spans="1:15" x14ac:dyDescent="0.35">
      <c r="A1084" t="s">
        <v>167</v>
      </c>
      <c r="B1084" s="72">
        <v>9011703000</v>
      </c>
      <c r="C1084" t="s">
        <v>45</v>
      </c>
      <c r="D1084" s="47">
        <f>Table3[[#This Row],[Residential CLM $ Collected]]+Table3[[#This Row],[C&amp;I CLM $ Collected]]</f>
        <v>427.87038000000001</v>
      </c>
      <c r="E1084" s="48">
        <f>Table3[[#This Row],[CLM $ Collected ]]/'1.) CLM Reference'!$B$4</f>
        <v>4.6061839399335272E-6</v>
      </c>
      <c r="F1084" s="47">
        <f>Table3[[#This Row],[Residential Incentive Disbursements]]+Table3[[#This Row],[C&amp;I Incentive Disbursements]]</f>
        <v>0</v>
      </c>
      <c r="G1084" s="48">
        <f>Table3[[#This Row],[Incentive Disbursements]]/'1.) CLM Reference'!$B$5</f>
        <v>0</v>
      </c>
      <c r="H1084" s="47">
        <v>427.87038000000001</v>
      </c>
      <c r="I1084" s="48">
        <f>Table3[[#This Row],[Residential CLM $ Collected]]/'1.) CLM Reference'!$B$4</f>
        <v>4.6061839399335272E-6</v>
      </c>
      <c r="J1084" s="68">
        <v>0</v>
      </c>
      <c r="K1084" s="48">
        <f>Table3[[#This Row],[Residential Incentive Disbursements]]/'1.) CLM Reference'!$B$5</f>
        <v>0</v>
      </c>
      <c r="L1084" s="49">
        <v>0</v>
      </c>
      <c r="M1084" s="48">
        <f>Table3[[#This Row],[C&amp;I CLM $ Collected]]/'1.) CLM Reference'!$B$4</f>
        <v>0</v>
      </c>
      <c r="N1084" s="68">
        <v>0</v>
      </c>
      <c r="O1084" s="48">
        <f>Table3[[#This Row],[C&amp;I Incentive Disbursements]]/'1.) CLM Reference'!$B$5</f>
        <v>0</v>
      </c>
    </row>
    <row r="1085" spans="1:15" x14ac:dyDescent="0.35">
      <c r="A1085" t="s">
        <v>167</v>
      </c>
      <c r="B1085" s="72">
        <v>9011705101</v>
      </c>
      <c r="C1085" t="s">
        <v>45</v>
      </c>
      <c r="D1085" s="47">
        <f>Table3[[#This Row],[Residential CLM $ Collected]]+Table3[[#This Row],[C&amp;I CLM $ Collected]]</f>
        <v>47279.039430000004</v>
      </c>
      <c r="E1085" s="48">
        <f>Table3[[#This Row],[CLM $ Collected ]]/'1.) CLM Reference'!$B$4</f>
        <v>5.0897646179188659E-4</v>
      </c>
      <c r="F1085" s="47">
        <f>Table3[[#This Row],[Residential Incentive Disbursements]]+Table3[[#This Row],[C&amp;I Incentive Disbursements]]</f>
        <v>23702.744999999999</v>
      </c>
      <c r="G1085" s="48">
        <f>Table3[[#This Row],[Incentive Disbursements]]/'1.) CLM Reference'!$B$5</f>
        <v>1.9032124506466737E-4</v>
      </c>
      <c r="H1085" s="47">
        <v>47279.039430000004</v>
      </c>
      <c r="I1085" s="48">
        <f>Table3[[#This Row],[Residential CLM $ Collected]]/'1.) CLM Reference'!$B$4</f>
        <v>5.0897646179188659E-4</v>
      </c>
      <c r="J1085" s="66">
        <v>23702.744999999999</v>
      </c>
      <c r="K1085" s="48">
        <f>Table3[[#This Row],[Residential Incentive Disbursements]]/'1.) CLM Reference'!$B$5</f>
        <v>1.9032124506466737E-4</v>
      </c>
      <c r="L1085" s="49">
        <v>0</v>
      </c>
      <c r="M1085" s="48">
        <f>Table3[[#This Row],[C&amp;I CLM $ Collected]]/'1.) CLM Reference'!$B$4</f>
        <v>0</v>
      </c>
      <c r="N1085" s="68">
        <v>0</v>
      </c>
      <c r="O1085" s="48">
        <f>Table3[[#This Row],[C&amp;I Incentive Disbursements]]/'1.) CLM Reference'!$B$5</f>
        <v>0</v>
      </c>
    </row>
    <row r="1086" spans="1:15" x14ac:dyDescent="0.35">
      <c r="A1086" t="s">
        <v>167</v>
      </c>
      <c r="B1086" s="72">
        <v>9011705102</v>
      </c>
      <c r="C1086" t="s">
        <v>45</v>
      </c>
      <c r="D1086" s="47">
        <f>Table3[[#This Row],[Residential CLM $ Collected]]+Table3[[#This Row],[C&amp;I CLM $ Collected]]</f>
        <v>40340.074026000002</v>
      </c>
      <c r="E1086" s="48">
        <f>Table3[[#This Row],[CLM $ Collected ]]/'1.) CLM Reference'!$B$4</f>
        <v>4.3427591579087773E-4</v>
      </c>
      <c r="F1086" s="47">
        <f>Table3[[#This Row],[Residential Incentive Disbursements]]+Table3[[#This Row],[C&amp;I Incentive Disbursements]]</f>
        <v>35105.31</v>
      </c>
      <c r="G1086" s="48">
        <f>Table3[[#This Row],[Incentive Disbursements]]/'1.) CLM Reference'!$B$5</f>
        <v>2.8187816675161962E-4</v>
      </c>
      <c r="H1086" s="47">
        <v>40340.074026000002</v>
      </c>
      <c r="I1086" s="48">
        <f>Table3[[#This Row],[Residential CLM $ Collected]]/'1.) CLM Reference'!$B$4</f>
        <v>4.3427591579087773E-4</v>
      </c>
      <c r="J1086" s="68">
        <v>35105.31</v>
      </c>
      <c r="K1086" s="48">
        <f>Table3[[#This Row],[Residential Incentive Disbursements]]/'1.) CLM Reference'!$B$5</f>
        <v>2.8187816675161962E-4</v>
      </c>
      <c r="L1086" s="49">
        <v>0</v>
      </c>
      <c r="M1086" s="48">
        <f>Table3[[#This Row],[C&amp;I CLM $ Collected]]/'1.) CLM Reference'!$B$4</f>
        <v>0</v>
      </c>
      <c r="N1086" s="68">
        <v>0</v>
      </c>
      <c r="O1086" s="48">
        <f>Table3[[#This Row],[C&amp;I Incentive Disbursements]]/'1.) CLM Reference'!$B$5</f>
        <v>0</v>
      </c>
    </row>
    <row r="1087" spans="1:15" x14ac:dyDescent="0.35">
      <c r="A1087" t="s">
        <v>167</v>
      </c>
      <c r="B1087" s="72">
        <v>9011705200</v>
      </c>
      <c r="C1087" t="s">
        <v>45</v>
      </c>
      <c r="D1087" s="47">
        <f>Table3[[#This Row],[Residential CLM $ Collected]]+Table3[[#This Row],[C&amp;I CLM $ Collected]]</f>
        <v>176260.46115300001</v>
      </c>
      <c r="E1087" s="48">
        <f>Table3[[#This Row],[CLM $ Collected ]]/'1.) CLM Reference'!$B$4</f>
        <v>1.8975094873550865E-3</v>
      </c>
      <c r="F1087" s="47">
        <f>Table3[[#This Row],[Residential Incentive Disbursements]]+Table3[[#This Row],[C&amp;I Incentive Disbursements]]</f>
        <v>460151.11249999999</v>
      </c>
      <c r="G1087" s="48">
        <f>Table3[[#This Row],[Incentive Disbursements]]/'1.) CLM Reference'!$B$5</f>
        <v>3.694784407835119E-3</v>
      </c>
      <c r="H1087" s="47">
        <v>144900.83607300001</v>
      </c>
      <c r="I1087" s="48">
        <f>Table3[[#This Row],[Residential CLM $ Collected]]/'1.) CLM Reference'!$B$4</f>
        <v>1.5599114479539187E-3</v>
      </c>
      <c r="J1087" s="68">
        <v>349220.82250000001</v>
      </c>
      <c r="K1087" s="48">
        <f>Table3[[#This Row],[Residential Incentive Disbursements]]/'1.) CLM Reference'!$B$5</f>
        <v>2.8040693911488821E-3</v>
      </c>
      <c r="L1087" s="49">
        <v>31359.625080000002</v>
      </c>
      <c r="M1087" s="48">
        <f>Table3[[#This Row],[C&amp;I CLM $ Collected]]/'1.) CLM Reference'!$B$4</f>
        <v>3.3759803940116786E-4</v>
      </c>
      <c r="N1087" s="68">
        <v>110930.29</v>
      </c>
      <c r="O1087" s="48">
        <f>Table3[[#This Row],[C&amp;I Incentive Disbursements]]/'1.) CLM Reference'!$B$5</f>
        <v>8.9071501668623696E-4</v>
      </c>
    </row>
    <row r="1088" spans="1:15" x14ac:dyDescent="0.35">
      <c r="A1088" t="s">
        <v>167</v>
      </c>
      <c r="B1088" s="72">
        <v>9011705300</v>
      </c>
      <c r="C1088" t="s">
        <v>45</v>
      </c>
      <c r="D1088" s="47">
        <f>Table3[[#This Row],[Residential CLM $ Collected]]+Table3[[#This Row],[C&amp;I CLM $ Collected]]</f>
        <v>6979.192059</v>
      </c>
      <c r="E1088" s="48">
        <f>Table3[[#This Row],[CLM $ Collected ]]/'1.) CLM Reference'!$B$4</f>
        <v>7.5133600918758168E-5</v>
      </c>
      <c r="F1088" s="47">
        <f>Table3[[#This Row],[Residential Incentive Disbursements]]+Table3[[#This Row],[C&amp;I Incentive Disbursements]]</f>
        <v>1213.375</v>
      </c>
      <c r="G1088" s="48">
        <f>Table3[[#This Row],[Incentive Disbursements]]/'1.) CLM Reference'!$B$5</f>
        <v>9.7427973312939398E-6</v>
      </c>
      <c r="H1088" s="47">
        <v>6979.192059</v>
      </c>
      <c r="I1088" s="48">
        <f>Table3[[#This Row],[Residential CLM $ Collected]]/'1.) CLM Reference'!$B$4</f>
        <v>7.5133600918758168E-5</v>
      </c>
      <c r="J1088" s="68">
        <v>1213.375</v>
      </c>
      <c r="K1088" s="48">
        <f>Table3[[#This Row],[Residential Incentive Disbursements]]/'1.) CLM Reference'!$B$5</f>
        <v>9.7427973312939398E-6</v>
      </c>
      <c r="L1088" s="49">
        <v>0</v>
      </c>
      <c r="M1088" s="48">
        <f>Table3[[#This Row],[C&amp;I CLM $ Collected]]/'1.) CLM Reference'!$B$4</f>
        <v>0</v>
      </c>
      <c r="N1088" s="68">
        <v>0</v>
      </c>
      <c r="O1088" s="48">
        <f>Table3[[#This Row],[C&amp;I Incentive Disbursements]]/'1.) CLM Reference'!$B$5</f>
        <v>0</v>
      </c>
    </row>
    <row r="1089" spans="1:15" x14ac:dyDescent="0.35">
      <c r="A1089" t="s">
        <v>167</v>
      </c>
      <c r="B1089" s="72">
        <v>9011705400</v>
      </c>
      <c r="C1089" t="s">
        <v>45</v>
      </c>
      <c r="D1089" s="47">
        <f>Table3[[#This Row],[Residential CLM $ Collected]]+Table3[[#This Row],[C&amp;I CLM $ Collected]]</f>
        <v>27787.212180000002</v>
      </c>
      <c r="E1089" s="48">
        <f>Table3[[#This Row],[CLM $ Collected ]]/'1.) CLM Reference'!$B$4</f>
        <v>2.9913968449753713E-4</v>
      </c>
      <c r="F1089" s="47">
        <f>Table3[[#This Row],[Residential Incentive Disbursements]]+Table3[[#This Row],[C&amp;I Incentive Disbursements]]</f>
        <v>18165.86</v>
      </c>
      <c r="G1089" s="48">
        <f>Table3[[#This Row],[Incentive Disbursements]]/'1.) CLM Reference'!$B$5</f>
        <v>1.4586281432257903E-4</v>
      </c>
      <c r="H1089" s="47">
        <v>27787.212180000002</v>
      </c>
      <c r="I1089" s="48">
        <f>Table3[[#This Row],[Residential CLM $ Collected]]/'1.) CLM Reference'!$B$4</f>
        <v>2.9913968449753713E-4</v>
      </c>
      <c r="J1089" s="68">
        <v>18165.86</v>
      </c>
      <c r="K1089" s="48">
        <f>Table3[[#This Row],[Residential Incentive Disbursements]]/'1.) CLM Reference'!$B$5</f>
        <v>1.4586281432257903E-4</v>
      </c>
      <c r="L1089" s="49">
        <v>0</v>
      </c>
      <c r="M1089" s="48">
        <f>Table3[[#This Row],[C&amp;I CLM $ Collected]]/'1.) CLM Reference'!$B$4</f>
        <v>0</v>
      </c>
      <c r="N1089" s="68">
        <v>0</v>
      </c>
      <c r="O1089" s="48">
        <f>Table3[[#This Row],[C&amp;I Incentive Disbursements]]/'1.) CLM Reference'!$B$5</f>
        <v>0</v>
      </c>
    </row>
    <row r="1090" spans="1:15" x14ac:dyDescent="0.35">
      <c r="A1090" t="s">
        <v>168</v>
      </c>
      <c r="B1090" s="72">
        <v>9003470100</v>
      </c>
      <c r="C1090" t="s">
        <v>45</v>
      </c>
      <c r="D1090" s="47">
        <f>Table3[[#This Row],[Residential CLM $ Collected]]+Table3[[#This Row],[C&amp;I CLM $ Collected]]</f>
        <v>136.40403000000001</v>
      </c>
      <c r="E1090" s="48">
        <f>Table3[[#This Row],[CLM $ Collected ]]/'1.) CLM Reference'!$B$4</f>
        <v>1.4684401671557894E-6</v>
      </c>
      <c r="F1090" s="47">
        <f>Table3[[#This Row],[Residential Incentive Disbursements]]+Table3[[#This Row],[C&amp;I Incentive Disbursements]]</f>
        <v>0</v>
      </c>
      <c r="G1090" s="48">
        <f>Table3[[#This Row],[Incentive Disbursements]]/'1.) CLM Reference'!$B$5</f>
        <v>0</v>
      </c>
      <c r="H1090" s="47">
        <v>136.40403000000001</v>
      </c>
      <c r="I1090" s="48">
        <f>Table3[[#This Row],[Residential CLM $ Collected]]/'1.) CLM Reference'!$B$4</f>
        <v>1.4684401671557894E-6</v>
      </c>
      <c r="J1090" s="68">
        <v>0</v>
      </c>
      <c r="K1090" s="48">
        <f>Table3[[#This Row],[Residential Incentive Disbursements]]/'1.) CLM Reference'!$B$5</f>
        <v>0</v>
      </c>
      <c r="L1090" s="49">
        <v>0</v>
      </c>
      <c r="M1090" s="48">
        <f>Table3[[#This Row],[C&amp;I CLM $ Collected]]/'1.) CLM Reference'!$B$4</f>
        <v>0</v>
      </c>
      <c r="N1090" s="68">
        <v>0</v>
      </c>
      <c r="O1090" s="48">
        <f>Table3[[#This Row],[C&amp;I Incentive Disbursements]]/'1.) CLM Reference'!$B$5</f>
        <v>0</v>
      </c>
    </row>
    <row r="1091" spans="1:15" x14ac:dyDescent="0.35">
      <c r="A1091" t="s">
        <v>168</v>
      </c>
      <c r="B1091" s="72">
        <v>9003477101</v>
      </c>
      <c r="C1091" t="s">
        <v>45</v>
      </c>
      <c r="D1091" s="47">
        <f>Table3[[#This Row],[Residential CLM $ Collected]]+Table3[[#This Row],[C&amp;I CLM $ Collected]]</f>
        <v>54475.478127000002</v>
      </c>
      <c r="E1091" s="48">
        <f>Table3[[#This Row],[CLM $ Collected ]]/'1.) CLM Reference'!$B$4</f>
        <v>5.8644880365120759E-4</v>
      </c>
      <c r="F1091" s="47">
        <f>Table3[[#This Row],[Residential Incentive Disbursements]]+Table3[[#This Row],[C&amp;I Incentive Disbursements]]</f>
        <v>65693.37</v>
      </c>
      <c r="G1091" s="48">
        <f>Table3[[#This Row],[Incentive Disbursements]]/'1.) CLM Reference'!$B$5</f>
        <v>5.2748506432035054E-4</v>
      </c>
      <c r="H1091" s="47">
        <v>54475.478127000002</v>
      </c>
      <c r="I1091" s="48">
        <f>Table3[[#This Row],[Residential CLM $ Collected]]/'1.) CLM Reference'!$B$4</f>
        <v>5.8644880365120759E-4</v>
      </c>
      <c r="J1091" s="68">
        <v>65693.37</v>
      </c>
      <c r="K1091" s="48">
        <f>Table3[[#This Row],[Residential Incentive Disbursements]]/'1.) CLM Reference'!$B$5</f>
        <v>5.2748506432035054E-4</v>
      </c>
      <c r="L1091" s="49">
        <v>0</v>
      </c>
      <c r="M1091" s="48">
        <f>Table3[[#This Row],[C&amp;I CLM $ Collected]]/'1.) CLM Reference'!$B$4</f>
        <v>0</v>
      </c>
      <c r="N1091" s="68">
        <v>0</v>
      </c>
      <c r="O1091" s="48">
        <f>Table3[[#This Row],[C&amp;I Incentive Disbursements]]/'1.) CLM Reference'!$B$5</f>
        <v>0</v>
      </c>
    </row>
    <row r="1092" spans="1:15" x14ac:dyDescent="0.35">
      <c r="A1092" t="s">
        <v>168</v>
      </c>
      <c r="B1092" s="72">
        <v>9003477102</v>
      </c>
      <c r="C1092" t="s">
        <v>45</v>
      </c>
      <c r="D1092" s="47">
        <f>Table3[[#This Row],[Residential CLM $ Collected]]+Table3[[#This Row],[C&amp;I CLM $ Collected]]</f>
        <v>679955.89011000004</v>
      </c>
      <c r="E1092" s="48">
        <f>Table3[[#This Row],[CLM $ Collected ]]/'1.) CLM Reference'!$B$4</f>
        <v>7.319978309524227E-3</v>
      </c>
      <c r="F1092" s="47">
        <f>Table3[[#This Row],[Residential Incentive Disbursements]]+Table3[[#This Row],[C&amp;I Incentive Disbursements]]</f>
        <v>285063.66500000004</v>
      </c>
      <c r="G1092" s="48">
        <f>Table3[[#This Row],[Incentive Disbursements]]/'1.) CLM Reference'!$B$5</f>
        <v>2.2889193486027568E-3</v>
      </c>
      <c r="H1092" s="47">
        <v>157750.70282999999</v>
      </c>
      <c r="I1092" s="48">
        <f>Table3[[#This Row],[Residential CLM $ Collected]]/'1.) CLM Reference'!$B$4</f>
        <v>1.698245047691248E-3</v>
      </c>
      <c r="J1092" s="68">
        <v>238144.76500000001</v>
      </c>
      <c r="K1092" s="48">
        <f>Table3[[#This Row],[Residential Incentive Disbursements]]/'1.) CLM Reference'!$B$5</f>
        <v>1.9121839339887689E-3</v>
      </c>
      <c r="L1092" s="49">
        <v>522205.18728000001</v>
      </c>
      <c r="M1092" s="48">
        <f>Table3[[#This Row],[C&amp;I CLM $ Collected]]/'1.) CLM Reference'!$B$4</f>
        <v>5.6217332618329783E-3</v>
      </c>
      <c r="N1092" s="68">
        <v>46918.9</v>
      </c>
      <c r="O1092" s="48">
        <f>Table3[[#This Row],[C&amp;I Incentive Disbursements]]/'1.) CLM Reference'!$B$5</f>
        <v>3.7673541461398762E-4</v>
      </c>
    </row>
    <row r="1093" spans="1:15" x14ac:dyDescent="0.35">
      <c r="A1093" t="s">
        <v>168</v>
      </c>
      <c r="B1093" s="72">
        <v>9003477200</v>
      </c>
      <c r="C1093" t="s">
        <v>45</v>
      </c>
      <c r="D1093" s="47">
        <f>Table3[[#This Row],[Residential CLM $ Collected]]+Table3[[#This Row],[C&amp;I CLM $ Collected]]</f>
        <v>38137.776117000001</v>
      </c>
      <c r="E1093" s="48">
        <f>Table3[[#This Row],[CLM $ Collected ]]/'1.) CLM Reference'!$B$4</f>
        <v>4.1056735886907115E-4</v>
      </c>
      <c r="F1093" s="47">
        <f>Table3[[#This Row],[Residential Incentive Disbursements]]+Table3[[#This Row],[C&amp;I Incentive Disbursements]]</f>
        <v>49642.815000000002</v>
      </c>
      <c r="G1093" s="48">
        <f>Table3[[#This Row],[Incentive Disbursements]]/'1.) CLM Reference'!$B$5</f>
        <v>3.9860709632217478E-4</v>
      </c>
      <c r="H1093" s="47">
        <v>38137.776117000001</v>
      </c>
      <c r="I1093" s="48">
        <f>Table3[[#This Row],[Residential CLM $ Collected]]/'1.) CLM Reference'!$B$4</f>
        <v>4.1056735886907115E-4</v>
      </c>
      <c r="J1093" s="68">
        <v>49642.815000000002</v>
      </c>
      <c r="K1093" s="48">
        <f>Table3[[#This Row],[Residential Incentive Disbursements]]/'1.) CLM Reference'!$B$5</f>
        <v>3.9860709632217478E-4</v>
      </c>
      <c r="L1093" s="49">
        <v>0</v>
      </c>
      <c r="M1093" s="48">
        <f>Table3[[#This Row],[C&amp;I CLM $ Collected]]/'1.) CLM Reference'!$B$4</f>
        <v>0</v>
      </c>
      <c r="N1093" s="68">
        <v>0</v>
      </c>
      <c r="O1093" s="48">
        <f>Table3[[#This Row],[C&amp;I Incentive Disbursements]]/'1.) CLM Reference'!$B$5</f>
        <v>0</v>
      </c>
    </row>
    <row r="1094" spans="1:15" x14ac:dyDescent="0.35">
      <c r="A1094" t="s">
        <v>169</v>
      </c>
      <c r="B1094" s="72">
        <v>9005300500</v>
      </c>
      <c r="C1094" t="s">
        <v>45</v>
      </c>
      <c r="D1094" s="47">
        <f>Table3[[#This Row],[Residential CLM $ Collected]]+Table3[[#This Row],[C&amp;I CLM $ Collected]]</f>
        <v>1667.894634</v>
      </c>
      <c r="E1094" s="48">
        <f>Table3[[#This Row],[CLM $ Collected ]]/'1.) CLM Reference'!$B$4</f>
        <v>1.7955506704231569E-5</v>
      </c>
      <c r="F1094" s="47">
        <f>Table3[[#This Row],[Residential Incentive Disbursements]]+Table3[[#This Row],[C&amp;I Incentive Disbursements]]</f>
        <v>0</v>
      </c>
      <c r="G1094" s="48">
        <f>Table3[[#This Row],[Incentive Disbursements]]/'1.) CLM Reference'!$B$5</f>
        <v>0</v>
      </c>
      <c r="H1094" s="47">
        <v>1667.894634</v>
      </c>
      <c r="I1094" s="48">
        <f>Table3[[#This Row],[Residential CLM $ Collected]]/'1.) CLM Reference'!$B$4</f>
        <v>1.7955506704231569E-5</v>
      </c>
      <c r="J1094" s="68">
        <v>0</v>
      </c>
      <c r="K1094" s="48">
        <f>Table3[[#This Row],[Residential Incentive Disbursements]]/'1.) CLM Reference'!$B$5</f>
        <v>0</v>
      </c>
      <c r="L1094" s="49">
        <v>0</v>
      </c>
      <c r="M1094" s="48">
        <f>Table3[[#This Row],[C&amp;I CLM $ Collected]]/'1.) CLM Reference'!$B$4</f>
        <v>0</v>
      </c>
      <c r="N1094" s="68">
        <v>0</v>
      </c>
      <c r="O1094" s="48">
        <f>Table3[[#This Row],[C&amp;I Incentive Disbursements]]/'1.) CLM Reference'!$B$5</f>
        <v>0</v>
      </c>
    </row>
    <row r="1095" spans="1:15" x14ac:dyDescent="0.35">
      <c r="A1095" t="s">
        <v>169</v>
      </c>
      <c r="B1095" s="72">
        <v>9005349100</v>
      </c>
      <c r="C1095" t="s">
        <v>45</v>
      </c>
      <c r="D1095" s="47">
        <f>Table3[[#This Row],[Residential CLM $ Collected]]+Table3[[#This Row],[C&amp;I CLM $ Collected]]</f>
        <v>151822.719216</v>
      </c>
      <c r="E1095" s="48">
        <f>Table3[[#This Row],[CLM $ Collected ]]/'1.) CLM Reference'!$B$4</f>
        <v>1.6344280970554132E-3</v>
      </c>
      <c r="F1095" s="47">
        <f>Table3[[#This Row],[Residential Incentive Disbursements]]+Table3[[#This Row],[C&amp;I Incentive Disbursements]]</f>
        <v>200673.50999999998</v>
      </c>
      <c r="G1095" s="48">
        <f>Table3[[#This Row],[Incentive Disbursements]]/'1.) CLM Reference'!$B$5</f>
        <v>1.6113084064608119E-3</v>
      </c>
      <c r="H1095" s="47">
        <v>97517.643005999998</v>
      </c>
      <c r="I1095" s="48">
        <f>Table3[[#This Row],[Residential CLM $ Collected]]/'1.) CLM Reference'!$B$4</f>
        <v>1.0498137334825754E-3</v>
      </c>
      <c r="J1095" s="68">
        <v>183830.11</v>
      </c>
      <c r="K1095" s="48">
        <f>Table3[[#This Row],[Residential Incentive Disbursements]]/'1.) CLM Reference'!$B$5</f>
        <v>1.4760642877259473E-3</v>
      </c>
      <c r="L1095" s="49">
        <v>54305.076209999999</v>
      </c>
      <c r="M1095" s="48">
        <f>Table3[[#This Row],[C&amp;I CLM $ Collected]]/'1.) CLM Reference'!$B$4</f>
        <v>5.8461436357283775E-4</v>
      </c>
      <c r="N1095" s="68">
        <v>16843.400000000001</v>
      </c>
      <c r="O1095" s="48">
        <f>Table3[[#This Row],[C&amp;I Incentive Disbursements]]/'1.) CLM Reference'!$B$5</f>
        <v>1.3524411873486463E-4</v>
      </c>
    </row>
    <row r="1096" spans="1:15" x14ac:dyDescent="0.35">
      <c r="A1096" t="s">
        <v>169</v>
      </c>
      <c r="B1096" s="72">
        <v>9005349200</v>
      </c>
      <c r="C1096" t="s">
        <v>45</v>
      </c>
      <c r="D1096" s="47">
        <f>Table3[[#This Row],[Residential CLM $ Collected]]+Table3[[#This Row],[C&amp;I CLM $ Collected]]</f>
        <v>30723.894683999999</v>
      </c>
      <c r="E1096" s="48">
        <f>Table3[[#This Row],[CLM $ Collected ]]/'1.) CLM Reference'!$B$4</f>
        <v>3.3075416500120871E-4</v>
      </c>
      <c r="F1096" s="47">
        <f>Table3[[#This Row],[Residential Incentive Disbursements]]+Table3[[#This Row],[C&amp;I Incentive Disbursements]]</f>
        <v>12472.06</v>
      </c>
      <c r="G1096" s="48">
        <f>Table3[[#This Row],[Incentive Disbursements]]/'1.) CLM Reference'!$B$5</f>
        <v>1.0014443422992718E-4</v>
      </c>
      <c r="H1096" s="47">
        <v>30723.894683999999</v>
      </c>
      <c r="I1096" s="48">
        <f>Table3[[#This Row],[Residential CLM $ Collected]]/'1.) CLM Reference'!$B$4</f>
        <v>3.3075416500120871E-4</v>
      </c>
      <c r="J1096" s="68">
        <v>12472.06</v>
      </c>
      <c r="K1096" s="48">
        <f>Table3[[#This Row],[Residential Incentive Disbursements]]/'1.) CLM Reference'!$B$5</f>
        <v>1.0014443422992718E-4</v>
      </c>
      <c r="L1096" s="49">
        <v>0</v>
      </c>
      <c r="M1096" s="48">
        <f>Table3[[#This Row],[C&amp;I CLM $ Collected]]/'1.) CLM Reference'!$B$4</f>
        <v>0</v>
      </c>
      <c r="N1096" s="68">
        <v>0</v>
      </c>
      <c r="O1096" s="48">
        <f>Table3[[#This Row],[C&amp;I Incentive Disbursements]]/'1.) CLM Reference'!$B$5</f>
        <v>0</v>
      </c>
    </row>
    <row r="1097" spans="1:15" x14ac:dyDescent="0.35">
      <c r="A1097" t="s">
        <v>169</v>
      </c>
      <c r="B1097" s="72">
        <v>9005425300</v>
      </c>
      <c r="C1097" t="s">
        <v>45</v>
      </c>
      <c r="D1097" s="47">
        <f>Table3[[#This Row],[Residential CLM $ Collected]]+Table3[[#This Row],[C&amp;I CLM $ Collected]]</f>
        <v>109.97427</v>
      </c>
      <c r="E1097" s="48">
        <f>Table3[[#This Row],[CLM $ Collected ]]/'1.) CLM Reference'!$B$4</f>
        <v>1.1839139607652054E-6</v>
      </c>
      <c r="F1097" s="47">
        <f>Table3[[#This Row],[Residential Incentive Disbursements]]+Table3[[#This Row],[C&amp;I Incentive Disbursements]]</f>
        <v>0</v>
      </c>
      <c r="G1097" s="48">
        <f>Table3[[#This Row],[Incentive Disbursements]]/'1.) CLM Reference'!$B$5</f>
        <v>0</v>
      </c>
      <c r="H1097" s="47">
        <v>109.97427</v>
      </c>
      <c r="I1097" s="48">
        <f>Table3[[#This Row],[Residential CLM $ Collected]]/'1.) CLM Reference'!$B$4</f>
        <v>1.1839139607652054E-6</v>
      </c>
      <c r="J1097" s="68">
        <v>0</v>
      </c>
      <c r="K1097" s="48">
        <f>Table3[[#This Row],[Residential Incentive Disbursements]]/'1.) CLM Reference'!$B$5</f>
        <v>0</v>
      </c>
      <c r="L1097" s="49">
        <v>0</v>
      </c>
      <c r="M1097" s="48">
        <f>Table3[[#This Row],[C&amp;I CLM $ Collected]]/'1.) CLM Reference'!$B$4</f>
        <v>0</v>
      </c>
      <c r="N1097" s="68">
        <v>0</v>
      </c>
      <c r="O1097" s="48">
        <f>Table3[[#This Row],[C&amp;I Incentive Disbursements]]/'1.) CLM Reference'!$B$5</f>
        <v>0</v>
      </c>
    </row>
    <row r="1098" spans="1:15" x14ac:dyDescent="0.35">
      <c r="A1098" t="s">
        <v>170</v>
      </c>
      <c r="B1098" s="72">
        <v>9015900100</v>
      </c>
      <c r="C1098" t="s">
        <v>45</v>
      </c>
      <c r="D1098" s="47">
        <f>Table3[[#This Row],[Residential CLM $ Collected]]+Table3[[#This Row],[C&amp;I CLM $ Collected]]</f>
        <v>121853.601387</v>
      </c>
      <c r="E1098" s="48">
        <f>Table3[[#This Row],[CLM $ Collected ]]/'1.) CLM Reference'!$B$4</f>
        <v>1.3117993859071554E-3</v>
      </c>
      <c r="F1098" s="47">
        <f>Table3[[#This Row],[Residential Incentive Disbursements]]+Table3[[#This Row],[C&amp;I Incentive Disbursements]]</f>
        <v>102436.04</v>
      </c>
      <c r="G1098" s="48">
        <f>Table3[[#This Row],[Incentive Disbursements]]/'1.) CLM Reference'!$B$5</f>
        <v>8.2251041692825324E-4</v>
      </c>
      <c r="H1098" s="47">
        <v>115875.655287</v>
      </c>
      <c r="I1098" s="48">
        <f>Table3[[#This Row],[Residential CLM $ Collected]]/'1.) CLM Reference'!$B$4</f>
        <v>1.2474445705081361E-3</v>
      </c>
      <c r="J1098" s="68">
        <v>93597.64</v>
      </c>
      <c r="K1098" s="48">
        <f>Table3[[#This Row],[Residential Incentive Disbursements]]/'1.) CLM Reference'!$B$5</f>
        <v>7.5154246395995542E-4</v>
      </c>
      <c r="L1098" s="49">
        <v>5977.9461000000001</v>
      </c>
      <c r="M1098" s="48">
        <f>Table3[[#This Row],[C&amp;I CLM $ Collected]]/'1.) CLM Reference'!$B$4</f>
        <v>6.4354815399019356E-5</v>
      </c>
      <c r="N1098" s="68">
        <v>8838.4</v>
      </c>
      <c r="O1098" s="48">
        <f>Table3[[#This Row],[C&amp;I Incentive Disbursements]]/'1.) CLM Reference'!$B$5</f>
        <v>7.0967952968297807E-5</v>
      </c>
    </row>
    <row r="1099" spans="1:15" x14ac:dyDescent="0.35">
      <c r="A1099" t="s">
        <v>170</v>
      </c>
      <c r="B1099" s="72">
        <v>9015900200</v>
      </c>
      <c r="C1099" t="s">
        <v>45</v>
      </c>
      <c r="D1099" s="47">
        <f>Table3[[#This Row],[Residential CLM $ Collected]]+Table3[[#This Row],[C&amp;I CLM $ Collected]]</f>
        <v>47099.108889000003</v>
      </c>
      <c r="E1099" s="48">
        <f>Table3[[#This Row],[CLM $ Collected ]]/'1.) CLM Reference'!$B$4</f>
        <v>5.0703944252858131E-4</v>
      </c>
      <c r="F1099" s="47">
        <f>Table3[[#This Row],[Residential Incentive Disbursements]]+Table3[[#This Row],[C&amp;I Incentive Disbursements]]</f>
        <v>97614.835000000006</v>
      </c>
      <c r="G1099" s="48">
        <f>Table3[[#This Row],[Incentive Disbursements]]/'1.) CLM Reference'!$B$5</f>
        <v>7.8379854037927132E-4</v>
      </c>
      <c r="H1099" s="47">
        <v>47099.108889000003</v>
      </c>
      <c r="I1099" s="48">
        <f>Table3[[#This Row],[Residential CLM $ Collected]]/'1.) CLM Reference'!$B$4</f>
        <v>5.0703944252858131E-4</v>
      </c>
      <c r="J1099" s="68">
        <v>97614.835000000006</v>
      </c>
      <c r="K1099" s="48">
        <f>Table3[[#This Row],[Residential Incentive Disbursements]]/'1.) CLM Reference'!$B$5</f>
        <v>7.8379854037927132E-4</v>
      </c>
      <c r="L1099" s="49">
        <v>0</v>
      </c>
      <c r="M1099" s="48">
        <f>Table3[[#This Row],[C&amp;I CLM $ Collected]]/'1.) CLM Reference'!$B$4</f>
        <v>0</v>
      </c>
      <c r="N1099" s="68">
        <v>0</v>
      </c>
      <c r="O1099" s="48">
        <f>Table3[[#This Row],[C&amp;I Incentive Disbursements]]/'1.) CLM Reference'!$B$5</f>
        <v>0</v>
      </c>
    </row>
    <row r="1100" spans="1:15" x14ac:dyDescent="0.35">
      <c r="A1100" t="s">
        <v>170</v>
      </c>
      <c r="B1100" s="72">
        <v>9015901100</v>
      </c>
      <c r="C1100" t="s">
        <v>45</v>
      </c>
      <c r="D1100" s="47">
        <f>Table3[[#This Row],[Residential CLM $ Collected]]+Table3[[#This Row],[C&amp;I CLM $ Collected]]</f>
        <v>44.223480000000002</v>
      </c>
      <c r="E1100" s="48">
        <f>Table3[[#This Row],[CLM $ Collected ]]/'1.) CLM Reference'!$B$4</f>
        <v>4.7608222692108664E-7</v>
      </c>
      <c r="F1100" s="47">
        <f>Table3[[#This Row],[Residential Incentive Disbursements]]+Table3[[#This Row],[C&amp;I Incentive Disbursements]]</f>
        <v>0</v>
      </c>
      <c r="G1100" s="48">
        <f>Table3[[#This Row],[Incentive Disbursements]]/'1.) CLM Reference'!$B$5</f>
        <v>0</v>
      </c>
      <c r="H1100" s="47">
        <v>44.223480000000002</v>
      </c>
      <c r="I1100" s="48">
        <f>Table3[[#This Row],[Residential CLM $ Collected]]/'1.) CLM Reference'!$B$4</f>
        <v>4.7608222692108664E-7</v>
      </c>
      <c r="J1100" s="68">
        <v>0</v>
      </c>
      <c r="K1100" s="48">
        <f>Table3[[#This Row],[Residential Incentive Disbursements]]/'1.) CLM Reference'!$B$5</f>
        <v>0</v>
      </c>
      <c r="L1100" s="49">
        <v>0</v>
      </c>
      <c r="M1100" s="48">
        <f>Table3[[#This Row],[C&amp;I CLM $ Collected]]/'1.) CLM Reference'!$B$4</f>
        <v>0</v>
      </c>
      <c r="N1100" s="68">
        <v>0</v>
      </c>
      <c r="O1100" s="48">
        <f>Table3[[#This Row],[C&amp;I Incentive Disbursements]]/'1.) CLM Reference'!$B$5</f>
        <v>0</v>
      </c>
    </row>
    <row r="1101" spans="1:15" x14ac:dyDescent="0.35">
      <c r="A1101" t="s">
        <v>170</v>
      </c>
      <c r="B1101" s="72">
        <v>9015903200</v>
      </c>
      <c r="C1101" t="s">
        <v>45</v>
      </c>
      <c r="D1101" s="47">
        <f>Table3[[#This Row],[Residential CLM $ Collected]]+Table3[[#This Row],[C&amp;I CLM $ Collected]]</f>
        <v>38.553060000000002</v>
      </c>
      <c r="E1101" s="48">
        <f>Table3[[#This Row],[CLM $ Collected ]]/'1.) CLM Reference'!$B$4</f>
        <v>4.1503804448275593E-7</v>
      </c>
      <c r="F1101" s="47">
        <f>Table3[[#This Row],[Residential Incentive Disbursements]]+Table3[[#This Row],[C&amp;I Incentive Disbursements]]</f>
        <v>0</v>
      </c>
      <c r="G1101" s="48">
        <f>Table3[[#This Row],[Incentive Disbursements]]/'1.) CLM Reference'!$B$5</f>
        <v>0</v>
      </c>
      <c r="H1101" s="47">
        <v>38.553060000000002</v>
      </c>
      <c r="I1101" s="48">
        <f>Table3[[#This Row],[Residential CLM $ Collected]]/'1.) CLM Reference'!$B$4</f>
        <v>4.1503804448275593E-7</v>
      </c>
      <c r="J1101" s="68">
        <v>0</v>
      </c>
      <c r="K1101" s="48">
        <f>Table3[[#This Row],[Residential Incentive Disbursements]]/'1.) CLM Reference'!$B$5</f>
        <v>0</v>
      </c>
      <c r="L1101" s="49">
        <v>0</v>
      </c>
      <c r="M1101" s="48">
        <f>Table3[[#This Row],[C&amp;I CLM $ Collected]]/'1.) CLM Reference'!$B$4</f>
        <v>0</v>
      </c>
      <c r="N1101" s="68">
        <v>0</v>
      </c>
      <c r="O1101" s="48">
        <f>Table3[[#This Row],[C&amp;I Incentive Disbursements]]/'1.) CLM Reference'!$B$5</f>
        <v>0</v>
      </c>
    </row>
    <row r="1102" spans="1:15" x14ac:dyDescent="0.35">
      <c r="A1102" t="s">
        <v>171</v>
      </c>
      <c r="B1102" s="72">
        <v>9013530600</v>
      </c>
      <c r="C1102" t="s">
        <v>45</v>
      </c>
      <c r="D1102" s="47">
        <f>Table3[[#This Row],[Residential CLM $ Collected]]+Table3[[#This Row],[C&amp;I CLM $ Collected]]</f>
        <v>502.09298999999999</v>
      </c>
      <c r="E1102" s="48">
        <f>Table3[[#This Row],[CLM $ Collected ]]/'1.) CLM Reference'!$B$4</f>
        <v>5.405217970197435E-6</v>
      </c>
      <c r="F1102" s="47">
        <f>Table3[[#This Row],[Residential Incentive Disbursements]]+Table3[[#This Row],[C&amp;I Incentive Disbursements]]</f>
        <v>0</v>
      </c>
      <c r="G1102" s="48">
        <f>Table3[[#This Row],[Incentive Disbursements]]/'1.) CLM Reference'!$B$5</f>
        <v>0</v>
      </c>
      <c r="H1102" s="47">
        <v>502.09298999999999</v>
      </c>
      <c r="I1102" s="48">
        <f>Table3[[#This Row],[Residential CLM $ Collected]]/'1.) CLM Reference'!$B$4</f>
        <v>5.405217970197435E-6</v>
      </c>
      <c r="J1102" s="68">
        <v>0</v>
      </c>
      <c r="K1102" s="48">
        <f>Table3[[#This Row],[Residential Incentive Disbursements]]/'1.) CLM Reference'!$B$5</f>
        <v>0</v>
      </c>
      <c r="L1102" s="49">
        <v>0</v>
      </c>
      <c r="M1102" s="48">
        <f>Table3[[#This Row],[C&amp;I CLM $ Collected]]/'1.) CLM Reference'!$B$4</f>
        <v>0</v>
      </c>
      <c r="N1102" s="68">
        <v>0</v>
      </c>
      <c r="O1102" s="48">
        <f>Table3[[#This Row],[C&amp;I Incentive Disbursements]]/'1.) CLM Reference'!$B$5</f>
        <v>0</v>
      </c>
    </row>
    <row r="1103" spans="1:15" x14ac:dyDescent="0.35">
      <c r="A1103" t="s">
        <v>171</v>
      </c>
      <c r="B1103" s="72">
        <v>9013533101</v>
      </c>
      <c r="C1103" t="s">
        <v>45</v>
      </c>
      <c r="D1103" s="47">
        <f>Table3[[#This Row],[Residential CLM $ Collected]]+Table3[[#This Row],[C&amp;I CLM $ Collected]]</f>
        <v>202723.358817</v>
      </c>
      <c r="E1103" s="48">
        <f>Table3[[#This Row],[CLM $ Collected ]]/'1.) CLM Reference'!$B$4</f>
        <v>2.182392433036022E-3</v>
      </c>
      <c r="F1103" s="47">
        <f>Table3[[#This Row],[Residential Incentive Disbursements]]+Table3[[#This Row],[C&amp;I Incentive Disbursements]]</f>
        <v>498449.17499999999</v>
      </c>
      <c r="G1103" s="48">
        <f>Table3[[#This Row],[Incentive Disbursements]]/'1.) CLM Reference'!$B$5</f>
        <v>4.0022987880710134E-3</v>
      </c>
      <c r="H1103" s="47">
        <v>170825.44955699999</v>
      </c>
      <c r="I1103" s="48">
        <f>Table3[[#This Row],[Residential CLM $ Collected]]/'1.) CLM Reference'!$B$4</f>
        <v>1.8389995640300651E-3</v>
      </c>
      <c r="J1103" s="68">
        <v>473928.47499999998</v>
      </c>
      <c r="K1103" s="48">
        <f>Table3[[#This Row],[Residential Incentive Disbursements]]/'1.) CLM Reference'!$B$5</f>
        <v>3.8054097714673588E-3</v>
      </c>
      <c r="L1103" s="49">
        <v>31897.90926</v>
      </c>
      <c r="M1103" s="48">
        <f>Table3[[#This Row],[C&amp;I CLM $ Collected]]/'1.) CLM Reference'!$B$4</f>
        <v>3.433928690059568E-4</v>
      </c>
      <c r="N1103" s="68">
        <v>24520.7</v>
      </c>
      <c r="O1103" s="48">
        <f>Table3[[#This Row],[C&amp;I Incentive Disbursements]]/'1.) CLM Reference'!$B$5</f>
        <v>1.9688901660365455E-4</v>
      </c>
    </row>
    <row r="1104" spans="1:15" x14ac:dyDescent="0.35">
      <c r="A1104" t="s">
        <v>171</v>
      </c>
      <c r="B1104" s="72">
        <v>9013533102</v>
      </c>
      <c r="C1104" t="s">
        <v>45</v>
      </c>
      <c r="D1104" s="47">
        <f>Table3[[#This Row],[Residential CLM $ Collected]]+Table3[[#This Row],[C&amp;I CLM $ Collected]]</f>
        <v>61217.996322000006</v>
      </c>
      <c r="E1104" s="48">
        <f>Table3[[#This Row],[CLM $ Collected ]]/'1.) CLM Reference'!$B$4</f>
        <v>6.5903452230861646E-4</v>
      </c>
      <c r="F1104" s="47">
        <f>Table3[[#This Row],[Residential Incentive Disbursements]]+Table3[[#This Row],[C&amp;I Incentive Disbursements]]</f>
        <v>57496.474999999999</v>
      </c>
      <c r="G1104" s="48">
        <f>Table3[[#This Row],[Incentive Disbursements]]/'1.) CLM Reference'!$B$5</f>
        <v>4.6166807721339956E-4</v>
      </c>
      <c r="H1104" s="47">
        <v>61217.996322000006</v>
      </c>
      <c r="I1104" s="48">
        <f>Table3[[#This Row],[Residential CLM $ Collected]]/'1.) CLM Reference'!$B$4</f>
        <v>6.5903452230861646E-4</v>
      </c>
      <c r="J1104" s="68">
        <v>57496.474999999999</v>
      </c>
      <c r="K1104" s="48">
        <f>Table3[[#This Row],[Residential Incentive Disbursements]]/'1.) CLM Reference'!$B$5</f>
        <v>4.6166807721339956E-4</v>
      </c>
      <c r="L1104" s="49">
        <v>0</v>
      </c>
      <c r="M1104" s="48">
        <f>Table3[[#This Row],[C&amp;I CLM $ Collected]]/'1.) CLM Reference'!$B$4</f>
        <v>0</v>
      </c>
      <c r="N1104" s="68">
        <v>0</v>
      </c>
      <c r="O1104" s="48">
        <f>Table3[[#This Row],[C&amp;I Incentive Disbursements]]/'1.) CLM Reference'!$B$5</f>
        <v>0</v>
      </c>
    </row>
    <row r="1105" spans="1:15" x14ac:dyDescent="0.35">
      <c r="A1105" t="s">
        <v>171</v>
      </c>
      <c r="B1105" s="72">
        <v>9013535200</v>
      </c>
      <c r="C1105" t="s">
        <v>45</v>
      </c>
      <c r="D1105" s="47">
        <f>Table3[[#This Row],[Residential CLM $ Collected]]+Table3[[#This Row],[C&amp;I CLM $ Collected]]</f>
        <v>376.17972000000003</v>
      </c>
      <c r="E1105" s="48">
        <f>Table3[[#This Row],[CLM $ Collected ]]/'1.) CLM Reference'!$B$4</f>
        <v>4.0497147402273827E-6</v>
      </c>
      <c r="F1105" s="47">
        <f>Table3[[#This Row],[Residential Incentive Disbursements]]+Table3[[#This Row],[C&amp;I Incentive Disbursements]]</f>
        <v>0</v>
      </c>
      <c r="G1105" s="48">
        <f>Table3[[#This Row],[Incentive Disbursements]]/'1.) CLM Reference'!$B$5</f>
        <v>0</v>
      </c>
      <c r="H1105" s="47">
        <v>376.17972000000003</v>
      </c>
      <c r="I1105" s="48">
        <f>Table3[[#This Row],[Residential CLM $ Collected]]/'1.) CLM Reference'!$B$4</f>
        <v>4.0497147402273827E-6</v>
      </c>
      <c r="J1105" s="68">
        <v>0</v>
      </c>
      <c r="K1105" s="48">
        <f>Table3[[#This Row],[Residential Incentive Disbursements]]/'1.) CLM Reference'!$B$5</f>
        <v>0</v>
      </c>
      <c r="L1105" s="49">
        <v>0</v>
      </c>
      <c r="M1105" s="48">
        <f>Table3[[#This Row],[C&amp;I CLM $ Collected]]/'1.) CLM Reference'!$B$4</f>
        <v>0</v>
      </c>
      <c r="N1105" s="68">
        <v>0</v>
      </c>
      <c r="O1105" s="48">
        <f>Table3[[#This Row],[C&amp;I Incentive Disbursements]]/'1.) CLM Reference'!$B$5</f>
        <v>0</v>
      </c>
    </row>
    <row r="1106" spans="1:15" x14ac:dyDescent="0.35">
      <c r="A1106" t="s">
        <v>172</v>
      </c>
      <c r="B1106" s="72">
        <v>9005310100</v>
      </c>
      <c r="C1106" t="s">
        <v>45</v>
      </c>
      <c r="D1106" s="47">
        <f>Table3[[#This Row],[Residential CLM $ Collected]]+Table3[[#This Row],[C&amp;I CLM $ Collected]]</f>
        <v>46978.149267000001</v>
      </c>
      <c r="E1106" s="48">
        <f>Table3[[#This Row],[CLM $ Collected ]]/'1.) CLM Reference'!$B$4</f>
        <v>5.0573726716361016E-4</v>
      </c>
      <c r="F1106" s="47">
        <f>Table3[[#This Row],[Residential Incentive Disbursements]]+Table3[[#This Row],[C&amp;I Incentive Disbursements]]</f>
        <v>56563.3</v>
      </c>
      <c r="G1106" s="48">
        <f>Table3[[#This Row],[Incentive Disbursements]]/'1.) CLM Reference'!$B$5</f>
        <v>4.5417514642149257E-4</v>
      </c>
      <c r="H1106" s="47">
        <v>46978.149267000001</v>
      </c>
      <c r="I1106" s="48">
        <f>Table3[[#This Row],[Residential CLM $ Collected]]/'1.) CLM Reference'!$B$4</f>
        <v>5.0573726716361016E-4</v>
      </c>
      <c r="J1106" s="66">
        <v>56563.3</v>
      </c>
      <c r="K1106" s="48">
        <f>Table3[[#This Row],[Residential Incentive Disbursements]]/'1.) CLM Reference'!$B$5</f>
        <v>4.5417514642149257E-4</v>
      </c>
      <c r="L1106" s="49">
        <v>0</v>
      </c>
      <c r="M1106" s="48">
        <f>Table3[[#This Row],[C&amp;I CLM $ Collected]]/'1.) CLM Reference'!$B$4</f>
        <v>0</v>
      </c>
      <c r="N1106" s="68">
        <v>0</v>
      </c>
      <c r="O1106" s="48">
        <f>Table3[[#This Row],[C&amp;I Incentive Disbursements]]/'1.) CLM Reference'!$B$5</f>
        <v>0</v>
      </c>
    </row>
    <row r="1107" spans="1:15" x14ac:dyDescent="0.35">
      <c r="A1107" t="s">
        <v>172</v>
      </c>
      <c r="B1107" s="72">
        <v>9005310200</v>
      </c>
      <c r="C1107" t="s">
        <v>45</v>
      </c>
      <c r="D1107" s="47">
        <f>Table3[[#This Row],[Residential CLM $ Collected]]+Table3[[#This Row],[C&amp;I CLM $ Collected]]</f>
        <v>20265.39039</v>
      </c>
      <c r="E1107" s="48">
        <f>Table3[[#This Row],[CLM $ Collected ]]/'1.) CLM Reference'!$B$4</f>
        <v>2.1816447249959497E-4</v>
      </c>
      <c r="F1107" s="47">
        <f>Table3[[#This Row],[Residential Incentive Disbursements]]+Table3[[#This Row],[C&amp;I Incentive Disbursements]]</f>
        <v>5612.24</v>
      </c>
      <c r="G1107" s="48">
        <f>Table3[[#This Row],[Incentive Disbursements]]/'1.) CLM Reference'!$B$5</f>
        <v>4.5063493886540516E-5</v>
      </c>
      <c r="H1107" s="47">
        <v>20265.39039</v>
      </c>
      <c r="I1107" s="48">
        <f>Table3[[#This Row],[Residential CLM $ Collected]]/'1.) CLM Reference'!$B$4</f>
        <v>2.1816447249959497E-4</v>
      </c>
      <c r="J1107" s="68">
        <v>5612.24</v>
      </c>
      <c r="K1107" s="48">
        <f>Table3[[#This Row],[Residential Incentive Disbursements]]/'1.) CLM Reference'!$B$5</f>
        <v>4.5063493886540516E-5</v>
      </c>
      <c r="L1107" s="49">
        <v>0</v>
      </c>
      <c r="M1107" s="48">
        <f>Table3[[#This Row],[C&amp;I CLM $ Collected]]/'1.) CLM Reference'!$B$4</f>
        <v>0</v>
      </c>
      <c r="N1107" s="68">
        <v>0</v>
      </c>
      <c r="O1107" s="48">
        <f>Table3[[#This Row],[C&amp;I Incentive Disbursements]]/'1.) CLM Reference'!$B$5</f>
        <v>0</v>
      </c>
    </row>
    <row r="1108" spans="1:15" x14ac:dyDescent="0.35">
      <c r="A1108" t="s">
        <v>172</v>
      </c>
      <c r="B1108" s="72">
        <v>9005310300</v>
      </c>
      <c r="C1108" t="s">
        <v>45</v>
      </c>
      <c r="D1108" s="47">
        <f>Table3[[#This Row],[Residential CLM $ Collected]]+Table3[[#This Row],[C&amp;I CLM $ Collected]]</f>
        <v>15107.104950000001</v>
      </c>
      <c r="E1108" s="48">
        <f>Table3[[#This Row],[CLM $ Collected ]]/'1.) CLM Reference'!$B$4</f>
        <v>1.6263360927106079E-4</v>
      </c>
      <c r="F1108" s="47">
        <f>Table3[[#This Row],[Residential Incentive Disbursements]]+Table3[[#This Row],[C&amp;I Incentive Disbursements]]</f>
        <v>14784.33</v>
      </c>
      <c r="G1108" s="48">
        <f>Table3[[#This Row],[Incentive Disbursements]]/'1.) CLM Reference'!$B$5</f>
        <v>1.1871081147128376E-4</v>
      </c>
      <c r="H1108" s="47">
        <v>15107.104950000001</v>
      </c>
      <c r="I1108" s="48">
        <f>Table3[[#This Row],[Residential CLM $ Collected]]/'1.) CLM Reference'!$B$4</f>
        <v>1.6263360927106079E-4</v>
      </c>
      <c r="J1108" s="68">
        <v>14784.33</v>
      </c>
      <c r="K1108" s="48">
        <f>Table3[[#This Row],[Residential Incentive Disbursements]]/'1.) CLM Reference'!$B$5</f>
        <v>1.1871081147128376E-4</v>
      </c>
      <c r="L1108" s="49">
        <v>0</v>
      </c>
      <c r="M1108" s="48">
        <f>Table3[[#This Row],[C&amp;I CLM $ Collected]]/'1.) CLM Reference'!$B$4</f>
        <v>0</v>
      </c>
      <c r="N1108" s="68">
        <v>0</v>
      </c>
      <c r="O1108" s="48">
        <f>Table3[[#This Row],[C&amp;I Incentive Disbursements]]/'1.) CLM Reference'!$B$5</f>
        <v>0</v>
      </c>
    </row>
    <row r="1109" spans="1:15" x14ac:dyDescent="0.35">
      <c r="A1109" t="s">
        <v>172</v>
      </c>
      <c r="B1109" s="72">
        <v>9005310400</v>
      </c>
      <c r="C1109" t="s">
        <v>45</v>
      </c>
      <c r="D1109" s="47">
        <f>Table3[[#This Row],[Residential CLM $ Collected]]+Table3[[#This Row],[C&amp;I CLM $ Collected]]</f>
        <v>28452.308010000001</v>
      </c>
      <c r="E1109" s="48">
        <f>Table3[[#This Row],[CLM $ Collected ]]/'1.) CLM Reference'!$B$4</f>
        <v>3.0629968872746943E-4</v>
      </c>
      <c r="F1109" s="47">
        <f>Table3[[#This Row],[Residential Incentive Disbursements]]+Table3[[#This Row],[C&amp;I Incentive Disbursements]]</f>
        <v>28110.3</v>
      </c>
      <c r="G1109" s="48">
        <f>Table3[[#This Row],[Incentive Disbursements]]/'1.) CLM Reference'!$B$5</f>
        <v>2.2571171799474362E-4</v>
      </c>
      <c r="H1109" s="47">
        <v>28452.308010000001</v>
      </c>
      <c r="I1109" s="48">
        <f>Table3[[#This Row],[Residential CLM $ Collected]]/'1.) CLM Reference'!$B$4</f>
        <v>3.0629968872746943E-4</v>
      </c>
      <c r="J1109" s="68">
        <v>28110.3</v>
      </c>
      <c r="K1109" s="48">
        <f>Table3[[#This Row],[Residential Incentive Disbursements]]/'1.) CLM Reference'!$B$5</f>
        <v>2.2571171799474362E-4</v>
      </c>
      <c r="L1109" s="49">
        <v>0</v>
      </c>
      <c r="M1109" s="48">
        <f>Table3[[#This Row],[C&amp;I CLM $ Collected]]/'1.) CLM Reference'!$B$4</f>
        <v>0</v>
      </c>
      <c r="N1109" s="68">
        <v>0</v>
      </c>
      <c r="O1109" s="48">
        <f>Table3[[#This Row],[C&amp;I Incentive Disbursements]]/'1.) CLM Reference'!$B$5</f>
        <v>0</v>
      </c>
    </row>
    <row r="1110" spans="1:15" x14ac:dyDescent="0.35">
      <c r="A1110" t="s">
        <v>172</v>
      </c>
      <c r="B1110" s="72">
        <v>9005310500</v>
      </c>
      <c r="C1110" t="s">
        <v>45</v>
      </c>
      <c r="D1110" s="47">
        <f>Table3[[#This Row],[Residential CLM $ Collected]]+Table3[[#This Row],[C&amp;I CLM $ Collected]]</f>
        <v>20370.490707000001</v>
      </c>
      <c r="E1110" s="48">
        <f>Table3[[#This Row],[CLM $ Collected ]]/'1.) CLM Reference'!$B$4</f>
        <v>2.1929591654170727E-4</v>
      </c>
      <c r="F1110" s="47">
        <f>Table3[[#This Row],[Residential Incentive Disbursements]]+Table3[[#This Row],[C&amp;I Incentive Disbursements]]</f>
        <v>45042.37</v>
      </c>
      <c r="G1110" s="48">
        <f>Table3[[#This Row],[Incentive Disbursements]]/'1.) CLM Reference'!$B$5</f>
        <v>3.6166781269694385E-4</v>
      </c>
      <c r="H1110" s="47">
        <v>20370.490707000001</v>
      </c>
      <c r="I1110" s="48">
        <f>Table3[[#This Row],[Residential CLM $ Collected]]/'1.) CLM Reference'!$B$4</f>
        <v>2.1929591654170727E-4</v>
      </c>
      <c r="J1110" s="68">
        <v>45042.37</v>
      </c>
      <c r="K1110" s="48">
        <f>Table3[[#This Row],[Residential Incentive Disbursements]]/'1.) CLM Reference'!$B$5</f>
        <v>3.6166781269694385E-4</v>
      </c>
      <c r="L1110" s="49">
        <v>0</v>
      </c>
      <c r="M1110" s="48">
        <f>Table3[[#This Row],[C&amp;I CLM $ Collected]]/'1.) CLM Reference'!$B$4</f>
        <v>0</v>
      </c>
      <c r="N1110" s="68">
        <v>0</v>
      </c>
      <c r="O1110" s="48">
        <f>Table3[[#This Row],[C&amp;I Incentive Disbursements]]/'1.) CLM Reference'!$B$5</f>
        <v>0</v>
      </c>
    </row>
    <row r="1111" spans="1:15" x14ac:dyDescent="0.35">
      <c r="A1111" t="s">
        <v>172</v>
      </c>
      <c r="B1111" s="72">
        <v>9005310601</v>
      </c>
      <c r="C1111" t="s">
        <v>45</v>
      </c>
      <c r="D1111" s="47">
        <f>Table3[[#This Row],[Residential CLM $ Collected]]+Table3[[#This Row],[C&amp;I CLM $ Collected]]</f>
        <v>35170.094190000003</v>
      </c>
      <c r="E1111" s="48">
        <f>Table3[[#This Row],[CLM $ Collected ]]/'1.) CLM Reference'!$B$4</f>
        <v>3.786191580354954E-4</v>
      </c>
      <c r="F1111" s="47">
        <f>Table3[[#This Row],[Residential Incentive Disbursements]]+Table3[[#This Row],[C&amp;I Incentive Disbursements]]</f>
        <v>18001.21</v>
      </c>
      <c r="G1111" s="48">
        <f>Table3[[#This Row],[Incentive Disbursements]]/'1.) CLM Reference'!$B$5</f>
        <v>1.4454075677186506E-4</v>
      </c>
      <c r="H1111" s="47">
        <v>35170.094190000003</v>
      </c>
      <c r="I1111" s="48">
        <f>Table3[[#This Row],[Residential CLM $ Collected]]/'1.) CLM Reference'!$B$4</f>
        <v>3.786191580354954E-4</v>
      </c>
      <c r="J1111" s="68">
        <v>18001.21</v>
      </c>
      <c r="K1111" s="48">
        <f>Table3[[#This Row],[Residential Incentive Disbursements]]/'1.) CLM Reference'!$B$5</f>
        <v>1.4454075677186506E-4</v>
      </c>
      <c r="L1111" s="49">
        <v>0</v>
      </c>
      <c r="M1111" s="48">
        <f>Table3[[#This Row],[C&amp;I CLM $ Collected]]/'1.) CLM Reference'!$B$4</f>
        <v>0</v>
      </c>
      <c r="N1111" s="68">
        <v>0</v>
      </c>
      <c r="O1111" s="48">
        <f>Table3[[#This Row],[C&amp;I Incentive Disbursements]]/'1.) CLM Reference'!$B$5</f>
        <v>0</v>
      </c>
    </row>
    <row r="1112" spans="1:15" x14ac:dyDescent="0.35">
      <c r="A1112" t="s">
        <v>172</v>
      </c>
      <c r="B1112" s="72">
        <v>9005310602</v>
      </c>
      <c r="C1112" t="s">
        <v>45</v>
      </c>
      <c r="D1112" s="47">
        <f>Table3[[#This Row],[Residential CLM $ Collected]]+Table3[[#This Row],[C&amp;I CLM $ Collected]]</f>
        <v>43225.474488</v>
      </c>
      <c r="E1112" s="48">
        <f>Table3[[#This Row],[CLM $ Collected ]]/'1.) CLM Reference'!$B$4</f>
        <v>4.653383260197446E-4</v>
      </c>
      <c r="F1112" s="47">
        <f>Table3[[#This Row],[Residential Incentive Disbursements]]+Table3[[#This Row],[C&amp;I Incentive Disbursements]]</f>
        <v>22009.26</v>
      </c>
      <c r="G1112" s="48">
        <f>Table3[[#This Row],[Incentive Disbursements]]/'1.) CLM Reference'!$B$5</f>
        <v>1.7672340339281296E-4</v>
      </c>
      <c r="H1112" s="47">
        <v>43225.474488</v>
      </c>
      <c r="I1112" s="48">
        <f>Table3[[#This Row],[Residential CLM $ Collected]]/'1.) CLM Reference'!$B$4</f>
        <v>4.653383260197446E-4</v>
      </c>
      <c r="J1112" s="68">
        <v>22009.26</v>
      </c>
      <c r="K1112" s="48">
        <f>Table3[[#This Row],[Residential Incentive Disbursements]]/'1.) CLM Reference'!$B$5</f>
        <v>1.7672340339281296E-4</v>
      </c>
      <c r="L1112" s="49">
        <v>0</v>
      </c>
      <c r="M1112" s="48">
        <f>Table3[[#This Row],[C&amp;I CLM $ Collected]]/'1.) CLM Reference'!$B$4</f>
        <v>0</v>
      </c>
      <c r="N1112" s="68">
        <v>0</v>
      </c>
      <c r="O1112" s="48">
        <f>Table3[[#This Row],[C&amp;I Incentive Disbursements]]/'1.) CLM Reference'!$B$5</f>
        <v>0</v>
      </c>
    </row>
    <row r="1113" spans="1:15" x14ac:dyDescent="0.35">
      <c r="A1113" t="s">
        <v>172</v>
      </c>
      <c r="B1113" s="72">
        <v>9005310700</v>
      </c>
      <c r="C1113" t="s">
        <v>45</v>
      </c>
      <c r="D1113" s="47">
        <f>Table3[[#This Row],[Residential CLM $ Collected]]+Table3[[#This Row],[C&amp;I CLM $ Collected]]</f>
        <v>445643.98884599999</v>
      </c>
      <c r="E1113" s="48">
        <f>Table3[[#This Row],[CLM $ Collected ]]/'1.) CLM Reference'!$B$4</f>
        <v>4.7975234564036923E-3</v>
      </c>
      <c r="F1113" s="47">
        <f>Table3[[#This Row],[Residential Incentive Disbursements]]+Table3[[#This Row],[C&amp;I Incentive Disbursements]]</f>
        <v>840015.82400000002</v>
      </c>
      <c r="G1113" s="48">
        <f>Table3[[#This Row],[Incentive Disbursements]]/'1.) CLM Reference'!$B$5</f>
        <v>6.7449089756356278E-3</v>
      </c>
      <c r="H1113" s="47">
        <v>251198.63903399999</v>
      </c>
      <c r="I1113" s="48">
        <f>Table3[[#This Row],[Residential CLM $ Collected]]/'1.) CLM Reference'!$B$4</f>
        <v>2.7042468722690504E-3</v>
      </c>
      <c r="J1113" s="68">
        <v>375797.84</v>
      </c>
      <c r="K1113" s="48">
        <f>Table3[[#This Row],[Residential Incentive Disbursements]]/'1.) CLM Reference'!$B$5</f>
        <v>3.0174696138110866E-3</v>
      </c>
      <c r="L1113" s="49">
        <v>194445.349812</v>
      </c>
      <c r="M1113" s="48">
        <f>Table3[[#This Row],[C&amp;I CLM $ Collected]]/'1.) CLM Reference'!$B$4</f>
        <v>2.0932765841346419E-3</v>
      </c>
      <c r="N1113" s="68">
        <v>464217.984</v>
      </c>
      <c r="O1113" s="48">
        <f>Table3[[#This Row],[C&amp;I Incentive Disbursements]]/'1.) CLM Reference'!$B$5</f>
        <v>3.7274393618245412E-3</v>
      </c>
    </row>
    <row r="1114" spans="1:15" x14ac:dyDescent="0.35">
      <c r="A1114" t="s">
        <v>172</v>
      </c>
      <c r="B1114" s="72">
        <v>9005310801</v>
      </c>
      <c r="C1114" t="s">
        <v>45</v>
      </c>
      <c r="D1114" s="47">
        <f>Table3[[#This Row],[Residential CLM $ Collected]]+Table3[[#This Row],[C&amp;I CLM $ Collected]]</f>
        <v>22948.7307</v>
      </c>
      <c r="E1114" s="48">
        <f>Table3[[#This Row],[CLM $ Collected ]]/'1.) CLM Reference'!$B$4</f>
        <v>2.4705162996372759E-4</v>
      </c>
      <c r="F1114" s="47">
        <f>Table3[[#This Row],[Residential Incentive Disbursements]]+Table3[[#This Row],[C&amp;I Incentive Disbursements]]</f>
        <v>24077.17</v>
      </c>
      <c r="G1114" s="48">
        <f>Table3[[#This Row],[Incentive Disbursements]]/'1.) CLM Reference'!$B$5</f>
        <v>1.9332769145656578E-4</v>
      </c>
      <c r="H1114" s="47">
        <v>22948.7307</v>
      </c>
      <c r="I1114" s="48">
        <f>Table3[[#This Row],[Residential CLM $ Collected]]/'1.) CLM Reference'!$B$4</f>
        <v>2.4705162996372759E-4</v>
      </c>
      <c r="J1114" s="68">
        <v>24077.17</v>
      </c>
      <c r="K1114" s="48">
        <f>Table3[[#This Row],[Residential Incentive Disbursements]]/'1.) CLM Reference'!$B$5</f>
        <v>1.9332769145656578E-4</v>
      </c>
      <c r="L1114" s="49">
        <v>0</v>
      </c>
      <c r="M1114" s="48">
        <f>Table3[[#This Row],[C&amp;I CLM $ Collected]]/'1.) CLM Reference'!$B$4</f>
        <v>0</v>
      </c>
      <c r="N1114" s="68">
        <v>0</v>
      </c>
      <c r="O1114" s="48">
        <f>Table3[[#This Row],[C&amp;I Incentive Disbursements]]/'1.) CLM Reference'!$B$5</f>
        <v>0</v>
      </c>
    </row>
    <row r="1115" spans="1:15" x14ac:dyDescent="0.35">
      <c r="A1115" t="s">
        <v>172</v>
      </c>
      <c r="B1115" s="72">
        <v>9005310803</v>
      </c>
      <c r="C1115" t="s">
        <v>45</v>
      </c>
      <c r="D1115" s="47">
        <f>Table3[[#This Row],[Residential CLM $ Collected]]+Table3[[#This Row],[C&amp;I CLM $ Collected]]</f>
        <v>43120.506030000004</v>
      </c>
      <c r="E1115" s="48">
        <f>Table3[[#This Row],[CLM $ Collected ]]/'1.) CLM Reference'!$B$4</f>
        <v>4.642083014888594E-4</v>
      </c>
      <c r="F1115" s="47">
        <f>Table3[[#This Row],[Residential Incentive Disbursements]]+Table3[[#This Row],[C&amp;I Incentive Disbursements]]</f>
        <v>32602.01</v>
      </c>
      <c r="G1115" s="48">
        <f>Table3[[#This Row],[Incentive Disbursements]]/'1.) CLM Reference'!$B$5</f>
        <v>2.6177791368935268E-4</v>
      </c>
      <c r="H1115" s="47">
        <v>43120.506030000004</v>
      </c>
      <c r="I1115" s="48">
        <f>Table3[[#This Row],[Residential CLM $ Collected]]/'1.) CLM Reference'!$B$4</f>
        <v>4.642083014888594E-4</v>
      </c>
      <c r="J1115" s="68">
        <v>32602.01</v>
      </c>
      <c r="K1115" s="48">
        <f>Table3[[#This Row],[Residential Incentive Disbursements]]/'1.) CLM Reference'!$B$5</f>
        <v>2.6177791368935268E-4</v>
      </c>
      <c r="L1115" s="49">
        <v>0</v>
      </c>
      <c r="M1115" s="48">
        <f>Table3[[#This Row],[C&amp;I CLM $ Collected]]/'1.) CLM Reference'!$B$4</f>
        <v>0</v>
      </c>
      <c r="N1115" s="68">
        <v>0</v>
      </c>
      <c r="O1115" s="48">
        <f>Table3[[#This Row],[C&amp;I Incentive Disbursements]]/'1.) CLM Reference'!$B$5</f>
        <v>0</v>
      </c>
    </row>
    <row r="1116" spans="1:15" x14ac:dyDescent="0.35">
      <c r="A1116" t="s">
        <v>172</v>
      </c>
      <c r="B1116" s="72">
        <v>9005310804</v>
      </c>
      <c r="C1116" t="s">
        <v>45</v>
      </c>
      <c r="D1116" s="47">
        <f>Table3[[#This Row],[Residential CLM $ Collected]]+Table3[[#This Row],[C&amp;I CLM $ Collected]]</f>
        <v>24409.89747</v>
      </c>
      <c r="E1116" s="48">
        <f>Table3[[#This Row],[CLM $ Collected ]]/'1.) CLM Reference'!$B$4</f>
        <v>2.6278163424572188E-4</v>
      </c>
      <c r="F1116" s="47">
        <f>Table3[[#This Row],[Residential Incentive Disbursements]]+Table3[[#This Row],[C&amp;I Incentive Disbursements]]</f>
        <v>24823.07</v>
      </c>
      <c r="G1116" s="48">
        <f>Table3[[#This Row],[Incentive Disbursements]]/'1.) CLM Reference'!$B$5</f>
        <v>1.9931689720863101E-4</v>
      </c>
      <c r="H1116" s="47">
        <v>24409.89747</v>
      </c>
      <c r="I1116" s="48">
        <f>Table3[[#This Row],[Residential CLM $ Collected]]/'1.) CLM Reference'!$B$4</f>
        <v>2.6278163424572188E-4</v>
      </c>
      <c r="J1116" s="68">
        <v>24823.07</v>
      </c>
      <c r="K1116" s="48">
        <f>Table3[[#This Row],[Residential Incentive Disbursements]]/'1.) CLM Reference'!$B$5</f>
        <v>1.9931689720863101E-4</v>
      </c>
      <c r="L1116" s="49">
        <v>0</v>
      </c>
      <c r="M1116" s="48">
        <f>Table3[[#This Row],[C&amp;I CLM $ Collected]]/'1.) CLM Reference'!$B$4</f>
        <v>0</v>
      </c>
      <c r="N1116" s="68">
        <v>0</v>
      </c>
      <c r="O1116" s="48">
        <f>Table3[[#This Row],[C&amp;I Incentive Disbursements]]/'1.) CLM Reference'!$B$5</f>
        <v>0</v>
      </c>
    </row>
    <row r="1117" spans="1:15" x14ac:dyDescent="0.35">
      <c r="A1117" t="s">
        <v>172</v>
      </c>
      <c r="B1117" s="72">
        <v>9005320200</v>
      </c>
      <c r="C1117" t="s">
        <v>45</v>
      </c>
      <c r="D1117" s="47">
        <f>Table3[[#This Row],[Residential CLM $ Collected]]+Table3[[#This Row],[C&amp;I CLM $ Collected]]</f>
        <v>514.40466000000004</v>
      </c>
      <c r="E1117" s="48">
        <f>Table3[[#This Row],[CLM $ Collected ]]/'1.) CLM Reference'!$B$4</f>
        <v>5.5377576814711196E-6</v>
      </c>
      <c r="F1117" s="47">
        <f>Table3[[#This Row],[Residential Incentive Disbursements]]+Table3[[#This Row],[C&amp;I Incentive Disbursements]]</f>
        <v>1662.09</v>
      </c>
      <c r="G1117" s="48">
        <f>Table3[[#This Row],[Incentive Disbursements]]/'1.) CLM Reference'!$B$5</f>
        <v>1.3345755447714305E-5</v>
      </c>
      <c r="H1117" s="47">
        <v>514.40466000000004</v>
      </c>
      <c r="I1117" s="48">
        <f>Table3[[#This Row],[Residential CLM $ Collected]]/'1.) CLM Reference'!$B$4</f>
        <v>5.5377576814711196E-6</v>
      </c>
      <c r="J1117" s="68">
        <v>1662.09</v>
      </c>
      <c r="K1117" s="48">
        <f>Table3[[#This Row],[Residential Incentive Disbursements]]/'1.) CLM Reference'!$B$5</f>
        <v>1.3345755447714305E-5</v>
      </c>
      <c r="L1117" s="49">
        <v>0</v>
      </c>
      <c r="M1117" s="48">
        <f>Table3[[#This Row],[C&amp;I CLM $ Collected]]/'1.) CLM Reference'!$B$4</f>
        <v>0</v>
      </c>
      <c r="N1117" s="68">
        <v>0</v>
      </c>
      <c r="O1117" s="48">
        <f>Table3[[#This Row],[C&amp;I Incentive Disbursements]]/'1.) CLM Reference'!$B$5</f>
        <v>0</v>
      </c>
    </row>
    <row r="1118" spans="1:15" x14ac:dyDescent="0.35">
      <c r="A1118" t="s">
        <v>173</v>
      </c>
      <c r="B1118" s="72">
        <v>9001100300</v>
      </c>
      <c r="C1118" t="s">
        <v>45</v>
      </c>
      <c r="D1118" s="47">
        <f>Table3[[#This Row],[Residential CLM $ Collected]]+Table3[[#This Row],[C&amp;I CLM $ Collected]]</f>
        <v>6057.0170640000006</v>
      </c>
      <c r="E1118" s="48">
        <f>Table3[[#This Row],[CLM $ Collected ]]/'1.) CLM Reference'!$B$4</f>
        <v>6.5206043765170496E-5</v>
      </c>
      <c r="F1118" s="47">
        <f>Table3[[#This Row],[Residential Incentive Disbursements]]+Table3[[#This Row],[C&amp;I Incentive Disbursements]]</f>
        <v>0</v>
      </c>
      <c r="G1118" s="48">
        <f>Table3[[#This Row],[Incentive Disbursements]]/'1.) CLM Reference'!$B$5</f>
        <v>0</v>
      </c>
      <c r="H1118" s="47">
        <v>3811.5693840000004</v>
      </c>
      <c r="I1118" s="48">
        <f>Table3[[#This Row],[Residential CLM $ Collected]]/'1.) CLM Reference'!$B$4</f>
        <v>4.1032963493577493E-5</v>
      </c>
      <c r="J1118" s="68">
        <v>0</v>
      </c>
      <c r="K1118" s="48">
        <f>Table3[[#This Row],[Residential Incentive Disbursements]]/'1.) CLM Reference'!$B$5</f>
        <v>0</v>
      </c>
      <c r="L1118" s="49">
        <v>2245.4476800000002</v>
      </c>
      <c r="M1118" s="48">
        <f>Table3[[#This Row],[C&amp;I CLM $ Collected]]/'1.) CLM Reference'!$B$4</f>
        <v>2.4173080271592999E-5</v>
      </c>
      <c r="N1118" s="68">
        <v>0</v>
      </c>
      <c r="O1118" s="48">
        <f>Table3[[#This Row],[C&amp;I Incentive Disbursements]]/'1.) CLM Reference'!$B$5</f>
        <v>0</v>
      </c>
    </row>
    <row r="1119" spans="1:15" x14ac:dyDescent="0.35">
      <c r="A1119" t="s">
        <v>173</v>
      </c>
      <c r="B1119" s="72">
        <v>9003515101</v>
      </c>
      <c r="C1119" t="s">
        <v>45</v>
      </c>
      <c r="D1119" s="47">
        <f>Table3[[#This Row],[Residential CLM $ Collected]]+Table3[[#This Row],[C&amp;I CLM $ Collected]]</f>
        <v>31.7331</v>
      </c>
      <c r="E1119" s="48">
        <f>Table3[[#This Row],[CLM $ Collected ]]/'1.) CLM Reference'!$B$4</f>
        <v>3.4161863596237865E-7</v>
      </c>
      <c r="F1119" s="47">
        <f>Table3[[#This Row],[Residential Incentive Disbursements]]+Table3[[#This Row],[C&amp;I Incentive Disbursements]]</f>
        <v>0</v>
      </c>
      <c r="G1119" s="48">
        <f>Table3[[#This Row],[Incentive Disbursements]]/'1.) CLM Reference'!$B$5</f>
        <v>0</v>
      </c>
      <c r="H1119" s="47">
        <v>31.7331</v>
      </c>
      <c r="I1119" s="48">
        <f>Table3[[#This Row],[Residential CLM $ Collected]]/'1.) CLM Reference'!$B$4</f>
        <v>3.4161863596237865E-7</v>
      </c>
      <c r="J1119" s="68">
        <v>0</v>
      </c>
      <c r="K1119" s="48">
        <f>Table3[[#This Row],[Residential Incentive Disbursements]]/'1.) CLM Reference'!$B$5</f>
        <v>0</v>
      </c>
      <c r="L1119" s="49">
        <v>0</v>
      </c>
      <c r="M1119" s="48">
        <f>Table3[[#This Row],[C&amp;I CLM $ Collected]]/'1.) CLM Reference'!$B$4</f>
        <v>0</v>
      </c>
      <c r="N1119" s="68">
        <v>0</v>
      </c>
      <c r="O1119" s="48">
        <f>Table3[[#This Row],[C&amp;I Incentive Disbursements]]/'1.) CLM Reference'!$B$5</f>
        <v>0</v>
      </c>
    </row>
    <row r="1120" spans="1:15" x14ac:dyDescent="0.35">
      <c r="A1120" t="s">
        <v>173</v>
      </c>
      <c r="B1120" s="72">
        <v>9011870100</v>
      </c>
      <c r="C1120" t="s">
        <v>45</v>
      </c>
      <c r="D1120" s="47">
        <f>Table3[[#This Row],[Residential CLM $ Collected]]+Table3[[#This Row],[C&amp;I CLM $ Collected]]</f>
        <v>10.74675</v>
      </c>
      <c r="E1120" s="48">
        <f>Table3[[#This Row],[CLM $ Collected ]]/'1.) CLM Reference'!$B$4</f>
        <v>1.1569276484266249E-7</v>
      </c>
      <c r="F1120" s="47">
        <f>Table3[[#This Row],[Residential Incentive Disbursements]]+Table3[[#This Row],[C&amp;I Incentive Disbursements]]</f>
        <v>0</v>
      </c>
      <c r="G1120" s="48">
        <f>Table3[[#This Row],[Incentive Disbursements]]/'1.) CLM Reference'!$B$5</f>
        <v>0</v>
      </c>
      <c r="H1120" s="47">
        <v>10.74675</v>
      </c>
      <c r="I1120" s="48">
        <f>Table3[[#This Row],[Residential CLM $ Collected]]/'1.) CLM Reference'!$B$4</f>
        <v>1.1569276484266249E-7</v>
      </c>
      <c r="J1120" s="68">
        <v>0</v>
      </c>
      <c r="K1120" s="48">
        <f>Table3[[#This Row],[Residential Incentive Disbursements]]/'1.) CLM Reference'!$B$5</f>
        <v>0</v>
      </c>
      <c r="L1120" s="49">
        <v>0</v>
      </c>
      <c r="M1120" s="48">
        <f>Table3[[#This Row],[C&amp;I CLM $ Collected]]/'1.) CLM Reference'!$B$4</f>
        <v>0</v>
      </c>
      <c r="N1120" s="68">
        <v>0</v>
      </c>
      <c r="O1120" s="48">
        <f>Table3[[#This Row],[C&amp;I Incentive Disbursements]]/'1.) CLM Reference'!$B$5</f>
        <v>0</v>
      </c>
    </row>
    <row r="1121" spans="1:15" x14ac:dyDescent="0.35">
      <c r="A1121" t="s">
        <v>173</v>
      </c>
      <c r="B1121" s="72">
        <v>9013530400</v>
      </c>
      <c r="C1121" t="s">
        <v>45</v>
      </c>
      <c r="D1121" s="47">
        <f>Table3[[#This Row],[Residential CLM $ Collected]]+Table3[[#This Row],[C&amp;I CLM $ Collected]]</f>
        <v>41.533169999999998</v>
      </c>
      <c r="E1121" s="48">
        <f>Table3[[#This Row],[CLM $ Collected ]]/'1.) CLM Reference'!$B$4</f>
        <v>4.4712003814923802E-7</v>
      </c>
      <c r="F1121" s="47">
        <f>Table3[[#This Row],[Residential Incentive Disbursements]]+Table3[[#This Row],[C&amp;I Incentive Disbursements]]</f>
        <v>0</v>
      </c>
      <c r="G1121" s="48">
        <f>Table3[[#This Row],[Incentive Disbursements]]/'1.) CLM Reference'!$B$5</f>
        <v>0</v>
      </c>
      <c r="H1121" s="47">
        <v>41.533169999999998</v>
      </c>
      <c r="I1121" s="48">
        <f>Table3[[#This Row],[Residential CLM $ Collected]]/'1.) CLM Reference'!$B$4</f>
        <v>4.4712003814923802E-7</v>
      </c>
      <c r="J1121" s="68">
        <v>0</v>
      </c>
      <c r="K1121" s="48">
        <f>Table3[[#This Row],[Residential Incentive Disbursements]]/'1.) CLM Reference'!$B$5</f>
        <v>0</v>
      </c>
      <c r="L1121" s="49">
        <v>0</v>
      </c>
      <c r="M1121" s="48">
        <f>Table3[[#This Row],[C&amp;I CLM $ Collected]]/'1.) CLM Reference'!$B$4</f>
        <v>0</v>
      </c>
      <c r="N1121" s="68">
        <v>0</v>
      </c>
      <c r="O1121" s="48">
        <f>Table3[[#This Row],[C&amp;I Incentive Disbursements]]/'1.) CLM Reference'!$B$5</f>
        <v>0</v>
      </c>
    </row>
    <row r="1122" spans="1:15" x14ac:dyDescent="0.35">
      <c r="A1122" t="s">
        <v>173</v>
      </c>
      <c r="B1122" s="72">
        <v>9013850200</v>
      </c>
      <c r="C1122" t="s">
        <v>45</v>
      </c>
      <c r="D1122" s="47">
        <f>Table3[[#This Row],[Residential CLM $ Collected]]+Table3[[#This Row],[C&amp;I CLM $ Collected]]</f>
        <v>53.047890000000002</v>
      </c>
      <c r="E1122" s="48">
        <f>Table3[[#This Row],[CLM $ Collected ]]/'1.) CLM Reference'!$B$4</f>
        <v>5.710802859626796E-7</v>
      </c>
      <c r="F1122" s="47">
        <f>Table3[[#This Row],[Residential Incentive Disbursements]]+Table3[[#This Row],[C&amp;I Incentive Disbursements]]</f>
        <v>0</v>
      </c>
      <c r="G1122" s="48">
        <f>Table3[[#This Row],[Incentive Disbursements]]/'1.) CLM Reference'!$B$5</f>
        <v>0</v>
      </c>
      <c r="H1122" s="47">
        <v>53.047890000000002</v>
      </c>
      <c r="I1122" s="48">
        <f>Table3[[#This Row],[Residential CLM $ Collected]]/'1.) CLM Reference'!$B$4</f>
        <v>5.710802859626796E-7</v>
      </c>
      <c r="J1122" s="68">
        <v>0</v>
      </c>
      <c r="K1122" s="48">
        <f>Table3[[#This Row],[Residential Incentive Disbursements]]/'1.) CLM Reference'!$B$5</f>
        <v>0</v>
      </c>
      <c r="L1122" s="49">
        <v>0</v>
      </c>
      <c r="M1122" s="48">
        <f>Table3[[#This Row],[C&amp;I CLM $ Collected]]/'1.) CLM Reference'!$B$4</f>
        <v>0</v>
      </c>
      <c r="N1122" s="68">
        <v>0</v>
      </c>
      <c r="O1122" s="48">
        <f>Table3[[#This Row],[C&amp;I Incentive Disbursements]]/'1.) CLM Reference'!$B$5</f>
        <v>0</v>
      </c>
    </row>
    <row r="1123" spans="1:15" x14ac:dyDescent="0.35">
      <c r="A1123" t="s">
        <v>173</v>
      </c>
      <c r="B1123" s="72">
        <v>9013890100</v>
      </c>
      <c r="C1123" t="s">
        <v>45</v>
      </c>
      <c r="D1123" s="47">
        <f>Table3[[#This Row],[Residential CLM $ Collected]]+Table3[[#This Row],[C&amp;I CLM $ Collected]]</f>
        <v>1850.545431</v>
      </c>
      <c r="E1123" s="48">
        <f>Table3[[#This Row],[CLM $ Collected ]]/'1.) CLM Reference'!$B$4</f>
        <v>1.992181053614781E-5</v>
      </c>
      <c r="F1123" s="47">
        <f>Table3[[#This Row],[Residential Incentive Disbursements]]+Table3[[#This Row],[C&amp;I Incentive Disbursements]]</f>
        <v>0</v>
      </c>
      <c r="G1123" s="48">
        <f>Table3[[#This Row],[Incentive Disbursements]]/'1.) CLM Reference'!$B$5</f>
        <v>0</v>
      </c>
      <c r="H1123" s="47">
        <v>1850.545431</v>
      </c>
      <c r="I1123" s="48">
        <f>Table3[[#This Row],[Residential CLM $ Collected]]/'1.) CLM Reference'!$B$4</f>
        <v>1.992181053614781E-5</v>
      </c>
      <c r="J1123" s="68">
        <v>0</v>
      </c>
      <c r="K1123" s="48">
        <f>Table3[[#This Row],[Residential Incentive Disbursements]]/'1.) CLM Reference'!$B$5</f>
        <v>0</v>
      </c>
      <c r="L1123" s="49">
        <v>0</v>
      </c>
      <c r="M1123" s="48">
        <f>Table3[[#This Row],[C&amp;I CLM $ Collected]]/'1.) CLM Reference'!$B$4</f>
        <v>0</v>
      </c>
      <c r="N1123" s="68">
        <v>0</v>
      </c>
      <c r="O1123" s="48">
        <f>Table3[[#This Row],[C&amp;I Incentive Disbursements]]/'1.) CLM Reference'!$B$5</f>
        <v>0</v>
      </c>
    </row>
    <row r="1124" spans="1:15" x14ac:dyDescent="0.35">
      <c r="A1124" t="s">
        <v>173</v>
      </c>
      <c r="B1124" s="72">
        <v>9013890201</v>
      </c>
      <c r="C1124" t="s">
        <v>45</v>
      </c>
      <c r="D1124" s="47">
        <f>Table3[[#This Row],[Residential CLM $ Collected]]+Table3[[#This Row],[C&amp;I CLM $ Collected]]</f>
        <v>11343.154053000002</v>
      </c>
      <c r="E1124" s="48">
        <f>Table3[[#This Row],[CLM $ Collected ]]/'1.) CLM Reference'!$B$4</f>
        <v>1.2211327651874502E-4</v>
      </c>
      <c r="F1124" s="47">
        <f>Table3[[#This Row],[Residential Incentive Disbursements]]+Table3[[#This Row],[C&amp;I Incentive Disbursements]]</f>
        <v>28395.01</v>
      </c>
      <c r="G1124" s="48">
        <f>Table3[[#This Row],[Incentive Disbursements]]/'1.) CLM Reference'!$B$5</f>
        <v>2.2799779758942183E-4</v>
      </c>
      <c r="H1124" s="47">
        <v>9575.5672530000011</v>
      </c>
      <c r="I1124" s="48">
        <f>Table3[[#This Row],[Residential CLM $ Collected]]/'1.) CLM Reference'!$B$4</f>
        <v>1.0308454653140984E-4</v>
      </c>
      <c r="J1124" s="68">
        <v>27261.01</v>
      </c>
      <c r="K1124" s="48">
        <f>Table3[[#This Row],[Residential Incentive Disbursements]]/'1.) CLM Reference'!$B$5</f>
        <v>2.188923420017533E-4</v>
      </c>
      <c r="L1124" s="49">
        <v>1767.5868</v>
      </c>
      <c r="M1124" s="48">
        <f>Table3[[#This Row],[C&amp;I CLM $ Collected]]/'1.) CLM Reference'!$B$4</f>
        <v>1.9028729987335175E-5</v>
      </c>
      <c r="N1124" s="68">
        <v>1134</v>
      </c>
      <c r="O1124" s="48">
        <f>Table3[[#This Row],[C&amp;I Incentive Disbursements]]/'1.) CLM Reference'!$B$5</f>
        <v>9.1054555876685515E-6</v>
      </c>
    </row>
    <row r="1125" spans="1:15" x14ac:dyDescent="0.35">
      <c r="A1125" t="s">
        <v>173</v>
      </c>
      <c r="B1125" s="72">
        <v>9013890202</v>
      </c>
      <c r="C1125" t="s">
        <v>45</v>
      </c>
      <c r="D1125" s="47">
        <f>Table3[[#This Row],[Residential CLM $ Collected]]+Table3[[#This Row],[C&amp;I CLM $ Collected]]</f>
        <v>41.359290000000001</v>
      </c>
      <c r="E1125" s="48">
        <f>Table3[[#This Row],[CLM $ Collected ]]/'1.) CLM Reference'!$B$4</f>
        <v>4.4524815521245791E-7</v>
      </c>
      <c r="F1125" s="47">
        <f>Table3[[#This Row],[Residential Incentive Disbursements]]+Table3[[#This Row],[C&amp;I Incentive Disbursements]]</f>
        <v>0</v>
      </c>
      <c r="G1125" s="48">
        <f>Table3[[#This Row],[Incentive Disbursements]]/'1.) CLM Reference'!$B$5</f>
        <v>0</v>
      </c>
      <c r="H1125" s="47">
        <v>41.359290000000001</v>
      </c>
      <c r="I1125" s="48">
        <f>Table3[[#This Row],[Residential CLM $ Collected]]/'1.) CLM Reference'!$B$4</f>
        <v>4.4524815521245791E-7</v>
      </c>
      <c r="J1125" s="68">
        <v>0</v>
      </c>
      <c r="K1125" s="48">
        <f>Table3[[#This Row],[Residential Incentive Disbursements]]/'1.) CLM Reference'!$B$5</f>
        <v>0</v>
      </c>
      <c r="L1125" s="49">
        <v>0</v>
      </c>
      <c r="M1125" s="48">
        <f>Table3[[#This Row],[C&amp;I CLM $ Collected]]/'1.) CLM Reference'!$B$4</f>
        <v>0</v>
      </c>
      <c r="N1125" s="68">
        <v>0</v>
      </c>
      <c r="O1125" s="48">
        <f>Table3[[#This Row],[C&amp;I Incentive Disbursements]]/'1.) CLM Reference'!$B$5</f>
        <v>0</v>
      </c>
    </row>
    <row r="1126" spans="1:15" x14ac:dyDescent="0.35">
      <c r="A1126" t="s">
        <v>174</v>
      </c>
      <c r="B1126" s="72">
        <v>9003487202</v>
      </c>
      <c r="C1126" t="s">
        <v>45</v>
      </c>
      <c r="D1126" s="47">
        <f>Table3[[#This Row],[Residential CLM $ Collected]]+Table3[[#This Row],[C&amp;I CLM $ Collected]]</f>
        <v>293.35487999999998</v>
      </c>
      <c r="E1126" s="48">
        <f>Table3[[#This Row],[CLM $ Collected ]]/'1.) CLM Reference'!$B$4</f>
        <v>3.1580745013411002E-6</v>
      </c>
      <c r="F1126" s="47">
        <f>Table3[[#This Row],[Residential Incentive Disbursements]]+Table3[[#This Row],[C&amp;I Incentive Disbursements]]</f>
        <v>0</v>
      </c>
      <c r="G1126" s="48">
        <f>Table3[[#This Row],[Incentive Disbursements]]/'1.) CLM Reference'!$B$5</f>
        <v>0</v>
      </c>
      <c r="H1126" s="47">
        <v>293.35487999999998</v>
      </c>
      <c r="I1126" s="48">
        <f>Table3[[#This Row],[Residential CLM $ Collected]]/'1.) CLM Reference'!$B$4</f>
        <v>3.1580745013411002E-6</v>
      </c>
      <c r="J1126" s="68">
        <v>0</v>
      </c>
      <c r="K1126" s="48">
        <f>Table3[[#This Row],[Residential Incentive Disbursements]]/'1.) CLM Reference'!$B$5</f>
        <v>0</v>
      </c>
      <c r="L1126" s="49">
        <v>0</v>
      </c>
      <c r="M1126" s="48">
        <f>Table3[[#This Row],[C&amp;I CLM $ Collected]]/'1.) CLM Reference'!$B$4</f>
        <v>0</v>
      </c>
      <c r="N1126" s="68">
        <v>0</v>
      </c>
      <c r="O1126" s="48">
        <f>Table3[[#This Row],[C&amp;I Incentive Disbursements]]/'1.) CLM Reference'!$B$5</f>
        <v>0</v>
      </c>
    </row>
    <row r="1127" spans="1:15" x14ac:dyDescent="0.35">
      <c r="A1127" t="s">
        <v>174</v>
      </c>
      <c r="B1127" s="72">
        <v>9003514101</v>
      </c>
      <c r="C1127" t="s">
        <v>45</v>
      </c>
      <c r="D1127" s="47">
        <f>Table3[[#This Row],[Residential CLM $ Collected]]+Table3[[#This Row],[C&amp;I CLM $ Collected]]</f>
        <v>582.19371000000001</v>
      </c>
      <c r="E1127" s="48">
        <f>Table3[[#This Row],[CLM $ Collected ]]/'1.) CLM Reference'!$B$4</f>
        <v>6.2675320430741611E-6</v>
      </c>
      <c r="F1127" s="47">
        <f>Table3[[#This Row],[Residential Incentive Disbursements]]+Table3[[#This Row],[C&amp;I Incentive Disbursements]]</f>
        <v>0</v>
      </c>
      <c r="G1127" s="48">
        <f>Table3[[#This Row],[Incentive Disbursements]]/'1.) CLM Reference'!$B$5</f>
        <v>0</v>
      </c>
      <c r="H1127" s="47">
        <v>582.19371000000001</v>
      </c>
      <c r="I1127" s="48">
        <f>Table3[[#This Row],[Residential CLM $ Collected]]/'1.) CLM Reference'!$B$4</f>
        <v>6.2675320430741611E-6</v>
      </c>
      <c r="J1127" s="49">
        <v>0</v>
      </c>
      <c r="K1127" s="48">
        <f>Table3[[#This Row],[Residential Incentive Disbursements]]/'1.) CLM Reference'!$B$5</f>
        <v>0</v>
      </c>
      <c r="L1127" s="49">
        <v>0</v>
      </c>
      <c r="M1127" s="48">
        <f>Table3[[#This Row],[C&amp;I CLM $ Collected]]/'1.) CLM Reference'!$B$4</f>
        <v>0</v>
      </c>
      <c r="N1127" s="49">
        <v>0</v>
      </c>
      <c r="O1127" s="67">
        <f>Table3[[#This Row],[C&amp;I Incentive Disbursements]]/'1.) CLM Reference'!$B$5</f>
        <v>0</v>
      </c>
    </row>
    <row r="1128" spans="1:15" x14ac:dyDescent="0.35">
      <c r="A1128" t="s">
        <v>174</v>
      </c>
      <c r="B1128" s="72">
        <v>9013530100</v>
      </c>
      <c r="C1128" t="s">
        <v>45</v>
      </c>
      <c r="D1128" s="47">
        <f>Table3[[#This Row],[Residential CLM $ Collected]]+Table3[[#This Row],[C&amp;I CLM $ Collected]]</f>
        <v>19799.478930000001</v>
      </c>
      <c r="E1128" s="48">
        <f>Table3[[#This Row],[CLM $ Collected ]]/'1.) CLM Reference'!$B$4</f>
        <v>2.1314876217049254E-4</v>
      </c>
      <c r="F1128" s="47">
        <f>Table3[[#This Row],[Residential Incentive Disbursements]]+Table3[[#This Row],[C&amp;I Incentive Disbursements]]</f>
        <v>13785.48</v>
      </c>
      <c r="G1128" s="48">
        <f>Table3[[#This Row],[Incentive Disbursements]]/'1.) CLM Reference'!$B$5</f>
        <v>1.1069054311701328E-4</v>
      </c>
      <c r="H1128" s="47">
        <v>19799.478930000001</v>
      </c>
      <c r="I1128" s="48">
        <f>Table3[[#This Row],[Residential CLM $ Collected]]/'1.) CLM Reference'!$B$4</f>
        <v>2.1314876217049254E-4</v>
      </c>
      <c r="J1128" s="49">
        <v>13785.48</v>
      </c>
      <c r="K1128" s="48">
        <f>Table3[[#This Row],[Residential Incentive Disbursements]]/'1.) CLM Reference'!$B$5</f>
        <v>1.1069054311701328E-4</v>
      </c>
      <c r="L1128" s="49">
        <v>0</v>
      </c>
      <c r="M1128" s="48">
        <f>Table3[[#This Row],[C&amp;I CLM $ Collected]]/'1.) CLM Reference'!$B$4</f>
        <v>0</v>
      </c>
      <c r="N1128" s="49">
        <v>0</v>
      </c>
      <c r="O1128" s="67">
        <f>Table3[[#This Row],[C&amp;I Incentive Disbursements]]/'1.) CLM Reference'!$B$5</f>
        <v>0</v>
      </c>
    </row>
    <row r="1129" spans="1:15" x14ac:dyDescent="0.35">
      <c r="A1129" t="s">
        <v>174</v>
      </c>
      <c r="B1129" s="72">
        <v>9013530200</v>
      </c>
      <c r="C1129" t="s">
        <v>45</v>
      </c>
      <c r="D1129" s="47">
        <f>Table3[[#This Row],[Residential CLM $ Collected]]+Table3[[#This Row],[C&amp;I CLM $ Collected]]</f>
        <v>44195.624424000001</v>
      </c>
      <c r="E1129" s="48">
        <f>Table3[[#This Row],[CLM $ Collected ]]/'1.) CLM Reference'!$B$4</f>
        <v>4.7578235127461444E-4</v>
      </c>
      <c r="F1129" s="47">
        <f>Table3[[#This Row],[Residential Incentive Disbursements]]+Table3[[#This Row],[C&amp;I Incentive Disbursements]]</f>
        <v>42881.964999999997</v>
      </c>
      <c r="G1129" s="48">
        <f>Table3[[#This Row],[Incentive Disbursements]]/'1.) CLM Reference'!$B$5</f>
        <v>3.4432083581962717E-4</v>
      </c>
      <c r="H1129" s="47">
        <v>44195.624424000001</v>
      </c>
      <c r="I1129" s="48">
        <f>Table3[[#This Row],[Residential CLM $ Collected]]/'1.) CLM Reference'!$B$4</f>
        <v>4.7578235127461444E-4</v>
      </c>
      <c r="J1129" s="49">
        <v>42881.964999999997</v>
      </c>
      <c r="K1129" s="48">
        <f>Table3[[#This Row],[Residential Incentive Disbursements]]/'1.) CLM Reference'!$B$5</f>
        <v>3.4432083581962717E-4</v>
      </c>
      <c r="L1129" s="49">
        <v>0</v>
      </c>
      <c r="M1129" s="48">
        <f>Table3[[#This Row],[C&amp;I CLM $ Collected]]/'1.) CLM Reference'!$B$4</f>
        <v>0</v>
      </c>
      <c r="N1129" s="49">
        <v>0</v>
      </c>
      <c r="O1129" s="67">
        <f>Table3[[#This Row],[C&amp;I Incentive Disbursements]]/'1.) CLM Reference'!$B$5</f>
        <v>0</v>
      </c>
    </row>
    <row r="1130" spans="1:15" x14ac:dyDescent="0.35">
      <c r="A1130" t="s">
        <v>174</v>
      </c>
      <c r="B1130" s="72">
        <v>9013530301</v>
      </c>
      <c r="C1130" t="s">
        <v>45</v>
      </c>
      <c r="D1130" s="47">
        <f>Table3[[#This Row],[Residential CLM $ Collected]]+Table3[[#This Row],[C&amp;I CLM $ Collected]]</f>
        <v>42793.975812000004</v>
      </c>
      <c r="E1130" s="48">
        <f>Table3[[#This Row],[CLM $ Collected ]]/'1.) CLM Reference'!$B$4</f>
        <v>4.6069308212253032E-4</v>
      </c>
      <c r="F1130" s="47">
        <f>Table3[[#This Row],[Residential Incentive Disbursements]]+Table3[[#This Row],[C&amp;I Incentive Disbursements]]</f>
        <v>20861.705000000002</v>
      </c>
      <c r="G1130" s="48">
        <f>Table3[[#This Row],[Incentive Disbursements]]/'1.) CLM Reference'!$B$5</f>
        <v>1.6750910790171337E-4</v>
      </c>
      <c r="H1130" s="47">
        <v>42793.975812000004</v>
      </c>
      <c r="I1130" s="48">
        <f>Table3[[#This Row],[Residential CLM $ Collected]]/'1.) CLM Reference'!$B$4</f>
        <v>4.6069308212253032E-4</v>
      </c>
      <c r="J1130" s="49">
        <v>20861.705000000002</v>
      </c>
      <c r="K1130" s="48">
        <f>Table3[[#This Row],[Residential Incentive Disbursements]]/'1.) CLM Reference'!$B$5</f>
        <v>1.6750910790171337E-4</v>
      </c>
      <c r="L1130" s="49">
        <v>0</v>
      </c>
      <c r="M1130" s="48">
        <f>Table3[[#This Row],[C&amp;I CLM $ Collected]]/'1.) CLM Reference'!$B$4</f>
        <v>0</v>
      </c>
      <c r="N1130" s="49">
        <v>0</v>
      </c>
      <c r="O1130" s="67">
        <f>Table3[[#This Row],[C&amp;I Incentive Disbursements]]/'1.) CLM Reference'!$B$5</f>
        <v>0</v>
      </c>
    </row>
    <row r="1131" spans="1:15" x14ac:dyDescent="0.35">
      <c r="A1131" t="s">
        <v>174</v>
      </c>
      <c r="B1131" s="72">
        <v>9013530302</v>
      </c>
      <c r="C1131" t="s">
        <v>45</v>
      </c>
      <c r="D1131" s="47">
        <f>Table3[[#This Row],[Residential CLM $ Collected]]+Table3[[#This Row],[C&amp;I CLM $ Collected]]</f>
        <v>350584.29516600003</v>
      </c>
      <c r="E1131" s="48">
        <f>Table3[[#This Row],[CLM $ Collected ]]/'1.) CLM Reference'!$B$4</f>
        <v>3.774170462527798E-3</v>
      </c>
      <c r="F1131" s="47">
        <f>Table3[[#This Row],[Residential Incentive Disbursements]]+Table3[[#This Row],[C&amp;I Incentive Disbursements]]</f>
        <v>619137.81499999994</v>
      </c>
      <c r="G1131" s="48">
        <f>Table3[[#This Row],[Incentive Disbursements]]/'1.) CLM Reference'!$B$5</f>
        <v>4.9713684983497767E-3</v>
      </c>
      <c r="H1131" s="47">
        <v>203787.69568500001</v>
      </c>
      <c r="I1131" s="48">
        <f>Table3[[#This Row],[Residential CLM $ Collected]]/'1.) CLM Reference'!$B$4</f>
        <v>2.1938504156803471E-3</v>
      </c>
      <c r="J1131" s="49">
        <v>544439.20499999996</v>
      </c>
      <c r="K1131" s="48">
        <f>Table3[[#This Row],[Residential Incentive Disbursements]]/'1.) CLM Reference'!$B$5</f>
        <v>4.371575838900417E-3</v>
      </c>
      <c r="L1131" s="49">
        <v>146796.59948100001</v>
      </c>
      <c r="M1131" s="48">
        <f>Table3[[#This Row],[C&amp;I CLM $ Collected]]/'1.) CLM Reference'!$B$4</f>
        <v>1.5803200468474509E-3</v>
      </c>
      <c r="N1131" s="49">
        <v>74698.61</v>
      </c>
      <c r="O1131" s="67">
        <f>Table3[[#This Row],[C&amp;I Incentive Disbursements]]/'1.) CLM Reference'!$B$5</f>
        <v>5.9979265944935974E-4</v>
      </c>
    </row>
    <row r="1132" spans="1:15" x14ac:dyDescent="0.35">
      <c r="A1132" t="s">
        <v>174</v>
      </c>
      <c r="B1132" s="72">
        <v>9013530400</v>
      </c>
      <c r="C1132" t="s">
        <v>45</v>
      </c>
      <c r="D1132" s="47">
        <f>Table3[[#This Row],[Residential CLM $ Collected]]+Table3[[#This Row],[C&amp;I CLM $ Collected]]</f>
        <v>36310.123437000002</v>
      </c>
      <c r="E1132" s="48">
        <f>Table3[[#This Row],[CLM $ Collected ]]/'1.) CLM Reference'!$B$4</f>
        <v>3.9089199732057496E-4</v>
      </c>
      <c r="F1132" s="47">
        <f>Table3[[#This Row],[Residential Incentive Disbursements]]+Table3[[#This Row],[C&amp;I Incentive Disbursements]]</f>
        <v>23887.19</v>
      </c>
      <c r="G1132" s="48">
        <f>Table3[[#This Row],[Incentive Disbursements]]/'1.) CLM Reference'!$B$5</f>
        <v>1.9180224661305144E-4</v>
      </c>
      <c r="H1132" s="47">
        <v>36310.123437000002</v>
      </c>
      <c r="I1132" s="48">
        <f>Table3[[#This Row],[Residential CLM $ Collected]]/'1.) CLM Reference'!$B$4</f>
        <v>3.9089199732057496E-4</v>
      </c>
      <c r="J1132" s="49">
        <v>23887.19</v>
      </c>
      <c r="K1132" s="48">
        <f>Table3[[#This Row],[Residential Incentive Disbursements]]/'1.) CLM Reference'!$B$5</f>
        <v>1.9180224661305144E-4</v>
      </c>
      <c r="L1132" s="49">
        <v>0</v>
      </c>
      <c r="M1132" s="48">
        <f>Table3[[#This Row],[C&amp;I CLM $ Collected]]/'1.) CLM Reference'!$B$4</f>
        <v>0</v>
      </c>
      <c r="N1132" s="49">
        <v>0</v>
      </c>
      <c r="O1132" s="67">
        <f>Table3[[#This Row],[C&amp;I Incentive Disbursements]]/'1.) CLM Reference'!$B$5</f>
        <v>0</v>
      </c>
    </row>
    <row r="1133" spans="1:15" x14ac:dyDescent="0.35">
      <c r="A1133" t="s">
        <v>174</v>
      </c>
      <c r="B1133" s="72">
        <v>9013530500</v>
      </c>
      <c r="C1133" t="s">
        <v>45</v>
      </c>
      <c r="D1133" s="47">
        <f>Table3[[#This Row],[Residential CLM $ Collected]]+Table3[[#This Row],[C&amp;I CLM $ Collected]]</f>
        <v>37183.288422000005</v>
      </c>
      <c r="E1133" s="48">
        <f>Table3[[#This Row],[CLM $ Collected ]]/'1.) CLM Reference'!$B$4</f>
        <v>4.0029194346973186E-4</v>
      </c>
      <c r="F1133" s="47">
        <f>Table3[[#This Row],[Residential Incentive Disbursements]]+Table3[[#This Row],[C&amp;I Incentive Disbursements]]</f>
        <v>48754.07</v>
      </c>
      <c r="G1133" s="48">
        <f>Table3[[#This Row],[Incentive Disbursements]]/'1.) CLM Reference'!$B$5</f>
        <v>3.9147091631665227E-4</v>
      </c>
      <c r="H1133" s="47">
        <v>37183.288422000005</v>
      </c>
      <c r="I1133" s="48">
        <f>Table3[[#This Row],[Residential CLM $ Collected]]/'1.) CLM Reference'!$B$4</f>
        <v>4.0029194346973186E-4</v>
      </c>
      <c r="J1133" s="49">
        <v>48754.07</v>
      </c>
      <c r="K1133" s="48">
        <f>Table3[[#This Row],[Residential Incentive Disbursements]]/'1.) CLM Reference'!$B$5</f>
        <v>3.9147091631665227E-4</v>
      </c>
      <c r="L1133" s="49">
        <v>0</v>
      </c>
      <c r="M1133" s="48">
        <f>Table3[[#This Row],[C&amp;I CLM $ Collected]]/'1.) CLM Reference'!$B$4</f>
        <v>0</v>
      </c>
      <c r="N1133" s="49">
        <v>0</v>
      </c>
      <c r="O1133" s="67">
        <f>Table3[[#This Row],[C&amp;I Incentive Disbursements]]/'1.) CLM Reference'!$B$5</f>
        <v>0</v>
      </c>
    </row>
    <row r="1134" spans="1:15" x14ac:dyDescent="0.35">
      <c r="A1134" t="s">
        <v>174</v>
      </c>
      <c r="B1134" s="72">
        <v>9013530600</v>
      </c>
      <c r="C1134" t="s">
        <v>45</v>
      </c>
      <c r="D1134" s="47">
        <f>Table3[[#This Row],[Residential CLM $ Collected]]+Table3[[#This Row],[C&amp;I CLM $ Collected]]</f>
        <v>30857.598743999999</v>
      </c>
      <c r="E1134" s="48">
        <f>Table3[[#This Row],[CLM $ Collected ]]/'1.) CLM Reference'!$B$4</f>
        <v>3.3219353898609615E-4</v>
      </c>
      <c r="F1134" s="47">
        <f>Table3[[#This Row],[Residential Incentive Disbursements]]+Table3[[#This Row],[C&amp;I Incentive Disbursements]]</f>
        <v>25912.400000000001</v>
      </c>
      <c r="G1134" s="48">
        <f>Table3[[#This Row],[Incentive Disbursements]]/'1.) CLM Reference'!$B$5</f>
        <v>2.0806367492936734E-4</v>
      </c>
      <c r="H1134" s="47">
        <v>30857.598743999999</v>
      </c>
      <c r="I1134" s="48">
        <f>Table3[[#This Row],[Residential CLM $ Collected]]/'1.) CLM Reference'!$B$4</f>
        <v>3.3219353898609615E-4</v>
      </c>
      <c r="J1134" s="49">
        <v>25912.400000000001</v>
      </c>
      <c r="K1134" s="48">
        <f>Table3[[#This Row],[Residential Incentive Disbursements]]/'1.) CLM Reference'!$B$5</f>
        <v>2.0806367492936734E-4</v>
      </c>
      <c r="L1134" s="49">
        <v>0</v>
      </c>
      <c r="M1134" s="48">
        <f>Table3[[#This Row],[C&amp;I CLM $ Collected]]/'1.) CLM Reference'!$B$4</f>
        <v>0</v>
      </c>
      <c r="N1134" s="49">
        <v>0</v>
      </c>
      <c r="O1134" s="67">
        <f>Table3[[#This Row],[C&amp;I Incentive Disbursements]]/'1.) CLM Reference'!$B$5</f>
        <v>0</v>
      </c>
    </row>
    <row r="1135" spans="1:15" x14ac:dyDescent="0.35">
      <c r="A1135" t="s">
        <v>174</v>
      </c>
      <c r="B1135" s="72">
        <v>9013533102</v>
      </c>
      <c r="C1135" t="s">
        <v>45</v>
      </c>
      <c r="D1135" s="47">
        <f>Table3[[#This Row],[Residential CLM $ Collected]]+Table3[[#This Row],[C&amp;I CLM $ Collected]]</f>
        <v>62.654760000000003</v>
      </c>
      <c r="E1135" s="48">
        <f>Table3[[#This Row],[CLM $ Collected ]]/'1.) CLM Reference'!$B$4</f>
        <v>6.7450181821978323E-7</v>
      </c>
      <c r="F1135" s="47">
        <f>Table3[[#This Row],[Residential Incentive Disbursements]]+Table3[[#This Row],[C&amp;I Incentive Disbursements]]</f>
        <v>738.09</v>
      </c>
      <c r="G1135" s="48">
        <f>Table3[[#This Row],[Incentive Disbursements]]/'1.) CLM Reference'!$B$5</f>
        <v>5.9264953392436338E-6</v>
      </c>
      <c r="H1135" s="47">
        <v>62.654760000000003</v>
      </c>
      <c r="I1135" s="48">
        <f>Table3[[#This Row],[Residential CLM $ Collected]]/'1.) CLM Reference'!$B$4</f>
        <v>6.7450181821978323E-7</v>
      </c>
      <c r="J1135" s="49">
        <v>738.09</v>
      </c>
      <c r="K1135" s="48">
        <f>Table3[[#This Row],[Residential Incentive Disbursements]]/'1.) CLM Reference'!$B$5</f>
        <v>5.9264953392436338E-6</v>
      </c>
      <c r="L1135" s="49">
        <v>0</v>
      </c>
      <c r="M1135" s="48">
        <f>Table3[[#This Row],[C&amp;I CLM $ Collected]]/'1.) CLM Reference'!$B$4</f>
        <v>0</v>
      </c>
      <c r="N1135" s="49">
        <v>0</v>
      </c>
      <c r="O1135" s="67">
        <f>Table3[[#This Row],[C&amp;I Incentive Disbursements]]/'1.) CLM Reference'!$B$5</f>
        <v>0</v>
      </c>
    </row>
    <row r="1136" spans="1:15" x14ac:dyDescent="0.35">
      <c r="A1136" t="s">
        <v>174</v>
      </c>
      <c r="B1136" s="72">
        <v>9013535100</v>
      </c>
      <c r="C1136" t="s">
        <v>45</v>
      </c>
      <c r="D1136" s="47">
        <f>Table3[[#This Row],[Residential CLM $ Collected]]+Table3[[#This Row],[C&amp;I CLM $ Collected]]</f>
        <v>948.94527000000005</v>
      </c>
      <c r="E1136" s="48">
        <f>Table3[[#This Row],[CLM $ Collected ]]/'1.) CLM Reference'!$B$4</f>
        <v>1.0215749130729464E-5</v>
      </c>
      <c r="F1136" s="47">
        <f>Table3[[#This Row],[Residential Incentive Disbursements]]+Table3[[#This Row],[C&amp;I Incentive Disbursements]]</f>
        <v>0</v>
      </c>
      <c r="G1136" s="48">
        <f>Table3[[#This Row],[Incentive Disbursements]]/'1.) CLM Reference'!$B$5</f>
        <v>0</v>
      </c>
      <c r="H1136" s="47">
        <v>948.94527000000005</v>
      </c>
      <c r="I1136" s="48">
        <f>Table3[[#This Row],[Residential CLM $ Collected]]/'1.) CLM Reference'!$B$4</f>
        <v>1.0215749130729464E-5</v>
      </c>
      <c r="J1136" s="49">
        <v>0</v>
      </c>
      <c r="K1136" s="48">
        <f>Table3[[#This Row],[Residential Incentive Disbursements]]/'1.) CLM Reference'!$B$5</f>
        <v>0</v>
      </c>
      <c r="L1136" s="49">
        <v>0</v>
      </c>
      <c r="M1136" s="48">
        <f>Table3[[#This Row],[C&amp;I CLM $ Collected]]/'1.) CLM Reference'!$B$4</f>
        <v>0</v>
      </c>
      <c r="N1136" s="49">
        <v>0</v>
      </c>
      <c r="O1136" s="67">
        <f>Table3[[#This Row],[C&amp;I Incentive Disbursements]]/'1.) CLM Reference'!$B$5</f>
        <v>0</v>
      </c>
    </row>
    <row r="1137" spans="1:15" x14ac:dyDescent="0.35">
      <c r="A1137" t="s">
        <v>174</v>
      </c>
      <c r="B1137" s="72">
        <v>9013535200</v>
      </c>
      <c r="C1137" t="s">
        <v>45</v>
      </c>
      <c r="D1137" s="47">
        <f>Table3[[#This Row],[Residential CLM $ Collected]]+Table3[[#This Row],[C&amp;I CLM $ Collected]]</f>
        <v>506.53176000000002</v>
      </c>
      <c r="E1137" s="48">
        <f>Table3[[#This Row],[CLM $ Collected ]]/'1.) CLM Reference'!$B$4</f>
        <v>5.4530029818335734E-6</v>
      </c>
      <c r="F1137" s="47">
        <f>Table3[[#This Row],[Residential Incentive Disbursements]]+Table3[[#This Row],[C&amp;I Incentive Disbursements]]</f>
        <v>0</v>
      </c>
      <c r="G1137" s="48">
        <f>Table3[[#This Row],[Incentive Disbursements]]/'1.) CLM Reference'!$B$5</f>
        <v>0</v>
      </c>
      <c r="H1137" s="47">
        <v>506.53176000000002</v>
      </c>
      <c r="I1137" s="48">
        <f>Table3[[#This Row],[Residential CLM $ Collected]]/'1.) CLM Reference'!$B$4</f>
        <v>5.4530029818335734E-6</v>
      </c>
      <c r="J1137" s="49">
        <v>0</v>
      </c>
      <c r="K1137" s="48">
        <f>Table3[[#This Row],[Residential Incentive Disbursements]]/'1.) CLM Reference'!$B$5</f>
        <v>0</v>
      </c>
      <c r="L1137" s="49">
        <v>0</v>
      </c>
      <c r="M1137" s="48">
        <f>Table3[[#This Row],[C&amp;I CLM $ Collected]]/'1.) CLM Reference'!$B$4</f>
        <v>0</v>
      </c>
      <c r="N1137" s="49">
        <v>0</v>
      </c>
      <c r="O1137" s="67">
        <f>Table3[[#This Row],[C&amp;I Incentive Disbursements]]/'1.) CLM Reference'!$B$5</f>
        <v>0</v>
      </c>
    </row>
    <row r="1138" spans="1:15" x14ac:dyDescent="0.35">
      <c r="A1138" t="s">
        <v>175</v>
      </c>
      <c r="B1138" s="72">
        <v>9011708100</v>
      </c>
      <c r="C1138" t="s">
        <v>45</v>
      </c>
      <c r="D1138" s="47">
        <f>Table3[[#This Row],[Residential CLM $ Collected]]+Table3[[#This Row],[C&amp;I CLM $ Collected]]</f>
        <v>60468.639692999997</v>
      </c>
      <c r="E1138" s="48">
        <f>Table3[[#This Row],[CLM $ Collected ]]/'1.) CLM Reference'!$B$4</f>
        <v>6.5096741920654482E-4</v>
      </c>
      <c r="F1138" s="47">
        <f>Table3[[#This Row],[Residential Incentive Disbursements]]+Table3[[#This Row],[C&amp;I Incentive Disbursements]]</f>
        <v>129827.41500000001</v>
      </c>
      <c r="G1138" s="48">
        <f>Table3[[#This Row],[Incentive Disbursements]]/'1.) CLM Reference'!$B$5</f>
        <v>1.0424495249949858E-3</v>
      </c>
      <c r="H1138" s="47">
        <v>49197.796052999998</v>
      </c>
      <c r="I1138" s="48">
        <f>Table3[[#This Row],[Residential CLM $ Collected]]/'1.) CLM Reference'!$B$4</f>
        <v>5.2963259120543393E-4</v>
      </c>
      <c r="J1138" s="49">
        <v>81345.205000000002</v>
      </c>
      <c r="K1138" s="48">
        <f>Table3[[#This Row],[Residential Incentive Disbursements]]/'1.) CLM Reference'!$B$5</f>
        <v>6.5316150916868939E-4</v>
      </c>
      <c r="L1138" s="49">
        <v>11270.843640000001</v>
      </c>
      <c r="M1138" s="48">
        <f>Table3[[#This Row],[C&amp;I CLM $ Collected]]/'1.) CLM Reference'!$B$4</f>
        <v>1.2133482800111086E-4</v>
      </c>
      <c r="N1138" s="49">
        <v>48482.21</v>
      </c>
      <c r="O1138" s="67">
        <f>Table3[[#This Row],[C&amp;I Incentive Disbursements]]/'1.) CLM Reference'!$B$5</f>
        <v>3.8928801582629639E-4</v>
      </c>
    </row>
    <row r="1139" spans="1:15" x14ac:dyDescent="0.35">
      <c r="A1139" t="s">
        <v>175</v>
      </c>
      <c r="B1139" s="72">
        <v>9011709100</v>
      </c>
      <c r="C1139" t="s">
        <v>45</v>
      </c>
      <c r="D1139" s="47">
        <f>Table3[[#This Row],[Residential CLM $ Collected]]+Table3[[#This Row],[C&amp;I CLM $ Collected]]</f>
        <v>165.30674999999999</v>
      </c>
      <c r="E1139" s="48">
        <f>Table3[[#This Row],[CLM $ Collected ]]/'1.) CLM Reference'!$B$4</f>
        <v>1.7795887086472465E-6</v>
      </c>
      <c r="F1139" s="47">
        <f>Table3[[#This Row],[Residential Incentive Disbursements]]+Table3[[#This Row],[C&amp;I Incentive Disbursements]]</f>
        <v>0</v>
      </c>
      <c r="G1139" s="48">
        <f>Table3[[#This Row],[Incentive Disbursements]]/'1.) CLM Reference'!$B$5</f>
        <v>0</v>
      </c>
      <c r="H1139" s="47">
        <v>165.30674999999999</v>
      </c>
      <c r="I1139" s="48">
        <f>Table3[[#This Row],[Residential CLM $ Collected]]/'1.) CLM Reference'!$B$4</f>
        <v>1.7795887086472465E-6</v>
      </c>
      <c r="J1139" s="49">
        <v>0</v>
      </c>
      <c r="K1139" s="48">
        <f>Table3[[#This Row],[Residential Incentive Disbursements]]/'1.) CLM Reference'!$B$5</f>
        <v>0</v>
      </c>
      <c r="L1139" s="49">
        <v>0</v>
      </c>
      <c r="M1139" s="48">
        <f>Table3[[#This Row],[C&amp;I CLM $ Collected]]/'1.) CLM Reference'!$B$4</f>
        <v>0</v>
      </c>
      <c r="N1139" s="49">
        <v>0</v>
      </c>
      <c r="O1139" s="67">
        <f>Table3[[#This Row],[C&amp;I Incentive Disbursements]]/'1.) CLM Reference'!$B$5</f>
        <v>0</v>
      </c>
    </row>
    <row r="1140" spans="1:15" x14ac:dyDescent="0.35">
      <c r="A1140" t="s">
        <v>175</v>
      </c>
      <c r="B1140" s="72">
        <v>9015908100</v>
      </c>
      <c r="C1140" t="s">
        <v>45</v>
      </c>
      <c r="D1140" s="47">
        <f>Table3[[#This Row],[Residential CLM $ Collected]]+Table3[[#This Row],[C&amp;I CLM $ Collected]]</f>
        <v>20.31015</v>
      </c>
      <c r="E1140" s="48">
        <f>Table3[[#This Row],[CLM $ Collected ]]/'1.) CLM Reference'!$B$4</f>
        <v>2.1864632636557111E-7</v>
      </c>
      <c r="F1140" s="47">
        <f>Table3[[#This Row],[Residential Incentive Disbursements]]+Table3[[#This Row],[C&amp;I Incentive Disbursements]]</f>
        <v>0</v>
      </c>
      <c r="G1140" s="48">
        <f>Table3[[#This Row],[Incentive Disbursements]]/'1.) CLM Reference'!$B$5</f>
        <v>0</v>
      </c>
      <c r="H1140" s="47">
        <v>20.31015</v>
      </c>
      <c r="I1140" s="48">
        <f>Table3[[#This Row],[Residential CLM $ Collected]]/'1.) CLM Reference'!$B$4</f>
        <v>2.1864632636557111E-7</v>
      </c>
      <c r="J1140" s="49">
        <v>0</v>
      </c>
      <c r="K1140" s="48">
        <f>Table3[[#This Row],[Residential Incentive Disbursements]]/'1.) CLM Reference'!$B$5</f>
        <v>0</v>
      </c>
      <c r="L1140" s="49">
        <v>0</v>
      </c>
      <c r="M1140" s="48">
        <f>Table3[[#This Row],[C&amp;I CLM $ Collected]]/'1.) CLM Reference'!$B$4</f>
        <v>0</v>
      </c>
      <c r="N1140" s="49">
        <v>0</v>
      </c>
      <c r="O1140" s="67">
        <f>Table3[[#This Row],[C&amp;I Incentive Disbursements]]/'1.) CLM Reference'!$B$5</f>
        <v>0</v>
      </c>
    </row>
    <row r="1141" spans="1:15" x14ac:dyDescent="0.35">
      <c r="A1141" t="s">
        <v>176</v>
      </c>
      <c r="B1141" s="72">
        <v>9001100300</v>
      </c>
      <c r="C1141" t="s">
        <v>45</v>
      </c>
      <c r="D1141" s="47">
        <f>Table3[[#This Row],[Residential CLM $ Collected]]+Table3[[#This Row],[C&amp;I CLM $ Collected]]</f>
        <v>14177.043531000003</v>
      </c>
      <c r="E1141" s="48">
        <f>Table3[[#This Row],[CLM $ Collected ]]/'1.) CLM Reference'!$B$4</f>
        <v>1.5262115182694048E-4</v>
      </c>
      <c r="F1141" s="47">
        <f>Table3[[#This Row],[Residential Incentive Disbursements]]+Table3[[#This Row],[C&amp;I Incentive Disbursements]]</f>
        <v>0</v>
      </c>
      <c r="G1141" s="48">
        <f>Table3[[#This Row],[Incentive Disbursements]]/'1.) CLM Reference'!$B$5</f>
        <v>0</v>
      </c>
      <c r="H1141" s="47">
        <v>11539.887681000002</v>
      </c>
      <c r="I1141" s="48">
        <f>Table3[[#This Row],[Residential CLM $ Collected]]/'1.) CLM Reference'!$B$4</f>
        <v>1.2423118726951599E-4</v>
      </c>
      <c r="J1141" s="49">
        <v>0</v>
      </c>
      <c r="K1141" s="48">
        <f>Table3[[#This Row],[Residential Incentive Disbursements]]/'1.) CLM Reference'!$B$5</f>
        <v>0</v>
      </c>
      <c r="L1141" s="49">
        <v>2637.1558500000001</v>
      </c>
      <c r="M1141" s="48">
        <f>Table3[[#This Row],[C&amp;I CLM $ Collected]]/'1.) CLM Reference'!$B$4</f>
        <v>2.8389964557424497E-5</v>
      </c>
      <c r="N1141" s="49">
        <v>0</v>
      </c>
      <c r="O1141" s="67">
        <f>Table3[[#This Row],[C&amp;I Incentive Disbursements]]/'1.) CLM Reference'!$B$5</f>
        <v>0</v>
      </c>
    </row>
    <row r="1142" spans="1:15" x14ac:dyDescent="0.35">
      <c r="A1142" t="s">
        <v>176</v>
      </c>
      <c r="B1142" s="72">
        <v>9001102010</v>
      </c>
      <c r="C1142" t="s">
        <v>45</v>
      </c>
      <c r="D1142" s="47">
        <f>Table3[[#This Row],[Residential CLM $ Collected]]+Table3[[#This Row],[C&amp;I CLM $ Collected]]</f>
        <v>239.16711000000001</v>
      </c>
      <c r="E1142" s="48">
        <f>Table3[[#This Row],[CLM $ Collected ]]/'1.) CLM Reference'!$B$4</f>
        <v>2.574722982792862E-6</v>
      </c>
      <c r="F1142" s="47">
        <f>Table3[[#This Row],[Residential Incentive Disbursements]]+Table3[[#This Row],[C&amp;I Incentive Disbursements]]</f>
        <v>0</v>
      </c>
      <c r="G1142" s="48">
        <f>Table3[[#This Row],[Incentive Disbursements]]/'1.) CLM Reference'!$B$5</f>
        <v>0</v>
      </c>
      <c r="H1142" s="47">
        <v>239.16711000000001</v>
      </c>
      <c r="I1142" s="48">
        <f>Table3[[#This Row],[Residential CLM $ Collected]]/'1.) CLM Reference'!$B$4</f>
        <v>2.574722982792862E-6</v>
      </c>
      <c r="J1142" s="49">
        <v>0</v>
      </c>
      <c r="K1142" s="48">
        <f>Table3[[#This Row],[Residential Incentive Disbursements]]/'1.) CLM Reference'!$B$5</f>
        <v>0</v>
      </c>
      <c r="L1142" s="49">
        <v>0</v>
      </c>
      <c r="M1142" s="48">
        <f>Table3[[#This Row],[C&amp;I CLM $ Collected]]/'1.) CLM Reference'!$B$4</f>
        <v>0</v>
      </c>
      <c r="N1142" s="49">
        <v>0</v>
      </c>
      <c r="O1142" s="67">
        <f>Table3[[#This Row],[C&amp;I Incentive Disbursements]]/'1.) CLM Reference'!$B$5</f>
        <v>0</v>
      </c>
    </row>
    <row r="1143" spans="1:15" x14ac:dyDescent="0.35">
      <c r="A1143" t="s">
        <v>176</v>
      </c>
      <c r="B1143" s="72">
        <v>9001205300</v>
      </c>
      <c r="C1143" t="s">
        <v>45</v>
      </c>
      <c r="D1143" s="47">
        <f>Table3[[#This Row],[Residential CLM $ Collected]]+Table3[[#This Row],[C&amp;I CLM $ Collected]]</f>
        <v>28.96068</v>
      </c>
      <c r="E1143" s="48">
        <f>Table3[[#This Row],[CLM $ Collected ]]/'1.) CLM Reference'!$B$4</f>
        <v>3.1177250247038393E-7</v>
      </c>
      <c r="F1143" s="47">
        <f>Table3[[#This Row],[Residential Incentive Disbursements]]+Table3[[#This Row],[C&amp;I Incentive Disbursements]]</f>
        <v>0</v>
      </c>
      <c r="G1143" s="48">
        <f>Table3[[#This Row],[Incentive Disbursements]]/'1.) CLM Reference'!$B$5</f>
        <v>0</v>
      </c>
      <c r="H1143" s="47">
        <v>28.96068</v>
      </c>
      <c r="I1143" s="48">
        <f>Table3[[#This Row],[Residential CLM $ Collected]]/'1.) CLM Reference'!$B$4</f>
        <v>3.1177250247038393E-7</v>
      </c>
      <c r="J1143" s="49">
        <v>0</v>
      </c>
      <c r="K1143" s="48">
        <f>Table3[[#This Row],[Residential Incentive Disbursements]]/'1.) CLM Reference'!$B$5</f>
        <v>0</v>
      </c>
      <c r="L1143" s="49">
        <v>0</v>
      </c>
      <c r="M1143" s="48">
        <f>Table3[[#This Row],[C&amp;I CLM $ Collected]]/'1.) CLM Reference'!$B$4</f>
        <v>0</v>
      </c>
      <c r="N1143" s="49">
        <v>0</v>
      </c>
      <c r="O1143" s="67">
        <f>Table3[[#This Row],[C&amp;I Incentive Disbursements]]/'1.) CLM Reference'!$B$5</f>
        <v>0</v>
      </c>
    </row>
    <row r="1144" spans="1:15" x14ac:dyDescent="0.35">
      <c r="A1144" t="s">
        <v>176</v>
      </c>
      <c r="B1144" s="72">
        <v>9001210500</v>
      </c>
      <c r="C1144" t="s">
        <v>45</v>
      </c>
      <c r="D1144" s="47">
        <f>Table3[[#This Row],[Residential CLM $ Collected]]+Table3[[#This Row],[C&amp;I CLM $ Collected]]</f>
        <v>75.188609999999997</v>
      </c>
      <c r="E1144" s="48">
        <f>Table3[[#This Row],[CLM $ Collected ]]/'1.) CLM Reference'!$B$4</f>
        <v>8.0943337991268625E-7</v>
      </c>
      <c r="F1144" s="47">
        <f>Table3[[#This Row],[Residential Incentive Disbursements]]+Table3[[#This Row],[C&amp;I Incentive Disbursements]]</f>
        <v>0</v>
      </c>
      <c r="G1144" s="48">
        <f>Table3[[#This Row],[Incentive Disbursements]]/'1.) CLM Reference'!$B$5</f>
        <v>0</v>
      </c>
      <c r="H1144" s="47">
        <v>75.188609999999997</v>
      </c>
      <c r="I1144" s="48">
        <f>Table3[[#This Row],[Residential CLM $ Collected]]/'1.) CLM Reference'!$B$4</f>
        <v>8.0943337991268625E-7</v>
      </c>
      <c r="J1144" s="49">
        <v>0</v>
      </c>
      <c r="K1144" s="48">
        <f>Table3[[#This Row],[Residential Incentive Disbursements]]/'1.) CLM Reference'!$B$5</f>
        <v>0</v>
      </c>
      <c r="L1144" s="49">
        <v>0</v>
      </c>
      <c r="M1144" s="48">
        <f>Table3[[#This Row],[C&amp;I CLM $ Collected]]/'1.) CLM Reference'!$B$4</f>
        <v>0</v>
      </c>
      <c r="N1144" s="49">
        <v>0</v>
      </c>
      <c r="O1144" s="67">
        <f>Table3[[#This Row],[C&amp;I Incentive Disbursements]]/'1.) CLM Reference'!$B$5</f>
        <v>0</v>
      </c>
    </row>
    <row r="1145" spans="1:15" x14ac:dyDescent="0.35">
      <c r="A1145" t="s">
        <v>176</v>
      </c>
      <c r="B1145" s="72">
        <v>9001505000</v>
      </c>
      <c r="C1145" t="s">
        <v>45</v>
      </c>
      <c r="D1145" s="47">
        <f>Table3[[#This Row],[Residential CLM $ Collected]]+Table3[[#This Row],[C&amp;I CLM $ Collected]]</f>
        <v>78.352260000000001</v>
      </c>
      <c r="E1145" s="48">
        <f>Table3[[#This Row],[CLM $ Collected ]]/'1.) CLM Reference'!$B$4</f>
        <v>8.4349125001243632E-7</v>
      </c>
      <c r="F1145" s="47">
        <f>Table3[[#This Row],[Residential Incentive Disbursements]]+Table3[[#This Row],[C&amp;I Incentive Disbursements]]</f>
        <v>0</v>
      </c>
      <c r="G1145" s="48">
        <f>Table3[[#This Row],[Incentive Disbursements]]/'1.) CLM Reference'!$B$5</f>
        <v>0</v>
      </c>
      <c r="H1145" s="47">
        <v>78.352260000000001</v>
      </c>
      <c r="I1145" s="48">
        <f>Table3[[#This Row],[Residential CLM $ Collected]]/'1.) CLM Reference'!$B$4</f>
        <v>8.4349125001243632E-7</v>
      </c>
      <c r="J1145" s="49">
        <v>0</v>
      </c>
      <c r="K1145" s="48">
        <f>Table3[[#This Row],[Residential Incentive Disbursements]]/'1.) CLM Reference'!$B$5</f>
        <v>0</v>
      </c>
      <c r="L1145" s="49">
        <v>0</v>
      </c>
      <c r="M1145" s="48">
        <f>Table3[[#This Row],[C&amp;I CLM $ Collected]]/'1.) CLM Reference'!$B$4</f>
        <v>0</v>
      </c>
      <c r="N1145" s="49">
        <v>0</v>
      </c>
      <c r="O1145" s="67">
        <f>Table3[[#This Row],[C&amp;I Incentive Disbursements]]/'1.) CLM Reference'!$B$5</f>
        <v>0</v>
      </c>
    </row>
    <row r="1146" spans="1:15" x14ac:dyDescent="0.35">
      <c r="A1146" t="s">
        <v>176</v>
      </c>
      <c r="B1146" s="72">
        <v>9005253400</v>
      </c>
      <c r="C1146" t="s">
        <v>45</v>
      </c>
      <c r="D1146" s="47">
        <f>Table3[[#This Row],[Residential CLM $ Collected]]+Table3[[#This Row],[C&amp;I CLM $ Collected]]</f>
        <v>97.189260000000004</v>
      </c>
      <c r="E1146" s="48">
        <f>Table3[[#This Row],[CLM $ Collected ]]/'1.) CLM Reference'!$B$4</f>
        <v>1.0462785681636201E-6</v>
      </c>
      <c r="F1146" s="47">
        <f>Table3[[#This Row],[Residential Incentive Disbursements]]+Table3[[#This Row],[C&amp;I Incentive Disbursements]]</f>
        <v>0</v>
      </c>
      <c r="G1146" s="48">
        <f>Table3[[#This Row],[Incentive Disbursements]]/'1.) CLM Reference'!$B$5</f>
        <v>0</v>
      </c>
      <c r="H1146" s="47">
        <v>97.189260000000004</v>
      </c>
      <c r="I1146" s="48">
        <f>Table3[[#This Row],[Residential CLM $ Collected]]/'1.) CLM Reference'!$B$4</f>
        <v>1.0462785681636201E-6</v>
      </c>
      <c r="J1146" s="49">
        <v>0</v>
      </c>
      <c r="K1146" s="48">
        <f>Table3[[#This Row],[Residential Incentive Disbursements]]/'1.) CLM Reference'!$B$5</f>
        <v>0</v>
      </c>
      <c r="L1146" s="49">
        <v>0</v>
      </c>
      <c r="M1146" s="48">
        <f>Table3[[#This Row],[C&amp;I CLM $ Collected]]/'1.) CLM Reference'!$B$4</f>
        <v>0</v>
      </c>
      <c r="N1146" s="49">
        <v>0</v>
      </c>
      <c r="O1146" s="67">
        <f>Table3[[#This Row],[C&amp;I Incentive Disbursements]]/'1.) CLM Reference'!$B$5</f>
        <v>0</v>
      </c>
    </row>
    <row r="1147" spans="1:15" x14ac:dyDescent="0.35">
      <c r="A1147" t="s">
        <v>176</v>
      </c>
      <c r="B1147" s="72">
        <v>9005263200</v>
      </c>
      <c r="C1147" t="s">
        <v>45</v>
      </c>
      <c r="D1147" s="47">
        <f>Table3[[#This Row],[Residential CLM $ Collected]]+Table3[[#This Row],[C&amp;I CLM $ Collected]]</f>
        <v>673.37976300000003</v>
      </c>
      <c r="E1147" s="48">
        <f>Table3[[#This Row],[CLM $ Collected ]]/'1.) CLM Reference'!$B$4</f>
        <v>7.2491838528454459E-6</v>
      </c>
      <c r="F1147" s="47">
        <f>Table3[[#This Row],[Residential Incentive Disbursements]]+Table3[[#This Row],[C&amp;I Incentive Disbursements]]</f>
        <v>200</v>
      </c>
      <c r="G1147" s="48">
        <f>Table3[[#This Row],[Incentive Disbursements]]/'1.) CLM Reference'!$B$5</f>
        <v>1.6059004563789332E-6</v>
      </c>
      <c r="H1147" s="47">
        <v>673.37976300000003</v>
      </c>
      <c r="I1147" s="48">
        <f>Table3[[#This Row],[Residential CLM $ Collected]]/'1.) CLM Reference'!$B$4</f>
        <v>7.2491838528454459E-6</v>
      </c>
      <c r="J1147" s="49">
        <v>200</v>
      </c>
      <c r="K1147" s="48">
        <f>Table3[[#This Row],[Residential Incentive Disbursements]]/'1.) CLM Reference'!$B$5</f>
        <v>1.6059004563789332E-6</v>
      </c>
      <c r="L1147" s="49">
        <v>0</v>
      </c>
      <c r="M1147" s="48">
        <f>Table3[[#This Row],[C&amp;I CLM $ Collected]]/'1.) CLM Reference'!$B$4</f>
        <v>0</v>
      </c>
      <c r="N1147" s="49">
        <v>0</v>
      </c>
      <c r="O1147" s="67">
        <f>Table3[[#This Row],[C&amp;I Incentive Disbursements]]/'1.) CLM Reference'!$B$5</f>
        <v>0</v>
      </c>
    </row>
    <row r="1148" spans="1:15" x14ac:dyDescent="0.35">
      <c r="A1148" t="s">
        <v>176</v>
      </c>
      <c r="B1148" s="72">
        <v>9005265100</v>
      </c>
      <c r="C1148" t="s">
        <v>45</v>
      </c>
      <c r="D1148" s="47">
        <f>Table3[[#This Row],[Residential CLM $ Collected]]+Table3[[#This Row],[C&amp;I CLM $ Collected]]</f>
        <v>26927.785164000001</v>
      </c>
      <c r="E1148" s="48">
        <f>Table3[[#This Row],[CLM $ Collected ]]/'1.) CLM Reference'!$B$4</f>
        <v>2.8988763269941029E-4</v>
      </c>
      <c r="F1148" s="47">
        <f>Table3[[#This Row],[Residential Incentive Disbursements]]+Table3[[#This Row],[C&amp;I Incentive Disbursements]]</f>
        <v>64974.549999999996</v>
      </c>
      <c r="G1148" s="48">
        <f>Table3[[#This Row],[Incentive Disbursements]]/'1.) CLM Reference'!$B$5</f>
        <v>5.2171329749007905E-4</v>
      </c>
      <c r="H1148" s="47">
        <v>26432.531454</v>
      </c>
      <c r="I1148" s="48">
        <f>Table3[[#This Row],[Residential CLM $ Collected]]/'1.) CLM Reference'!$B$4</f>
        <v>2.8455604212472622E-4</v>
      </c>
      <c r="J1148" s="49">
        <v>64497.67</v>
      </c>
      <c r="K1148" s="48">
        <f>Table3[[#This Row],[Residential Incentive Disbursements]]/'1.) CLM Reference'!$B$5</f>
        <v>5.1788418844188908E-4</v>
      </c>
      <c r="L1148" s="49">
        <v>495.25371000000001</v>
      </c>
      <c r="M1148" s="48">
        <f>Table3[[#This Row],[C&amp;I CLM $ Collected]]/'1.) CLM Reference'!$B$4</f>
        <v>5.3315905746840823E-6</v>
      </c>
      <c r="N1148" s="49">
        <v>476.88</v>
      </c>
      <c r="O1148" s="67">
        <f>Table3[[#This Row],[C&amp;I Incentive Disbursements]]/'1.) CLM Reference'!$B$5</f>
        <v>3.8291090481899278E-6</v>
      </c>
    </row>
    <row r="1149" spans="1:15" x14ac:dyDescent="0.35">
      <c r="A1149" t="s">
        <v>176</v>
      </c>
      <c r="B1149" s="72">
        <v>9005266100</v>
      </c>
      <c r="C1149" t="s">
        <v>45</v>
      </c>
      <c r="D1149" s="47">
        <f>Table3[[#This Row],[Residential CLM $ Collected]]+Table3[[#This Row],[C&amp;I CLM $ Collected]]</f>
        <v>128.50215</v>
      </c>
      <c r="E1149" s="48">
        <f>Table3[[#This Row],[CLM $ Collected ]]/'1.) CLM Reference'!$B$4</f>
        <v>1.3833734870287799E-6</v>
      </c>
      <c r="F1149" s="47">
        <f>Table3[[#This Row],[Residential Incentive Disbursements]]+Table3[[#This Row],[C&amp;I Incentive Disbursements]]</f>
        <v>761.79</v>
      </c>
      <c r="G1149" s="48">
        <f>Table3[[#This Row],[Incentive Disbursements]]/'1.) CLM Reference'!$B$5</f>
        <v>6.1167945433245371E-6</v>
      </c>
      <c r="H1149" s="47">
        <v>128.50215</v>
      </c>
      <c r="I1149" s="48">
        <f>Table3[[#This Row],[Residential CLM $ Collected]]/'1.) CLM Reference'!$B$4</f>
        <v>1.3833734870287799E-6</v>
      </c>
      <c r="J1149" s="49">
        <v>761.79</v>
      </c>
      <c r="K1149" s="48">
        <f>Table3[[#This Row],[Residential Incentive Disbursements]]/'1.) CLM Reference'!$B$5</f>
        <v>6.1167945433245371E-6</v>
      </c>
      <c r="L1149" s="49">
        <v>0</v>
      </c>
      <c r="M1149" s="48">
        <f>Table3[[#This Row],[C&amp;I CLM $ Collected]]/'1.) CLM Reference'!$B$4</f>
        <v>0</v>
      </c>
      <c r="N1149" s="49">
        <v>0</v>
      </c>
      <c r="O1149" s="67">
        <f>Table3[[#This Row],[C&amp;I Incentive Disbursements]]/'1.) CLM Reference'!$B$5</f>
        <v>0</v>
      </c>
    </row>
    <row r="1150" spans="1:15" x14ac:dyDescent="0.35">
      <c r="A1150" t="s">
        <v>176</v>
      </c>
      <c r="B1150" s="72">
        <v>9005267100</v>
      </c>
      <c r="C1150" t="s">
        <v>45</v>
      </c>
      <c r="D1150" s="47">
        <f>Table3[[#This Row],[Residential CLM $ Collected]]+Table3[[#This Row],[C&amp;I CLM $ Collected]]</f>
        <v>944.33744999999999</v>
      </c>
      <c r="E1150" s="48">
        <f>Table3[[#This Row],[CLM $ Collected ]]/'1.) CLM Reference'!$B$4</f>
        <v>1.0166144232904788E-5</v>
      </c>
      <c r="F1150" s="47">
        <f>Table3[[#This Row],[Residential Incentive Disbursements]]+Table3[[#This Row],[C&amp;I Incentive Disbursements]]</f>
        <v>0</v>
      </c>
      <c r="G1150" s="48">
        <f>Table3[[#This Row],[Incentive Disbursements]]/'1.) CLM Reference'!$B$5</f>
        <v>0</v>
      </c>
      <c r="H1150" s="47">
        <v>944.33744999999999</v>
      </c>
      <c r="I1150" s="48">
        <f>Table3[[#This Row],[Residential CLM $ Collected]]/'1.) CLM Reference'!$B$4</f>
        <v>1.0166144232904788E-5</v>
      </c>
      <c r="J1150" s="49">
        <v>0</v>
      </c>
      <c r="K1150" s="48">
        <f>Table3[[#This Row],[Residential Incentive Disbursements]]/'1.) CLM Reference'!$B$5</f>
        <v>0</v>
      </c>
      <c r="L1150" s="49">
        <v>0</v>
      </c>
      <c r="M1150" s="48">
        <f>Table3[[#This Row],[C&amp;I CLM $ Collected]]/'1.) CLM Reference'!$B$4</f>
        <v>0</v>
      </c>
      <c r="N1150" s="49">
        <v>0</v>
      </c>
      <c r="O1150" s="67">
        <f>Table3[[#This Row],[C&amp;I Incentive Disbursements]]/'1.) CLM Reference'!$B$5</f>
        <v>0</v>
      </c>
    </row>
    <row r="1151" spans="1:15" x14ac:dyDescent="0.35">
      <c r="A1151" t="s">
        <v>176</v>
      </c>
      <c r="B1151" s="72">
        <v>9005268100</v>
      </c>
      <c r="C1151" t="s">
        <v>45</v>
      </c>
      <c r="D1151" s="47">
        <f>Table3[[#This Row],[Residential CLM $ Collected]]+Table3[[#This Row],[C&amp;I CLM $ Collected]]</f>
        <v>96.174959999999999</v>
      </c>
      <c r="E1151" s="48">
        <f>Table3[[#This Row],[CLM $ Collected ]]/'1.) CLM Reference'!$B$4</f>
        <v>1.0353592510324024E-6</v>
      </c>
      <c r="F1151" s="47">
        <f>Table3[[#This Row],[Residential Incentive Disbursements]]+Table3[[#This Row],[C&amp;I Incentive Disbursements]]</f>
        <v>0</v>
      </c>
      <c r="G1151" s="48">
        <f>Table3[[#This Row],[Incentive Disbursements]]/'1.) CLM Reference'!$B$5</f>
        <v>0</v>
      </c>
      <c r="H1151" s="47">
        <v>96.174959999999999</v>
      </c>
      <c r="I1151" s="48">
        <f>Table3[[#This Row],[Residential CLM $ Collected]]/'1.) CLM Reference'!$B$4</f>
        <v>1.0353592510324024E-6</v>
      </c>
      <c r="J1151" s="49">
        <v>0</v>
      </c>
      <c r="K1151" s="48">
        <f>Table3[[#This Row],[Residential Incentive Disbursements]]/'1.) CLM Reference'!$B$5</f>
        <v>0</v>
      </c>
      <c r="L1151" s="49">
        <v>0</v>
      </c>
      <c r="M1151" s="48">
        <f>Table3[[#This Row],[C&amp;I CLM $ Collected]]/'1.) CLM Reference'!$B$4</f>
        <v>0</v>
      </c>
      <c r="N1151" s="49">
        <v>0</v>
      </c>
      <c r="O1151" s="67">
        <f>Table3[[#This Row],[C&amp;I Incentive Disbursements]]/'1.) CLM Reference'!$B$5</f>
        <v>0</v>
      </c>
    </row>
    <row r="1152" spans="1:15" x14ac:dyDescent="0.35">
      <c r="A1152" t="s">
        <v>176</v>
      </c>
      <c r="B1152" s="72">
        <v>9005362101</v>
      </c>
      <c r="C1152" t="s">
        <v>45</v>
      </c>
      <c r="D1152" s="47">
        <f>Table3[[#This Row],[Residential CLM $ Collected]]+Table3[[#This Row],[C&amp;I CLM $ Collected]]</f>
        <v>113.63541000000001</v>
      </c>
      <c r="E1152" s="48">
        <f>Table3[[#This Row],[CLM $ Collected ]]/'1.) CLM Reference'!$B$4</f>
        <v>1.2233274959340765E-6</v>
      </c>
      <c r="F1152" s="47">
        <f>Table3[[#This Row],[Residential Incentive Disbursements]]+Table3[[#This Row],[C&amp;I Incentive Disbursements]]</f>
        <v>0</v>
      </c>
      <c r="G1152" s="48">
        <f>Table3[[#This Row],[Incentive Disbursements]]/'1.) CLM Reference'!$B$5</f>
        <v>0</v>
      </c>
      <c r="H1152" s="47">
        <v>113.63541000000001</v>
      </c>
      <c r="I1152" s="48">
        <f>Table3[[#This Row],[Residential CLM $ Collected]]/'1.) CLM Reference'!$B$4</f>
        <v>1.2233274959340765E-6</v>
      </c>
      <c r="J1152" s="49">
        <v>0</v>
      </c>
      <c r="K1152" s="48">
        <f>Table3[[#This Row],[Residential Incentive Disbursements]]/'1.) CLM Reference'!$B$5</f>
        <v>0</v>
      </c>
      <c r="L1152" s="49">
        <v>0</v>
      </c>
      <c r="M1152" s="48">
        <f>Table3[[#This Row],[C&amp;I CLM $ Collected]]/'1.) CLM Reference'!$B$4</f>
        <v>0</v>
      </c>
      <c r="N1152" s="49">
        <v>0</v>
      </c>
      <c r="O1152" s="67">
        <f>Table3[[#This Row],[C&amp;I Incentive Disbursements]]/'1.) CLM Reference'!$B$5</f>
        <v>0</v>
      </c>
    </row>
    <row r="1153" spans="1:15" x14ac:dyDescent="0.35">
      <c r="A1153" t="s">
        <v>177</v>
      </c>
      <c r="B1153" s="72">
        <v>9005253200</v>
      </c>
      <c r="C1153" t="s">
        <v>45</v>
      </c>
      <c r="D1153" s="47">
        <f>Table3[[#This Row],[Residential CLM $ Collected]]+Table3[[#This Row],[C&amp;I CLM $ Collected]]</f>
        <v>143.67801</v>
      </c>
      <c r="E1153" s="48">
        <f>Table3[[#This Row],[CLM $ Collected ]]/'1.) CLM Reference'!$B$4</f>
        <v>1.5467472700110924E-6</v>
      </c>
      <c r="F1153" s="47">
        <f>Table3[[#This Row],[Residential Incentive Disbursements]]+Table3[[#This Row],[C&amp;I Incentive Disbursements]]</f>
        <v>0</v>
      </c>
      <c r="G1153" s="48">
        <f>Table3[[#This Row],[Incentive Disbursements]]/'1.) CLM Reference'!$B$5</f>
        <v>0</v>
      </c>
      <c r="H1153" s="47">
        <v>143.67801</v>
      </c>
      <c r="I1153" s="48">
        <f>Table3[[#This Row],[Residential CLM $ Collected]]/'1.) CLM Reference'!$B$4</f>
        <v>1.5467472700110924E-6</v>
      </c>
      <c r="J1153" s="49">
        <v>0</v>
      </c>
      <c r="K1153" s="48">
        <f>Table3[[#This Row],[Residential Incentive Disbursements]]/'1.) CLM Reference'!$B$5</f>
        <v>0</v>
      </c>
      <c r="L1153" s="49">
        <v>0</v>
      </c>
      <c r="M1153" s="48">
        <f>Table3[[#This Row],[C&amp;I CLM $ Collected]]/'1.) CLM Reference'!$B$4</f>
        <v>0</v>
      </c>
      <c r="N1153" s="49">
        <v>0</v>
      </c>
      <c r="O1153" s="67">
        <f>Table3[[#This Row],[C&amp;I Incentive Disbursements]]/'1.) CLM Reference'!$B$5</f>
        <v>0</v>
      </c>
    </row>
    <row r="1154" spans="1:15" x14ac:dyDescent="0.35">
      <c r="A1154" t="s">
        <v>177</v>
      </c>
      <c r="B1154" s="72">
        <v>9005253500</v>
      </c>
      <c r="C1154" t="s">
        <v>45</v>
      </c>
      <c r="D1154" s="47">
        <f>Table3[[#This Row],[Residential CLM $ Collected]]+Table3[[#This Row],[C&amp;I CLM $ Collected]]</f>
        <v>728.23359000000005</v>
      </c>
      <c r="E1154" s="48">
        <f>Table3[[#This Row],[CLM $ Collected ]]/'1.) CLM Reference'!$B$4</f>
        <v>7.8397057229765179E-6</v>
      </c>
      <c r="F1154" s="47">
        <f>Table3[[#This Row],[Residential Incentive Disbursements]]+Table3[[#This Row],[C&amp;I Incentive Disbursements]]</f>
        <v>0</v>
      </c>
      <c r="G1154" s="48">
        <f>Table3[[#This Row],[Incentive Disbursements]]/'1.) CLM Reference'!$B$5</f>
        <v>0</v>
      </c>
      <c r="H1154" s="47">
        <v>728.23359000000005</v>
      </c>
      <c r="I1154" s="48">
        <f>Table3[[#This Row],[Residential CLM $ Collected]]/'1.) CLM Reference'!$B$4</f>
        <v>7.8397057229765179E-6</v>
      </c>
      <c r="J1154" s="49">
        <v>0</v>
      </c>
      <c r="K1154" s="48">
        <f>Table3[[#This Row],[Residential Incentive Disbursements]]/'1.) CLM Reference'!$B$5</f>
        <v>0</v>
      </c>
      <c r="L1154" s="49">
        <v>0</v>
      </c>
      <c r="M1154" s="48">
        <f>Table3[[#This Row],[C&amp;I CLM $ Collected]]/'1.) CLM Reference'!$B$4</f>
        <v>0</v>
      </c>
      <c r="N1154" s="49">
        <v>0</v>
      </c>
      <c r="O1154" s="67">
        <f>Table3[[#This Row],[C&amp;I Incentive Disbursements]]/'1.) CLM Reference'!$B$5</f>
        <v>0</v>
      </c>
    </row>
    <row r="1155" spans="1:15" x14ac:dyDescent="0.35">
      <c r="A1155" t="s">
        <v>177</v>
      </c>
      <c r="B1155" s="72">
        <v>9005265100</v>
      </c>
      <c r="C1155" t="s">
        <v>45</v>
      </c>
      <c r="D1155" s="47">
        <f>Table3[[#This Row],[Residential CLM $ Collected]]+Table3[[#This Row],[C&amp;I CLM $ Collected]]</f>
        <v>1980.96171</v>
      </c>
      <c r="E1155" s="48">
        <f>Table3[[#This Row],[CLM $ Collected ]]/'1.) CLM Reference'!$B$4</f>
        <v>2.1325790334505648E-5</v>
      </c>
      <c r="F1155" s="47">
        <f>Table3[[#This Row],[Residential Incentive Disbursements]]+Table3[[#This Row],[C&amp;I Incentive Disbursements]]</f>
        <v>0</v>
      </c>
      <c r="G1155" s="48">
        <f>Table3[[#This Row],[Incentive Disbursements]]/'1.) CLM Reference'!$B$5</f>
        <v>0</v>
      </c>
      <c r="H1155" s="47">
        <v>1980.96171</v>
      </c>
      <c r="I1155" s="48">
        <f>Table3[[#This Row],[Residential CLM $ Collected]]/'1.) CLM Reference'!$B$4</f>
        <v>2.1325790334505648E-5</v>
      </c>
      <c r="J1155" s="49">
        <v>0</v>
      </c>
      <c r="K1155" s="48">
        <f>Table3[[#This Row],[Residential Incentive Disbursements]]/'1.) CLM Reference'!$B$5</f>
        <v>0</v>
      </c>
      <c r="L1155" s="49">
        <v>0</v>
      </c>
      <c r="M1155" s="48">
        <f>Table3[[#This Row],[C&amp;I CLM $ Collected]]/'1.) CLM Reference'!$B$4</f>
        <v>0</v>
      </c>
      <c r="N1155" s="49">
        <v>0</v>
      </c>
      <c r="O1155" s="67">
        <f>Table3[[#This Row],[C&amp;I Incentive Disbursements]]/'1.) CLM Reference'!$B$5</f>
        <v>0</v>
      </c>
    </row>
    <row r="1156" spans="1:15" x14ac:dyDescent="0.35">
      <c r="A1156" t="s">
        <v>177</v>
      </c>
      <c r="B1156" s="72">
        <v>9005267100</v>
      </c>
      <c r="C1156" t="s">
        <v>45</v>
      </c>
      <c r="D1156" s="47">
        <f>Table3[[#This Row],[Residential CLM $ Collected]]+Table3[[#This Row],[C&amp;I CLM $ Collected]]</f>
        <v>161138.99564699997</v>
      </c>
      <c r="E1156" s="48">
        <f>Table3[[#This Row],[CLM $ Collected ]]/'1.) CLM Reference'!$B$4</f>
        <v>1.7347212813521465E-3</v>
      </c>
      <c r="F1156" s="47">
        <f>Table3[[#This Row],[Residential Incentive Disbursements]]+Table3[[#This Row],[C&amp;I Incentive Disbursements]]</f>
        <v>101989.93</v>
      </c>
      <c r="G1156" s="48">
        <f>Table3[[#This Row],[Incentive Disbursements]]/'1.) CLM Reference'!$B$5</f>
        <v>8.1892837566527711E-4</v>
      </c>
      <c r="H1156" s="47">
        <v>132197.89646699998</v>
      </c>
      <c r="I1156" s="48">
        <f>Table3[[#This Row],[Residential CLM $ Collected]]/'1.) CLM Reference'!$B$4</f>
        <v>1.4231595736991435E-3</v>
      </c>
      <c r="J1156" s="49">
        <v>101261.93</v>
      </c>
      <c r="K1156" s="48">
        <f>Table3[[#This Row],[Residential Incentive Disbursements]]/'1.) CLM Reference'!$B$5</f>
        <v>8.1308289800405785E-4</v>
      </c>
      <c r="L1156" s="49">
        <v>28941.099180000001</v>
      </c>
      <c r="M1156" s="48">
        <f>Table3[[#This Row],[C&amp;I CLM $ Collected]]/'1.) CLM Reference'!$B$4</f>
        <v>3.1156170765300322E-4</v>
      </c>
      <c r="N1156" s="49">
        <v>728</v>
      </c>
      <c r="O1156" s="67">
        <f>Table3[[#This Row],[C&amp;I Incentive Disbursements]]/'1.) CLM Reference'!$B$5</f>
        <v>5.8454776612193167E-6</v>
      </c>
    </row>
    <row r="1157" spans="1:15" x14ac:dyDescent="0.35">
      <c r="A1157" t="s">
        <v>177</v>
      </c>
      <c r="B1157" s="72">
        <v>9005362102</v>
      </c>
      <c r="C1157" t="s">
        <v>45</v>
      </c>
      <c r="D1157" s="47">
        <f>Table3[[#This Row],[Residential CLM $ Collected]]+Table3[[#This Row],[C&amp;I CLM $ Collected]]</f>
        <v>473.65395000000001</v>
      </c>
      <c r="E1157" s="48">
        <f>Table3[[#This Row],[CLM $ Collected ]]/'1.) CLM Reference'!$B$4</f>
        <v>5.0990611165373916E-6</v>
      </c>
      <c r="F1157" s="47">
        <f>Table3[[#This Row],[Residential Incentive Disbursements]]+Table3[[#This Row],[C&amp;I Incentive Disbursements]]</f>
        <v>2065.66</v>
      </c>
      <c r="G1157" s="48">
        <f>Table3[[#This Row],[Incentive Disbursements]]/'1.) CLM Reference'!$B$5</f>
        <v>1.6586221683618534E-5</v>
      </c>
      <c r="H1157" s="47">
        <v>473.65395000000001</v>
      </c>
      <c r="I1157" s="48">
        <f>Table3[[#This Row],[Residential CLM $ Collected]]/'1.) CLM Reference'!$B$4</f>
        <v>5.0990611165373916E-6</v>
      </c>
      <c r="J1157" s="49">
        <v>2065.66</v>
      </c>
      <c r="K1157" s="48">
        <f>Table3[[#This Row],[Residential Incentive Disbursements]]/'1.) CLM Reference'!$B$5</f>
        <v>1.6586221683618534E-5</v>
      </c>
      <c r="L1157" s="49">
        <v>0</v>
      </c>
      <c r="M1157" s="48">
        <f>Table3[[#This Row],[C&amp;I CLM $ Collected]]/'1.) CLM Reference'!$B$4</f>
        <v>0</v>
      </c>
      <c r="N1157" s="49">
        <v>0</v>
      </c>
      <c r="O1157" s="67">
        <f>Table3[[#This Row],[C&amp;I Incentive Disbursements]]/'1.) CLM Reference'!$B$5</f>
        <v>0</v>
      </c>
    </row>
    <row r="1158" spans="1:15" x14ac:dyDescent="0.35">
      <c r="A1158" t="s">
        <v>178</v>
      </c>
      <c r="B1158" s="72">
        <v>9009345100</v>
      </c>
      <c r="C1158" t="s">
        <v>45</v>
      </c>
      <c r="D1158" s="47">
        <f>Table3[[#This Row],[Residential CLM $ Collected]]+Table3[[#This Row],[C&amp;I CLM $ Collected]]</f>
        <v>1078.4423999999999</v>
      </c>
      <c r="E1158" s="48">
        <f>Table3[[#This Row],[CLM $ Collected ]]/'1.) CLM Reference'!$B$4</f>
        <v>1.1609833947896484E-5</v>
      </c>
      <c r="F1158" s="47">
        <f>Table3[[#This Row],[Residential Incentive Disbursements]]+Table3[[#This Row],[C&amp;I Incentive Disbursements]]</f>
        <v>3956.62</v>
      </c>
      <c r="G1158" s="48">
        <f>Table3[[#This Row],[Incentive Disbursements]]/'1.) CLM Reference'!$B$5</f>
        <v>3.1769689318590069E-5</v>
      </c>
      <c r="H1158" s="47">
        <v>1078.4423999999999</v>
      </c>
      <c r="I1158" s="48">
        <f>Table3[[#This Row],[Residential CLM $ Collected]]/'1.) CLM Reference'!$B$4</f>
        <v>1.1609833947896484E-5</v>
      </c>
      <c r="J1158" s="49">
        <v>3956.62</v>
      </c>
      <c r="K1158" s="48">
        <f>Table3[[#This Row],[Residential Incentive Disbursements]]/'1.) CLM Reference'!$B$5</f>
        <v>3.1769689318590069E-5</v>
      </c>
      <c r="L1158" s="49">
        <v>0</v>
      </c>
      <c r="M1158" s="48">
        <f>Table3[[#This Row],[C&amp;I CLM $ Collected]]/'1.) CLM Reference'!$B$4</f>
        <v>0</v>
      </c>
      <c r="N1158" s="49">
        <v>0</v>
      </c>
      <c r="O1158" s="67">
        <f>Table3[[#This Row],[C&amp;I Incentive Disbursements]]/'1.) CLM Reference'!$B$5</f>
        <v>0</v>
      </c>
    </row>
    <row r="1159" spans="1:15" x14ac:dyDescent="0.35">
      <c r="A1159" t="s">
        <v>178</v>
      </c>
      <c r="B1159" s="72">
        <v>9009347100</v>
      </c>
      <c r="C1159" t="s">
        <v>45</v>
      </c>
      <c r="D1159" s="47">
        <f>Table3[[#This Row],[Residential CLM $ Collected]]+Table3[[#This Row],[C&amp;I CLM $ Collected]]</f>
        <v>483.46851000000004</v>
      </c>
      <c r="E1159" s="48">
        <f>Table3[[#This Row],[CLM $ Collected ]]/'1.) CLM Reference'!$B$4</f>
        <v>5.2047185089689829E-6</v>
      </c>
      <c r="F1159" s="47">
        <f>Table3[[#This Row],[Residential Incentive Disbursements]]+Table3[[#This Row],[C&amp;I Incentive Disbursements]]</f>
        <v>6600.93</v>
      </c>
      <c r="G1159" s="48">
        <f>Table3[[#This Row],[Incentive Disbursements]]/'1.) CLM Reference'!$B$5</f>
        <v>5.300218249762696E-5</v>
      </c>
      <c r="H1159" s="47">
        <v>483.46851000000004</v>
      </c>
      <c r="I1159" s="48">
        <f>Table3[[#This Row],[Residential CLM $ Collected]]/'1.) CLM Reference'!$B$4</f>
        <v>5.2047185089689829E-6</v>
      </c>
      <c r="J1159" s="49">
        <v>6600.93</v>
      </c>
      <c r="K1159" s="48">
        <f>Table3[[#This Row],[Residential Incentive Disbursements]]/'1.) CLM Reference'!$B$5</f>
        <v>5.300218249762696E-5</v>
      </c>
      <c r="L1159" s="49">
        <v>0</v>
      </c>
      <c r="M1159" s="48">
        <f>Table3[[#This Row],[C&amp;I CLM $ Collected]]/'1.) CLM Reference'!$B$4</f>
        <v>0</v>
      </c>
      <c r="N1159" s="49">
        <v>0</v>
      </c>
      <c r="O1159" s="67">
        <f>Table3[[#This Row],[C&amp;I Incentive Disbursements]]/'1.) CLM Reference'!$B$5</f>
        <v>0</v>
      </c>
    </row>
    <row r="1160" spans="1:15" x14ac:dyDescent="0.35">
      <c r="A1160" t="s">
        <v>178</v>
      </c>
      <c r="B1160" s="72">
        <v>9009350100</v>
      </c>
      <c r="C1160" t="s">
        <v>55</v>
      </c>
      <c r="D1160" s="47">
        <f>Table3[[#This Row],[Residential CLM $ Collected]]+Table3[[#This Row],[C&amp;I CLM $ Collected]]</f>
        <v>23389.20738</v>
      </c>
      <c r="E1160" s="48">
        <f>Table3[[#This Row],[CLM $ Collected ]]/'1.) CLM Reference'!$B$4</f>
        <v>2.5179352541657764E-4</v>
      </c>
      <c r="F1160" s="47">
        <f>Table3[[#This Row],[Residential Incentive Disbursements]]+Table3[[#This Row],[C&amp;I Incentive Disbursements]]</f>
        <v>12399.57</v>
      </c>
      <c r="G1160" s="48">
        <f>Table3[[#This Row],[Incentive Disbursements]]/'1.) CLM Reference'!$B$5</f>
        <v>9.9562375609512643E-5</v>
      </c>
      <c r="H1160" s="47">
        <v>23389.20738</v>
      </c>
      <c r="I1160" s="48">
        <f>Table3[[#This Row],[Residential CLM $ Collected]]/'1.) CLM Reference'!$B$4</f>
        <v>2.5179352541657764E-4</v>
      </c>
      <c r="J1160" s="49">
        <v>12399.57</v>
      </c>
      <c r="K1160" s="48">
        <f>Table3[[#This Row],[Residential Incentive Disbursements]]/'1.) CLM Reference'!$B$5</f>
        <v>9.9562375609512643E-5</v>
      </c>
      <c r="L1160" s="49">
        <v>0</v>
      </c>
      <c r="M1160" s="48">
        <f>Table3[[#This Row],[C&amp;I CLM $ Collected]]/'1.) CLM Reference'!$B$4</f>
        <v>0</v>
      </c>
      <c r="N1160" s="49">
        <v>0</v>
      </c>
      <c r="O1160" s="67">
        <f>Table3[[#This Row],[C&amp;I Incentive Disbursements]]/'1.) CLM Reference'!$B$5</f>
        <v>0</v>
      </c>
    </row>
    <row r="1161" spans="1:15" x14ac:dyDescent="0.35">
      <c r="A1161" t="s">
        <v>178</v>
      </c>
      <c r="B1161" s="72">
        <v>9009350200</v>
      </c>
      <c r="C1161" t="s">
        <v>55</v>
      </c>
      <c r="D1161" s="47">
        <f>Table3[[#This Row],[Residential CLM $ Collected]]+Table3[[#This Row],[C&amp;I CLM $ Collected]]</f>
        <v>28879.834493999999</v>
      </c>
      <c r="E1161" s="48">
        <f>Table3[[#This Row],[CLM $ Collected ]]/'1.) CLM Reference'!$B$4</f>
        <v>3.1090217049892796E-4</v>
      </c>
      <c r="F1161" s="47">
        <f>Table3[[#This Row],[Residential Incentive Disbursements]]+Table3[[#This Row],[C&amp;I Incentive Disbursements]]</f>
        <v>13582.24</v>
      </c>
      <c r="G1161" s="48">
        <f>Table3[[#This Row],[Incentive Disbursements]]/'1.) CLM Reference'!$B$5</f>
        <v>1.09058627073241E-4</v>
      </c>
      <c r="H1161" s="47">
        <v>28879.834493999999</v>
      </c>
      <c r="I1161" s="48">
        <f>Table3[[#This Row],[Residential CLM $ Collected]]/'1.) CLM Reference'!$B$4</f>
        <v>3.1090217049892796E-4</v>
      </c>
      <c r="J1161" s="49">
        <v>13582.24</v>
      </c>
      <c r="K1161" s="48">
        <f>Table3[[#This Row],[Residential Incentive Disbursements]]/'1.) CLM Reference'!$B$5</f>
        <v>1.09058627073241E-4</v>
      </c>
      <c r="L1161" s="49">
        <v>0</v>
      </c>
      <c r="M1161" s="48">
        <f>Table3[[#This Row],[C&amp;I CLM $ Collected]]/'1.) CLM Reference'!$B$4</f>
        <v>0</v>
      </c>
      <c r="N1161" s="49">
        <v>0</v>
      </c>
      <c r="O1161" s="67">
        <f>Table3[[#This Row],[C&amp;I Incentive Disbursements]]/'1.) CLM Reference'!$B$5</f>
        <v>0</v>
      </c>
    </row>
    <row r="1162" spans="1:15" x14ac:dyDescent="0.35">
      <c r="A1162" t="s">
        <v>178</v>
      </c>
      <c r="B1162" s="72">
        <v>9009350300</v>
      </c>
      <c r="C1162" t="s">
        <v>55</v>
      </c>
      <c r="D1162" s="47">
        <f>Table3[[#This Row],[Residential CLM $ Collected]]+Table3[[#This Row],[C&amp;I CLM $ Collected]]</f>
        <v>16997.712816000003</v>
      </c>
      <c r="E1162" s="48">
        <f>Table3[[#This Row],[CLM $ Collected ]]/'1.) CLM Reference'!$B$4</f>
        <v>1.8298670683551758E-4</v>
      </c>
      <c r="F1162" s="47">
        <f>Table3[[#This Row],[Residential Incentive Disbursements]]+Table3[[#This Row],[C&amp;I Incentive Disbursements]]</f>
        <v>5358.74</v>
      </c>
      <c r="G1162" s="48">
        <f>Table3[[#This Row],[Incentive Disbursements]]/'1.) CLM Reference'!$B$5</f>
        <v>4.3028015058080219E-5</v>
      </c>
      <c r="H1162" s="47">
        <v>16997.712816000003</v>
      </c>
      <c r="I1162" s="48">
        <f>Table3[[#This Row],[Residential CLM $ Collected]]/'1.) CLM Reference'!$B$4</f>
        <v>1.8298670683551758E-4</v>
      </c>
      <c r="J1162" s="49">
        <v>5358.74</v>
      </c>
      <c r="K1162" s="48">
        <f>Table3[[#This Row],[Residential Incentive Disbursements]]/'1.) CLM Reference'!$B$5</f>
        <v>4.3028015058080219E-5</v>
      </c>
      <c r="L1162" s="49">
        <v>0</v>
      </c>
      <c r="M1162" s="48">
        <f>Table3[[#This Row],[C&amp;I CLM $ Collected]]/'1.) CLM Reference'!$B$4</f>
        <v>0</v>
      </c>
      <c r="N1162" s="49">
        <v>0</v>
      </c>
      <c r="O1162" s="67">
        <f>Table3[[#This Row],[C&amp;I Incentive Disbursements]]/'1.) CLM Reference'!$B$5</f>
        <v>0</v>
      </c>
    </row>
    <row r="1163" spans="1:15" x14ac:dyDescent="0.35">
      <c r="A1163" t="s">
        <v>178</v>
      </c>
      <c r="B1163" s="72">
        <v>9009350400</v>
      </c>
      <c r="C1163" t="s">
        <v>55</v>
      </c>
      <c r="D1163" s="47">
        <f>Table3[[#This Row],[Residential CLM $ Collected]]+Table3[[#This Row],[C&amp;I CLM $ Collected]]</f>
        <v>23218.065989999999</v>
      </c>
      <c r="E1163" s="48">
        <f>Table3[[#This Row],[CLM $ Collected ]]/'1.) CLM Reference'!$B$4</f>
        <v>2.499511246360518E-4</v>
      </c>
      <c r="F1163" s="47">
        <f>Table3[[#This Row],[Residential Incentive Disbursements]]+Table3[[#This Row],[C&amp;I Incentive Disbursements]]</f>
        <v>2982.93</v>
      </c>
      <c r="G1163" s="48">
        <f>Table3[[#This Row],[Incentive Disbursements]]/'1.) CLM Reference'!$B$5</f>
        <v>2.3951443241732053E-5</v>
      </c>
      <c r="H1163" s="47">
        <v>23218.065989999999</v>
      </c>
      <c r="I1163" s="48">
        <f>Table3[[#This Row],[Residential CLM $ Collected]]/'1.) CLM Reference'!$B$4</f>
        <v>2.499511246360518E-4</v>
      </c>
      <c r="J1163" s="49">
        <v>2982.93</v>
      </c>
      <c r="K1163" s="48">
        <f>Table3[[#This Row],[Residential Incentive Disbursements]]/'1.) CLM Reference'!$B$5</f>
        <v>2.3951443241732053E-5</v>
      </c>
      <c r="L1163" s="49">
        <v>0</v>
      </c>
      <c r="M1163" s="48">
        <f>Table3[[#This Row],[C&amp;I CLM $ Collected]]/'1.) CLM Reference'!$B$4</f>
        <v>0</v>
      </c>
      <c r="N1163" s="49">
        <v>0</v>
      </c>
      <c r="O1163" s="67">
        <f>Table3[[#This Row],[C&amp;I Incentive Disbursements]]/'1.) CLM Reference'!$B$5</f>
        <v>0</v>
      </c>
    </row>
    <row r="1164" spans="1:15" x14ac:dyDescent="0.35">
      <c r="A1164" t="s">
        <v>178</v>
      </c>
      <c r="B1164" s="72">
        <v>9009350500</v>
      </c>
      <c r="C1164" t="s">
        <v>55</v>
      </c>
      <c r="D1164" s="47">
        <f>Table3[[#This Row],[Residential CLM $ Collected]]+Table3[[#This Row],[C&amp;I CLM $ Collected]]</f>
        <v>19957.622790000001</v>
      </c>
      <c r="E1164" s="48">
        <f>Table3[[#This Row],[CLM $ Collected ]]/'1.) CLM Reference'!$B$4</f>
        <v>2.1485123970149409E-4</v>
      </c>
      <c r="F1164" s="47">
        <f>Table3[[#This Row],[Residential Incentive Disbursements]]+Table3[[#This Row],[C&amp;I Incentive Disbursements]]</f>
        <v>6947.96</v>
      </c>
      <c r="G1164" s="48">
        <f>Table3[[#This Row],[Incentive Disbursements]]/'1.) CLM Reference'!$B$5</f>
        <v>5.5788660674512862E-5</v>
      </c>
      <c r="H1164" s="47">
        <v>19957.622790000001</v>
      </c>
      <c r="I1164" s="48">
        <f>Table3[[#This Row],[Residential CLM $ Collected]]/'1.) CLM Reference'!$B$4</f>
        <v>2.1485123970149409E-4</v>
      </c>
      <c r="J1164" s="49">
        <v>6947.96</v>
      </c>
      <c r="K1164" s="48">
        <f>Table3[[#This Row],[Residential Incentive Disbursements]]/'1.) CLM Reference'!$B$5</f>
        <v>5.5788660674512862E-5</v>
      </c>
      <c r="L1164" s="49">
        <v>0</v>
      </c>
      <c r="M1164" s="48">
        <f>Table3[[#This Row],[C&amp;I CLM $ Collected]]/'1.) CLM Reference'!$B$4</f>
        <v>0</v>
      </c>
      <c r="N1164" s="49">
        <v>0</v>
      </c>
      <c r="O1164" s="67">
        <f>Table3[[#This Row],[C&amp;I Incentive Disbursements]]/'1.) CLM Reference'!$B$5</f>
        <v>0</v>
      </c>
    </row>
    <row r="1165" spans="1:15" x14ac:dyDescent="0.35">
      <c r="A1165" t="s">
        <v>178</v>
      </c>
      <c r="B1165" s="72">
        <v>9009350800</v>
      </c>
      <c r="C1165" t="s">
        <v>45</v>
      </c>
      <c r="D1165" s="47">
        <f>Table3[[#This Row],[Residential CLM $ Collected]]+Table3[[#This Row],[C&amp;I CLM $ Collected]]</f>
        <v>43845.265400999997</v>
      </c>
      <c r="E1165" s="48">
        <f>Table3[[#This Row],[CLM $ Collected ]]/'1.) CLM Reference'!$B$4</f>
        <v>4.7201060595082405E-4</v>
      </c>
      <c r="F1165" s="47">
        <f>Table3[[#This Row],[Residential Incentive Disbursements]]+Table3[[#This Row],[C&amp;I Incentive Disbursements]]</f>
        <v>89050.46</v>
      </c>
      <c r="G1165" s="48">
        <f>Table3[[#This Row],[Incentive Disbursements]]/'1.) CLM Reference'!$B$5</f>
        <v>7.1503087177376967E-4</v>
      </c>
      <c r="H1165" s="47">
        <v>43845.265400999997</v>
      </c>
      <c r="I1165" s="48">
        <f>Table3[[#This Row],[Residential CLM $ Collected]]/'1.) CLM Reference'!$B$4</f>
        <v>4.7201060595082405E-4</v>
      </c>
      <c r="J1165" s="49">
        <v>89050.46</v>
      </c>
      <c r="K1165" s="48">
        <f>Table3[[#This Row],[Residential Incentive Disbursements]]/'1.) CLM Reference'!$B$5</f>
        <v>7.1503087177376967E-4</v>
      </c>
      <c r="L1165" s="49">
        <v>0</v>
      </c>
      <c r="M1165" s="48">
        <f>Table3[[#This Row],[C&amp;I CLM $ Collected]]/'1.) CLM Reference'!$B$4</f>
        <v>0</v>
      </c>
      <c r="N1165" s="49">
        <v>0</v>
      </c>
      <c r="O1165" s="67">
        <f>Table3[[#This Row],[C&amp;I Incentive Disbursements]]/'1.) CLM Reference'!$B$5</f>
        <v>0</v>
      </c>
    </row>
    <row r="1166" spans="1:15" x14ac:dyDescent="0.35">
      <c r="A1166" t="s">
        <v>178</v>
      </c>
      <c r="B1166" s="72">
        <v>9009350900</v>
      </c>
      <c r="C1166" t="s">
        <v>45</v>
      </c>
      <c r="D1166" s="47">
        <f>Table3[[#This Row],[Residential CLM $ Collected]]+Table3[[#This Row],[C&amp;I CLM $ Collected]]</f>
        <v>16708.066409999999</v>
      </c>
      <c r="E1166" s="48">
        <f>Table3[[#This Row],[CLM $ Collected ]]/'1.) CLM Reference'!$B$4</f>
        <v>1.7986855543747812E-4</v>
      </c>
      <c r="F1166" s="47">
        <f>Table3[[#This Row],[Residential Incentive Disbursements]]+Table3[[#This Row],[C&amp;I Incentive Disbursements]]</f>
        <v>20847.330000000002</v>
      </c>
      <c r="G1166" s="48">
        <f>Table3[[#This Row],[Incentive Disbursements]]/'1.) CLM Reference'!$B$5</f>
        <v>1.6739368380641113E-4</v>
      </c>
      <c r="H1166" s="47">
        <v>16708.066409999999</v>
      </c>
      <c r="I1166" s="48">
        <f>Table3[[#This Row],[Residential CLM $ Collected]]/'1.) CLM Reference'!$B$4</f>
        <v>1.7986855543747812E-4</v>
      </c>
      <c r="J1166" s="49">
        <v>20847.330000000002</v>
      </c>
      <c r="K1166" s="48">
        <f>Table3[[#This Row],[Residential Incentive Disbursements]]/'1.) CLM Reference'!$B$5</f>
        <v>1.6739368380641113E-4</v>
      </c>
      <c r="L1166" s="49">
        <v>0</v>
      </c>
      <c r="M1166" s="48">
        <f>Table3[[#This Row],[C&amp;I CLM $ Collected]]/'1.) CLM Reference'!$B$4</f>
        <v>0</v>
      </c>
      <c r="N1166" s="49">
        <v>0</v>
      </c>
      <c r="O1166" s="67">
        <f>Table3[[#This Row],[C&amp;I Incentive Disbursements]]/'1.) CLM Reference'!$B$5</f>
        <v>0</v>
      </c>
    </row>
    <row r="1167" spans="1:15" x14ac:dyDescent="0.35">
      <c r="A1167" t="s">
        <v>178</v>
      </c>
      <c r="B1167" s="72">
        <v>9009351000</v>
      </c>
      <c r="C1167" t="s">
        <v>45</v>
      </c>
      <c r="D1167" s="47">
        <f>Table3[[#This Row],[Residential CLM $ Collected]]+Table3[[#This Row],[C&amp;I CLM $ Collected]]</f>
        <v>36773.466786000005</v>
      </c>
      <c r="E1167" s="48">
        <f>Table3[[#This Row],[CLM $ Collected ]]/'1.) CLM Reference'!$B$4</f>
        <v>3.9588006097863613E-4</v>
      </c>
      <c r="F1167" s="47">
        <f>Table3[[#This Row],[Residential Incentive Disbursements]]+Table3[[#This Row],[C&amp;I Incentive Disbursements]]</f>
        <v>167705.9</v>
      </c>
      <c r="G1167" s="48">
        <f>Table3[[#This Row],[Incentive Disbursements]]/'1.) CLM Reference'!$B$5</f>
        <v>1.3465949067371986E-3</v>
      </c>
      <c r="H1167" s="47">
        <v>36773.466786000005</v>
      </c>
      <c r="I1167" s="48">
        <f>Table3[[#This Row],[Residential CLM $ Collected]]/'1.) CLM Reference'!$B$4</f>
        <v>3.9588006097863613E-4</v>
      </c>
      <c r="J1167" s="49">
        <v>167705.9</v>
      </c>
      <c r="K1167" s="48">
        <f>Table3[[#This Row],[Residential Incentive Disbursements]]/'1.) CLM Reference'!$B$5</f>
        <v>1.3465949067371986E-3</v>
      </c>
      <c r="L1167" s="49">
        <v>0</v>
      </c>
      <c r="M1167" s="48">
        <f>Table3[[#This Row],[C&amp;I CLM $ Collected]]/'1.) CLM Reference'!$B$4</f>
        <v>0</v>
      </c>
      <c r="N1167" s="49">
        <v>0</v>
      </c>
      <c r="O1167" s="67">
        <f>Table3[[#This Row],[C&amp;I Incentive Disbursements]]/'1.) CLM Reference'!$B$5</f>
        <v>0</v>
      </c>
    </row>
    <row r="1168" spans="1:15" x14ac:dyDescent="0.35">
      <c r="A1168" t="s">
        <v>178</v>
      </c>
      <c r="B1168" s="72">
        <v>9009351100</v>
      </c>
      <c r="C1168" t="s">
        <v>45</v>
      </c>
      <c r="D1168" s="47">
        <f>Table3[[#This Row],[Residential CLM $ Collected]]+Table3[[#This Row],[C&amp;I CLM $ Collected]]</f>
        <v>46150.869765000003</v>
      </c>
      <c r="E1168" s="48">
        <f>Table3[[#This Row],[CLM $ Collected ]]/'1.) CLM Reference'!$B$4</f>
        <v>4.9683129532244509E-4</v>
      </c>
      <c r="F1168" s="47">
        <f>Table3[[#This Row],[Residential Incentive Disbursements]]+Table3[[#This Row],[C&amp;I Incentive Disbursements]]</f>
        <v>43075.85</v>
      </c>
      <c r="G1168" s="48">
        <f>Table3[[#This Row],[Incentive Disbursements]]/'1.) CLM Reference'!$B$5</f>
        <v>3.4587763586955235E-4</v>
      </c>
      <c r="H1168" s="47">
        <v>46150.869765000003</v>
      </c>
      <c r="I1168" s="48">
        <f>Table3[[#This Row],[Residential CLM $ Collected]]/'1.) CLM Reference'!$B$4</f>
        <v>4.9683129532244509E-4</v>
      </c>
      <c r="J1168" s="49">
        <v>43075.85</v>
      </c>
      <c r="K1168" s="48">
        <f>Table3[[#This Row],[Residential Incentive Disbursements]]/'1.) CLM Reference'!$B$5</f>
        <v>3.4587763586955235E-4</v>
      </c>
      <c r="L1168" s="49">
        <v>0</v>
      </c>
      <c r="M1168" s="48">
        <f>Table3[[#This Row],[C&amp;I CLM $ Collected]]/'1.) CLM Reference'!$B$4</f>
        <v>0</v>
      </c>
      <c r="N1168" s="49">
        <v>0</v>
      </c>
      <c r="O1168" s="67">
        <f>Table3[[#This Row],[C&amp;I Incentive Disbursements]]/'1.) CLM Reference'!$B$5</f>
        <v>0</v>
      </c>
    </row>
    <row r="1169" spans="1:15" x14ac:dyDescent="0.35">
      <c r="A1169" t="s">
        <v>178</v>
      </c>
      <c r="B1169" s="72">
        <v>9009351200</v>
      </c>
      <c r="C1169" t="s">
        <v>55</v>
      </c>
      <c r="D1169" s="47">
        <f>Table3[[#This Row],[Residential CLM $ Collected]]+Table3[[#This Row],[C&amp;I CLM $ Collected]]</f>
        <v>33114.572736000002</v>
      </c>
      <c r="E1169" s="48">
        <f>Table3[[#This Row],[CLM $ Collected ]]/'1.) CLM Reference'!$B$4</f>
        <v>3.5649070429769845E-4</v>
      </c>
      <c r="F1169" s="47">
        <f>Table3[[#This Row],[Residential Incentive Disbursements]]+Table3[[#This Row],[C&amp;I Incentive Disbursements]]</f>
        <v>29954.27</v>
      </c>
      <c r="G1169" s="48">
        <f>Table3[[#This Row],[Incentive Disbursements]]/'1.) CLM Reference'!$B$5</f>
        <v>2.4051787931748893E-4</v>
      </c>
      <c r="H1169" s="47">
        <v>33042.248316000005</v>
      </c>
      <c r="I1169" s="48">
        <f>Table3[[#This Row],[Residential CLM $ Collected]]/'1.) CLM Reference'!$B$4</f>
        <v>3.5571210498949442E-4</v>
      </c>
      <c r="J1169" s="49">
        <v>29954.27</v>
      </c>
      <c r="K1169" s="48">
        <f>Table3[[#This Row],[Residential Incentive Disbursements]]/'1.) CLM Reference'!$B$5</f>
        <v>2.4051787931748893E-4</v>
      </c>
      <c r="L1169" s="49">
        <v>72.324420000000003</v>
      </c>
      <c r="M1169" s="48">
        <f>Table3[[#This Row],[C&amp;I CLM $ Collected]]/'1.) CLM Reference'!$B$4</f>
        <v>7.7859930820405762E-7</v>
      </c>
      <c r="N1169" s="49">
        <v>0</v>
      </c>
      <c r="O1169" s="67">
        <f>Table3[[#This Row],[C&amp;I Incentive Disbursements]]/'1.) CLM Reference'!$B$5</f>
        <v>0</v>
      </c>
    </row>
    <row r="1170" spans="1:15" x14ac:dyDescent="0.35">
      <c r="A1170" t="s">
        <v>178</v>
      </c>
      <c r="B1170" s="72">
        <v>9009351300</v>
      </c>
      <c r="C1170" t="s">
        <v>45</v>
      </c>
      <c r="D1170" s="47">
        <f>Table3[[#This Row],[Residential CLM $ Collected]]+Table3[[#This Row],[C&amp;I CLM $ Collected]]</f>
        <v>42538.060677000001</v>
      </c>
      <c r="E1170" s="48">
        <f>Table3[[#This Row],[CLM $ Collected ]]/'1.) CLM Reference'!$B$4</f>
        <v>4.5793806041520172E-4</v>
      </c>
      <c r="F1170" s="47">
        <f>Table3[[#This Row],[Residential Incentive Disbursements]]+Table3[[#This Row],[C&amp;I Incentive Disbursements]]</f>
        <v>28562.37</v>
      </c>
      <c r="G1170" s="48">
        <f>Table3[[#This Row],[Incentive Disbursements]]/'1.) CLM Reference'!$B$5</f>
        <v>2.2934161509131974E-4</v>
      </c>
      <c r="H1170" s="47">
        <v>42538.060677000001</v>
      </c>
      <c r="I1170" s="48">
        <f>Table3[[#This Row],[Residential CLM $ Collected]]/'1.) CLM Reference'!$B$4</f>
        <v>4.5793806041520172E-4</v>
      </c>
      <c r="J1170" s="49">
        <v>28562.37</v>
      </c>
      <c r="K1170" s="48">
        <f>Table3[[#This Row],[Residential Incentive Disbursements]]/'1.) CLM Reference'!$B$5</f>
        <v>2.2934161509131974E-4</v>
      </c>
      <c r="L1170" s="49">
        <v>0</v>
      </c>
      <c r="M1170" s="48">
        <f>Table3[[#This Row],[C&amp;I CLM $ Collected]]/'1.) CLM Reference'!$B$4</f>
        <v>0</v>
      </c>
      <c r="N1170" s="49">
        <v>0</v>
      </c>
      <c r="O1170" s="67">
        <f>Table3[[#This Row],[C&amp;I Incentive Disbursements]]/'1.) CLM Reference'!$B$5</f>
        <v>0</v>
      </c>
    </row>
    <row r="1171" spans="1:15" x14ac:dyDescent="0.35">
      <c r="A1171" t="s">
        <v>178</v>
      </c>
      <c r="B1171" s="72">
        <v>9009351400</v>
      </c>
      <c r="C1171" t="s">
        <v>45</v>
      </c>
      <c r="D1171" s="47">
        <f>Table3[[#This Row],[Residential CLM $ Collected]]+Table3[[#This Row],[C&amp;I CLM $ Collected]]</f>
        <v>30960.739047000003</v>
      </c>
      <c r="E1171" s="48">
        <f>Table3[[#This Row],[CLM $ Collected ]]/'1.) CLM Reference'!$B$4</f>
        <v>3.3330388274777111E-4</v>
      </c>
      <c r="F1171" s="47">
        <f>Table3[[#This Row],[Residential Incentive Disbursements]]+Table3[[#This Row],[C&amp;I Incentive Disbursements]]</f>
        <v>18242.98</v>
      </c>
      <c r="G1171" s="48">
        <f>Table3[[#This Row],[Incentive Disbursements]]/'1.) CLM Reference'!$B$5</f>
        <v>1.4648204953855875E-4</v>
      </c>
      <c r="H1171" s="47">
        <v>30960.739047000003</v>
      </c>
      <c r="I1171" s="48">
        <f>Table3[[#This Row],[Residential CLM $ Collected]]/'1.) CLM Reference'!$B$4</f>
        <v>3.3330388274777111E-4</v>
      </c>
      <c r="J1171" s="49">
        <v>18242.98</v>
      </c>
      <c r="K1171" s="48">
        <f>Table3[[#This Row],[Residential Incentive Disbursements]]/'1.) CLM Reference'!$B$5</f>
        <v>1.4648204953855875E-4</v>
      </c>
      <c r="L1171" s="49">
        <v>0</v>
      </c>
      <c r="M1171" s="48">
        <f>Table3[[#This Row],[C&amp;I CLM $ Collected]]/'1.) CLM Reference'!$B$4</f>
        <v>0</v>
      </c>
      <c r="N1171" s="49">
        <v>0</v>
      </c>
      <c r="O1171" s="67">
        <f>Table3[[#This Row],[C&amp;I Incentive Disbursements]]/'1.) CLM Reference'!$B$5</f>
        <v>0</v>
      </c>
    </row>
    <row r="1172" spans="1:15" x14ac:dyDescent="0.35">
      <c r="A1172" t="s">
        <v>178</v>
      </c>
      <c r="B1172" s="72">
        <v>9009351500</v>
      </c>
      <c r="C1172" t="s">
        <v>45</v>
      </c>
      <c r="D1172" s="47">
        <f>Table3[[#This Row],[Residential CLM $ Collected]]+Table3[[#This Row],[C&amp;I CLM $ Collected]]</f>
        <v>41764.165715999996</v>
      </c>
      <c r="E1172" s="48">
        <f>Table3[[#This Row],[CLM $ Collected ]]/'1.) CLM Reference'!$B$4</f>
        <v>4.4960679303335184E-4</v>
      </c>
      <c r="F1172" s="47">
        <f>Table3[[#This Row],[Residential Incentive Disbursements]]+Table3[[#This Row],[C&amp;I Incentive Disbursements]]</f>
        <v>67384.490000000005</v>
      </c>
      <c r="G1172" s="48">
        <f>Table3[[#This Row],[Incentive Disbursements]]/'1.) CLM Reference'!$B$5</f>
        <v>5.4106391621930837E-4</v>
      </c>
      <c r="H1172" s="47">
        <v>41764.165715999996</v>
      </c>
      <c r="I1172" s="48">
        <f>Table3[[#This Row],[Residential CLM $ Collected]]/'1.) CLM Reference'!$B$4</f>
        <v>4.4960679303335184E-4</v>
      </c>
      <c r="J1172" s="49">
        <v>67384.490000000005</v>
      </c>
      <c r="K1172" s="48">
        <f>Table3[[#This Row],[Residential Incentive Disbursements]]/'1.) CLM Reference'!$B$5</f>
        <v>5.4106391621930837E-4</v>
      </c>
      <c r="L1172" s="49">
        <v>0</v>
      </c>
      <c r="M1172" s="48">
        <f>Table3[[#This Row],[C&amp;I CLM $ Collected]]/'1.) CLM Reference'!$B$4</f>
        <v>0</v>
      </c>
      <c r="N1172" s="49">
        <v>0</v>
      </c>
      <c r="O1172" s="67">
        <f>Table3[[#This Row],[C&amp;I Incentive Disbursements]]/'1.) CLM Reference'!$B$5</f>
        <v>0</v>
      </c>
    </row>
    <row r="1173" spans="1:15" x14ac:dyDescent="0.35">
      <c r="A1173" t="s">
        <v>178</v>
      </c>
      <c r="B1173" s="72">
        <v>9009351601</v>
      </c>
      <c r="C1173" t="s">
        <v>45</v>
      </c>
      <c r="D1173" s="47">
        <f>Table3[[#This Row],[Residential CLM $ Collected]]+Table3[[#This Row],[C&amp;I CLM $ Collected]]</f>
        <v>30707.063099999999</v>
      </c>
      <c r="E1173" s="48">
        <f>Table3[[#This Row],[CLM $ Collected ]]/'1.) CLM Reference'!$B$4</f>
        <v>3.3057296673292842E-4</v>
      </c>
      <c r="F1173" s="47">
        <f>Table3[[#This Row],[Residential Incentive Disbursements]]+Table3[[#This Row],[C&amp;I Incentive Disbursements]]</f>
        <v>118713.64</v>
      </c>
      <c r="G1173" s="48">
        <f>Table3[[#This Row],[Incentive Disbursements]]/'1.) CLM Reference'!$B$5</f>
        <v>9.5321144327202188E-4</v>
      </c>
      <c r="H1173" s="47">
        <v>30707.063099999999</v>
      </c>
      <c r="I1173" s="48">
        <f>Table3[[#This Row],[Residential CLM $ Collected]]/'1.) CLM Reference'!$B$4</f>
        <v>3.3057296673292842E-4</v>
      </c>
      <c r="J1173" s="49">
        <v>118713.64</v>
      </c>
      <c r="K1173" s="48">
        <f>Table3[[#This Row],[Residential Incentive Disbursements]]/'1.) CLM Reference'!$B$5</f>
        <v>9.5321144327202188E-4</v>
      </c>
      <c r="L1173" s="49">
        <v>0</v>
      </c>
      <c r="M1173" s="48">
        <f>Table3[[#This Row],[C&amp;I CLM $ Collected]]/'1.) CLM Reference'!$B$4</f>
        <v>0</v>
      </c>
      <c r="N1173" s="49">
        <v>0</v>
      </c>
      <c r="O1173" s="67">
        <f>Table3[[#This Row],[C&amp;I Incentive Disbursements]]/'1.) CLM Reference'!$B$5</f>
        <v>0</v>
      </c>
    </row>
    <row r="1174" spans="1:15" x14ac:dyDescent="0.35">
      <c r="A1174" t="s">
        <v>178</v>
      </c>
      <c r="B1174" s="72">
        <v>9009351602</v>
      </c>
      <c r="C1174" t="s">
        <v>45</v>
      </c>
      <c r="D1174" s="47">
        <f>Table3[[#This Row],[Residential CLM $ Collected]]+Table3[[#This Row],[C&amp;I CLM $ Collected]]</f>
        <v>1223337.6588719999</v>
      </c>
      <c r="E1174" s="48">
        <f>Table3[[#This Row],[CLM $ Collected ]]/'1.) CLM Reference'!$B$4</f>
        <v>1.3169685355205206E-2</v>
      </c>
      <c r="F1174" s="47">
        <f>Table3[[#This Row],[Residential Incentive Disbursements]]+Table3[[#This Row],[C&amp;I Incentive Disbursements]]</f>
        <v>2469434.3695</v>
      </c>
      <c r="G1174" s="48">
        <f>Table3[[#This Row],[Incentive Disbursements]]/'1.) CLM Reference'!$B$5</f>
        <v>1.9828328904889364E-2</v>
      </c>
      <c r="H1174" s="47">
        <v>629755.571046</v>
      </c>
      <c r="I1174" s="48">
        <f>Table3[[#This Row],[Residential CLM $ Collected]]/'1.) CLM Reference'!$B$4</f>
        <v>6.7795531848588182E-3</v>
      </c>
      <c r="J1174" s="49">
        <v>1701549.7375</v>
      </c>
      <c r="K1174" s="48">
        <f>Table3[[#This Row],[Residential Incentive Disbursements]]/'1.) CLM Reference'!$B$5</f>
        <v>1.366259750001352E-2</v>
      </c>
      <c r="L1174" s="49">
        <v>593582.08782600006</v>
      </c>
      <c r="M1174" s="48">
        <f>Table3[[#This Row],[C&amp;I CLM $ Collected]]/'1.) CLM Reference'!$B$4</f>
        <v>6.3901321703463887E-3</v>
      </c>
      <c r="N1174" s="49">
        <v>767884.63199999998</v>
      </c>
      <c r="O1174" s="67">
        <f>Table3[[#This Row],[C&amp;I Incentive Disbursements]]/'1.) CLM Reference'!$B$5</f>
        <v>6.1657314048758453E-3</v>
      </c>
    </row>
    <row r="1175" spans="1:15" x14ac:dyDescent="0.35">
      <c r="A1175" t="s">
        <v>178</v>
      </c>
      <c r="B1175" s="72">
        <v>9009351700</v>
      </c>
      <c r="C1175" t="s">
        <v>55</v>
      </c>
      <c r="D1175" s="47">
        <f>Table3[[#This Row],[Residential CLM $ Collected]]+Table3[[#This Row],[C&amp;I CLM $ Collected]]</f>
        <v>23591.76309</v>
      </c>
      <c r="E1175" s="48">
        <f>Table3[[#This Row],[CLM $ Collected ]]/'1.) CLM Reference'!$B$4</f>
        <v>2.539741130476818E-4</v>
      </c>
      <c r="F1175" s="47">
        <f>Table3[[#This Row],[Residential Incentive Disbursements]]+Table3[[#This Row],[C&amp;I Incentive Disbursements]]</f>
        <v>33062.53</v>
      </c>
      <c r="G1175" s="48">
        <f>Table3[[#This Row],[Incentive Disbursements]]/'1.) CLM Reference'!$B$5</f>
        <v>2.6547566008021086E-4</v>
      </c>
      <c r="H1175" s="47">
        <v>23591.76309</v>
      </c>
      <c r="I1175" s="48">
        <f>Table3[[#This Row],[Residential CLM $ Collected]]/'1.) CLM Reference'!$B$4</f>
        <v>2.539741130476818E-4</v>
      </c>
      <c r="J1175" s="49">
        <v>33062.53</v>
      </c>
      <c r="K1175" s="48">
        <f>Table3[[#This Row],[Residential Incentive Disbursements]]/'1.) CLM Reference'!$B$5</f>
        <v>2.6547566008021086E-4</v>
      </c>
      <c r="L1175" s="49">
        <v>0</v>
      </c>
      <c r="M1175" s="48">
        <f>Table3[[#This Row],[C&amp;I CLM $ Collected]]/'1.) CLM Reference'!$B$4</f>
        <v>0</v>
      </c>
      <c r="N1175" s="49">
        <v>0</v>
      </c>
      <c r="O1175" s="67">
        <f>Table3[[#This Row],[C&amp;I Incentive Disbursements]]/'1.) CLM Reference'!$B$5</f>
        <v>0</v>
      </c>
    </row>
    <row r="1176" spans="1:15" x14ac:dyDescent="0.35">
      <c r="A1176" t="s">
        <v>178</v>
      </c>
      <c r="B1176" s="72">
        <v>9009351800</v>
      </c>
      <c r="C1176" t="s">
        <v>45</v>
      </c>
      <c r="D1176" s="47">
        <f>Table3[[#This Row],[Residential CLM $ Collected]]+Table3[[#This Row],[C&amp;I CLM $ Collected]]</f>
        <v>43884.497559000003</v>
      </c>
      <c r="E1176" s="48">
        <f>Table3[[#This Row],[CLM $ Collected ]]/'1.) CLM Reference'!$B$4</f>
        <v>4.7243295473810997E-4</v>
      </c>
      <c r="F1176" s="47">
        <f>Table3[[#This Row],[Residential Incentive Disbursements]]+Table3[[#This Row],[C&amp;I Incentive Disbursements]]</f>
        <v>32633.31</v>
      </c>
      <c r="G1176" s="48">
        <f>Table3[[#This Row],[Incentive Disbursements]]/'1.) CLM Reference'!$B$5</f>
        <v>2.62029237110776E-4</v>
      </c>
      <c r="H1176" s="47">
        <v>43884.497559000003</v>
      </c>
      <c r="I1176" s="48">
        <f>Table3[[#This Row],[Residential CLM $ Collected]]/'1.) CLM Reference'!$B$4</f>
        <v>4.7243295473810997E-4</v>
      </c>
      <c r="J1176" s="49">
        <v>32633.31</v>
      </c>
      <c r="K1176" s="48">
        <f>Table3[[#This Row],[Residential Incentive Disbursements]]/'1.) CLM Reference'!$B$5</f>
        <v>2.62029237110776E-4</v>
      </c>
      <c r="L1176" s="49">
        <v>0</v>
      </c>
      <c r="M1176" s="48">
        <f>Table3[[#This Row],[C&amp;I CLM $ Collected]]/'1.) CLM Reference'!$B$4</f>
        <v>0</v>
      </c>
      <c r="N1176" s="49">
        <v>0</v>
      </c>
      <c r="O1176" s="67">
        <f>Table3[[#This Row],[C&amp;I Incentive Disbursements]]/'1.) CLM Reference'!$B$5</f>
        <v>0</v>
      </c>
    </row>
    <row r="1177" spans="1:15" x14ac:dyDescent="0.35">
      <c r="A1177" t="s">
        <v>178</v>
      </c>
      <c r="B1177" s="72">
        <v>9009351900</v>
      </c>
      <c r="C1177" t="s">
        <v>45</v>
      </c>
      <c r="D1177" s="47">
        <f>Table3[[#This Row],[Residential CLM $ Collected]]+Table3[[#This Row],[C&amp;I CLM $ Collected]]</f>
        <v>25894.519686</v>
      </c>
      <c r="E1177" s="48">
        <f>Table3[[#This Row],[CLM $ Collected ]]/'1.) CLM Reference'!$B$4</f>
        <v>2.7876414513653823E-4</v>
      </c>
      <c r="F1177" s="47">
        <f>Table3[[#This Row],[Residential Incentive Disbursements]]+Table3[[#This Row],[C&amp;I Incentive Disbursements]]</f>
        <v>43306.6</v>
      </c>
      <c r="G1177" s="48">
        <f>Table3[[#This Row],[Incentive Disbursements]]/'1.) CLM Reference'!$B$5</f>
        <v>3.4773044352109949E-4</v>
      </c>
      <c r="H1177" s="47">
        <v>25894.519686</v>
      </c>
      <c r="I1177" s="48">
        <f>Table3[[#This Row],[Residential CLM $ Collected]]/'1.) CLM Reference'!$B$4</f>
        <v>2.7876414513653823E-4</v>
      </c>
      <c r="J1177" s="49">
        <v>43306.6</v>
      </c>
      <c r="K1177" s="48">
        <f>Table3[[#This Row],[Residential Incentive Disbursements]]/'1.) CLM Reference'!$B$5</f>
        <v>3.4773044352109949E-4</v>
      </c>
      <c r="L1177" s="49">
        <v>0</v>
      </c>
      <c r="M1177" s="48">
        <f>Table3[[#This Row],[C&amp;I CLM $ Collected]]/'1.) CLM Reference'!$B$4</f>
        <v>0</v>
      </c>
      <c r="N1177" s="49">
        <v>0</v>
      </c>
      <c r="O1177" s="67">
        <f>Table3[[#This Row],[C&amp;I Incentive Disbursements]]/'1.) CLM Reference'!$B$5</f>
        <v>0</v>
      </c>
    </row>
    <row r="1178" spans="1:15" x14ac:dyDescent="0.35">
      <c r="A1178" t="s">
        <v>178</v>
      </c>
      <c r="B1178" s="72">
        <v>9009352000</v>
      </c>
      <c r="C1178" t="s">
        <v>45</v>
      </c>
      <c r="D1178" s="47">
        <f>Table3[[#This Row],[Residential CLM $ Collected]]+Table3[[#This Row],[C&amp;I CLM $ Collected]]</f>
        <v>48705.145230000002</v>
      </c>
      <c r="E1178" s="48">
        <f>Table3[[#This Row],[CLM $ Collected ]]/'1.) CLM Reference'!$B$4</f>
        <v>5.2432902167837852E-4</v>
      </c>
      <c r="F1178" s="47">
        <f>Table3[[#This Row],[Residential Incentive Disbursements]]+Table3[[#This Row],[C&amp;I Incentive Disbursements]]</f>
        <v>38986.54</v>
      </c>
      <c r="G1178" s="48">
        <f>Table3[[#This Row],[Incentive Disbursements]]/'1.) CLM Reference'!$B$5</f>
        <v>3.1304251189317767E-4</v>
      </c>
      <c r="H1178" s="47">
        <v>48705.145230000002</v>
      </c>
      <c r="I1178" s="48">
        <f>Table3[[#This Row],[Residential CLM $ Collected]]/'1.) CLM Reference'!$B$4</f>
        <v>5.2432902167837852E-4</v>
      </c>
      <c r="J1178" s="49">
        <v>38986.54</v>
      </c>
      <c r="K1178" s="48">
        <f>Table3[[#This Row],[Residential Incentive Disbursements]]/'1.) CLM Reference'!$B$5</f>
        <v>3.1304251189317767E-4</v>
      </c>
      <c r="L1178" s="49">
        <v>0</v>
      </c>
      <c r="M1178" s="48">
        <f>Table3[[#This Row],[C&amp;I CLM $ Collected]]/'1.) CLM Reference'!$B$4</f>
        <v>0</v>
      </c>
      <c r="N1178" s="49">
        <v>0</v>
      </c>
      <c r="O1178" s="67">
        <f>Table3[[#This Row],[C&amp;I Incentive Disbursements]]/'1.) CLM Reference'!$B$5</f>
        <v>0</v>
      </c>
    </row>
    <row r="1179" spans="1:15" x14ac:dyDescent="0.35">
      <c r="A1179" t="s">
        <v>178</v>
      </c>
      <c r="B1179" s="72">
        <v>9009352100</v>
      </c>
      <c r="C1179" t="s">
        <v>55</v>
      </c>
      <c r="D1179" s="47">
        <f>Table3[[#This Row],[Residential CLM $ Collected]]+Table3[[#This Row],[C&amp;I CLM $ Collected]]</f>
        <v>38297.292180000004</v>
      </c>
      <c r="E1179" s="48">
        <f>Table3[[#This Row],[CLM $ Collected ]]/'1.) CLM Reference'!$B$4</f>
        <v>4.1228460867624885E-4</v>
      </c>
      <c r="F1179" s="47">
        <f>Table3[[#This Row],[Residential Incentive Disbursements]]+Table3[[#This Row],[C&amp;I Incentive Disbursements]]</f>
        <v>48254.43</v>
      </c>
      <c r="G1179" s="48">
        <f>Table3[[#This Row],[Incentive Disbursements]]/'1.) CLM Reference'!$B$5</f>
        <v>3.8745905579652641E-4</v>
      </c>
      <c r="H1179" s="47">
        <v>38297.292180000004</v>
      </c>
      <c r="I1179" s="48">
        <f>Table3[[#This Row],[Residential CLM $ Collected]]/'1.) CLM Reference'!$B$4</f>
        <v>4.1228460867624885E-4</v>
      </c>
      <c r="J1179" s="49">
        <v>48254.43</v>
      </c>
      <c r="K1179" s="48">
        <f>Table3[[#This Row],[Residential Incentive Disbursements]]/'1.) CLM Reference'!$B$5</f>
        <v>3.8745905579652641E-4</v>
      </c>
      <c r="L1179" s="49">
        <v>0</v>
      </c>
      <c r="M1179" s="48">
        <f>Table3[[#This Row],[C&amp;I CLM $ Collected]]/'1.) CLM Reference'!$B$4</f>
        <v>0</v>
      </c>
      <c r="N1179" s="49">
        <v>0</v>
      </c>
      <c r="O1179" s="67">
        <f>Table3[[#This Row],[C&amp;I Incentive Disbursements]]/'1.) CLM Reference'!$B$5</f>
        <v>0</v>
      </c>
    </row>
    <row r="1180" spans="1:15" x14ac:dyDescent="0.35">
      <c r="A1180" t="s">
        <v>178</v>
      </c>
      <c r="B1180" s="72">
        <v>9009352200</v>
      </c>
      <c r="C1180" t="s">
        <v>45</v>
      </c>
      <c r="D1180" s="47">
        <f>Table3[[#This Row],[Residential CLM $ Collected]]+Table3[[#This Row],[C&amp;I CLM $ Collected]]</f>
        <v>19370.41071</v>
      </c>
      <c r="E1180" s="48">
        <f>Table3[[#This Row],[CLM $ Collected ]]/'1.) CLM Reference'!$B$4</f>
        <v>2.0852968303699453E-4</v>
      </c>
      <c r="F1180" s="47">
        <f>Table3[[#This Row],[Residential Incentive Disbursements]]+Table3[[#This Row],[C&amp;I Incentive Disbursements]]</f>
        <v>5523.22</v>
      </c>
      <c r="G1180" s="48">
        <f>Table3[[#This Row],[Incentive Disbursements]]/'1.) CLM Reference'!$B$5</f>
        <v>4.4348707593406255E-5</v>
      </c>
      <c r="H1180" s="47">
        <v>19370.41071</v>
      </c>
      <c r="I1180" s="48">
        <f>Table3[[#This Row],[Residential CLM $ Collected]]/'1.) CLM Reference'!$B$4</f>
        <v>2.0852968303699453E-4</v>
      </c>
      <c r="J1180" s="49">
        <v>5523.22</v>
      </c>
      <c r="K1180" s="48">
        <f>Table3[[#This Row],[Residential Incentive Disbursements]]/'1.) CLM Reference'!$B$5</f>
        <v>4.4348707593406255E-5</v>
      </c>
      <c r="L1180" s="49">
        <v>0</v>
      </c>
      <c r="M1180" s="48">
        <f>Table3[[#This Row],[C&amp;I CLM $ Collected]]/'1.) CLM Reference'!$B$4</f>
        <v>0</v>
      </c>
      <c r="N1180" s="49">
        <v>0</v>
      </c>
      <c r="O1180" s="67">
        <f>Table3[[#This Row],[C&amp;I Incentive Disbursements]]/'1.) CLM Reference'!$B$5</f>
        <v>0</v>
      </c>
    </row>
    <row r="1181" spans="1:15" x14ac:dyDescent="0.35">
      <c r="A1181" t="s">
        <v>178</v>
      </c>
      <c r="B1181" s="72">
        <v>9009352300</v>
      </c>
      <c r="C1181" t="s">
        <v>45</v>
      </c>
      <c r="D1181" s="47">
        <f>Table3[[#This Row],[Residential CLM $ Collected]]+Table3[[#This Row],[C&amp;I CLM $ Collected]]</f>
        <v>22892.527854</v>
      </c>
      <c r="E1181" s="48">
        <f>Table3[[#This Row],[CLM $ Collected ]]/'1.) CLM Reference'!$B$4</f>
        <v>2.4644658540181198E-4</v>
      </c>
      <c r="F1181" s="47">
        <f>Table3[[#This Row],[Residential Incentive Disbursements]]+Table3[[#This Row],[C&amp;I Incentive Disbursements]]</f>
        <v>24175.97</v>
      </c>
      <c r="G1181" s="48">
        <f>Table3[[#This Row],[Incentive Disbursements]]/'1.) CLM Reference'!$B$5</f>
        <v>1.9412100628201699E-4</v>
      </c>
      <c r="H1181" s="47">
        <v>22892.527854</v>
      </c>
      <c r="I1181" s="48">
        <f>Table3[[#This Row],[Residential CLM $ Collected]]/'1.) CLM Reference'!$B$4</f>
        <v>2.4644658540181198E-4</v>
      </c>
      <c r="J1181" s="49">
        <v>24175.97</v>
      </c>
      <c r="K1181" s="48">
        <f>Table3[[#This Row],[Residential Incentive Disbursements]]/'1.) CLM Reference'!$B$5</f>
        <v>1.9412100628201699E-4</v>
      </c>
      <c r="L1181" s="49">
        <v>0</v>
      </c>
      <c r="M1181" s="48">
        <f>Table3[[#This Row],[C&amp;I CLM $ Collected]]/'1.) CLM Reference'!$B$4</f>
        <v>0</v>
      </c>
      <c r="N1181" s="49">
        <v>0</v>
      </c>
      <c r="O1181" s="67">
        <f>Table3[[#This Row],[C&amp;I Incentive Disbursements]]/'1.) CLM Reference'!$B$5</f>
        <v>0</v>
      </c>
    </row>
    <row r="1182" spans="1:15" x14ac:dyDescent="0.35">
      <c r="A1182" t="s">
        <v>178</v>
      </c>
      <c r="B1182" s="72">
        <v>9009352400</v>
      </c>
      <c r="C1182" t="s">
        <v>45</v>
      </c>
      <c r="D1182" s="47">
        <f>Table3[[#This Row],[Residential CLM $ Collected]]+Table3[[#This Row],[C&amp;I CLM $ Collected]]</f>
        <v>38520.464744999997</v>
      </c>
      <c r="E1182" s="48">
        <f>Table3[[#This Row],[CLM $ Collected ]]/'1.) CLM Reference'!$B$4</f>
        <v>4.1468714442723201E-4</v>
      </c>
      <c r="F1182" s="47">
        <f>Table3[[#This Row],[Residential Incentive Disbursements]]+Table3[[#This Row],[C&amp;I Incentive Disbursements]]</f>
        <v>71205.929999999993</v>
      </c>
      <c r="G1182" s="48">
        <f>Table3[[#This Row],[Incentive Disbursements]]/'1.) CLM Reference'!$B$5</f>
        <v>5.7174817741943175E-4</v>
      </c>
      <c r="H1182" s="47">
        <v>38520.464744999997</v>
      </c>
      <c r="I1182" s="48">
        <f>Table3[[#This Row],[Residential CLM $ Collected]]/'1.) CLM Reference'!$B$4</f>
        <v>4.1468714442723201E-4</v>
      </c>
      <c r="J1182" s="49">
        <v>71205.929999999993</v>
      </c>
      <c r="K1182" s="48">
        <f>Table3[[#This Row],[Residential Incentive Disbursements]]/'1.) CLM Reference'!$B$5</f>
        <v>5.7174817741943175E-4</v>
      </c>
      <c r="L1182" s="49">
        <v>0</v>
      </c>
      <c r="M1182" s="48">
        <f>Table3[[#This Row],[C&amp;I CLM $ Collected]]/'1.) CLM Reference'!$B$4</f>
        <v>0</v>
      </c>
      <c r="N1182" s="49">
        <v>0</v>
      </c>
      <c r="O1182" s="67">
        <f>Table3[[#This Row],[C&amp;I Incentive Disbursements]]/'1.) CLM Reference'!$B$5</f>
        <v>0</v>
      </c>
    </row>
    <row r="1183" spans="1:15" x14ac:dyDescent="0.35">
      <c r="A1183" t="s">
        <v>178</v>
      </c>
      <c r="B1183" s="72">
        <v>9009352500</v>
      </c>
      <c r="C1183" t="s">
        <v>45</v>
      </c>
      <c r="D1183" s="47">
        <f>Table3[[#This Row],[Residential CLM $ Collected]]+Table3[[#This Row],[C&amp;I CLM $ Collected]]</f>
        <v>38744.091812999999</v>
      </c>
      <c r="E1183" s="48">
        <f>Table3[[#This Row],[CLM $ Collected ]]/'1.) CLM Reference'!$B$4</f>
        <v>4.1709457307222494E-4</v>
      </c>
      <c r="F1183" s="47">
        <f>Table3[[#This Row],[Residential Incentive Disbursements]]+Table3[[#This Row],[C&amp;I Incentive Disbursements]]</f>
        <v>72973.83</v>
      </c>
      <c r="G1183" s="48">
        <f>Table3[[#This Row],[Incentive Disbursements]]/'1.) CLM Reference'!$B$5</f>
        <v>5.8594353450359341E-4</v>
      </c>
      <c r="H1183" s="47">
        <v>38744.091812999999</v>
      </c>
      <c r="I1183" s="48">
        <f>Table3[[#This Row],[Residential CLM $ Collected]]/'1.) CLM Reference'!$B$4</f>
        <v>4.1709457307222494E-4</v>
      </c>
      <c r="J1183" s="49">
        <v>72973.83</v>
      </c>
      <c r="K1183" s="48">
        <f>Table3[[#This Row],[Residential Incentive Disbursements]]/'1.) CLM Reference'!$B$5</f>
        <v>5.8594353450359341E-4</v>
      </c>
      <c r="L1183" s="49">
        <v>0</v>
      </c>
      <c r="M1183" s="48">
        <f>Table3[[#This Row],[C&amp;I CLM $ Collected]]/'1.) CLM Reference'!$B$4</f>
        <v>0</v>
      </c>
      <c r="N1183" s="49">
        <v>0</v>
      </c>
      <c r="O1183" s="67">
        <f>Table3[[#This Row],[C&amp;I Incentive Disbursements]]/'1.) CLM Reference'!$B$5</f>
        <v>0</v>
      </c>
    </row>
    <row r="1184" spans="1:15" x14ac:dyDescent="0.35">
      <c r="A1184" t="s">
        <v>178</v>
      </c>
      <c r="B1184" s="72">
        <v>9009352600</v>
      </c>
      <c r="C1184" t="s">
        <v>45</v>
      </c>
      <c r="D1184" s="47">
        <f>Table3[[#This Row],[Residential CLM $ Collected]]+Table3[[#This Row],[C&amp;I CLM $ Collected]]</f>
        <v>57491.171220000004</v>
      </c>
      <c r="E1184" s="48">
        <f>Table3[[#This Row],[CLM $ Collected ]]/'1.) CLM Reference'!$B$4</f>
        <v>6.1891386256167726E-4</v>
      </c>
      <c r="F1184" s="47">
        <f>Table3[[#This Row],[Residential Incentive Disbursements]]+Table3[[#This Row],[C&amp;I Incentive Disbursements]]</f>
        <v>54329.26</v>
      </c>
      <c r="G1184" s="48">
        <f>Table3[[#This Row],[Incentive Disbursements]]/'1.) CLM Reference'!$B$5</f>
        <v>4.3623691714364857E-4</v>
      </c>
      <c r="H1184" s="47">
        <v>57491.171220000004</v>
      </c>
      <c r="I1184" s="48">
        <f>Table3[[#This Row],[Residential CLM $ Collected]]/'1.) CLM Reference'!$B$4</f>
        <v>6.1891386256167726E-4</v>
      </c>
      <c r="J1184" s="49">
        <v>54329.26</v>
      </c>
      <c r="K1184" s="48">
        <f>Table3[[#This Row],[Residential Incentive Disbursements]]/'1.) CLM Reference'!$B$5</f>
        <v>4.3623691714364857E-4</v>
      </c>
      <c r="L1184" s="49">
        <v>0</v>
      </c>
      <c r="M1184" s="48">
        <f>Table3[[#This Row],[C&amp;I CLM $ Collected]]/'1.) CLM Reference'!$B$4</f>
        <v>0</v>
      </c>
      <c r="N1184" s="49">
        <v>0</v>
      </c>
      <c r="O1184" s="67">
        <f>Table3[[#This Row],[C&amp;I Incentive Disbursements]]/'1.) CLM Reference'!$B$5</f>
        <v>0</v>
      </c>
    </row>
    <row r="1185" spans="1:15" x14ac:dyDescent="0.35">
      <c r="A1185" t="s">
        <v>178</v>
      </c>
      <c r="B1185" s="72">
        <v>9009352701</v>
      </c>
      <c r="C1185" t="s">
        <v>45</v>
      </c>
      <c r="D1185" s="47">
        <f>Table3[[#This Row],[Residential CLM $ Collected]]+Table3[[#This Row],[C&amp;I CLM $ Collected]]</f>
        <v>23968.491015</v>
      </c>
      <c r="E1185" s="48">
        <f>Table3[[#This Row],[CLM $ Collected ]]/'1.) CLM Reference'!$B$4</f>
        <v>2.5802972941883485E-4</v>
      </c>
      <c r="F1185" s="47">
        <f>Table3[[#This Row],[Residential Incentive Disbursements]]+Table3[[#This Row],[C&amp;I Incentive Disbursements]]</f>
        <v>3889.29</v>
      </c>
      <c r="G1185" s="48">
        <f>Table3[[#This Row],[Incentive Disbursements]]/'1.) CLM Reference'!$B$5</f>
        <v>3.1229062929950105E-5</v>
      </c>
      <c r="H1185" s="47">
        <v>23968.491015</v>
      </c>
      <c r="I1185" s="48">
        <f>Table3[[#This Row],[Residential CLM $ Collected]]/'1.) CLM Reference'!$B$4</f>
        <v>2.5802972941883485E-4</v>
      </c>
      <c r="J1185" s="49">
        <v>3889.29</v>
      </c>
      <c r="K1185" s="48">
        <f>Table3[[#This Row],[Residential Incentive Disbursements]]/'1.) CLM Reference'!$B$5</f>
        <v>3.1229062929950105E-5</v>
      </c>
      <c r="L1185" s="49">
        <v>0</v>
      </c>
      <c r="M1185" s="48">
        <f>Table3[[#This Row],[C&amp;I CLM $ Collected]]/'1.) CLM Reference'!$B$4</f>
        <v>0</v>
      </c>
      <c r="N1185" s="49">
        <v>0</v>
      </c>
      <c r="O1185" s="67">
        <f>Table3[[#This Row],[C&amp;I Incentive Disbursements]]/'1.) CLM Reference'!$B$5</f>
        <v>0</v>
      </c>
    </row>
    <row r="1186" spans="1:15" x14ac:dyDescent="0.35">
      <c r="A1186" t="s">
        <v>178</v>
      </c>
      <c r="B1186" s="72">
        <v>9009352702</v>
      </c>
      <c r="C1186" t="s">
        <v>45</v>
      </c>
      <c r="D1186" s="47">
        <f>Table3[[#This Row],[Residential CLM $ Collected]]+Table3[[#This Row],[C&amp;I CLM $ Collected]]</f>
        <v>65128.856499000001</v>
      </c>
      <c r="E1186" s="48">
        <f>Table3[[#This Row],[CLM $ Collected ]]/'1.) CLM Reference'!$B$4</f>
        <v>7.0113638815551835E-4</v>
      </c>
      <c r="F1186" s="47">
        <f>Table3[[#This Row],[Residential Incentive Disbursements]]+Table3[[#This Row],[C&amp;I Incentive Disbursements]]</f>
        <v>139502.82</v>
      </c>
      <c r="G1186" s="48">
        <f>Table3[[#This Row],[Incentive Disbursements]]/'1.) CLM Reference'!$B$5</f>
        <v>1.1201382115207409E-3</v>
      </c>
      <c r="H1186" s="47">
        <v>65128.856499000001</v>
      </c>
      <c r="I1186" s="48">
        <f>Table3[[#This Row],[Residential CLM $ Collected]]/'1.) CLM Reference'!$B$4</f>
        <v>7.0113638815551835E-4</v>
      </c>
      <c r="J1186" s="49">
        <v>139502.82</v>
      </c>
      <c r="K1186" s="48">
        <f>Table3[[#This Row],[Residential Incentive Disbursements]]/'1.) CLM Reference'!$B$5</f>
        <v>1.1201382115207409E-3</v>
      </c>
      <c r="L1186" s="49">
        <v>0</v>
      </c>
      <c r="M1186" s="48">
        <f>Table3[[#This Row],[C&amp;I CLM $ Collected]]/'1.) CLM Reference'!$B$4</f>
        <v>0</v>
      </c>
      <c r="N1186" s="49">
        <v>0</v>
      </c>
      <c r="O1186" s="67">
        <f>Table3[[#This Row],[C&amp;I Incentive Disbursements]]/'1.) CLM Reference'!$B$5</f>
        <v>0</v>
      </c>
    </row>
    <row r="1187" spans="1:15" x14ac:dyDescent="0.35">
      <c r="A1187" t="s">
        <v>178</v>
      </c>
      <c r="B1187" s="72">
        <v>9009352800</v>
      </c>
      <c r="C1187" t="s">
        <v>45</v>
      </c>
      <c r="D1187" s="47">
        <f>Table3[[#This Row],[Residential CLM $ Collected]]+Table3[[#This Row],[C&amp;I CLM $ Collected]]</f>
        <v>57042.400947000002</v>
      </c>
      <c r="E1187" s="48">
        <f>Table3[[#This Row],[CLM $ Collected ]]/'1.) CLM Reference'!$B$4</f>
        <v>6.1408268349241756E-4</v>
      </c>
      <c r="F1187" s="47">
        <f>Table3[[#This Row],[Residential Incentive Disbursements]]+Table3[[#This Row],[C&amp;I Incentive Disbursements]]</f>
        <v>107566.55</v>
      </c>
      <c r="G1187" s="48">
        <f>Table3[[#This Row],[Incentive Disbursements]]/'1.) CLM Reference'!$B$5</f>
        <v>8.6370585868053671E-4</v>
      </c>
      <c r="H1187" s="47">
        <v>57042.400947000002</v>
      </c>
      <c r="I1187" s="48">
        <f>Table3[[#This Row],[Residential CLM $ Collected]]/'1.) CLM Reference'!$B$4</f>
        <v>6.1408268349241756E-4</v>
      </c>
      <c r="J1187" s="49">
        <v>107566.55</v>
      </c>
      <c r="K1187" s="48">
        <f>Table3[[#This Row],[Residential Incentive Disbursements]]/'1.) CLM Reference'!$B$5</f>
        <v>8.6370585868053671E-4</v>
      </c>
      <c r="L1187" s="49">
        <v>0</v>
      </c>
      <c r="M1187" s="48">
        <f>Table3[[#This Row],[C&amp;I CLM $ Collected]]/'1.) CLM Reference'!$B$4</f>
        <v>0</v>
      </c>
      <c r="N1187" s="49">
        <v>0</v>
      </c>
      <c r="O1187" s="67">
        <f>Table3[[#This Row],[C&amp;I Incentive Disbursements]]/'1.) CLM Reference'!$B$5</f>
        <v>0</v>
      </c>
    </row>
    <row r="1188" spans="1:15" x14ac:dyDescent="0.35">
      <c r="A1188" t="s">
        <v>178</v>
      </c>
      <c r="B1188" s="72">
        <v>9009361100</v>
      </c>
      <c r="C1188" t="s">
        <v>45</v>
      </c>
      <c r="D1188" s="47">
        <f>Table3[[#This Row],[Residential CLM $ Collected]]+Table3[[#This Row],[C&amp;I CLM $ Collected]]</f>
        <v>556.81689000000006</v>
      </c>
      <c r="E1188" s="48">
        <f>Table3[[#This Row],[CLM $ Collected ]]/'1.) CLM Reference'!$B$4</f>
        <v>5.9943411278007461E-6</v>
      </c>
      <c r="F1188" s="47">
        <f>Table3[[#This Row],[Residential Incentive Disbursements]]+Table3[[#This Row],[C&amp;I Incentive Disbursements]]</f>
        <v>525.92999999999995</v>
      </c>
      <c r="G1188" s="48">
        <f>Table3[[#This Row],[Incentive Disbursements]]/'1.) CLM Reference'!$B$5</f>
        <v>4.2229561351168608E-6</v>
      </c>
      <c r="H1188" s="47">
        <v>556.81689000000006</v>
      </c>
      <c r="I1188" s="48">
        <f>Table3[[#This Row],[Residential CLM $ Collected]]/'1.) CLM Reference'!$B$4</f>
        <v>5.9943411278007461E-6</v>
      </c>
      <c r="J1188" s="49">
        <v>525.92999999999995</v>
      </c>
      <c r="K1188" s="48">
        <f>Table3[[#This Row],[Residential Incentive Disbursements]]/'1.) CLM Reference'!$B$5</f>
        <v>4.2229561351168608E-6</v>
      </c>
      <c r="L1188" s="49">
        <v>0</v>
      </c>
      <c r="M1188" s="48">
        <f>Table3[[#This Row],[C&amp;I CLM $ Collected]]/'1.) CLM Reference'!$B$4</f>
        <v>0</v>
      </c>
      <c r="N1188" s="49">
        <v>0</v>
      </c>
      <c r="O1188" s="67">
        <f>Table3[[#This Row],[C&amp;I Incentive Disbursements]]/'1.) CLM Reference'!$B$5</f>
        <v>0</v>
      </c>
    </row>
    <row r="1189" spans="1:15" x14ac:dyDescent="0.35">
      <c r="A1189" t="s">
        <v>179</v>
      </c>
      <c r="B1189" s="72">
        <v>9011690300</v>
      </c>
      <c r="C1189" t="s">
        <v>45</v>
      </c>
      <c r="D1189" s="47">
        <f>Table3[[#This Row],[Residential CLM $ Collected]]+Table3[[#This Row],[C&amp;I CLM $ Collected]]</f>
        <v>547.35009000000002</v>
      </c>
      <c r="E1189" s="48">
        <f>Table3[[#This Row],[CLM $ Collected ]]/'1.) CLM Reference'!$B$4</f>
        <v>5.892427501242715E-6</v>
      </c>
      <c r="F1189" s="47">
        <f>Table3[[#This Row],[Residential Incentive Disbursements]]+Table3[[#This Row],[C&amp;I Incentive Disbursements]]</f>
        <v>0</v>
      </c>
      <c r="G1189" s="48">
        <f>Table3[[#This Row],[Incentive Disbursements]]/'1.) CLM Reference'!$B$5</f>
        <v>0</v>
      </c>
      <c r="H1189" s="47">
        <v>547.35009000000002</v>
      </c>
      <c r="I1189" s="48">
        <f>Table3[[#This Row],[Residential CLM $ Collected]]/'1.) CLM Reference'!$B$4</f>
        <v>5.892427501242715E-6</v>
      </c>
      <c r="J1189" s="49">
        <v>0</v>
      </c>
      <c r="K1189" s="48">
        <f>Table3[[#This Row],[Residential Incentive Disbursements]]/'1.) CLM Reference'!$B$5</f>
        <v>0</v>
      </c>
      <c r="L1189" s="49">
        <v>0</v>
      </c>
      <c r="M1189" s="48">
        <f>Table3[[#This Row],[C&amp;I CLM $ Collected]]/'1.) CLM Reference'!$B$4</f>
        <v>0</v>
      </c>
      <c r="N1189" s="49">
        <v>0</v>
      </c>
      <c r="O1189" s="67">
        <f>Table3[[#This Row],[C&amp;I Incentive Disbursements]]/'1.) CLM Reference'!$B$5</f>
        <v>0</v>
      </c>
    </row>
    <row r="1190" spans="1:15" x14ac:dyDescent="0.35">
      <c r="A1190" t="s">
        <v>179</v>
      </c>
      <c r="B1190" s="72">
        <v>9011693300</v>
      </c>
      <c r="C1190" t="s">
        <v>45</v>
      </c>
      <c r="D1190" s="47">
        <f>Table3[[#This Row],[Residential CLM $ Collected]]+Table3[[#This Row],[C&amp;I CLM $ Collected]]</f>
        <v>326710.99040999997</v>
      </c>
      <c r="E1190" s="48">
        <f>Table3[[#This Row],[CLM $ Collected ]]/'1.) CLM Reference'!$B$4</f>
        <v>3.5171654486256293E-3</v>
      </c>
      <c r="F1190" s="47">
        <f>Table3[[#This Row],[Residential Incentive Disbursements]]+Table3[[#This Row],[C&amp;I Incentive Disbursements]]</f>
        <v>414869.36</v>
      </c>
      <c r="G1190" s="48">
        <f>Table3[[#This Row],[Incentive Disbursements]]/'1.) CLM Reference'!$B$5</f>
        <v>3.3311944728081793E-3</v>
      </c>
      <c r="H1190" s="47">
        <v>188098.85973899998</v>
      </c>
      <c r="I1190" s="48">
        <f>Table3[[#This Row],[Residential CLM $ Collected]]/'1.) CLM Reference'!$B$4</f>
        <v>2.0249542556546934E-3</v>
      </c>
      <c r="J1190" s="49">
        <v>385602.36</v>
      </c>
      <c r="K1190" s="48">
        <f>Table3[[#This Row],[Residential Incentive Disbursements]]/'1.) CLM Reference'!$B$5</f>
        <v>3.0961950295239683E-3</v>
      </c>
      <c r="L1190" s="49">
        <v>138612.13067099999</v>
      </c>
      <c r="M1190" s="48">
        <f>Table3[[#This Row],[C&amp;I CLM $ Collected]]/'1.) CLM Reference'!$B$4</f>
        <v>1.4922111929709359E-3</v>
      </c>
      <c r="N1190" s="49">
        <v>29267</v>
      </c>
      <c r="O1190" s="67">
        <f>Table3[[#This Row],[C&amp;I Incentive Disbursements]]/'1.) CLM Reference'!$B$5</f>
        <v>2.3499944328421118E-4</v>
      </c>
    </row>
    <row r="1191" spans="1:15" x14ac:dyDescent="0.35">
      <c r="A1191" t="s">
        <v>179</v>
      </c>
      <c r="B1191" s="72">
        <v>9011693400</v>
      </c>
      <c r="C1191" t="s">
        <v>45</v>
      </c>
      <c r="D1191" s="47">
        <f>Table3[[#This Row],[Residential CLM $ Collected]]+Table3[[#This Row],[C&amp;I CLM $ Collected]]</f>
        <v>45195.087147000006</v>
      </c>
      <c r="E1191" s="48">
        <f>Table3[[#This Row],[CLM $ Collected ]]/'1.) CLM Reference'!$B$4</f>
        <v>4.8654193959490167E-4</v>
      </c>
      <c r="F1191" s="47">
        <f>Table3[[#This Row],[Residential Incentive Disbursements]]+Table3[[#This Row],[C&amp;I Incentive Disbursements]]</f>
        <v>38042.25</v>
      </c>
      <c r="G1191" s="48">
        <f>Table3[[#This Row],[Incentive Disbursements]]/'1.) CLM Reference'!$B$5</f>
        <v>3.0546033318340737E-4</v>
      </c>
      <c r="H1191" s="47">
        <v>45195.087147000006</v>
      </c>
      <c r="I1191" s="48">
        <f>Table3[[#This Row],[Residential CLM $ Collected]]/'1.) CLM Reference'!$B$4</f>
        <v>4.8654193959490167E-4</v>
      </c>
      <c r="J1191" s="49">
        <v>38042.25</v>
      </c>
      <c r="K1191" s="48">
        <f>Table3[[#This Row],[Residential Incentive Disbursements]]/'1.) CLM Reference'!$B$5</f>
        <v>3.0546033318340737E-4</v>
      </c>
      <c r="L1191" s="49">
        <v>0</v>
      </c>
      <c r="M1191" s="48">
        <f>Table3[[#This Row],[C&amp;I CLM $ Collected]]/'1.) CLM Reference'!$B$4</f>
        <v>0</v>
      </c>
      <c r="N1191" s="49">
        <v>0</v>
      </c>
      <c r="O1191" s="67">
        <f>Table3[[#This Row],[C&amp;I Incentive Disbursements]]/'1.) CLM Reference'!$B$5</f>
        <v>0</v>
      </c>
    </row>
    <row r="1192" spans="1:15" x14ac:dyDescent="0.35">
      <c r="A1192" t="s">
        <v>179</v>
      </c>
      <c r="B1192" s="72">
        <v>9011693500</v>
      </c>
      <c r="C1192" t="s">
        <v>45</v>
      </c>
      <c r="D1192" s="47">
        <f>Table3[[#This Row],[Residential CLM $ Collected]]+Table3[[#This Row],[C&amp;I CLM $ Collected]]</f>
        <v>48189.705500999997</v>
      </c>
      <c r="E1192" s="48">
        <f>Table3[[#This Row],[CLM $ Collected ]]/'1.) CLM Reference'!$B$4</f>
        <v>5.1878012109375865E-4</v>
      </c>
      <c r="F1192" s="47">
        <f>Table3[[#This Row],[Residential Incentive Disbursements]]+Table3[[#This Row],[C&amp;I Incentive Disbursements]]</f>
        <v>100026.26</v>
      </c>
      <c r="G1192" s="48">
        <f>Table3[[#This Row],[Incentive Disbursements]]/'1.) CLM Reference'!$B$5</f>
        <v>8.0316108291938906E-4</v>
      </c>
      <c r="H1192" s="47">
        <v>48189.705500999997</v>
      </c>
      <c r="I1192" s="48">
        <f>Table3[[#This Row],[Residential CLM $ Collected]]/'1.) CLM Reference'!$B$4</f>
        <v>5.1878012109375865E-4</v>
      </c>
      <c r="J1192" s="49">
        <v>100026.26</v>
      </c>
      <c r="K1192" s="48">
        <f>Table3[[#This Row],[Residential Incentive Disbursements]]/'1.) CLM Reference'!$B$5</f>
        <v>8.0316108291938906E-4</v>
      </c>
      <c r="L1192" s="49">
        <v>0</v>
      </c>
      <c r="M1192" s="48">
        <f>Table3[[#This Row],[C&amp;I CLM $ Collected]]/'1.) CLM Reference'!$B$4</f>
        <v>0</v>
      </c>
      <c r="N1192" s="49">
        <v>0</v>
      </c>
      <c r="O1192" s="67">
        <f>Table3[[#This Row],[C&amp;I Incentive Disbursements]]/'1.) CLM Reference'!$B$5</f>
        <v>0</v>
      </c>
    </row>
    <row r="1193" spans="1:15" x14ac:dyDescent="0.35">
      <c r="A1193" t="s">
        <v>179</v>
      </c>
      <c r="B1193" s="72">
        <v>9011693600</v>
      </c>
      <c r="C1193" t="s">
        <v>45</v>
      </c>
      <c r="D1193" s="47">
        <f>Table3[[#This Row],[Residential CLM $ Collected]]+Table3[[#This Row],[C&amp;I CLM $ Collected]]</f>
        <v>30801.901599000001</v>
      </c>
      <c r="E1193" s="48">
        <f>Table3[[#This Row],[CLM $ Collected ]]/'1.) CLM Reference'!$B$4</f>
        <v>3.3159393848372176E-4</v>
      </c>
      <c r="F1193" s="47">
        <f>Table3[[#This Row],[Residential Incentive Disbursements]]+Table3[[#This Row],[C&amp;I Incentive Disbursements]]</f>
        <v>21870.935000000001</v>
      </c>
      <c r="G1193" s="48">
        <f>Table3[[#This Row],[Incentive Disbursements]]/'1.) CLM Reference'!$B$5</f>
        <v>1.7561272248966991E-4</v>
      </c>
      <c r="H1193" s="47">
        <v>30801.901599000001</v>
      </c>
      <c r="I1193" s="48">
        <f>Table3[[#This Row],[Residential CLM $ Collected]]/'1.) CLM Reference'!$B$4</f>
        <v>3.3159393848372176E-4</v>
      </c>
      <c r="J1193" s="49">
        <v>21870.935000000001</v>
      </c>
      <c r="K1193" s="48">
        <f>Table3[[#This Row],[Residential Incentive Disbursements]]/'1.) CLM Reference'!$B$5</f>
        <v>1.7561272248966991E-4</v>
      </c>
      <c r="L1193" s="49">
        <v>0</v>
      </c>
      <c r="M1193" s="48">
        <f>Table3[[#This Row],[C&amp;I CLM $ Collected]]/'1.) CLM Reference'!$B$4</f>
        <v>0</v>
      </c>
      <c r="N1193" s="49">
        <v>0</v>
      </c>
      <c r="O1193" s="67">
        <f>Table3[[#This Row],[C&amp;I Incentive Disbursements]]/'1.) CLM Reference'!$B$5</f>
        <v>0</v>
      </c>
    </row>
    <row r="1194" spans="1:15" x14ac:dyDescent="0.35">
      <c r="A1194" t="s">
        <v>179</v>
      </c>
      <c r="B1194" s="72">
        <v>9011693700</v>
      </c>
      <c r="C1194" t="s">
        <v>45</v>
      </c>
      <c r="D1194" s="47">
        <f>Table3[[#This Row],[Residential CLM $ Collected]]+Table3[[#This Row],[C&amp;I CLM $ Collected]]</f>
        <v>38663.030889000001</v>
      </c>
      <c r="E1194" s="48">
        <f>Table3[[#This Row],[CLM $ Collected ]]/'1.) CLM Reference'!$B$4</f>
        <v>4.1622192204579739E-4</v>
      </c>
      <c r="F1194" s="47">
        <f>Table3[[#This Row],[Residential Incentive Disbursements]]+Table3[[#This Row],[C&amp;I Incentive Disbursements]]</f>
        <v>54294.33</v>
      </c>
      <c r="G1194" s="48">
        <f>Table3[[#This Row],[Incentive Disbursements]]/'1.) CLM Reference'!$B$5</f>
        <v>4.3595644662894204E-4</v>
      </c>
      <c r="H1194" s="47">
        <v>38663.030889000001</v>
      </c>
      <c r="I1194" s="48">
        <f>Table3[[#This Row],[Residential CLM $ Collected]]/'1.) CLM Reference'!$B$4</f>
        <v>4.1622192204579739E-4</v>
      </c>
      <c r="J1194" s="49">
        <v>54294.33</v>
      </c>
      <c r="K1194" s="48">
        <f>Table3[[#This Row],[Residential Incentive Disbursements]]/'1.) CLM Reference'!$B$5</f>
        <v>4.3595644662894204E-4</v>
      </c>
      <c r="L1194" s="49">
        <v>0</v>
      </c>
      <c r="M1194" s="48">
        <f>Table3[[#This Row],[C&amp;I CLM $ Collected]]/'1.) CLM Reference'!$B$4</f>
        <v>0</v>
      </c>
      <c r="N1194" s="49">
        <v>0</v>
      </c>
      <c r="O1194" s="67">
        <f>Table3[[#This Row],[C&amp;I Incentive Disbursements]]/'1.) CLM Reference'!$B$5</f>
        <v>0</v>
      </c>
    </row>
    <row r="1195" spans="1:15" x14ac:dyDescent="0.35">
      <c r="A1195" t="s">
        <v>179</v>
      </c>
      <c r="B1195" s="72">
        <v>9011870300</v>
      </c>
      <c r="C1195" t="s">
        <v>45</v>
      </c>
      <c r="D1195" s="47">
        <f>Table3[[#This Row],[Residential CLM $ Collected]]+Table3[[#This Row],[C&amp;I CLM $ Collected]]</f>
        <v>191.95868999999999</v>
      </c>
      <c r="E1195" s="48">
        <f>Table3[[#This Row],[CLM $ Collected ]]/'1.) CLM Reference'!$B$4</f>
        <v>2.0665067654570491E-6</v>
      </c>
      <c r="F1195" s="47">
        <f>Table3[[#This Row],[Residential Incentive Disbursements]]+Table3[[#This Row],[C&amp;I Incentive Disbursements]]</f>
        <v>0</v>
      </c>
      <c r="G1195" s="48">
        <f>Table3[[#This Row],[Incentive Disbursements]]/'1.) CLM Reference'!$B$5</f>
        <v>0</v>
      </c>
      <c r="H1195" s="47">
        <v>191.95868999999999</v>
      </c>
      <c r="I1195" s="48">
        <f>Table3[[#This Row],[Residential CLM $ Collected]]/'1.) CLM Reference'!$B$4</f>
        <v>2.0665067654570491E-6</v>
      </c>
      <c r="J1195" s="49">
        <v>0</v>
      </c>
      <c r="K1195" s="48">
        <f>Table3[[#This Row],[Residential Incentive Disbursements]]/'1.) CLM Reference'!$B$5</f>
        <v>0</v>
      </c>
      <c r="L1195" s="49">
        <v>0</v>
      </c>
      <c r="M1195" s="48">
        <f>Table3[[#This Row],[C&amp;I CLM $ Collected]]/'1.) CLM Reference'!$B$4</f>
        <v>0</v>
      </c>
      <c r="N1195" s="49">
        <v>0</v>
      </c>
      <c r="O1195" s="67">
        <f>Table3[[#This Row],[C&amp;I Incentive Disbursements]]/'1.) CLM Reference'!$B$5</f>
        <v>0</v>
      </c>
    </row>
    <row r="1196" spans="1:15" x14ac:dyDescent="0.35">
      <c r="A1196" t="s">
        <v>179</v>
      </c>
      <c r="B1196" s="72">
        <v>9011870502</v>
      </c>
      <c r="C1196" t="s">
        <v>45</v>
      </c>
      <c r="D1196" s="47">
        <f>Table3[[#This Row],[Residential CLM $ Collected]]+Table3[[#This Row],[C&amp;I CLM $ Collected]]</f>
        <v>48.116460000000004</v>
      </c>
      <c r="E1196" s="48">
        <f>Table3[[#This Row],[CLM $ Collected ]]/'1.) CLM Reference'!$B$4</f>
        <v>5.1799160600566464E-7</v>
      </c>
      <c r="F1196" s="47">
        <f>Table3[[#This Row],[Residential Incentive Disbursements]]+Table3[[#This Row],[C&amp;I Incentive Disbursements]]</f>
        <v>0</v>
      </c>
      <c r="G1196" s="48">
        <f>Table3[[#This Row],[Incentive Disbursements]]/'1.) CLM Reference'!$B$5</f>
        <v>0</v>
      </c>
      <c r="H1196" s="47">
        <v>48.116460000000004</v>
      </c>
      <c r="I1196" s="48">
        <f>Table3[[#This Row],[Residential CLM $ Collected]]/'1.) CLM Reference'!$B$4</f>
        <v>5.1799160600566464E-7</v>
      </c>
      <c r="J1196" s="49">
        <v>0</v>
      </c>
      <c r="K1196" s="48">
        <f>Table3[[#This Row],[Residential Incentive Disbursements]]/'1.) CLM Reference'!$B$5</f>
        <v>0</v>
      </c>
      <c r="L1196" s="49">
        <v>0</v>
      </c>
      <c r="M1196" s="48">
        <f>Table3[[#This Row],[C&amp;I CLM $ Collected]]/'1.) CLM Reference'!$B$4</f>
        <v>0</v>
      </c>
      <c r="N1196" s="49">
        <v>0</v>
      </c>
      <c r="O1196" s="67">
        <f>Table3[[#This Row],[C&amp;I Incentive Disbursements]]/'1.) CLM Reference'!$B$5</f>
        <v>0</v>
      </c>
    </row>
    <row r="1197" spans="1:15" x14ac:dyDescent="0.35">
      <c r="A1197" t="s">
        <v>180</v>
      </c>
      <c r="B1197" s="72">
        <v>9005342100</v>
      </c>
      <c r="C1197" t="s">
        <v>45</v>
      </c>
      <c r="D1197" s="47">
        <f>Table3[[#This Row],[Residential CLM $ Collected]]+Table3[[#This Row],[C&amp;I CLM $ Collected]]</f>
        <v>172.31025</v>
      </c>
      <c r="E1197" s="48">
        <f>Table3[[#This Row],[CLM $ Collected ]]/'1.) CLM Reference'!$B$4</f>
        <v>1.8549839936008916E-6</v>
      </c>
      <c r="F1197" s="47">
        <f>Table3[[#This Row],[Residential Incentive Disbursements]]+Table3[[#This Row],[C&amp;I Incentive Disbursements]]</f>
        <v>0</v>
      </c>
      <c r="G1197" s="48">
        <f>Table3[[#This Row],[Incentive Disbursements]]/'1.) CLM Reference'!$B$5</f>
        <v>0</v>
      </c>
      <c r="H1197" s="47">
        <v>172.31025</v>
      </c>
      <c r="I1197" s="48">
        <f>Table3[[#This Row],[Residential CLM $ Collected]]/'1.) CLM Reference'!$B$4</f>
        <v>1.8549839936008916E-6</v>
      </c>
      <c r="J1197" s="49">
        <v>0</v>
      </c>
      <c r="K1197" s="48">
        <f>Table3[[#This Row],[Residential Incentive Disbursements]]/'1.) CLM Reference'!$B$5</f>
        <v>0</v>
      </c>
      <c r="L1197" s="49">
        <v>0</v>
      </c>
      <c r="M1197" s="48">
        <f>Table3[[#This Row],[C&amp;I CLM $ Collected]]/'1.) CLM Reference'!$B$4</f>
        <v>0</v>
      </c>
      <c r="N1197" s="49">
        <v>0</v>
      </c>
      <c r="O1197" s="67">
        <f>Table3[[#This Row],[C&amp;I Incentive Disbursements]]/'1.) CLM Reference'!$B$5</f>
        <v>0</v>
      </c>
    </row>
    <row r="1198" spans="1:15" x14ac:dyDescent="0.35">
      <c r="A1198" t="s">
        <v>180</v>
      </c>
      <c r="B1198" s="72">
        <v>9005360100</v>
      </c>
      <c r="C1198" t="s">
        <v>45</v>
      </c>
      <c r="D1198" s="47">
        <f>Table3[[#This Row],[Residential CLM $ Collected]]+Table3[[#This Row],[C&amp;I CLM $ Collected]]</f>
        <v>62129.850572999996</v>
      </c>
      <c r="E1198" s="48">
        <f>Table3[[#This Row],[CLM $ Collected ]]/'1.) CLM Reference'!$B$4</f>
        <v>6.6885097281055642E-4</v>
      </c>
      <c r="F1198" s="47">
        <f>Table3[[#This Row],[Residential Incentive Disbursements]]+Table3[[#This Row],[C&amp;I Incentive Disbursements]]</f>
        <v>40450.42</v>
      </c>
      <c r="G1198" s="48">
        <f>Table3[[#This Row],[Incentive Disbursements]]/'1.) CLM Reference'!$B$5</f>
        <v>3.2479673969359763E-4</v>
      </c>
      <c r="H1198" s="47">
        <v>62129.850572999996</v>
      </c>
      <c r="I1198" s="48">
        <f>Table3[[#This Row],[Residential CLM $ Collected]]/'1.) CLM Reference'!$B$4</f>
        <v>6.6885097281055642E-4</v>
      </c>
      <c r="J1198" s="49">
        <v>40450.42</v>
      </c>
      <c r="K1198" s="48">
        <f>Table3[[#This Row],[Residential Incentive Disbursements]]/'1.) CLM Reference'!$B$5</f>
        <v>3.2479673969359763E-4</v>
      </c>
      <c r="L1198" s="49">
        <v>0</v>
      </c>
      <c r="M1198" s="48">
        <f>Table3[[#This Row],[C&amp;I CLM $ Collected]]/'1.) CLM Reference'!$B$4</f>
        <v>0</v>
      </c>
      <c r="N1198" s="49">
        <v>0</v>
      </c>
      <c r="O1198" s="67">
        <f>Table3[[#This Row],[C&amp;I Incentive Disbursements]]/'1.) CLM Reference'!$B$5</f>
        <v>0</v>
      </c>
    </row>
    <row r="1199" spans="1:15" x14ac:dyDescent="0.35">
      <c r="A1199" t="s">
        <v>180</v>
      </c>
      <c r="B1199" s="72">
        <v>9005360200</v>
      </c>
      <c r="C1199" t="s">
        <v>45</v>
      </c>
      <c r="D1199" s="47">
        <f>Table3[[#This Row],[Residential CLM $ Collected]]+Table3[[#This Row],[C&amp;I CLM $ Collected]]</f>
        <v>323152.93903200002</v>
      </c>
      <c r="E1199" s="48">
        <f>Table3[[#This Row],[CLM $ Collected ]]/'1.) CLM Reference'!$B$4</f>
        <v>3.4788617008532276E-3</v>
      </c>
      <c r="F1199" s="47">
        <f>Table3[[#This Row],[Residential Incentive Disbursements]]+Table3[[#This Row],[C&amp;I Incentive Disbursements]]</f>
        <v>565515.88</v>
      </c>
      <c r="G1199" s="48">
        <f>Table3[[#This Row],[Incentive Disbursements]]/'1.) CLM Reference'!$B$5</f>
        <v>4.5408110489076701E-3</v>
      </c>
      <c r="H1199" s="47">
        <v>209681.396442</v>
      </c>
      <c r="I1199" s="48">
        <f>Table3[[#This Row],[Residential CLM $ Collected]]/'1.) CLM Reference'!$B$4</f>
        <v>2.2572982985968213E-3</v>
      </c>
      <c r="J1199" s="49">
        <v>445890.11</v>
      </c>
      <c r="K1199" s="48">
        <f>Table3[[#This Row],[Residential Incentive Disbursements]]/'1.) CLM Reference'!$B$5</f>
        <v>3.5802756557192636E-3</v>
      </c>
      <c r="L1199" s="49">
        <v>113471.54259</v>
      </c>
      <c r="M1199" s="48">
        <f>Table3[[#This Row],[C&amp;I CLM $ Collected]]/'1.) CLM Reference'!$B$4</f>
        <v>1.2215634022564059E-3</v>
      </c>
      <c r="N1199" s="49">
        <v>119625.77</v>
      </c>
      <c r="O1199" s="67">
        <f>Table3[[#This Row],[C&amp;I Incentive Disbursements]]/'1.) CLM Reference'!$B$5</f>
        <v>9.6053539318840652E-4</v>
      </c>
    </row>
    <row r="1200" spans="1:15" x14ac:dyDescent="0.35">
      <c r="A1200" t="s">
        <v>180</v>
      </c>
      <c r="B1200" s="72">
        <v>9005360300</v>
      </c>
      <c r="C1200" t="s">
        <v>45</v>
      </c>
      <c r="D1200" s="47">
        <f>Table3[[#This Row],[Residential CLM $ Collected]]+Table3[[#This Row],[C&amp;I CLM $ Collected]]</f>
        <v>33179.003969999998</v>
      </c>
      <c r="E1200" s="48">
        <f>Table3[[#This Row],[CLM $ Collected ]]/'1.) CLM Reference'!$B$4</f>
        <v>3.5718433051992228E-4</v>
      </c>
      <c r="F1200" s="47">
        <f>Table3[[#This Row],[Residential Incentive Disbursements]]+Table3[[#This Row],[C&amp;I Incentive Disbursements]]</f>
        <v>102960.86</v>
      </c>
      <c r="G1200" s="48">
        <f>Table3[[#This Row],[Incentive Disbursements]]/'1.) CLM Reference'!$B$5</f>
        <v>8.2672446031583724E-4</v>
      </c>
      <c r="H1200" s="47">
        <v>33179.003969999998</v>
      </c>
      <c r="I1200" s="48">
        <f>Table3[[#This Row],[Residential CLM $ Collected]]/'1.) CLM Reference'!$B$4</f>
        <v>3.5718433051992228E-4</v>
      </c>
      <c r="J1200" s="49">
        <v>102960.86</v>
      </c>
      <c r="K1200" s="48">
        <f>Table3[[#This Row],[Residential Incentive Disbursements]]/'1.) CLM Reference'!$B$5</f>
        <v>8.2672446031583724E-4</v>
      </c>
      <c r="L1200" s="49">
        <v>0</v>
      </c>
      <c r="M1200" s="48">
        <f>Table3[[#This Row],[C&amp;I CLM $ Collected]]/'1.) CLM Reference'!$B$4</f>
        <v>0</v>
      </c>
      <c r="N1200" s="49">
        <v>0</v>
      </c>
      <c r="O1200" s="67">
        <f>Table3[[#This Row],[C&amp;I Incentive Disbursements]]/'1.) CLM Reference'!$B$5</f>
        <v>0</v>
      </c>
    </row>
    <row r="1201" spans="1:15" x14ac:dyDescent="0.35">
      <c r="A1201" t="s">
        <v>180</v>
      </c>
      <c r="B1201" s="72">
        <v>9005360400</v>
      </c>
      <c r="C1201" t="s">
        <v>55</v>
      </c>
      <c r="D1201" s="47">
        <f>Table3[[#This Row],[Residential CLM $ Collected]]+Table3[[#This Row],[C&amp;I CLM $ Collected]]</f>
        <v>62655.883941</v>
      </c>
      <c r="E1201" s="48">
        <f>Table3[[#This Row],[CLM $ Collected ]]/'1.) CLM Reference'!$B$4</f>
        <v>6.7451391786309961E-4</v>
      </c>
      <c r="F1201" s="47">
        <f>Table3[[#This Row],[Residential Incentive Disbursements]]+Table3[[#This Row],[C&amp;I Incentive Disbursements]]</f>
        <v>47382.45</v>
      </c>
      <c r="G1201" s="48">
        <f>Table3[[#This Row],[Incentive Disbursements]]/'1.) CLM Reference'!$B$5</f>
        <v>3.8045749039675988E-4</v>
      </c>
      <c r="H1201" s="47">
        <v>62655.883941</v>
      </c>
      <c r="I1201" s="48">
        <f>Table3[[#This Row],[Residential CLM $ Collected]]/'1.) CLM Reference'!$B$4</f>
        <v>6.7451391786309961E-4</v>
      </c>
      <c r="J1201" s="49">
        <v>47382.45</v>
      </c>
      <c r="K1201" s="48">
        <f>Table3[[#This Row],[Residential Incentive Disbursements]]/'1.) CLM Reference'!$B$5</f>
        <v>3.8045749039675988E-4</v>
      </c>
      <c r="L1201" s="49">
        <v>0</v>
      </c>
      <c r="M1201" s="48">
        <f>Table3[[#This Row],[C&amp;I CLM $ Collected]]/'1.) CLM Reference'!$B$4</f>
        <v>0</v>
      </c>
      <c r="N1201" s="49">
        <v>0</v>
      </c>
      <c r="O1201" s="67">
        <f>Table3[[#This Row],[C&amp;I Incentive Disbursements]]/'1.) CLM Reference'!$B$5</f>
        <v>0</v>
      </c>
    </row>
    <row r="1202" spans="1:15" x14ac:dyDescent="0.35">
      <c r="A1202" t="s">
        <v>180</v>
      </c>
      <c r="B1202" s="72">
        <v>9005362102</v>
      </c>
      <c r="C1202" t="s">
        <v>45</v>
      </c>
      <c r="D1202" s="47">
        <f>Table3[[#This Row],[Residential CLM $ Collected]]+Table3[[#This Row],[C&amp;I CLM $ Collected]]</f>
        <v>90.712230000000005</v>
      </c>
      <c r="E1202" s="48">
        <f>Table3[[#This Row],[CLM $ Collected ]]/'1.) CLM Reference'!$B$4</f>
        <v>9.7655092876855913E-7</v>
      </c>
      <c r="F1202" s="47">
        <f>Table3[[#This Row],[Residential Incentive Disbursements]]+Table3[[#This Row],[C&amp;I Incentive Disbursements]]</f>
        <v>0</v>
      </c>
      <c r="G1202" s="48">
        <f>Table3[[#This Row],[Incentive Disbursements]]/'1.) CLM Reference'!$B$5</f>
        <v>0</v>
      </c>
      <c r="H1202" s="47">
        <v>90.712230000000005</v>
      </c>
      <c r="I1202" s="48">
        <f>Table3[[#This Row],[Residential CLM $ Collected]]/'1.) CLM Reference'!$B$4</f>
        <v>9.7655092876855913E-7</v>
      </c>
      <c r="J1202" s="49">
        <v>0</v>
      </c>
      <c r="K1202" s="48">
        <f>Table3[[#This Row],[Residential Incentive Disbursements]]/'1.) CLM Reference'!$B$5</f>
        <v>0</v>
      </c>
      <c r="L1202" s="49">
        <v>0</v>
      </c>
      <c r="M1202" s="48">
        <f>Table3[[#This Row],[C&amp;I CLM $ Collected]]/'1.) CLM Reference'!$B$4</f>
        <v>0</v>
      </c>
      <c r="N1202" s="49">
        <v>0</v>
      </c>
      <c r="O1202" s="67">
        <f>Table3[[#This Row],[C&amp;I Incentive Disbursements]]/'1.) CLM Reference'!$B$5</f>
        <v>0</v>
      </c>
    </row>
    <row r="1203" spans="1:15" x14ac:dyDescent="0.35">
      <c r="A1203" t="s">
        <v>180</v>
      </c>
      <c r="B1203" s="72">
        <v>9009352100</v>
      </c>
      <c r="C1203" t="s">
        <v>45</v>
      </c>
      <c r="D1203" s="47">
        <f>Table3[[#This Row],[Residential CLM $ Collected]]+Table3[[#This Row],[C&amp;I CLM $ Collected]]</f>
        <v>332.26535999999999</v>
      </c>
      <c r="E1203" s="48">
        <f>Table3[[#This Row],[CLM $ Collected ]]/'1.) CLM Reference'!$B$4</f>
        <v>3.5769603051939042E-6</v>
      </c>
      <c r="F1203" s="47">
        <f>Table3[[#This Row],[Residential Incentive Disbursements]]+Table3[[#This Row],[C&amp;I Incentive Disbursements]]</f>
        <v>0</v>
      </c>
      <c r="G1203" s="48">
        <f>Table3[[#This Row],[Incentive Disbursements]]/'1.) CLM Reference'!$B$5</f>
        <v>0</v>
      </c>
      <c r="H1203" s="47">
        <v>332.26535999999999</v>
      </c>
      <c r="I1203" s="48">
        <f>Table3[[#This Row],[Residential CLM $ Collected]]/'1.) CLM Reference'!$B$4</f>
        <v>3.5769603051939042E-6</v>
      </c>
      <c r="J1203" s="49">
        <v>0</v>
      </c>
      <c r="K1203" s="48">
        <f>Table3[[#This Row],[Residential Incentive Disbursements]]/'1.) CLM Reference'!$B$5</f>
        <v>0</v>
      </c>
      <c r="L1203" s="49">
        <v>0</v>
      </c>
      <c r="M1203" s="48">
        <f>Table3[[#This Row],[C&amp;I CLM $ Collected]]/'1.) CLM Reference'!$B$4</f>
        <v>0</v>
      </c>
      <c r="N1203" s="49">
        <v>0</v>
      </c>
      <c r="O1203" s="67">
        <f>Table3[[#This Row],[C&amp;I Incentive Disbursements]]/'1.) CLM Reference'!$B$5</f>
        <v>0</v>
      </c>
    </row>
    <row r="1204" spans="1:15" x14ac:dyDescent="0.35">
      <c r="A1204" t="s">
        <v>181</v>
      </c>
      <c r="B1204" s="72">
        <v>9003460100</v>
      </c>
      <c r="C1204" t="s">
        <v>45</v>
      </c>
      <c r="D1204" s="47">
        <f>Table3[[#This Row],[Residential CLM $ Collected]]+Table3[[#This Row],[C&amp;I CLM $ Collected]]</f>
        <v>220.28181000000001</v>
      </c>
      <c r="E1204" s="48">
        <f>Table3[[#This Row],[CLM $ Collected ]]/'1.) CLM Reference'!$B$4</f>
        <v>2.3714156971592396E-6</v>
      </c>
      <c r="F1204" s="47">
        <f>Table3[[#This Row],[Residential Incentive Disbursements]]+Table3[[#This Row],[C&amp;I Incentive Disbursements]]</f>
        <v>0</v>
      </c>
      <c r="G1204" s="48">
        <f>Table3[[#This Row],[Incentive Disbursements]]/'1.) CLM Reference'!$B$5</f>
        <v>0</v>
      </c>
      <c r="H1204" s="47">
        <v>220.28181000000001</v>
      </c>
      <c r="I1204" s="48">
        <f>Table3[[#This Row],[Residential CLM $ Collected]]/'1.) CLM Reference'!$B$4</f>
        <v>2.3714156971592396E-6</v>
      </c>
      <c r="J1204" s="49">
        <v>0</v>
      </c>
      <c r="K1204" s="48">
        <f>Table3[[#This Row],[Residential Incentive Disbursements]]/'1.) CLM Reference'!$B$5</f>
        <v>0</v>
      </c>
      <c r="L1204" s="49">
        <v>0</v>
      </c>
      <c r="M1204" s="48">
        <f>Table3[[#This Row],[C&amp;I CLM $ Collected]]/'1.) CLM Reference'!$B$4</f>
        <v>0</v>
      </c>
      <c r="N1204" s="49">
        <v>0</v>
      </c>
      <c r="O1204" s="67">
        <f>Table3[[#This Row],[C&amp;I Incentive Disbursements]]/'1.) CLM Reference'!$B$5</f>
        <v>0</v>
      </c>
    </row>
    <row r="1205" spans="1:15" x14ac:dyDescent="0.35">
      <c r="A1205" t="s">
        <v>181</v>
      </c>
      <c r="B1205" s="72">
        <v>9003471400</v>
      </c>
      <c r="C1205" t="s">
        <v>45</v>
      </c>
      <c r="D1205" s="47">
        <f>Table3[[#This Row],[Residential CLM $ Collected]]+Table3[[#This Row],[C&amp;I CLM $ Collected]]</f>
        <v>395.40795000000003</v>
      </c>
      <c r="E1205" s="48">
        <f>Table3[[#This Row],[CLM $ Collected ]]/'1.) CLM Reference'!$B$4</f>
        <v>4.2567137949863208E-6</v>
      </c>
      <c r="F1205" s="47">
        <f>Table3[[#This Row],[Residential Incentive Disbursements]]+Table3[[#This Row],[C&amp;I Incentive Disbursements]]</f>
        <v>0</v>
      </c>
      <c r="G1205" s="48">
        <f>Table3[[#This Row],[Incentive Disbursements]]/'1.) CLM Reference'!$B$5</f>
        <v>0</v>
      </c>
      <c r="H1205" s="47">
        <v>395.40795000000003</v>
      </c>
      <c r="I1205" s="48">
        <f>Table3[[#This Row],[Residential CLM $ Collected]]/'1.) CLM Reference'!$B$4</f>
        <v>4.2567137949863208E-6</v>
      </c>
      <c r="J1205" s="49">
        <v>0</v>
      </c>
      <c r="K1205" s="48">
        <f>Table3[[#This Row],[Residential Incentive Disbursements]]/'1.) CLM Reference'!$B$5</f>
        <v>0</v>
      </c>
      <c r="L1205" s="49">
        <v>0</v>
      </c>
      <c r="M1205" s="48">
        <f>Table3[[#This Row],[C&amp;I CLM $ Collected]]/'1.) CLM Reference'!$B$4</f>
        <v>0</v>
      </c>
      <c r="N1205" s="49">
        <v>0</v>
      </c>
      <c r="O1205" s="67">
        <f>Table3[[#This Row],[C&amp;I Incentive Disbursements]]/'1.) CLM Reference'!$B$5</f>
        <v>0</v>
      </c>
    </row>
    <row r="1206" spans="1:15" x14ac:dyDescent="0.35">
      <c r="A1206" t="s">
        <v>181</v>
      </c>
      <c r="B1206" s="72">
        <v>9003496100</v>
      </c>
      <c r="C1206" t="s">
        <v>45</v>
      </c>
      <c r="D1206" s="47">
        <f>Table3[[#This Row],[Residential CLM $ Collected]]+Table3[[#This Row],[C&amp;I CLM $ Collected]]</f>
        <v>16448.888610000002</v>
      </c>
      <c r="E1206" s="48">
        <f>Table3[[#This Row],[CLM $ Collected ]]/'1.) CLM Reference'!$B$4</f>
        <v>1.7707840992671082E-4</v>
      </c>
      <c r="F1206" s="47">
        <f>Table3[[#This Row],[Residential Incentive Disbursements]]+Table3[[#This Row],[C&amp;I Incentive Disbursements]]</f>
        <v>6266.33</v>
      </c>
      <c r="G1206" s="48">
        <f>Table3[[#This Row],[Incentive Disbursements]]/'1.) CLM Reference'!$B$5</f>
        <v>5.0315511034105002E-5</v>
      </c>
      <c r="H1206" s="47">
        <v>16448.888610000002</v>
      </c>
      <c r="I1206" s="48">
        <f>Table3[[#This Row],[Residential CLM $ Collected]]/'1.) CLM Reference'!$B$4</f>
        <v>1.7707840992671082E-4</v>
      </c>
      <c r="J1206" s="49">
        <v>6266.33</v>
      </c>
      <c r="K1206" s="48">
        <f>Table3[[#This Row],[Residential Incentive Disbursements]]/'1.) CLM Reference'!$B$5</f>
        <v>5.0315511034105002E-5</v>
      </c>
      <c r="L1206" s="49">
        <v>0</v>
      </c>
      <c r="M1206" s="48">
        <f>Table3[[#This Row],[C&amp;I CLM $ Collected]]/'1.) CLM Reference'!$B$4</f>
        <v>0</v>
      </c>
      <c r="N1206" s="49">
        <v>0</v>
      </c>
      <c r="O1206" s="67">
        <f>Table3[[#This Row],[C&amp;I Incentive Disbursements]]/'1.) CLM Reference'!$B$5</f>
        <v>0</v>
      </c>
    </row>
    <row r="1207" spans="1:15" x14ac:dyDescent="0.35">
      <c r="A1207" t="s">
        <v>181</v>
      </c>
      <c r="B1207" s="72">
        <v>9003496200</v>
      </c>
      <c r="C1207" t="s">
        <v>45</v>
      </c>
      <c r="D1207" s="47">
        <f>Table3[[#This Row],[Residential CLM $ Collected]]+Table3[[#This Row],[C&amp;I CLM $ Collected]]</f>
        <v>42104.615510999996</v>
      </c>
      <c r="E1207" s="48">
        <f>Table3[[#This Row],[CLM $ Collected ]]/'1.) CLM Reference'!$B$4</f>
        <v>4.5327186182844503E-4</v>
      </c>
      <c r="F1207" s="47">
        <f>Table3[[#This Row],[Residential Incentive Disbursements]]+Table3[[#This Row],[C&amp;I Incentive Disbursements]]</f>
        <v>23069.759999999998</v>
      </c>
      <c r="G1207" s="48">
        <f>Table3[[#This Row],[Incentive Disbursements]]/'1.) CLM Reference'!$B$5</f>
        <v>1.8523869056276228E-4</v>
      </c>
      <c r="H1207" s="47">
        <v>42104.615510999996</v>
      </c>
      <c r="I1207" s="48">
        <f>Table3[[#This Row],[Residential CLM $ Collected]]/'1.) CLM Reference'!$B$4</f>
        <v>4.5327186182844503E-4</v>
      </c>
      <c r="J1207" s="49">
        <v>23069.759999999998</v>
      </c>
      <c r="K1207" s="48">
        <f>Table3[[#This Row],[Residential Incentive Disbursements]]/'1.) CLM Reference'!$B$5</f>
        <v>1.8523869056276228E-4</v>
      </c>
      <c r="L1207" s="49">
        <v>0</v>
      </c>
      <c r="M1207" s="48">
        <f>Table3[[#This Row],[C&amp;I CLM $ Collected]]/'1.) CLM Reference'!$B$4</f>
        <v>0</v>
      </c>
      <c r="N1207" s="49">
        <v>0</v>
      </c>
      <c r="O1207" s="67">
        <f>Table3[[#This Row],[C&amp;I Incentive Disbursements]]/'1.) CLM Reference'!$B$5</f>
        <v>0</v>
      </c>
    </row>
    <row r="1208" spans="1:15" x14ac:dyDescent="0.35">
      <c r="A1208" t="s">
        <v>181</v>
      </c>
      <c r="B1208" s="72">
        <v>9003496300</v>
      </c>
      <c r="C1208" t="s">
        <v>45</v>
      </c>
      <c r="D1208" s="47">
        <f>Table3[[#This Row],[Residential CLM $ Collected]]+Table3[[#This Row],[C&amp;I CLM $ Collected]]</f>
        <v>33526.333617000004</v>
      </c>
      <c r="E1208" s="48">
        <f>Table3[[#This Row],[CLM $ Collected ]]/'1.) CLM Reference'!$B$4</f>
        <v>3.6092346348321413E-4</v>
      </c>
      <c r="F1208" s="47">
        <f>Table3[[#This Row],[Residential Incentive Disbursements]]+Table3[[#This Row],[C&amp;I Incentive Disbursements]]</f>
        <v>42797.17</v>
      </c>
      <c r="G1208" s="48">
        <f>Table3[[#This Row],[Incentive Disbursements]]/'1.) CLM Reference'!$B$5</f>
        <v>3.4363997417363393E-4</v>
      </c>
      <c r="H1208" s="47">
        <v>33526.333617000004</v>
      </c>
      <c r="I1208" s="48">
        <f>Table3[[#This Row],[Residential CLM $ Collected]]/'1.) CLM Reference'!$B$4</f>
        <v>3.6092346348321413E-4</v>
      </c>
      <c r="J1208" s="49">
        <v>42797.17</v>
      </c>
      <c r="K1208" s="48">
        <f>Table3[[#This Row],[Residential Incentive Disbursements]]/'1.) CLM Reference'!$B$5</f>
        <v>3.4363997417363393E-4</v>
      </c>
      <c r="L1208" s="49">
        <v>0</v>
      </c>
      <c r="M1208" s="48">
        <f>Table3[[#This Row],[C&amp;I CLM $ Collected]]/'1.) CLM Reference'!$B$4</f>
        <v>0</v>
      </c>
      <c r="N1208" s="49">
        <v>0</v>
      </c>
      <c r="O1208" s="67">
        <f>Table3[[#This Row],[C&amp;I Incentive Disbursements]]/'1.) CLM Reference'!$B$5</f>
        <v>0</v>
      </c>
    </row>
    <row r="1209" spans="1:15" x14ac:dyDescent="0.35">
      <c r="A1209" t="s">
        <v>181</v>
      </c>
      <c r="B1209" s="72">
        <v>9003496400</v>
      </c>
      <c r="C1209" t="s">
        <v>45</v>
      </c>
      <c r="D1209" s="47">
        <f>Table3[[#This Row],[Residential CLM $ Collected]]+Table3[[#This Row],[C&amp;I CLM $ Collected]]</f>
        <v>30594.441989999999</v>
      </c>
      <c r="E1209" s="48">
        <f>Table3[[#This Row],[CLM $ Collected ]]/'1.) CLM Reference'!$B$4</f>
        <v>3.2936055855412554E-4</v>
      </c>
      <c r="F1209" s="47">
        <f>Table3[[#This Row],[Residential Incentive Disbursements]]+Table3[[#This Row],[C&amp;I Incentive Disbursements]]</f>
        <v>14597.38</v>
      </c>
      <c r="G1209" s="48">
        <f>Table3[[#This Row],[Incentive Disbursements]]/'1.) CLM Reference'!$B$5</f>
        <v>1.1720969601968355E-4</v>
      </c>
      <c r="H1209" s="47">
        <v>30594.441989999999</v>
      </c>
      <c r="I1209" s="48">
        <f>Table3[[#This Row],[Residential CLM $ Collected]]/'1.) CLM Reference'!$B$4</f>
        <v>3.2936055855412554E-4</v>
      </c>
      <c r="J1209" s="49">
        <v>14597.38</v>
      </c>
      <c r="K1209" s="48">
        <f>Table3[[#This Row],[Residential Incentive Disbursements]]/'1.) CLM Reference'!$B$5</f>
        <v>1.1720969601968355E-4</v>
      </c>
      <c r="L1209" s="49">
        <v>0</v>
      </c>
      <c r="M1209" s="48">
        <f>Table3[[#This Row],[C&amp;I CLM $ Collected]]/'1.) CLM Reference'!$B$4</f>
        <v>0</v>
      </c>
      <c r="N1209" s="49">
        <v>0</v>
      </c>
      <c r="O1209" s="67">
        <f>Table3[[#This Row],[C&amp;I Incentive Disbursements]]/'1.) CLM Reference'!$B$5</f>
        <v>0</v>
      </c>
    </row>
    <row r="1210" spans="1:15" x14ac:dyDescent="0.35">
      <c r="A1210" t="s">
        <v>181</v>
      </c>
      <c r="B1210" s="72">
        <v>9003496500</v>
      </c>
      <c r="C1210" t="s">
        <v>45</v>
      </c>
      <c r="D1210" s="47">
        <f>Table3[[#This Row],[Residential CLM $ Collected]]+Table3[[#This Row],[C&amp;I CLM $ Collected]]</f>
        <v>25764.755457000003</v>
      </c>
      <c r="E1210" s="48">
        <f>Table3[[#This Row],[CLM $ Collected ]]/'1.) CLM Reference'!$B$4</f>
        <v>2.7736718489919338E-4</v>
      </c>
      <c r="F1210" s="47">
        <f>Table3[[#This Row],[Residential Incentive Disbursements]]+Table3[[#This Row],[C&amp;I Incentive Disbursements]]</f>
        <v>21156.12</v>
      </c>
      <c r="G1210" s="48">
        <f>Table3[[#This Row],[Incentive Disbursements]]/'1.) CLM Reference'!$B$5</f>
        <v>1.6987311381603737E-4</v>
      </c>
      <c r="H1210" s="47">
        <v>25764.755457000003</v>
      </c>
      <c r="I1210" s="48">
        <f>Table3[[#This Row],[Residential CLM $ Collected]]/'1.) CLM Reference'!$B$4</f>
        <v>2.7736718489919338E-4</v>
      </c>
      <c r="J1210" s="49">
        <v>21156.12</v>
      </c>
      <c r="K1210" s="48">
        <f>Table3[[#This Row],[Residential Incentive Disbursements]]/'1.) CLM Reference'!$B$5</f>
        <v>1.6987311381603737E-4</v>
      </c>
      <c r="L1210" s="49">
        <v>0</v>
      </c>
      <c r="M1210" s="48">
        <f>Table3[[#This Row],[C&amp;I CLM $ Collected]]/'1.) CLM Reference'!$B$4</f>
        <v>0</v>
      </c>
      <c r="N1210" s="49">
        <v>0</v>
      </c>
      <c r="O1210" s="67">
        <f>Table3[[#This Row],[C&amp;I Incentive Disbursements]]/'1.) CLM Reference'!$B$5</f>
        <v>0</v>
      </c>
    </row>
    <row r="1211" spans="1:15" x14ac:dyDescent="0.35">
      <c r="A1211" t="s">
        <v>181</v>
      </c>
      <c r="B1211" s="72">
        <v>9003496600</v>
      </c>
      <c r="C1211" t="s">
        <v>45</v>
      </c>
      <c r="D1211" s="47">
        <f>Table3[[#This Row],[Residential CLM $ Collected]]+Table3[[#This Row],[C&amp;I CLM $ Collected]]</f>
        <v>34280.528940000004</v>
      </c>
      <c r="E1211" s="48">
        <f>Table3[[#This Row],[CLM $ Collected ]]/'1.) CLM Reference'!$B$4</f>
        <v>3.6904265692767641E-4</v>
      </c>
      <c r="F1211" s="47">
        <f>Table3[[#This Row],[Residential Incentive Disbursements]]+Table3[[#This Row],[C&amp;I Incentive Disbursements]]</f>
        <v>27386.755000000001</v>
      </c>
      <c r="G1211" s="48">
        <f>Table3[[#This Row],[Incentive Disbursements]]/'1.) CLM Reference'!$B$5</f>
        <v>2.1990201176619016E-4</v>
      </c>
      <c r="H1211" s="47">
        <v>34280.528940000004</v>
      </c>
      <c r="I1211" s="48">
        <f>Table3[[#This Row],[Residential CLM $ Collected]]/'1.) CLM Reference'!$B$4</f>
        <v>3.6904265692767641E-4</v>
      </c>
      <c r="J1211" s="49">
        <v>27386.755000000001</v>
      </c>
      <c r="K1211" s="48">
        <f>Table3[[#This Row],[Residential Incentive Disbursements]]/'1.) CLM Reference'!$B$5</f>
        <v>2.1990201176619016E-4</v>
      </c>
      <c r="L1211" s="49">
        <v>0</v>
      </c>
      <c r="M1211" s="48">
        <f>Table3[[#This Row],[C&amp;I CLM $ Collected]]/'1.) CLM Reference'!$B$4</f>
        <v>0</v>
      </c>
      <c r="N1211" s="49">
        <v>0</v>
      </c>
      <c r="O1211" s="67">
        <f>Table3[[#This Row],[C&amp;I Incentive Disbursements]]/'1.) CLM Reference'!$B$5</f>
        <v>0</v>
      </c>
    </row>
    <row r="1212" spans="1:15" x14ac:dyDescent="0.35">
      <c r="A1212" t="s">
        <v>181</v>
      </c>
      <c r="B1212" s="72">
        <v>9003496700</v>
      </c>
      <c r="C1212" t="s">
        <v>55</v>
      </c>
      <c r="D1212" s="47">
        <f>Table3[[#This Row],[Residential CLM $ Collected]]+Table3[[#This Row],[C&amp;I CLM $ Collected]]</f>
        <v>27724.629870000001</v>
      </c>
      <c r="E1212" s="48">
        <f>Table3[[#This Row],[CLM $ Collected ]]/'1.) CLM Reference'!$B$4</f>
        <v>2.9846596263054096E-4</v>
      </c>
      <c r="F1212" s="47">
        <f>Table3[[#This Row],[Residential Incentive Disbursements]]+Table3[[#This Row],[C&amp;I Incentive Disbursements]]</f>
        <v>8293.83</v>
      </c>
      <c r="G1212" s="48">
        <f>Table3[[#This Row],[Incentive Disbursements]]/'1.) CLM Reference'!$B$5</f>
        <v>6.659532691064643E-5</v>
      </c>
      <c r="H1212" s="47">
        <v>27724.629870000001</v>
      </c>
      <c r="I1212" s="48">
        <f>Table3[[#This Row],[Residential CLM $ Collected]]/'1.) CLM Reference'!$B$4</f>
        <v>2.9846596263054096E-4</v>
      </c>
      <c r="J1212" s="49">
        <v>8293.83</v>
      </c>
      <c r="K1212" s="48">
        <f>Table3[[#This Row],[Residential Incentive Disbursements]]/'1.) CLM Reference'!$B$5</f>
        <v>6.659532691064643E-5</v>
      </c>
      <c r="L1212" s="49">
        <v>0</v>
      </c>
      <c r="M1212" s="48">
        <f>Table3[[#This Row],[C&amp;I CLM $ Collected]]/'1.) CLM Reference'!$B$4</f>
        <v>0</v>
      </c>
      <c r="N1212" s="49">
        <v>0</v>
      </c>
      <c r="O1212" s="67">
        <f>Table3[[#This Row],[C&amp;I Incentive Disbursements]]/'1.) CLM Reference'!$B$5</f>
        <v>0</v>
      </c>
    </row>
    <row r="1213" spans="1:15" x14ac:dyDescent="0.35">
      <c r="A1213" t="s">
        <v>181</v>
      </c>
      <c r="B1213" s="72">
        <v>9003496800</v>
      </c>
      <c r="C1213" t="s">
        <v>45</v>
      </c>
      <c r="D1213" s="47">
        <f>Table3[[#This Row],[Residential CLM $ Collected]]+Table3[[#This Row],[C&amp;I CLM $ Collected]]</f>
        <v>25772.807550000001</v>
      </c>
      <c r="E1213" s="48">
        <f>Table3[[#This Row],[CLM $ Collected ]]/'1.) CLM Reference'!$B$4</f>
        <v>2.7745386867819073E-4</v>
      </c>
      <c r="F1213" s="47">
        <f>Table3[[#This Row],[Residential Incentive Disbursements]]+Table3[[#This Row],[C&amp;I Incentive Disbursements]]</f>
        <v>15979.65</v>
      </c>
      <c r="G1213" s="48">
        <f>Table3[[#This Row],[Incentive Disbursements]]/'1.) CLM Reference'!$B$5</f>
        <v>1.2830863613887808E-4</v>
      </c>
      <c r="H1213" s="47">
        <v>25772.807550000001</v>
      </c>
      <c r="I1213" s="48">
        <f>Table3[[#This Row],[Residential CLM $ Collected]]/'1.) CLM Reference'!$B$4</f>
        <v>2.7745386867819073E-4</v>
      </c>
      <c r="J1213" s="49">
        <v>15979.65</v>
      </c>
      <c r="K1213" s="48">
        <f>Table3[[#This Row],[Residential Incentive Disbursements]]/'1.) CLM Reference'!$B$5</f>
        <v>1.2830863613887808E-4</v>
      </c>
      <c r="L1213" s="49">
        <v>0</v>
      </c>
      <c r="M1213" s="48">
        <f>Table3[[#This Row],[C&amp;I CLM $ Collected]]/'1.) CLM Reference'!$B$4</f>
        <v>0</v>
      </c>
      <c r="N1213" s="49">
        <v>0</v>
      </c>
      <c r="O1213" s="67">
        <f>Table3[[#This Row],[C&amp;I Incentive Disbursements]]/'1.) CLM Reference'!$B$5</f>
        <v>0</v>
      </c>
    </row>
    <row r="1214" spans="1:15" x14ac:dyDescent="0.35">
      <c r="A1214" t="s">
        <v>181</v>
      </c>
      <c r="B1214" s="72">
        <v>9003496900</v>
      </c>
      <c r="C1214" t="s">
        <v>45</v>
      </c>
      <c r="D1214" s="47">
        <f>Table3[[#This Row],[Residential CLM $ Collected]]+Table3[[#This Row],[C&amp;I CLM $ Collected]]</f>
        <v>42836.816462999996</v>
      </c>
      <c r="E1214" s="48">
        <f>Table3[[#This Row],[CLM $ Collected ]]/'1.) CLM Reference'!$B$4</f>
        <v>4.6115427768042908E-4</v>
      </c>
      <c r="F1214" s="47">
        <f>Table3[[#This Row],[Residential Incentive Disbursements]]+Table3[[#This Row],[C&amp;I Incentive Disbursements]]</f>
        <v>23923.57</v>
      </c>
      <c r="G1214" s="48">
        <f>Table3[[#This Row],[Incentive Disbursements]]/'1.) CLM Reference'!$B$5</f>
        <v>1.9209435990606678E-4</v>
      </c>
      <c r="H1214" s="47">
        <v>42836.816462999996</v>
      </c>
      <c r="I1214" s="48">
        <f>Table3[[#This Row],[Residential CLM $ Collected]]/'1.) CLM Reference'!$B$4</f>
        <v>4.6115427768042908E-4</v>
      </c>
      <c r="J1214" s="49">
        <v>23923.57</v>
      </c>
      <c r="K1214" s="48">
        <f>Table3[[#This Row],[Residential Incentive Disbursements]]/'1.) CLM Reference'!$B$5</f>
        <v>1.9209435990606678E-4</v>
      </c>
      <c r="L1214" s="49">
        <v>0</v>
      </c>
      <c r="M1214" s="48">
        <f>Table3[[#This Row],[C&amp;I CLM $ Collected]]/'1.) CLM Reference'!$B$4</f>
        <v>0</v>
      </c>
      <c r="N1214" s="49">
        <v>0</v>
      </c>
      <c r="O1214" s="67">
        <f>Table3[[#This Row],[C&amp;I Incentive Disbursements]]/'1.) CLM Reference'!$B$5</f>
        <v>0</v>
      </c>
    </row>
    <row r="1215" spans="1:15" x14ac:dyDescent="0.35">
      <c r="A1215" t="s">
        <v>181</v>
      </c>
      <c r="B1215" s="72">
        <v>9003497000</v>
      </c>
      <c r="C1215" t="s">
        <v>45</v>
      </c>
      <c r="D1215" s="47">
        <f>Table3[[#This Row],[Residential CLM $ Collected]]+Table3[[#This Row],[C&amp;I CLM $ Collected]]</f>
        <v>45619.848939000003</v>
      </c>
      <c r="E1215" s="48">
        <f>Table3[[#This Row],[CLM $ Collected ]]/'1.) CLM Reference'!$B$4</f>
        <v>4.9111465842766543E-4</v>
      </c>
      <c r="F1215" s="47">
        <f>Table3[[#This Row],[Residential Incentive Disbursements]]+Table3[[#This Row],[C&amp;I Incentive Disbursements]]</f>
        <v>29069.134999999998</v>
      </c>
      <c r="G1215" s="48">
        <f>Table3[[#This Row],[Incentive Disbursements]]/'1.) CLM Reference'!$B$5</f>
        <v>2.3341068581520408E-4</v>
      </c>
      <c r="H1215" s="47">
        <v>45619.848939000003</v>
      </c>
      <c r="I1215" s="48">
        <f>Table3[[#This Row],[Residential CLM $ Collected]]/'1.) CLM Reference'!$B$4</f>
        <v>4.9111465842766543E-4</v>
      </c>
      <c r="J1215" s="49">
        <v>29069.134999999998</v>
      </c>
      <c r="K1215" s="48">
        <f>Table3[[#This Row],[Residential Incentive Disbursements]]/'1.) CLM Reference'!$B$5</f>
        <v>2.3341068581520408E-4</v>
      </c>
      <c r="L1215" s="49">
        <v>0</v>
      </c>
      <c r="M1215" s="48">
        <f>Table3[[#This Row],[C&amp;I CLM $ Collected]]/'1.) CLM Reference'!$B$4</f>
        <v>0</v>
      </c>
      <c r="N1215" s="49">
        <v>0</v>
      </c>
      <c r="O1215" s="67">
        <f>Table3[[#This Row],[C&amp;I Incentive Disbursements]]/'1.) CLM Reference'!$B$5</f>
        <v>0</v>
      </c>
    </row>
    <row r="1216" spans="1:15" x14ac:dyDescent="0.35">
      <c r="A1216" t="s">
        <v>181</v>
      </c>
      <c r="B1216" s="72">
        <v>9003497100</v>
      </c>
      <c r="C1216" t="s">
        <v>45</v>
      </c>
      <c r="D1216" s="47">
        <f>Table3[[#This Row],[Residential CLM $ Collected]]+Table3[[#This Row],[C&amp;I CLM $ Collected]]</f>
        <v>28022.48631</v>
      </c>
      <c r="E1216" s="48">
        <f>Table3[[#This Row],[CLM $ Collected ]]/'1.) CLM Reference'!$B$4</f>
        <v>3.0167249810124537E-4</v>
      </c>
      <c r="F1216" s="47">
        <f>Table3[[#This Row],[Residential Incentive Disbursements]]+Table3[[#This Row],[C&amp;I Incentive Disbursements]]</f>
        <v>9294.2900000000009</v>
      </c>
      <c r="G1216" s="48">
        <f>Table3[[#This Row],[Incentive Disbursements]]/'1.) CLM Reference'!$B$5</f>
        <v>7.4628522763590775E-5</v>
      </c>
      <c r="H1216" s="47">
        <v>28022.48631</v>
      </c>
      <c r="I1216" s="48">
        <f>Table3[[#This Row],[Residential CLM $ Collected]]/'1.) CLM Reference'!$B$4</f>
        <v>3.0167249810124537E-4</v>
      </c>
      <c r="J1216" s="49">
        <v>9294.2900000000009</v>
      </c>
      <c r="K1216" s="48">
        <f>Table3[[#This Row],[Residential Incentive Disbursements]]/'1.) CLM Reference'!$B$5</f>
        <v>7.4628522763590775E-5</v>
      </c>
      <c r="L1216" s="49">
        <v>0</v>
      </c>
      <c r="M1216" s="48">
        <f>Table3[[#This Row],[C&amp;I CLM $ Collected]]/'1.) CLM Reference'!$B$4</f>
        <v>0</v>
      </c>
      <c r="N1216" s="49">
        <v>0</v>
      </c>
      <c r="O1216" s="67">
        <f>Table3[[#This Row],[C&amp;I Incentive Disbursements]]/'1.) CLM Reference'!$B$5</f>
        <v>0</v>
      </c>
    </row>
    <row r="1217" spans="1:15" x14ac:dyDescent="0.35">
      <c r="A1217" t="s">
        <v>181</v>
      </c>
      <c r="B1217" s="72">
        <v>9003497200</v>
      </c>
      <c r="C1217" t="s">
        <v>45</v>
      </c>
      <c r="D1217" s="47">
        <f>Table3[[#This Row],[Residential CLM $ Collected]]+Table3[[#This Row],[C&amp;I CLM $ Collected]]</f>
        <v>19746.84159</v>
      </c>
      <c r="E1217" s="48">
        <f>Table3[[#This Row],[CLM $ Collected ]]/'1.) CLM Reference'!$B$4</f>
        <v>2.1258210160813058E-4</v>
      </c>
      <c r="F1217" s="47">
        <f>Table3[[#This Row],[Residential Incentive Disbursements]]+Table3[[#This Row],[C&amp;I Incentive Disbursements]]</f>
        <v>6279.78</v>
      </c>
      <c r="G1217" s="48">
        <f>Table3[[#This Row],[Incentive Disbursements]]/'1.) CLM Reference'!$B$5</f>
        <v>5.0423507839796482E-5</v>
      </c>
      <c r="H1217" s="47">
        <v>19746.84159</v>
      </c>
      <c r="I1217" s="48">
        <f>Table3[[#This Row],[Residential CLM $ Collected]]/'1.) CLM Reference'!$B$4</f>
        <v>2.1258210160813058E-4</v>
      </c>
      <c r="J1217" s="49">
        <v>6279.78</v>
      </c>
      <c r="K1217" s="48">
        <f>Table3[[#This Row],[Residential Incentive Disbursements]]/'1.) CLM Reference'!$B$5</f>
        <v>5.0423507839796482E-5</v>
      </c>
      <c r="L1217" s="49">
        <v>0</v>
      </c>
      <c r="M1217" s="48">
        <f>Table3[[#This Row],[C&amp;I CLM $ Collected]]/'1.) CLM Reference'!$B$4</f>
        <v>0</v>
      </c>
      <c r="N1217" s="49">
        <v>0</v>
      </c>
      <c r="O1217" s="67">
        <f>Table3[[#This Row],[C&amp;I Incentive Disbursements]]/'1.) CLM Reference'!$B$5</f>
        <v>0</v>
      </c>
    </row>
    <row r="1218" spans="1:15" x14ac:dyDescent="0.35">
      <c r="A1218" t="s">
        <v>181</v>
      </c>
      <c r="B1218" s="72">
        <v>9003497300</v>
      </c>
      <c r="C1218" t="s">
        <v>45</v>
      </c>
      <c r="D1218" s="47">
        <f>Table3[[#This Row],[Residential CLM $ Collected]]+Table3[[#This Row],[C&amp;I CLM $ Collected]]</f>
        <v>47859.604464000004</v>
      </c>
      <c r="E1218" s="48">
        <f>Table3[[#This Row],[CLM $ Collected ]]/'1.) CLM Reference'!$B$4</f>
        <v>5.1522646053145296E-4</v>
      </c>
      <c r="F1218" s="47">
        <f>Table3[[#This Row],[Residential Incentive Disbursements]]+Table3[[#This Row],[C&amp;I Incentive Disbursements]]</f>
        <v>48414.97</v>
      </c>
      <c r="G1218" s="48">
        <f>Table3[[#This Row],[Incentive Disbursements]]/'1.) CLM Reference'!$B$5</f>
        <v>3.8874811209286181E-4</v>
      </c>
      <c r="H1218" s="47">
        <v>47859.604464000004</v>
      </c>
      <c r="I1218" s="48">
        <f>Table3[[#This Row],[Residential CLM $ Collected]]/'1.) CLM Reference'!$B$4</f>
        <v>5.1522646053145296E-4</v>
      </c>
      <c r="J1218" s="49">
        <v>48414.97</v>
      </c>
      <c r="K1218" s="48">
        <f>Table3[[#This Row],[Residential Incentive Disbursements]]/'1.) CLM Reference'!$B$5</f>
        <v>3.8874811209286181E-4</v>
      </c>
      <c r="L1218" s="49">
        <v>0</v>
      </c>
      <c r="M1218" s="48">
        <f>Table3[[#This Row],[C&amp;I CLM $ Collected]]/'1.) CLM Reference'!$B$4</f>
        <v>0</v>
      </c>
      <c r="N1218" s="49">
        <v>0</v>
      </c>
      <c r="O1218" s="67">
        <f>Table3[[#This Row],[C&amp;I Incentive Disbursements]]/'1.) CLM Reference'!$B$5</f>
        <v>0</v>
      </c>
    </row>
    <row r="1219" spans="1:15" x14ac:dyDescent="0.35">
      <c r="A1219" t="s">
        <v>181</v>
      </c>
      <c r="B1219" s="72">
        <v>9003497400</v>
      </c>
      <c r="C1219" t="s">
        <v>45</v>
      </c>
      <c r="D1219" s="47">
        <f>Table3[[#This Row],[Residential CLM $ Collected]]+Table3[[#This Row],[C&amp;I CLM $ Collected]]</f>
        <v>45782.04855</v>
      </c>
      <c r="E1219" s="48">
        <f>Table3[[#This Row],[CLM $ Collected ]]/'1.) CLM Reference'!$B$4</f>
        <v>4.9286079762816731E-4</v>
      </c>
      <c r="F1219" s="47">
        <f>Table3[[#This Row],[Residential Incentive Disbursements]]+Table3[[#This Row],[C&amp;I Incentive Disbursements]]</f>
        <v>47578.44</v>
      </c>
      <c r="G1219" s="48">
        <f>Table3[[#This Row],[Incentive Disbursements]]/'1.) CLM Reference'!$B$5</f>
        <v>3.8203119254898843E-4</v>
      </c>
      <c r="H1219" s="47">
        <v>45782.04855</v>
      </c>
      <c r="I1219" s="48">
        <f>Table3[[#This Row],[Residential CLM $ Collected]]/'1.) CLM Reference'!$B$4</f>
        <v>4.9286079762816731E-4</v>
      </c>
      <c r="J1219" s="49">
        <v>47578.44</v>
      </c>
      <c r="K1219" s="48">
        <f>Table3[[#This Row],[Residential Incentive Disbursements]]/'1.) CLM Reference'!$B$5</f>
        <v>3.8203119254898843E-4</v>
      </c>
      <c r="L1219" s="49">
        <v>0</v>
      </c>
      <c r="M1219" s="48">
        <f>Table3[[#This Row],[C&amp;I CLM $ Collected]]/'1.) CLM Reference'!$B$4</f>
        <v>0</v>
      </c>
      <c r="N1219" s="49">
        <v>0</v>
      </c>
      <c r="O1219" s="67">
        <f>Table3[[#This Row],[C&amp;I Incentive Disbursements]]/'1.) CLM Reference'!$B$5</f>
        <v>0</v>
      </c>
    </row>
    <row r="1220" spans="1:15" x14ac:dyDescent="0.35">
      <c r="A1220" t="s">
        <v>181</v>
      </c>
      <c r="B1220" s="72">
        <v>9003497500</v>
      </c>
      <c r="C1220" t="s">
        <v>45</v>
      </c>
      <c r="D1220" s="47">
        <f>Table3[[#This Row],[Residential CLM $ Collected]]+Table3[[#This Row],[C&amp;I CLM $ Collected]]</f>
        <v>43312.493699999999</v>
      </c>
      <c r="E1220" s="48">
        <f>Table3[[#This Row],[CLM $ Collected ]]/'1.) CLM Reference'!$B$4</f>
        <v>4.6627512023480588E-4</v>
      </c>
      <c r="F1220" s="47">
        <f>Table3[[#This Row],[Residential Incentive Disbursements]]+Table3[[#This Row],[C&amp;I Incentive Disbursements]]</f>
        <v>40365.855000000003</v>
      </c>
      <c r="G1220" s="48">
        <f>Table3[[#This Row],[Incentive Disbursements]]/'1.) CLM Reference'!$B$5</f>
        <v>3.2411772483312924E-4</v>
      </c>
      <c r="H1220" s="47">
        <v>43312.493699999999</v>
      </c>
      <c r="I1220" s="48">
        <f>Table3[[#This Row],[Residential CLM $ Collected]]/'1.) CLM Reference'!$B$4</f>
        <v>4.6627512023480588E-4</v>
      </c>
      <c r="J1220" s="49">
        <v>40365.855000000003</v>
      </c>
      <c r="K1220" s="48">
        <f>Table3[[#This Row],[Residential Incentive Disbursements]]/'1.) CLM Reference'!$B$5</f>
        <v>3.2411772483312924E-4</v>
      </c>
      <c r="L1220" s="49">
        <v>0</v>
      </c>
      <c r="M1220" s="48">
        <f>Table3[[#This Row],[C&amp;I CLM $ Collected]]/'1.) CLM Reference'!$B$4</f>
        <v>0</v>
      </c>
      <c r="N1220" s="49">
        <v>0</v>
      </c>
      <c r="O1220" s="67">
        <f>Table3[[#This Row],[C&amp;I Incentive Disbursements]]/'1.) CLM Reference'!$B$5</f>
        <v>0</v>
      </c>
    </row>
    <row r="1221" spans="1:15" x14ac:dyDescent="0.35">
      <c r="A1221" t="s">
        <v>181</v>
      </c>
      <c r="B1221" s="72">
        <v>9003497600</v>
      </c>
      <c r="C1221" t="s">
        <v>45</v>
      </c>
      <c r="D1221" s="47">
        <f>Table3[[#This Row],[Residential CLM $ Collected]]+Table3[[#This Row],[C&amp;I CLM $ Collected]]</f>
        <v>21316.137569999999</v>
      </c>
      <c r="E1221" s="48">
        <f>Table3[[#This Row],[CLM $ Collected ]]/'1.) CLM Reference'!$B$4</f>
        <v>2.2947615709306094E-4</v>
      </c>
      <c r="F1221" s="47">
        <f>Table3[[#This Row],[Residential Incentive Disbursements]]+Table3[[#This Row],[C&amp;I Incentive Disbursements]]</f>
        <v>10221.24</v>
      </c>
      <c r="G1221" s="48">
        <f>Table3[[#This Row],[Incentive Disbursements]]/'1.) CLM Reference'!$B$5</f>
        <v>8.2071469903793035E-5</v>
      </c>
      <c r="H1221" s="47">
        <v>21316.137569999999</v>
      </c>
      <c r="I1221" s="48">
        <f>Table3[[#This Row],[Residential CLM $ Collected]]/'1.) CLM Reference'!$B$4</f>
        <v>2.2947615709306094E-4</v>
      </c>
      <c r="J1221" s="49">
        <v>10221.24</v>
      </c>
      <c r="K1221" s="48">
        <f>Table3[[#This Row],[Residential Incentive Disbursements]]/'1.) CLM Reference'!$B$5</f>
        <v>8.2071469903793035E-5</v>
      </c>
      <c r="L1221" s="49">
        <v>0</v>
      </c>
      <c r="M1221" s="48">
        <f>Table3[[#This Row],[C&amp;I CLM $ Collected]]/'1.) CLM Reference'!$B$4</f>
        <v>0</v>
      </c>
      <c r="N1221" s="49">
        <v>0</v>
      </c>
      <c r="O1221" s="67">
        <f>Table3[[#This Row],[C&amp;I Incentive Disbursements]]/'1.) CLM Reference'!$B$5</f>
        <v>0</v>
      </c>
    </row>
    <row r="1222" spans="1:15" x14ac:dyDescent="0.35">
      <c r="A1222" t="s">
        <v>181</v>
      </c>
      <c r="B1222" s="72">
        <v>9003497700</v>
      </c>
      <c r="C1222" t="s">
        <v>45</v>
      </c>
      <c r="D1222" s="47">
        <f>Table3[[#This Row],[Residential CLM $ Collected]]+Table3[[#This Row],[C&amp;I CLM $ Collected]]</f>
        <v>679728.03679200006</v>
      </c>
      <c r="E1222" s="48">
        <f>Table3[[#This Row],[CLM $ Collected ]]/'1.) CLM Reference'!$B$4</f>
        <v>7.317525383724521E-3</v>
      </c>
      <c r="F1222" s="47">
        <f>Table3[[#This Row],[Residential Incentive Disbursements]]+Table3[[#This Row],[C&amp;I Incentive Disbursements]]</f>
        <v>719550.53500000003</v>
      </c>
      <c r="G1222" s="48">
        <f>Table3[[#This Row],[Incentive Disbursements]]/'1.) CLM Reference'!$B$5</f>
        <v>5.7776326627210278E-3</v>
      </c>
      <c r="H1222" s="47">
        <v>357983.29730100004</v>
      </c>
      <c r="I1222" s="48">
        <f>Table3[[#This Row],[Residential CLM $ Collected]]/'1.) CLM Reference'!$B$4</f>
        <v>3.8538234752130206E-3</v>
      </c>
      <c r="J1222" s="49">
        <v>562472.86499999999</v>
      </c>
      <c r="K1222" s="48">
        <f>Table3[[#This Row],[Residential Incentive Disbursements]]/'1.) CLM Reference'!$B$5</f>
        <v>4.5163771530213302E-3</v>
      </c>
      <c r="L1222" s="49">
        <v>321744.73949100001</v>
      </c>
      <c r="M1222" s="48">
        <f>Table3[[#This Row],[C&amp;I CLM $ Collected]]/'1.) CLM Reference'!$B$4</f>
        <v>3.4637019085115004E-3</v>
      </c>
      <c r="N1222" s="49">
        <v>157077.67000000001</v>
      </c>
      <c r="O1222" s="67">
        <f>Table3[[#This Row],[C&amp;I Incentive Disbursements]]/'1.) CLM Reference'!$B$5</f>
        <v>1.2612555096996974E-3</v>
      </c>
    </row>
    <row r="1223" spans="1:15" x14ac:dyDescent="0.35">
      <c r="A1223" t="s">
        <v>181</v>
      </c>
      <c r="B1223" s="72">
        <v>9003524700</v>
      </c>
      <c r="C1223" t="s">
        <v>45</v>
      </c>
      <c r="D1223" s="47">
        <f>Table3[[#This Row],[Residential CLM $ Collected]]+Table3[[#This Row],[C&amp;I CLM $ Collected]]</f>
        <v>173.83653000000001</v>
      </c>
      <c r="E1223" s="48">
        <f>Table3[[#This Row],[CLM $ Collected ]]/'1.) CLM Reference'!$B$4</f>
        <v>1.8714149660459622E-6</v>
      </c>
      <c r="F1223" s="47">
        <f>Table3[[#This Row],[Residential Incentive Disbursements]]+Table3[[#This Row],[C&amp;I Incentive Disbursements]]</f>
        <v>0</v>
      </c>
      <c r="G1223" s="48">
        <f>Table3[[#This Row],[Incentive Disbursements]]/'1.) CLM Reference'!$B$5</f>
        <v>0</v>
      </c>
      <c r="H1223" s="47">
        <v>173.83653000000001</v>
      </c>
      <c r="I1223" s="48">
        <f>Table3[[#This Row],[Residential CLM $ Collected]]/'1.) CLM Reference'!$B$4</f>
        <v>1.8714149660459622E-6</v>
      </c>
      <c r="J1223" s="49">
        <v>0</v>
      </c>
      <c r="K1223" s="48">
        <f>Table3[[#This Row],[Residential Incentive Disbursements]]/'1.) CLM Reference'!$B$5</f>
        <v>0</v>
      </c>
      <c r="L1223" s="49">
        <v>0</v>
      </c>
      <c r="M1223" s="48">
        <f>Table3[[#This Row],[C&amp;I CLM $ Collected]]/'1.) CLM Reference'!$B$4</f>
        <v>0</v>
      </c>
      <c r="N1223" s="49">
        <v>0</v>
      </c>
      <c r="O1223" s="67">
        <f>Table3[[#This Row],[C&amp;I Incentive Disbursements]]/'1.) CLM Reference'!$B$5</f>
        <v>0</v>
      </c>
    </row>
    <row r="1224" spans="1:15" x14ac:dyDescent="0.35">
      <c r="A1224" t="s">
        <v>182</v>
      </c>
      <c r="B1224" s="72">
        <v>9007680100</v>
      </c>
      <c r="C1224" t="s">
        <v>45</v>
      </c>
      <c r="D1224" s="47">
        <f>Table3[[#This Row],[Residential CLM $ Collected]]+Table3[[#This Row],[C&amp;I CLM $ Collected]]</f>
        <v>208709.18312999999</v>
      </c>
      <c r="E1224" s="48">
        <f>Table3[[#This Row],[CLM $ Collected ]]/'1.) CLM Reference'!$B$4</f>
        <v>2.2468320603311019E-3</v>
      </c>
      <c r="F1224" s="47">
        <f>Table3[[#This Row],[Residential Incentive Disbursements]]+Table3[[#This Row],[C&amp;I Incentive Disbursements]]</f>
        <v>226416.56</v>
      </c>
      <c r="G1224" s="48">
        <f>Table3[[#This Row],[Incentive Disbursements]]/'1.) CLM Reference'!$B$5</f>
        <v>1.8180122851787404E-3</v>
      </c>
      <c r="H1224" s="47">
        <v>153241.18637099999</v>
      </c>
      <c r="I1224" s="48">
        <f>Table3[[#This Row],[Residential CLM $ Collected]]/'1.) CLM Reference'!$B$4</f>
        <v>1.6496984240845574E-3</v>
      </c>
      <c r="J1224" s="49">
        <v>215689.32</v>
      </c>
      <c r="K1224" s="48">
        <f>Table3[[#This Row],[Residential Incentive Disbursements]]/'1.) CLM Reference'!$B$5</f>
        <v>1.7318778871203088E-3</v>
      </c>
      <c r="L1224" s="49">
        <v>55467.996759000001</v>
      </c>
      <c r="M1224" s="48">
        <f>Table3[[#This Row],[C&amp;I CLM $ Collected]]/'1.) CLM Reference'!$B$4</f>
        <v>5.9713363624654451E-4</v>
      </c>
      <c r="N1224" s="49">
        <v>10727.24</v>
      </c>
      <c r="O1224" s="67">
        <f>Table3[[#This Row],[C&amp;I Incentive Disbursements]]/'1.) CLM Reference'!$B$5</f>
        <v>8.6134398058431729E-5</v>
      </c>
    </row>
    <row r="1225" spans="1:15" x14ac:dyDescent="0.35">
      <c r="A1225" t="s">
        <v>183</v>
      </c>
      <c r="B1225" s="72">
        <v>9001240100</v>
      </c>
      <c r="C1225" t="s">
        <v>45</v>
      </c>
      <c r="D1225" s="47">
        <f>Table3[[#This Row],[Residential CLM $ Collected]]+Table3[[#This Row],[C&amp;I CLM $ Collected]]</f>
        <v>303184.65498300001</v>
      </c>
      <c r="E1225" s="48">
        <f>Table3[[#This Row],[CLM $ Collected ]]/'1.) CLM Reference'!$B$4</f>
        <v>3.263895688729335E-3</v>
      </c>
      <c r="F1225" s="47">
        <f>Table3[[#This Row],[Residential Incentive Disbursements]]+Table3[[#This Row],[C&amp;I Incentive Disbursements]]</f>
        <v>226957.79500000001</v>
      </c>
      <c r="G1225" s="48">
        <f>Table3[[#This Row],[Incentive Disbursements]]/'1.) CLM Reference'!$B$5</f>
        <v>1.8223581328462818E-3</v>
      </c>
      <c r="H1225" s="47">
        <v>291257.341893</v>
      </c>
      <c r="I1225" s="48">
        <f>Table3[[#This Row],[Residential CLM $ Collected]]/'1.) CLM Reference'!$B$4</f>
        <v>3.1354937226906552E-3</v>
      </c>
      <c r="J1225" s="49">
        <v>226907.79500000001</v>
      </c>
      <c r="K1225" s="48">
        <f>Table3[[#This Row],[Residential Incentive Disbursements]]/'1.) CLM Reference'!$B$5</f>
        <v>1.8219566577321871E-3</v>
      </c>
      <c r="L1225" s="49">
        <v>11927.31309</v>
      </c>
      <c r="M1225" s="48">
        <f>Table3[[#This Row],[C&amp;I CLM $ Collected]]/'1.) CLM Reference'!$B$4</f>
        <v>1.284019660386796E-4</v>
      </c>
      <c r="N1225" s="49">
        <v>50</v>
      </c>
      <c r="O1225" s="67">
        <f>Table3[[#This Row],[C&amp;I Incentive Disbursements]]/'1.) CLM Reference'!$B$5</f>
        <v>4.0147511409473331E-7</v>
      </c>
    </row>
    <row r="1226" spans="1:15" x14ac:dyDescent="0.35">
      <c r="A1226" t="s">
        <v>184</v>
      </c>
      <c r="B1226" s="72">
        <v>9001100300</v>
      </c>
      <c r="C1226" t="s">
        <v>45</v>
      </c>
      <c r="D1226" s="47">
        <f>Table3[[#This Row],[Residential CLM $ Collected]]+Table3[[#This Row],[C&amp;I CLM $ Collected]]</f>
        <v>449577.30610799999</v>
      </c>
      <c r="E1226" s="48">
        <f>Table3[[#This Row],[CLM $ Collected ]]/'1.) CLM Reference'!$B$4</f>
        <v>4.839867081131554E-3</v>
      </c>
      <c r="F1226" s="47">
        <f>Table3[[#This Row],[Residential Incentive Disbursements]]+Table3[[#This Row],[C&amp;I Incentive Disbursements]]</f>
        <v>325583.64</v>
      </c>
      <c r="G1226" s="48">
        <f>Table3[[#This Row],[Incentive Disbursements]]/'1.) CLM Reference'!$B$5</f>
        <v>2.6142745803275714E-3</v>
      </c>
      <c r="H1226" s="47">
        <v>235847.14960800001</v>
      </c>
      <c r="I1226" s="48">
        <f>Table3[[#This Row],[Residential CLM $ Collected]]/'1.) CLM Reference'!$B$4</f>
        <v>2.5389823731277439E-3</v>
      </c>
      <c r="J1226" s="49">
        <v>290594.98</v>
      </c>
      <c r="K1226" s="48">
        <f>Table3[[#This Row],[Residential Incentive Disbursements]]/'1.) CLM Reference'!$B$5</f>
        <v>2.3333330550171344E-3</v>
      </c>
      <c r="L1226" s="49">
        <v>213730.15650000001</v>
      </c>
      <c r="M1226" s="48">
        <f>Table3[[#This Row],[C&amp;I CLM $ Collected]]/'1.) CLM Reference'!$B$4</f>
        <v>2.3008847080038105E-3</v>
      </c>
      <c r="N1226" s="49">
        <v>34988.660000000003</v>
      </c>
      <c r="O1226" s="67">
        <f>Table3[[#This Row],[C&amp;I Incentive Disbursements]]/'1.) CLM Reference'!$B$5</f>
        <v>2.8094152531043664E-4</v>
      </c>
    </row>
    <row r="1227" spans="1:15" x14ac:dyDescent="0.35">
      <c r="A1227" t="s">
        <v>184</v>
      </c>
      <c r="B1227" s="72">
        <v>9001101020</v>
      </c>
      <c r="C1227" t="s">
        <v>45</v>
      </c>
      <c r="D1227" s="47">
        <f>Table3[[#This Row],[Residential CLM $ Collected]]+Table3[[#This Row],[C&amp;I CLM $ Collected]]</f>
        <v>460.20722999999998</v>
      </c>
      <c r="E1227" s="48">
        <f>Table3[[#This Row],[CLM $ Collected ]]/'1.) CLM Reference'!$B$4</f>
        <v>4.9543021694263929E-6</v>
      </c>
      <c r="F1227" s="47">
        <f>Table3[[#This Row],[Residential Incentive Disbursements]]+Table3[[#This Row],[C&amp;I Incentive Disbursements]]</f>
        <v>0</v>
      </c>
      <c r="G1227" s="48">
        <f>Table3[[#This Row],[Incentive Disbursements]]/'1.) CLM Reference'!$B$5</f>
        <v>0</v>
      </c>
      <c r="H1227" s="47">
        <v>460.20722999999998</v>
      </c>
      <c r="I1227" s="48">
        <f>Table3[[#This Row],[Residential CLM $ Collected]]/'1.) CLM Reference'!$B$4</f>
        <v>4.9543021694263929E-6</v>
      </c>
      <c r="J1227" s="49">
        <v>0</v>
      </c>
      <c r="K1227" s="48">
        <f>Table3[[#This Row],[Residential Incentive Disbursements]]/'1.) CLM Reference'!$B$5</f>
        <v>0</v>
      </c>
      <c r="L1227" s="49">
        <v>0</v>
      </c>
      <c r="M1227" s="48">
        <f>Table3[[#This Row],[C&amp;I CLM $ Collected]]/'1.) CLM Reference'!$B$4</f>
        <v>0</v>
      </c>
      <c r="N1227" s="49">
        <v>0</v>
      </c>
      <c r="O1227" s="67">
        <f>Table3[[#This Row],[C&amp;I Incentive Disbursements]]/'1.) CLM Reference'!$B$5</f>
        <v>0</v>
      </c>
    </row>
    <row r="1228" spans="1:15" x14ac:dyDescent="0.35">
      <c r="A1228" t="s">
        <v>184</v>
      </c>
      <c r="B1228" s="72">
        <v>9001103000</v>
      </c>
      <c r="C1228" t="s">
        <v>45</v>
      </c>
      <c r="D1228" s="47">
        <f>Table3[[#This Row],[Residential CLM $ Collected]]+Table3[[#This Row],[C&amp;I CLM $ Collected]]</f>
        <v>38.214959999999998</v>
      </c>
      <c r="E1228" s="48">
        <f>Table3[[#This Row],[CLM $ Collected ]]/'1.) CLM Reference'!$B$4</f>
        <v>4.1139827210568337E-7</v>
      </c>
      <c r="F1228" s="47">
        <f>Table3[[#This Row],[Residential Incentive Disbursements]]+Table3[[#This Row],[C&amp;I Incentive Disbursements]]</f>
        <v>0</v>
      </c>
      <c r="G1228" s="48">
        <f>Table3[[#This Row],[Incentive Disbursements]]/'1.) CLM Reference'!$B$5</f>
        <v>0</v>
      </c>
      <c r="H1228" s="47">
        <v>38.214959999999998</v>
      </c>
      <c r="I1228" s="48">
        <f>Table3[[#This Row],[Residential CLM $ Collected]]/'1.) CLM Reference'!$B$4</f>
        <v>4.1139827210568337E-7</v>
      </c>
      <c r="J1228" s="49">
        <v>0</v>
      </c>
      <c r="K1228" s="48">
        <f>Table3[[#This Row],[Residential Incentive Disbursements]]/'1.) CLM Reference'!$B$5</f>
        <v>0</v>
      </c>
      <c r="L1228" s="49">
        <v>0</v>
      </c>
      <c r="M1228" s="48">
        <f>Table3[[#This Row],[C&amp;I CLM $ Collected]]/'1.) CLM Reference'!$B$4</f>
        <v>0</v>
      </c>
      <c r="N1228" s="49">
        <v>0</v>
      </c>
      <c r="O1228" s="67">
        <f>Table3[[#This Row],[C&amp;I Incentive Disbursements]]/'1.) CLM Reference'!$B$5</f>
        <v>0</v>
      </c>
    </row>
    <row r="1229" spans="1:15" x14ac:dyDescent="0.35">
      <c r="A1229" t="s">
        <v>184</v>
      </c>
      <c r="B1229" s="72">
        <v>9001105000</v>
      </c>
      <c r="C1229" t="s">
        <v>45</v>
      </c>
      <c r="D1229" s="47">
        <f>Table3[[#This Row],[Residential CLM $ Collected]]+Table3[[#This Row],[C&amp;I CLM $ Collected]]</f>
        <v>63.756</v>
      </c>
      <c r="E1229" s="48">
        <f>Table3[[#This Row],[CLM $ Collected ]]/'1.) CLM Reference'!$B$4</f>
        <v>6.8635707681939092E-7</v>
      </c>
      <c r="F1229" s="47">
        <f>Table3[[#This Row],[Residential Incentive Disbursements]]+Table3[[#This Row],[C&amp;I Incentive Disbursements]]</f>
        <v>0</v>
      </c>
      <c r="G1229" s="48">
        <f>Table3[[#This Row],[Incentive Disbursements]]/'1.) CLM Reference'!$B$5</f>
        <v>0</v>
      </c>
      <c r="H1229" s="47">
        <v>63.756</v>
      </c>
      <c r="I1229" s="48">
        <f>Table3[[#This Row],[Residential CLM $ Collected]]/'1.) CLM Reference'!$B$4</f>
        <v>6.8635707681939092E-7</v>
      </c>
      <c r="J1229" s="49">
        <v>0</v>
      </c>
      <c r="K1229" s="48">
        <f>Table3[[#This Row],[Residential Incentive Disbursements]]/'1.) CLM Reference'!$B$5</f>
        <v>0</v>
      </c>
      <c r="L1229" s="49">
        <v>0</v>
      </c>
      <c r="M1229" s="48">
        <f>Table3[[#This Row],[C&amp;I CLM $ Collected]]/'1.) CLM Reference'!$B$4</f>
        <v>0</v>
      </c>
      <c r="N1229" s="49">
        <v>0</v>
      </c>
      <c r="O1229" s="67">
        <f>Table3[[#This Row],[C&amp;I Incentive Disbursements]]/'1.) CLM Reference'!$B$5</f>
        <v>0</v>
      </c>
    </row>
    <row r="1230" spans="1:15" x14ac:dyDescent="0.35">
      <c r="A1230" t="s">
        <v>184</v>
      </c>
      <c r="B1230" s="72">
        <v>9001106000</v>
      </c>
      <c r="C1230" t="s">
        <v>45</v>
      </c>
      <c r="D1230" s="47">
        <f>Table3[[#This Row],[Residential CLM $ Collected]]+Table3[[#This Row],[C&amp;I CLM $ Collected]]</f>
        <v>68.180279999999996</v>
      </c>
      <c r="E1230" s="48">
        <f>Table3[[#This Row],[CLM $ Collected ]]/'1.) CLM Reference'!$B$4</f>
        <v>7.3398609821079712E-7</v>
      </c>
      <c r="F1230" s="47">
        <f>Table3[[#This Row],[Residential Incentive Disbursements]]+Table3[[#This Row],[C&amp;I Incentive Disbursements]]</f>
        <v>416.56</v>
      </c>
      <c r="G1230" s="48">
        <f>Table3[[#This Row],[Incentive Disbursements]]/'1.) CLM Reference'!$B$5</f>
        <v>3.3447694705460421E-6</v>
      </c>
      <c r="H1230" s="47">
        <v>68.180279999999996</v>
      </c>
      <c r="I1230" s="48">
        <f>Table3[[#This Row],[Residential CLM $ Collected]]/'1.) CLM Reference'!$B$4</f>
        <v>7.3398609821079712E-7</v>
      </c>
      <c r="J1230" s="49">
        <v>416.56</v>
      </c>
      <c r="K1230" s="48">
        <f>Table3[[#This Row],[Residential Incentive Disbursements]]/'1.) CLM Reference'!$B$5</f>
        <v>3.3447694705460421E-6</v>
      </c>
      <c r="L1230" s="49">
        <v>0</v>
      </c>
      <c r="M1230" s="48">
        <f>Table3[[#This Row],[C&amp;I CLM $ Collected]]/'1.) CLM Reference'!$B$4</f>
        <v>0</v>
      </c>
      <c r="N1230" s="49">
        <v>0</v>
      </c>
      <c r="O1230" s="67">
        <f>Table3[[#This Row],[C&amp;I Incentive Disbursements]]/'1.) CLM Reference'!$B$5</f>
        <v>0</v>
      </c>
    </row>
    <row r="1231" spans="1:15" x14ac:dyDescent="0.35">
      <c r="A1231" t="s">
        <v>184</v>
      </c>
      <c r="B1231" s="72">
        <v>9001107000</v>
      </c>
      <c r="C1231" t="s">
        <v>45</v>
      </c>
      <c r="D1231" s="47">
        <f>Table3[[#This Row],[Residential CLM $ Collected]]+Table3[[#This Row],[C&amp;I CLM $ Collected]]</f>
        <v>111.64545</v>
      </c>
      <c r="E1231" s="48">
        <f>Table3[[#This Row],[CLM $ Collected ]]/'1.) CLM Reference'!$B$4</f>
        <v>1.2019048356575925E-6</v>
      </c>
      <c r="F1231" s="47">
        <f>Table3[[#This Row],[Residential Incentive Disbursements]]+Table3[[#This Row],[C&amp;I Incentive Disbursements]]</f>
        <v>0</v>
      </c>
      <c r="G1231" s="48">
        <f>Table3[[#This Row],[Incentive Disbursements]]/'1.) CLM Reference'!$B$5</f>
        <v>0</v>
      </c>
      <c r="H1231" s="47">
        <v>111.64545</v>
      </c>
      <c r="I1231" s="48">
        <f>Table3[[#This Row],[Residential CLM $ Collected]]/'1.) CLM Reference'!$B$4</f>
        <v>1.2019048356575925E-6</v>
      </c>
      <c r="J1231" s="49">
        <v>0</v>
      </c>
      <c r="K1231" s="48">
        <f>Table3[[#This Row],[Residential Incentive Disbursements]]/'1.) CLM Reference'!$B$5</f>
        <v>0</v>
      </c>
      <c r="L1231" s="49">
        <v>0</v>
      </c>
      <c r="M1231" s="48">
        <f>Table3[[#This Row],[C&amp;I CLM $ Collected]]/'1.) CLM Reference'!$B$4</f>
        <v>0</v>
      </c>
      <c r="N1231" s="49">
        <v>0</v>
      </c>
      <c r="O1231" s="67">
        <f>Table3[[#This Row],[C&amp;I Incentive Disbursements]]/'1.) CLM Reference'!$B$5</f>
        <v>0</v>
      </c>
    </row>
    <row r="1232" spans="1:15" x14ac:dyDescent="0.35">
      <c r="A1232" t="s">
        <v>184</v>
      </c>
      <c r="B1232" s="72">
        <v>9001108000</v>
      </c>
      <c r="C1232" t="s">
        <v>45</v>
      </c>
      <c r="D1232" s="47">
        <f>Table3[[#This Row],[Residential CLM $ Collected]]+Table3[[#This Row],[C&amp;I CLM $ Collected]]</f>
        <v>52.859520000000003</v>
      </c>
      <c r="E1232" s="48">
        <f>Table3[[#This Row],[CLM $ Collected ]]/'1.) CLM Reference'!$B$4</f>
        <v>5.6905241278116782E-7</v>
      </c>
      <c r="F1232" s="47">
        <f>Table3[[#This Row],[Residential Incentive Disbursements]]+Table3[[#This Row],[C&amp;I Incentive Disbursements]]</f>
        <v>0</v>
      </c>
      <c r="G1232" s="48">
        <f>Table3[[#This Row],[Incentive Disbursements]]/'1.) CLM Reference'!$B$5</f>
        <v>0</v>
      </c>
      <c r="H1232" s="47">
        <v>52.859520000000003</v>
      </c>
      <c r="I1232" s="48">
        <f>Table3[[#This Row],[Residential CLM $ Collected]]/'1.) CLM Reference'!$B$4</f>
        <v>5.6905241278116782E-7</v>
      </c>
      <c r="J1232" s="49">
        <v>0</v>
      </c>
      <c r="K1232" s="48">
        <f>Table3[[#This Row],[Residential Incentive Disbursements]]/'1.) CLM Reference'!$B$5</f>
        <v>0</v>
      </c>
      <c r="L1232" s="49">
        <v>0</v>
      </c>
      <c r="M1232" s="48">
        <f>Table3[[#This Row],[C&amp;I CLM $ Collected]]/'1.) CLM Reference'!$B$4</f>
        <v>0</v>
      </c>
      <c r="N1232" s="49">
        <v>0</v>
      </c>
      <c r="O1232" s="67">
        <f>Table3[[#This Row],[C&amp;I Incentive Disbursements]]/'1.) CLM Reference'!$B$5</f>
        <v>0</v>
      </c>
    </row>
    <row r="1233" spans="1:15" x14ac:dyDescent="0.35">
      <c r="A1233" t="s">
        <v>184</v>
      </c>
      <c r="B1233" s="72">
        <v>9001110000</v>
      </c>
      <c r="C1233" t="s">
        <v>45</v>
      </c>
      <c r="D1233" s="47">
        <f>Table3[[#This Row],[Residential CLM $ Collected]]+Table3[[#This Row],[C&amp;I CLM $ Collected]]</f>
        <v>265.66932000000003</v>
      </c>
      <c r="E1233" s="48">
        <f>Table3[[#This Row],[CLM $ Collected ]]/'1.) CLM Reference'!$B$4</f>
        <v>2.8600291404071048E-6</v>
      </c>
      <c r="F1233" s="47">
        <f>Table3[[#This Row],[Residential Incentive Disbursements]]+Table3[[#This Row],[C&amp;I Incentive Disbursements]]</f>
        <v>0</v>
      </c>
      <c r="G1233" s="48">
        <f>Table3[[#This Row],[Incentive Disbursements]]/'1.) CLM Reference'!$B$5</f>
        <v>0</v>
      </c>
      <c r="H1233" s="47">
        <v>265.66932000000003</v>
      </c>
      <c r="I1233" s="48">
        <f>Table3[[#This Row],[Residential CLM $ Collected]]/'1.) CLM Reference'!$B$4</f>
        <v>2.8600291404071048E-6</v>
      </c>
      <c r="J1233" s="49">
        <v>0</v>
      </c>
      <c r="K1233" s="48">
        <f>Table3[[#This Row],[Residential Incentive Disbursements]]/'1.) CLM Reference'!$B$5</f>
        <v>0</v>
      </c>
      <c r="L1233" s="49">
        <v>0</v>
      </c>
      <c r="M1233" s="48">
        <f>Table3[[#This Row],[C&amp;I CLM $ Collected]]/'1.) CLM Reference'!$B$4</f>
        <v>0</v>
      </c>
      <c r="N1233" s="49">
        <v>0</v>
      </c>
      <c r="O1233" s="67">
        <f>Table3[[#This Row],[C&amp;I Incentive Disbursements]]/'1.) CLM Reference'!$B$5</f>
        <v>0</v>
      </c>
    </row>
    <row r="1234" spans="1:15" x14ac:dyDescent="0.35">
      <c r="A1234" t="s">
        <v>184</v>
      </c>
      <c r="B1234" s="72">
        <v>9001111000</v>
      </c>
      <c r="C1234" t="s">
        <v>45</v>
      </c>
      <c r="D1234" s="47">
        <f>Table3[[#This Row],[Residential CLM $ Collected]]+Table3[[#This Row],[C&amp;I CLM $ Collected]]</f>
        <v>135.04196999999999</v>
      </c>
      <c r="E1234" s="48">
        <f>Table3[[#This Row],[CLM $ Collected ]]/'1.) CLM Reference'!$B$4</f>
        <v>1.4537770841510114E-6</v>
      </c>
      <c r="F1234" s="47">
        <f>Table3[[#This Row],[Residential Incentive Disbursements]]+Table3[[#This Row],[C&amp;I Incentive Disbursements]]</f>
        <v>0</v>
      </c>
      <c r="G1234" s="48">
        <f>Table3[[#This Row],[Incentive Disbursements]]/'1.) CLM Reference'!$B$5</f>
        <v>0</v>
      </c>
      <c r="H1234" s="47">
        <v>135.04196999999999</v>
      </c>
      <c r="I1234" s="48">
        <f>Table3[[#This Row],[Residential CLM $ Collected]]/'1.) CLM Reference'!$B$4</f>
        <v>1.4537770841510114E-6</v>
      </c>
      <c r="J1234" s="49">
        <v>0</v>
      </c>
      <c r="K1234" s="48">
        <f>Table3[[#This Row],[Residential Incentive Disbursements]]/'1.) CLM Reference'!$B$5</f>
        <v>0</v>
      </c>
      <c r="L1234" s="49">
        <v>0</v>
      </c>
      <c r="M1234" s="48">
        <f>Table3[[#This Row],[C&amp;I CLM $ Collected]]/'1.) CLM Reference'!$B$4</f>
        <v>0</v>
      </c>
      <c r="N1234" s="49">
        <v>0</v>
      </c>
      <c r="O1234" s="67">
        <f>Table3[[#This Row],[C&amp;I Incentive Disbursements]]/'1.) CLM Reference'!$B$5</f>
        <v>0</v>
      </c>
    </row>
    <row r="1235" spans="1:15" x14ac:dyDescent="0.35">
      <c r="A1235" t="s">
        <v>184</v>
      </c>
      <c r="B1235" s="72">
        <v>9001201000</v>
      </c>
      <c r="C1235" t="s">
        <v>45</v>
      </c>
      <c r="D1235" s="47">
        <f>Table3[[#This Row],[Residential CLM $ Collected]]+Table3[[#This Row],[C&amp;I CLM $ Collected]]</f>
        <v>424.99169999999998</v>
      </c>
      <c r="E1235" s="48">
        <f>Table3[[#This Row],[CLM $ Collected ]]/'1.) CLM Reference'!$B$4</f>
        <v>4.5751938779801666E-6</v>
      </c>
      <c r="F1235" s="47">
        <f>Table3[[#This Row],[Residential Incentive Disbursements]]+Table3[[#This Row],[C&amp;I Incentive Disbursements]]</f>
        <v>0</v>
      </c>
      <c r="G1235" s="48">
        <f>Table3[[#This Row],[Incentive Disbursements]]/'1.) CLM Reference'!$B$5</f>
        <v>0</v>
      </c>
      <c r="H1235" s="47">
        <v>424.99169999999998</v>
      </c>
      <c r="I1235" s="48">
        <f>Table3[[#This Row],[Residential CLM $ Collected]]/'1.) CLM Reference'!$B$4</f>
        <v>4.5751938779801666E-6</v>
      </c>
      <c r="J1235" s="49">
        <v>0</v>
      </c>
      <c r="K1235" s="48">
        <f>Table3[[#This Row],[Residential Incentive Disbursements]]/'1.) CLM Reference'!$B$5</f>
        <v>0</v>
      </c>
      <c r="L1235" s="49">
        <v>0</v>
      </c>
      <c r="M1235" s="48">
        <f>Table3[[#This Row],[C&amp;I CLM $ Collected]]/'1.) CLM Reference'!$B$4</f>
        <v>0</v>
      </c>
      <c r="N1235" s="49">
        <v>0</v>
      </c>
      <c r="O1235" s="67">
        <f>Table3[[#This Row],[C&amp;I Incentive Disbursements]]/'1.) CLM Reference'!$B$5</f>
        <v>0</v>
      </c>
    </row>
    <row r="1236" spans="1:15" x14ac:dyDescent="0.35">
      <c r="A1236" t="s">
        <v>184</v>
      </c>
      <c r="B1236" s="72">
        <v>9001202000</v>
      </c>
      <c r="C1236" t="s">
        <v>45</v>
      </c>
      <c r="D1236" s="47">
        <f>Table3[[#This Row],[Residential CLM $ Collected]]+Table3[[#This Row],[C&amp;I CLM $ Collected]]</f>
        <v>363.25947000000002</v>
      </c>
      <c r="E1236" s="48">
        <f>Table3[[#This Row],[CLM $ Collected ]]/'1.) CLM Reference'!$B$4</f>
        <v>3.9106234386749675E-6</v>
      </c>
      <c r="F1236" s="47">
        <f>Table3[[#This Row],[Residential Incentive Disbursements]]+Table3[[#This Row],[C&amp;I Incentive Disbursements]]</f>
        <v>200.93</v>
      </c>
      <c r="G1236" s="48">
        <f>Table3[[#This Row],[Incentive Disbursements]]/'1.) CLM Reference'!$B$5</f>
        <v>1.6133678935010951E-6</v>
      </c>
      <c r="H1236" s="47">
        <v>363.25947000000002</v>
      </c>
      <c r="I1236" s="48">
        <f>Table3[[#This Row],[Residential CLM $ Collected]]/'1.) CLM Reference'!$B$4</f>
        <v>3.9106234386749675E-6</v>
      </c>
      <c r="J1236" s="49">
        <v>200.93</v>
      </c>
      <c r="K1236" s="48">
        <f>Table3[[#This Row],[Residential Incentive Disbursements]]/'1.) CLM Reference'!$B$5</f>
        <v>1.6133678935010951E-6</v>
      </c>
      <c r="L1236" s="49">
        <v>0</v>
      </c>
      <c r="M1236" s="48">
        <f>Table3[[#This Row],[C&amp;I CLM $ Collected]]/'1.) CLM Reference'!$B$4</f>
        <v>0</v>
      </c>
      <c r="N1236" s="49">
        <v>0</v>
      </c>
      <c r="O1236" s="67">
        <f>Table3[[#This Row],[C&amp;I Incentive Disbursements]]/'1.) CLM Reference'!$B$5</f>
        <v>0</v>
      </c>
    </row>
    <row r="1237" spans="1:15" x14ac:dyDescent="0.35">
      <c r="A1237" t="s">
        <v>184</v>
      </c>
      <c r="B1237" s="72">
        <v>9001203000</v>
      </c>
      <c r="C1237" t="s">
        <v>45</v>
      </c>
      <c r="D1237" s="47">
        <f>Table3[[#This Row],[Residential CLM $ Collected]]+Table3[[#This Row],[C&amp;I CLM $ Collected]]</f>
        <v>238.44261</v>
      </c>
      <c r="E1237" s="48">
        <f>Table3[[#This Row],[CLM $ Collected ]]/'1.) CLM Reference'!$B$4</f>
        <v>2.566923470556278E-6</v>
      </c>
      <c r="F1237" s="47">
        <f>Table3[[#This Row],[Residential Incentive Disbursements]]+Table3[[#This Row],[C&amp;I Incentive Disbursements]]</f>
        <v>0</v>
      </c>
      <c r="G1237" s="48">
        <f>Table3[[#This Row],[Incentive Disbursements]]/'1.) CLM Reference'!$B$5</f>
        <v>0</v>
      </c>
      <c r="H1237" s="47">
        <v>238.44261</v>
      </c>
      <c r="I1237" s="48">
        <f>Table3[[#This Row],[Residential CLM $ Collected]]/'1.) CLM Reference'!$B$4</f>
        <v>2.566923470556278E-6</v>
      </c>
      <c r="J1237" s="49">
        <v>0</v>
      </c>
      <c r="K1237" s="48">
        <f>Table3[[#This Row],[Residential Incentive Disbursements]]/'1.) CLM Reference'!$B$5</f>
        <v>0</v>
      </c>
      <c r="L1237" s="49">
        <v>0</v>
      </c>
      <c r="M1237" s="48">
        <f>Table3[[#This Row],[C&amp;I CLM $ Collected]]/'1.) CLM Reference'!$B$4</f>
        <v>0</v>
      </c>
      <c r="N1237" s="49">
        <v>0</v>
      </c>
      <c r="O1237" s="67">
        <f>Table3[[#This Row],[C&amp;I Incentive Disbursements]]/'1.) CLM Reference'!$B$5</f>
        <v>0</v>
      </c>
    </row>
    <row r="1238" spans="1:15" x14ac:dyDescent="0.35">
      <c r="A1238" t="s">
        <v>184</v>
      </c>
      <c r="B1238" s="72">
        <v>9001206000</v>
      </c>
      <c r="C1238" t="s">
        <v>45</v>
      </c>
      <c r="D1238" s="47">
        <f>Table3[[#This Row],[Residential CLM $ Collected]]+Table3[[#This Row],[C&amp;I CLM $ Collected]]</f>
        <v>64.176209999999998</v>
      </c>
      <c r="E1238" s="48">
        <f>Table3[[#This Row],[CLM $ Collected ]]/'1.) CLM Reference'!$B$4</f>
        <v>6.9088079391660963E-7</v>
      </c>
      <c r="F1238" s="47">
        <f>Table3[[#This Row],[Residential Incentive Disbursements]]+Table3[[#This Row],[C&amp;I Incentive Disbursements]]</f>
        <v>0</v>
      </c>
      <c r="G1238" s="48">
        <f>Table3[[#This Row],[Incentive Disbursements]]/'1.) CLM Reference'!$B$5</f>
        <v>0</v>
      </c>
      <c r="H1238" s="47">
        <v>64.176209999999998</v>
      </c>
      <c r="I1238" s="48">
        <f>Table3[[#This Row],[Residential CLM $ Collected]]/'1.) CLM Reference'!$B$4</f>
        <v>6.9088079391660963E-7</v>
      </c>
      <c r="J1238" s="49">
        <v>0</v>
      </c>
      <c r="K1238" s="48">
        <f>Table3[[#This Row],[Residential Incentive Disbursements]]/'1.) CLM Reference'!$B$5</f>
        <v>0</v>
      </c>
      <c r="L1238" s="49">
        <v>0</v>
      </c>
      <c r="M1238" s="48">
        <f>Table3[[#This Row],[C&amp;I CLM $ Collected]]/'1.) CLM Reference'!$B$4</f>
        <v>0</v>
      </c>
      <c r="N1238" s="49">
        <v>0</v>
      </c>
      <c r="O1238" s="67">
        <f>Table3[[#This Row],[C&amp;I Incentive Disbursements]]/'1.) CLM Reference'!$B$5</f>
        <v>0</v>
      </c>
    </row>
    <row r="1239" spans="1:15" x14ac:dyDescent="0.35">
      <c r="A1239" t="s">
        <v>184</v>
      </c>
      <c r="B1239" s="72">
        <v>9001207000</v>
      </c>
      <c r="C1239" t="s">
        <v>45</v>
      </c>
      <c r="D1239" s="47">
        <f>Table3[[#This Row],[Residential CLM $ Collected]]+Table3[[#This Row],[C&amp;I CLM $ Collected]]</f>
        <v>219.38826</v>
      </c>
      <c r="E1239" s="48">
        <f>Table3[[#This Row],[CLM $ Collected ]]/'1.) CLM Reference'!$B$4</f>
        <v>2.3617962987341191E-6</v>
      </c>
      <c r="F1239" s="47">
        <f>Table3[[#This Row],[Residential Incentive Disbursements]]+Table3[[#This Row],[C&amp;I Incentive Disbursements]]</f>
        <v>0</v>
      </c>
      <c r="G1239" s="48">
        <f>Table3[[#This Row],[Incentive Disbursements]]/'1.) CLM Reference'!$B$5</f>
        <v>0</v>
      </c>
      <c r="H1239" s="47">
        <v>219.38826</v>
      </c>
      <c r="I1239" s="48">
        <f>Table3[[#This Row],[Residential CLM $ Collected]]/'1.) CLM Reference'!$B$4</f>
        <v>2.3617962987341191E-6</v>
      </c>
      <c r="J1239" s="49">
        <v>0</v>
      </c>
      <c r="K1239" s="48">
        <f>Table3[[#This Row],[Residential Incentive Disbursements]]/'1.) CLM Reference'!$B$5</f>
        <v>0</v>
      </c>
      <c r="L1239" s="49">
        <v>0</v>
      </c>
      <c r="M1239" s="48">
        <f>Table3[[#This Row],[C&amp;I CLM $ Collected]]/'1.) CLM Reference'!$B$4</f>
        <v>0</v>
      </c>
      <c r="N1239" s="49">
        <v>0</v>
      </c>
      <c r="O1239" s="67">
        <f>Table3[[#This Row],[C&amp;I Incentive Disbursements]]/'1.) CLM Reference'!$B$5</f>
        <v>0</v>
      </c>
    </row>
    <row r="1240" spans="1:15" x14ac:dyDescent="0.35">
      <c r="A1240" t="s">
        <v>184</v>
      </c>
      <c r="B1240" s="72">
        <v>9001209000</v>
      </c>
      <c r="C1240" t="s">
        <v>45</v>
      </c>
      <c r="D1240" s="47">
        <f>Table3[[#This Row],[Residential CLM $ Collected]]+Table3[[#This Row],[C&amp;I CLM $ Collected]]</f>
        <v>58.824570000000001</v>
      </c>
      <c r="E1240" s="48">
        <f>Table3[[#This Row],[CLM $ Collected ]]/'1.) CLM Reference'!$B$4</f>
        <v>6.3326839686237595E-7</v>
      </c>
      <c r="F1240" s="47">
        <f>Table3[[#This Row],[Residential Incentive Disbursements]]+Table3[[#This Row],[C&amp;I Incentive Disbursements]]</f>
        <v>0</v>
      </c>
      <c r="G1240" s="48">
        <f>Table3[[#This Row],[Incentive Disbursements]]/'1.) CLM Reference'!$B$5</f>
        <v>0</v>
      </c>
      <c r="H1240" s="47">
        <v>58.824570000000001</v>
      </c>
      <c r="I1240" s="48">
        <f>Table3[[#This Row],[Residential CLM $ Collected]]/'1.) CLM Reference'!$B$4</f>
        <v>6.3326839686237595E-7</v>
      </c>
      <c r="J1240" s="49">
        <v>0</v>
      </c>
      <c r="K1240" s="48">
        <f>Table3[[#This Row],[Residential Incentive Disbursements]]/'1.) CLM Reference'!$B$5</f>
        <v>0</v>
      </c>
      <c r="L1240" s="49">
        <v>0</v>
      </c>
      <c r="M1240" s="48">
        <f>Table3[[#This Row],[C&amp;I CLM $ Collected]]/'1.) CLM Reference'!$B$4</f>
        <v>0</v>
      </c>
      <c r="N1240" s="49">
        <v>0</v>
      </c>
      <c r="O1240" s="67">
        <f>Table3[[#This Row],[C&amp;I Incentive Disbursements]]/'1.) CLM Reference'!$B$5</f>
        <v>0</v>
      </c>
    </row>
    <row r="1241" spans="1:15" x14ac:dyDescent="0.35">
      <c r="A1241" t="s">
        <v>184</v>
      </c>
      <c r="B1241" s="72">
        <v>9001210000</v>
      </c>
      <c r="C1241" t="s">
        <v>45</v>
      </c>
      <c r="D1241" s="47">
        <f>Table3[[#This Row],[Residential CLM $ Collected]]+Table3[[#This Row],[C&amp;I CLM $ Collected]]</f>
        <v>65.509290000000007</v>
      </c>
      <c r="E1241" s="48">
        <f>Table3[[#This Row],[CLM $ Collected ]]/'1.) CLM Reference'!$B$4</f>
        <v>7.0523189643192425E-7</v>
      </c>
      <c r="F1241" s="47">
        <f>Table3[[#This Row],[Residential Incentive Disbursements]]+Table3[[#This Row],[C&amp;I Incentive Disbursements]]</f>
        <v>0</v>
      </c>
      <c r="G1241" s="48">
        <f>Table3[[#This Row],[Incentive Disbursements]]/'1.) CLM Reference'!$B$5</f>
        <v>0</v>
      </c>
      <c r="H1241" s="47">
        <v>65.509290000000007</v>
      </c>
      <c r="I1241" s="48">
        <f>Table3[[#This Row],[Residential CLM $ Collected]]/'1.) CLM Reference'!$B$4</f>
        <v>7.0523189643192425E-7</v>
      </c>
      <c r="J1241" s="49">
        <v>0</v>
      </c>
      <c r="K1241" s="48">
        <f>Table3[[#This Row],[Residential Incentive Disbursements]]/'1.) CLM Reference'!$B$5</f>
        <v>0</v>
      </c>
      <c r="L1241" s="49">
        <v>0</v>
      </c>
      <c r="M1241" s="48">
        <f>Table3[[#This Row],[C&amp;I CLM $ Collected]]/'1.) CLM Reference'!$B$4</f>
        <v>0</v>
      </c>
      <c r="N1241" s="49">
        <v>0</v>
      </c>
      <c r="O1241" s="67">
        <f>Table3[[#This Row],[C&amp;I Incentive Disbursements]]/'1.) CLM Reference'!$B$5</f>
        <v>0</v>
      </c>
    </row>
    <row r="1242" spans="1:15" x14ac:dyDescent="0.35">
      <c r="A1242" t="s">
        <v>184</v>
      </c>
      <c r="B1242" s="72">
        <v>9001211000</v>
      </c>
      <c r="C1242" t="s">
        <v>45</v>
      </c>
      <c r="D1242" s="47">
        <f>Table3[[#This Row],[Residential CLM $ Collected]]+Table3[[#This Row],[C&amp;I CLM $ Collected]]</f>
        <v>86.428020000000004</v>
      </c>
      <c r="E1242" s="48">
        <f>Table3[[#This Row],[CLM $ Collected ]]/'1.) CLM Reference'!$B$4</f>
        <v>9.3042981307622583E-7</v>
      </c>
      <c r="F1242" s="47">
        <f>Table3[[#This Row],[Residential Incentive Disbursements]]+Table3[[#This Row],[C&amp;I Incentive Disbursements]]</f>
        <v>0</v>
      </c>
      <c r="G1242" s="48">
        <f>Table3[[#This Row],[Incentive Disbursements]]/'1.) CLM Reference'!$B$5</f>
        <v>0</v>
      </c>
      <c r="H1242" s="47">
        <v>86.428020000000004</v>
      </c>
      <c r="I1242" s="48">
        <f>Table3[[#This Row],[Residential CLM $ Collected]]/'1.) CLM Reference'!$B$4</f>
        <v>9.3042981307622583E-7</v>
      </c>
      <c r="J1242" s="49">
        <v>0</v>
      </c>
      <c r="K1242" s="48">
        <f>Table3[[#This Row],[Residential Incentive Disbursements]]/'1.) CLM Reference'!$B$5</f>
        <v>0</v>
      </c>
      <c r="L1242" s="49">
        <v>0</v>
      </c>
      <c r="M1242" s="48">
        <f>Table3[[#This Row],[C&amp;I CLM $ Collected]]/'1.) CLM Reference'!$B$4</f>
        <v>0</v>
      </c>
      <c r="N1242" s="49">
        <v>0</v>
      </c>
      <c r="O1242" s="67">
        <f>Table3[[#This Row],[C&amp;I Incentive Disbursements]]/'1.) CLM Reference'!$B$5</f>
        <v>0</v>
      </c>
    </row>
    <row r="1243" spans="1:15" x14ac:dyDescent="0.35">
      <c r="A1243" t="s">
        <v>184</v>
      </c>
      <c r="B1243" s="72">
        <v>9001212000</v>
      </c>
      <c r="C1243" t="s">
        <v>45</v>
      </c>
      <c r="D1243" s="47">
        <f>Table3[[#This Row],[Residential CLM $ Collected]]+Table3[[#This Row],[C&amp;I CLM $ Collected]]</f>
        <v>53.173470000000002</v>
      </c>
      <c r="E1243" s="48">
        <f>Table3[[#This Row],[CLM $ Collected ]]/'1.) CLM Reference'!$B$4</f>
        <v>5.7243220141702083E-7</v>
      </c>
      <c r="F1243" s="47">
        <f>Table3[[#This Row],[Residential Incentive Disbursements]]+Table3[[#This Row],[C&amp;I Incentive Disbursements]]</f>
        <v>646.79</v>
      </c>
      <c r="G1243" s="48">
        <f>Table3[[#This Row],[Incentive Disbursements]]/'1.) CLM Reference'!$B$5</f>
        <v>5.1934017809066507E-6</v>
      </c>
      <c r="H1243" s="47">
        <v>53.173470000000002</v>
      </c>
      <c r="I1243" s="48">
        <f>Table3[[#This Row],[Residential CLM $ Collected]]/'1.) CLM Reference'!$B$4</f>
        <v>5.7243220141702083E-7</v>
      </c>
      <c r="J1243" s="49">
        <v>646.79</v>
      </c>
      <c r="K1243" s="48">
        <f>Table3[[#This Row],[Residential Incentive Disbursements]]/'1.) CLM Reference'!$B$5</f>
        <v>5.1934017809066507E-6</v>
      </c>
      <c r="L1243" s="49">
        <v>0</v>
      </c>
      <c r="M1243" s="48">
        <f>Table3[[#This Row],[C&amp;I CLM $ Collected]]/'1.) CLM Reference'!$B$4</f>
        <v>0</v>
      </c>
      <c r="N1243" s="49">
        <v>0</v>
      </c>
      <c r="O1243" s="67">
        <f>Table3[[#This Row],[C&amp;I Incentive Disbursements]]/'1.) CLM Reference'!$B$5</f>
        <v>0</v>
      </c>
    </row>
    <row r="1244" spans="1:15" x14ac:dyDescent="0.35">
      <c r="A1244" t="s">
        <v>184</v>
      </c>
      <c r="B1244" s="72">
        <v>9001216000</v>
      </c>
      <c r="C1244" t="s">
        <v>45</v>
      </c>
      <c r="D1244" s="47">
        <f>Table3[[#This Row],[Residential CLM $ Collected]]+Table3[[#This Row],[C&amp;I CLM $ Collected]]</f>
        <v>45.295740000000002</v>
      </c>
      <c r="E1244" s="48">
        <f>Table3[[#This Row],[CLM $ Collected ]]/'1.) CLM Reference'!$B$4</f>
        <v>4.8762550503123093E-7</v>
      </c>
      <c r="F1244" s="47">
        <f>Table3[[#This Row],[Residential Incentive Disbursements]]+Table3[[#This Row],[C&amp;I Incentive Disbursements]]</f>
        <v>0</v>
      </c>
      <c r="G1244" s="48">
        <f>Table3[[#This Row],[Incentive Disbursements]]/'1.) CLM Reference'!$B$5</f>
        <v>0</v>
      </c>
      <c r="H1244" s="47">
        <v>45.295740000000002</v>
      </c>
      <c r="I1244" s="48">
        <f>Table3[[#This Row],[Residential CLM $ Collected]]/'1.) CLM Reference'!$B$4</f>
        <v>4.8762550503123093E-7</v>
      </c>
      <c r="J1244" s="49">
        <v>0</v>
      </c>
      <c r="K1244" s="48">
        <f>Table3[[#This Row],[Residential Incentive Disbursements]]/'1.) CLM Reference'!$B$5</f>
        <v>0</v>
      </c>
      <c r="L1244" s="49">
        <v>0</v>
      </c>
      <c r="M1244" s="48">
        <f>Table3[[#This Row],[C&amp;I CLM $ Collected]]/'1.) CLM Reference'!$B$4</f>
        <v>0</v>
      </c>
      <c r="N1244" s="49">
        <v>0</v>
      </c>
      <c r="O1244" s="67">
        <f>Table3[[#This Row],[C&amp;I Incentive Disbursements]]/'1.) CLM Reference'!$B$5</f>
        <v>0</v>
      </c>
    </row>
    <row r="1245" spans="1:15" x14ac:dyDescent="0.35">
      <c r="A1245" t="s">
        <v>184</v>
      </c>
      <c r="B1245" s="72">
        <v>9001217000</v>
      </c>
      <c r="C1245" t="s">
        <v>45</v>
      </c>
      <c r="D1245" s="47">
        <f>Table3[[#This Row],[Residential CLM $ Collected]]+Table3[[#This Row],[C&amp;I CLM $ Collected]]</f>
        <v>147.92841000000001</v>
      </c>
      <c r="E1245" s="48">
        <f>Table3[[#This Row],[CLM $ Collected ]]/'1.) CLM Reference'!$B$4</f>
        <v>1.5925044084657187E-6</v>
      </c>
      <c r="F1245" s="47">
        <f>Table3[[#This Row],[Residential Incentive Disbursements]]+Table3[[#This Row],[C&amp;I Incentive Disbursements]]</f>
        <v>1746.7</v>
      </c>
      <c r="G1245" s="48">
        <f>Table3[[#This Row],[Incentive Disbursements]]/'1.) CLM Reference'!$B$5</f>
        <v>1.4025131635785412E-5</v>
      </c>
      <c r="H1245" s="47">
        <v>147.92841000000001</v>
      </c>
      <c r="I1245" s="48">
        <f>Table3[[#This Row],[Residential CLM $ Collected]]/'1.) CLM Reference'!$B$4</f>
        <v>1.5925044084657187E-6</v>
      </c>
      <c r="J1245" s="49">
        <v>1746.7</v>
      </c>
      <c r="K1245" s="48">
        <f>Table3[[#This Row],[Residential Incentive Disbursements]]/'1.) CLM Reference'!$B$5</f>
        <v>1.4025131635785412E-5</v>
      </c>
      <c r="L1245" s="49">
        <v>0</v>
      </c>
      <c r="M1245" s="48">
        <f>Table3[[#This Row],[C&amp;I CLM $ Collected]]/'1.) CLM Reference'!$B$4</f>
        <v>0</v>
      </c>
      <c r="N1245" s="49">
        <v>0</v>
      </c>
      <c r="O1245" s="67">
        <f>Table3[[#This Row],[C&amp;I Incentive Disbursements]]/'1.) CLM Reference'!$B$5</f>
        <v>0</v>
      </c>
    </row>
    <row r="1246" spans="1:15" x14ac:dyDescent="0.35">
      <c r="A1246" t="s">
        <v>184</v>
      </c>
      <c r="B1246" s="72">
        <v>9001218010</v>
      </c>
      <c r="C1246" t="s">
        <v>45</v>
      </c>
      <c r="D1246" s="47">
        <f>Table3[[#This Row],[Residential CLM $ Collected]]+Table3[[#This Row],[C&amp;I CLM $ Collected]]</f>
        <v>33.79551</v>
      </c>
      <c r="E1246" s="48">
        <f>Table3[[#This Row],[CLM $ Collected ]]/'1.) CLM Reference'!$B$4</f>
        <v>3.6382124746252108E-7</v>
      </c>
      <c r="F1246" s="47">
        <f>Table3[[#This Row],[Residential Incentive Disbursements]]+Table3[[#This Row],[C&amp;I Incentive Disbursements]]</f>
        <v>0</v>
      </c>
      <c r="G1246" s="48">
        <f>Table3[[#This Row],[Incentive Disbursements]]/'1.) CLM Reference'!$B$5</f>
        <v>0</v>
      </c>
      <c r="H1246" s="47">
        <v>33.79551</v>
      </c>
      <c r="I1246" s="48">
        <f>Table3[[#This Row],[Residential CLM $ Collected]]/'1.) CLM Reference'!$B$4</f>
        <v>3.6382124746252108E-7</v>
      </c>
      <c r="J1246" s="49">
        <v>0</v>
      </c>
      <c r="K1246" s="48">
        <f>Table3[[#This Row],[Residential Incentive Disbursements]]/'1.) CLM Reference'!$B$5</f>
        <v>0</v>
      </c>
      <c r="L1246" s="49">
        <v>0</v>
      </c>
      <c r="M1246" s="48">
        <f>Table3[[#This Row],[C&amp;I CLM $ Collected]]/'1.) CLM Reference'!$B$4</f>
        <v>0</v>
      </c>
      <c r="N1246" s="49">
        <v>0</v>
      </c>
      <c r="O1246" s="67">
        <f>Table3[[#This Row],[C&amp;I Incentive Disbursements]]/'1.) CLM Reference'!$B$5</f>
        <v>0</v>
      </c>
    </row>
    <row r="1247" spans="1:15" x14ac:dyDescent="0.35">
      <c r="A1247" t="s">
        <v>184</v>
      </c>
      <c r="B1247" s="72">
        <v>9001218020</v>
      </c>
      <c r="C1247" t="s">
        <v>45</v>
      </c>
      <c r="D1247" s="47">
        <f>Table3[[#This Row],[Residential CLM $ Collected]]+Table3[[#This Row],[C&amp;I CLM $ Collected]]</f>
        <v>40.446420000000003</v>
      </c>
      <c r="E1247" s="48">
        <f>Table3[[#This Row],[CLM $ Collected ]]/'1.) CLM Reference'!$B$4</f>
        <v>4.3542076979436211E-7</v>
      </c>
      <c r="F1247" s="47">
        <f>Table3[[#This Row],[Residential Incentive Disbursements]]+Table3[[#This Row],[C&amp;I Incentive Disbursements]]</f>
        <v>0</v>
      </c>
      <c r="G1247" s="48">
        <f>Table3[[#This Row],[Incentive Disbursements]]/'1.) CLM Reference'!$B$5</f>
        <v>0</v>
      </c>
      <c r="H1247" s="47">
        <v>40.446420000000003</v>
      </c>
      <c r="I1247" s="48">
        <f>Table3[[#This Row],[Residential CLM $ Collected]]/'1.) CLM Reference'!$B$4</f>
        <v>4.3542076979436211E-7</v>
      </c>
      <c r="J1247" s="49">
        <v>0</v>
      </c>
      <c r="K1247" s="48">
        <f>Table3[[#This Row],[Residential Incentive Disbursements]]/'1.) CLM Reference'!$B$5</f>
        <v>0</v>
      </c>
      <c r="L1247" s="49">
        <v>0</v>
      </c>
      <c r="M1247" s="48">
        <f>Table3[[#This Row],[C&amp;I CLM $ Collected]]/'1.) CLM Reference'!$B$4</f>
        <v>0</v>
      </c>
      <c r="N1247" s="49">
        <v>0</v>
      </c>
      <c r="O1247" s="67">
        <f>Table3[[#This Row],[C&amp;I Incentive Disbursements]]/'1.) CLM Reference'!$B$5</f>
        <v>0</v>
      </c>
    </row>
    <row r="1248" spans="1:15" x14ac:dyDescent="0.35">
      <c r="A1248" t="s">
        <v>184</v>
      </c>
      <c r="B1248" s="72">
        <v>9001219000</v>
      </c>
      <c r="C1248" t="s">
        <v>45</v>
      </c>
      <c r="D1248" s="47">
        <f>Table3[[#This Row],[Residential CLM $ Collected]]+Table3[[#This Row],[C&amp;I CLM $ Collected]]</f>
        <v>132.0522</v>
      </c>
      <c r="E1248" s="48">
        <f>Table3[[#This Row],[CLM $ Collected ]]/'1.) CLM Reference'!$B$4</f>
        <v>1.4215910969880415E-6</v>
      </c>
      <c r="F1248" s="47">
        <f>Table3[[#This Row],[Residential Incentive Disbursements]]+Table3[[#This Row],[C&amp;I Incentive Disbursements]]</f>
        <v>0</v>
      </c>
      <c r="G1248" s="48">
        <f>Table3[[#This Row],[Incentive Disbursements]]/'1.) CLM Reference'!$B$5</f>
        <v>0</v>
      </c>
      <c r="H1248" s="47">
        <v>132.0522</v>
      </c>
      <c r="I1248" s="48">
        <f>Table3[[#This Row],[Residential CLM $ Collected]]/'1.) CLM Reference'!$B$4</f>
        <v>1.4215910969880415E-6</v>
      </c>
      <c r="J1248" s="49">
        <v>0</v>
      </c>
      <c r="K1248" s="48">
        <f>Table3[[#This Row],[Residential Incentive Disbursements]]/'1.) CLM Reference'!$B$5</f>
        <v>0</v>
      </c>
      <c r="L1248" s="49">
        <v>0</v>
      </c>
      <c r="M1248" s="48">
        <f>Table3[[#This Row],[C&amp;I CLM $ Collected]]/'1.) CLM Reference'!$B$4</f>
        <v>0</v>
      </c>
      <c r="N1248" s="49">
        <v>0</v>
      </c>
      <c r="O1248" s="67">
        <f>Table3[[#This Row],[C&amp;I Incentive Disbursements]]/'1.) CLM Reference'!$B$5</f>
        <v>0</v>
      </c>
    </row>
    <row r="1249" spans="1:15" x14ac:dyDescent="0.35">
      <c r="A1249" t="s">
        <v>184</v>
      </c>
      <c r="B1249" s="72">
        <v>9001222000</v>
      </c>
      <c r="C1249" t="s">
        <v>45</v>
      </c>
      <c r="D1249" s="47">
        <f>Table3[[#This Row],[Residential CLM $ Collected]]+Table3[[#This Row],[C&amp;I CLM $ Collected]]</f>
        <v>26.560169999999999</v>
      </c>
      <c r="E1249" s="48">
        <f>Table3[[#This Row],[CLM $ Collected ]]/'1.) CLM Reference'!$B$4</f>
        <v>2.8593011859316899E-7</v>
      </c>
      <c r="F1249" s="47">
        <f>Table3[[#This Row],[Residential Incentive Disbursements]]+Table3[[#This Row],[C&amp;I Incentive Disbursements]]</f>
        <v>0</v>
      </c>
      <c r="G1249" s="48">
        <f>Table3[[#This Row],[Incentive Disbursements]]/'1.) CLM Reference'!$B$5</f>
        <v>0</v>
      </c>
      <c r="H1249" s="47">
        <v>26.560169999999999</v>
      </c>
      <c r="I1249" s="48">
        <f>Table3[[#This Row],[Residential CLM $ Collected]]/'1.) CLM Reference'!$B$4</f>
        <v>2.8593011859316899E-7</v>
      </c>
      <c r="J1249" s="49">
        <v>0</v>
      </c>
      <c r="K1249" s="48">
        <f>Table3[[#This Row],[Residential Incentive Disbursements]]/'1.) CLM Reference'!$B$5</f>
        <v>0</v>
      </c>
      <c r="L1249" s="49">
        <v>0</v>
      </c>
      <c r="M1249" s="48">
        <f>Table3[[#This Row],[C&amp;I CLM $ Collected]]/'1.) CLM Reference'!$B$4</f>
        <v>0</v>
      </c>
      <c r="N1249" s="49">
        <v>0</v>
      </c>
      <c r="O1249" s="67">
        <f>Table3[[#This Row],[C&amp;I Incentive Disbursements]]/'1.) CLM Reference'!$B$5</f>
        <v>0</v>
      </c>
    </row>
    <row r="1250" spans="1:15" x14ac:dyDescent="0.35">
      <c r="A1250" t="s">
        <v>184</v>
      </c>
      <c r="B1250" s="72">
        <v>9001223000</v>
      </c>
      <c r="C1250" t="s">
        <v>45</v>
      </c>
      <c r="D1250" s="47">
        <f>Table3[[#This Row],[Residential CLM $ Collected]]+Table3[[#This Row],[C&amp;I CLM $ Collected]]</f>
        <v>38.823540000000001</v>
      </c>
      <c r="E1250" s="48">
        <f>Table3[[#This Row],[CLM $ Collected ]]/'1.) CLM Reference'!$B$4</f>
        <v>4.1794986238441397E-7</v>
      </c>
      <c r="F1250" s="47">
        <f>Table3[[#This Row],[Residential Incentive Disbursements]]+Table3[[#This Row],[C&amp;I Incentive Disbursements]]</f>
        <v>0</v>
      </c>
      <c r="G1250" s="48">
        <f>Table3[[#This Row],[Incentive Disbursements]]/'1.) CLM Reference'!$B$5</f>
        <v>0</v>
      </c>
      <c r="H1250" s="47">
        <v>38.823540000000001</v>
      </c>
      <c r="I1250" s="48">
        <f>Table3[[#This Row],[Residential CLM $ Collected]]/'1.) CLM Reference'!$B$4</f>
        <v>4.1794986238441397E-7</v>
      </c>
      <c r="J1250" s="49">
        <v>0</v>
      </c>
      <c r="K1250" s="48">
        <f>Table3[[#This Row],[Residential Incentive Disbursements]]/'1.) CLM Reference'!$B$5</f>
        <v>0</v>
      </c>
      <c r="L1250" s="49">
        <v>0</v>
      </c>
      <c r="M1250" s="48">
        <f>Table3[[#This Row],[C&amp;I CLM $ Collected]]/'1.) CLM Reference'!$B$4</f>
        <v>0</v>
      </c>
      <c r="N1250" s="49">
        <v>0</v>
      </c>
      <c r="O1250" s="67">
        <f>Table3[[#This Row],[C&amp;I Incentive Disbursements]]/'1.) CLM Reference'!$B$5</f>
        <v>0</v>
      </c>
    </row>
    <row r="1251" spans="1:15" x14ac:dyDescent="0.35">
      <c r="A1251" t="s">
        <v>184</v>
      </c>
      <c r="B1251" s="72">
        <v>9001230400</v>
      </c>
      <c r="C1251" t="s">
        <v>45</v>
      </c>
      <c r="D1251" s="47">
        <f>Table3[[#This Row],[Residential CLM $ Collected]]+Table3[[#This Row],[C&amp;I CLM $ Collected]]</f>
        <v>144.26727</v>
      </c>
      <c r="E1251" s="48">
        <f>Table3[[#This Row],[CLM $ Collected ]]/'1.) CLM Reference'!$B$4</f>
        <v>1.5530908732968474E-6</v>
      </c>
      <c r="F1251" s="47">
        <f>Table3[[#This Row],[Residential Incentive Disbursements]]+Table3[[#This Row],[C&amp;I Incentive Disbursements]]</f>
        <v>0</v>
      </c>
      <c r="G1251" s="48">
        <f>Table3[[#This Row],[Incentive Disbursements]]/'1.) CLM Reference'!$B$5</f>
        <v>0</v>
      </c>
      <c r="H1251" s="47">
        <v>144.26727</v>
      </c>
      <c r="I1251" s="48">
        <f>Table3[[#This Row],[Residential CLM $ Collected]]/'1.) CLM Reference'!$B$4</f>
        <v>1.5530908732968474E-6</v>
      </c>
      <c r="J1251" s="49">
        <v>0</v>
      </c>
      <c r="K1251" s="48">
        <f>Table3[[#This Row],[Residential Incentive Disbursements]]/'1.) CLM Reference'!$B$5</f>
        <v>0</v>
      </c>
      <c r="L1251" s="49">
        <v>0</v>
      </c>
      <c r="M1251" s="48">
        <f>Table3[[#This Row],[C&amp;I CLM $ Collected]]/'1.) CLM Reference'!$B$4</f>
        <v>0</v>
      </c>
      <c r="N1251" s="49">
        <v>0</v>
      </c>
      <c r="O1251" s="67">
        <f>Table3[[#This Row],[C&amp;I Incentive Disbursements]]/'1.) CLM Reference'!$B$5</f>
        <v>0</v>
      </c>
    </row>
    <row r="1252" spans="1:15" x14ac:dyDescent="0.35">
      <c r="A1252" t="s">
        <v>184</v>
      </c>
      <c r="B1252" s="72">
        <v>9001230502</v>
      </c>
      <c r="C1252" t="s">
        <v>45</v>
      </c>
      <c r="D1252" s="47">
        <f>Table3[[#This Row],[Residential CLM $ Collected]]+Table3[[#This Row],[C&amp;I CLM $ Collected]]</f>
        <v>97.971720000000005</v>
      </c>
      <c r="E1252" s="48">
        <f>Table3[[#This Row],[CLM $ Collected ]]/'1.) CLM Reference'!$B$4</f>
        <v>1.0547020413791308E-6</v>
      </c>
      <c r="F1252" s="47">
        <f>Table3[[#This Row],[Residential Incentive Disbursements]]+Table3[[#This Row],[C&amp;I Incentive Disbursements]]</f>
        <v>0</v>
      </c>
      <c r="G1252" s="48">
        <f>Table3[[#This Row],[Incentive Disbursements]]/'1.) CLM Reference'!$B$5</f>
        <v>0</v>
      </c>
      <c r="H1252" s="47">
        <v>97.971720000000005</v>
      </c>
      <c r="I1252" s="48">
        <f>Table3[[#This Row],[Residential CLM $ Collected]]/'1.) CLM Reference'!$B$4</f>
        <v>1.0547020413791308E-6</v>
      </c>
      <c r="J1252" s="49">
        <v>0</v>
      </c>
      <c r="K1252" s="48">
        <f>Table3[[#This Row],[Residential Incentive Disbursements]]/'1.) CLM Reference'!$B$5</f>
        <v>0</v>
      </c>
      <c r="L1252" s="49">
        <v>0</v>
      </c>
      <c r="M1252" s="48">
        <f>Table3[[#This Row],[C&amp;I CLM $ Collected]]/'1.) CLM Reference'!$B$4</f>
        <v>0</v>
      </c>
      <c r="N1252" s="49">
        <v>0</v>
      </c>
      <c r="O1252" s="67">
        <f>Table3[[#This Row],[C&amp;I Incentive Disbursements]]/'1.) CLM Reference'!$B$5</f>
        <v>0</v>
      </c>
    </row>
    <row r="1253" spans="1:15" x14ac:dyDescent="0.35">
      <c r="A1253" t="s">
        <v>184</v>
      </c>
      <c r="B1253" s="72">
        <v>9001240100</v>
      </c>
      <c r="C1253" t="s">
        <v>45</v>
      </c>
      <c r="D1253" s="47">
        <f>Table3[[#This Row],[Residential CLM $ Collected]]+Table3[[#This Row],[C&amp;I CLM $ Collected]]</f>
        <v>43.098089999999999</v>
      </c>
      <c r="E1253" s="48">
        <f>Table3[[#This Row],[CLM $ Collected ]]/'1.) CLM Reference'!$B$4</f>
        <v>4.6396698458025945E-7</v>
      </c>
      <c r="F1253" s="47">
        <f>Table3[[#This Row],[Residential Incentive Disbursements]]+Table3[[#This Row],[C&amp;I Incentive Disbursements]]</f>
        <v>0</v>
      </c>
      <c r="G1253" s="48">
        <f>Table3[[#This Row],[Incentive Disbursements]]/'1.) CLM Reference'!$B$5</f>
        <v>0</v>
      </c>
      <c r="H1253" s="47">
        <v>43.098089999999999</v>
      </c>
      <c r="I1253" s="48">
        <f>Table3[[#This Row],[Residential CLM $ Collected]]/'1.) CLM Reference'!$B$4</f>
        <v>4.6396698458025945E-7</v>
      </c>
      <c r="J1253" s="49">
        <v>0</v>
      </c>
      <c r="K1253" s="48">
        <f>Table3[[#This Row],[Residential Incentive Disbursements]]/'1.) CLM Reference'!$B$5</f>
        <v>0</v>
      </c>
      <c r="L1253" s="49">
        <v>0</v>
      </c>
      <c r="M1253" s="48">
        <f>Table3[[#This Row],[C&amp;I CLM $ Collected]]/'1.) CLM Reference'!$B$4</f>
        <v>0</v>
      </c>
      <c r="N1253" s="49">
        <v>0</v>
      </c>
      <c r="O1253" s="67">
        <f>Table3[[#This Row],[C&amp;I Incentive Disbursements]]/'1.) CLM Reference'!$B$5</f>
        <v>0</v>
      </c>
    </row>
    <row r="1254" spans="1:15" x14ac:dyDescent="0.35">
      <c r="A1254" t="s">
        <v>184</v>
      </c>
      <c r="B1254" s="72">
        <v>9001240200</v>
      </c>
      <c r="C1254" t="s">
        <v>45</v>
      </c>
      <c r="D1254" s="47">
        <f>Table3[[#This Row],[Residential CLM $ Collected]]+Table3[[#This Row],[C&amp;I CLM $ Collected]]</f>
        <v>244.87134</v>
      </c>
      <c r="E1254" s="48">
        <f>Table3[[#This Row],[CLM $ Collected ]]/'1.) CLM Reference'!$B$4</f>
        <v>2.6361311424689002E-6</v>
      </c>
      <c r="F1254" s="47">
        <f>Table3[[#This Row],[Residential Incentive Disbursements]]+Table3[[#This Row],[C&amp;I Incentive Disbursements]]</f>
        <v>0</v>
      </c>
      <c r="G1254" s="48">
        <f>Table3[[#This Row],[Incentive Disbursements]]/'1.) CLM Reference'!$B$5</f>
        <v>0</v>
      </c>
      <c r="H1254" s="47">
        <v>244.87134</v>
      </c>
      <c r="I1254" s="48">
        <f>Table3[[#This Row],[Residential CLM $ Collected]]/'1.) CLM Reference'!$B$4</f>
        <v>2.6361311424689002E-6</v>
      </c>
      <c r="J1254" s="49">
        <v>0</v>
      </c>
      <c r="K1254" s="48">
        <f>Table3[[#This Row],[Residential Incentive Disbursements]]/'1.) CLM Reference'!$B$5</f>
        <v>0</v>
      </c>
      <c r="L1254" s="49">
        <v>0</v>
      </c>
      <c r="M1254" s="48">
        <f>Table3[[#This Row],[C&amp;I CLM $ Collected]]/'1.) CLM Reference'!$B$4</f>
        <v>0</v>
      </c>
      <c r="N1254" s="49">
        <v>0</v>
      </c>
      <c r="O1254" s="67">
        <f>Table3[[#This Row],[C&amp;I Incentive Disbursements]]/'1.) CLM Reference'!$B$5</f>
        <v>0</v>
      </c>
    </row>
    <row r="1255" spans="1:15" x14ac:dyDescent="0.35">
      <c r="A1255" t="s">
        <v>184</v>
      </c>
      <c r="B1255" s="72">
        <v>9001245500</v>
      </c>
      <c r="C1255" t="s">
        <v>45</v>
      </c>
      <c r="D1255" s="47">
        <f>Table3[[#This Row],[Residential CLM $ Collected]]+Table3[[#This Row],[C&amp;I CLM $ Collected]]</f>
        <v>189.81900000000002</v>
      </c>
      <c r="E1255" s="48">
        <f>Table3[[#This Row],[CLM $ Collected ]]/'1.) CLM Reference'!$B$4</f>
        <v>2.0434722059850047E-6</v>
      </c>
      <c r="F1255" s="47">
        <f>Table3[[#This Row],[Residential Incentive Disbursements]]+Table3[[#This Row],[C&amp;I Incentive Disbursements]]</f>
        <v>0</v>
      </c>
      <c r="G1255" s="48">
        <f>Table3[[#This Row],[Incentive Disbursements]]/'1.) CLM Reference'!$B$5</f>
        <v>0</v>
      </c>
      <c r="H1255" s="47">
        <v>189.81900000000002</v>
      </c>
      <c r="I1255" s="48">
        <f>Table3[[#This Row],[Residential CLM $ Collected]]/'1.) CLM Reference'!$B$4</f>
        <v>2.0434722059850047E-6</v>
      </c>
      <c r="J1255" s="49">
        <v>0</v>
      </c>
      <c r="K1255" s="48">
        <f>Table3[[#This Row],[Residential Incentive Disbursements]]/'1.) CLM Reference'!$B$5</f>
        <v>0</v>
      </c>
      <c r="L1255" s="49">
        <v>0</v>
      </c>
      <c r="M1255" s="48">
        <f>Table3[[#This Row],[C&amp;I CLM $ Collected]]/'1.) CLM Reference'!$B$4</f>
        <v>0</v>
      </c>
      <c r="N1255" s="49">
        <v>0</v>
      </c>
      <c r="O1255" s="67">
        <f>Table3[[#This Row],[C&amp;I Incentive Disbursements]]/'1.) CLM Reference'!$B$5</f>
        <v>0</v>
      </c>
    </row>
    <row r="1256" spans="1:15" x14ac:dyDescent="0.35">
      <c r="A1256" t="s">
        <v>184</v>
      </c>
      <c r="B1256" s="72">
        <v>9001301000</v>
      </c>
      <c r="C1256" t="s">
        <v>45</v>
      </c>
      <c r="D1256" s="47">
        <f>Table3[[#This Row],[Residential CLM $ Collected]]+Table3[[#This Row],[C&amp;I CLM $ Collected]]</f>
        <v>93.513630000000006</v>
      </c>
      <c r="E1256" s="48">
        <f>Table3[[#This Row],[CLM $ Collected ]]/'1.) CLM Reference'!$B$4</f>
        <v>1.0067090427500172E-6</v>
      </c>
      <c r="F1256" s="47">
        <f>Table3[[#This Row],[Residential Incentive Disbursements]]+Table3[[#This Row],[C&amp;I Incentive Disbursements]]</f>
        <v>0</v>
      </c>
      <c r="G1256" s="48">
        <f>Table3[[#This Row],[Incentive Disbursements]]/'1.) CLM Reference'!$B$5</f>
        <v>0</v>
      </c>
      <c r="H1256" s="47">
        <v>93.513630000000006</v>
      </c>
      <c r="I1256" s="48">
        <f>Table3[[#This Row],[Residential CLM $ Collected]]/'1.) CLM Reference'!$B$4</f>
        <v>1.0067090427500172E-6</v>
      </c>
      <c r="J1256" s="49">
        <v>0</v>
      </c>
      <c r="K1256" s="48">
        <f>Table3[[#This Row],[Residential Incentive Disbursements]]/'1.) CLM Reference'!$B$5</f>
        <v>0</v>
      </c>
      <c r="L1256" s="49">
        <v>0</v>
      </c>
      <c r="M1256" s="48">
        <f>Table3[[#This Row],[C&amp;I CLM $ Collected]]/'1.) CLM Reference'!$B$4</f>
        <v>0</v>
      </c>
      <c r="N1256" s="49">
        <v>0</v>
      </c>
      <c r="O1256" s="67">
        <f>Table3[[#This Row],[C&amp;I Incentive Disbursements]]/'1.) CLM Reference'!$B$5</f>
        <v>0</v>
      </c>
    </row>
    <row r="1257" spans="1:15" x14ac:dyDescent="0.35">
      <c r="A1257" t="s">
        <v>184</v>
      </c>
      <c r="B1257" s="72">
        <v>9001305000</v>
      </c>
      <c r="C1257" t="s">
        <v>45</v>
      </c>
      <c r="D1257" s="47">
        <f>Table3[[#This Row],[Residential CLM $ Collected]]+Table3[[#This Row],[C&amp;I CLM $ Collected]]</f>
        <v>6.4866900000000003</v>
      </c>
      <c r="E1257" s="48">
        <f>Table3[[#This Row],[CLM $ Collected ]]/'1.) CLM Reference'!$B$4</f>
        <v>6.9831632891548633E-8</v>
      </c>
      <c r="F1257" s="47">
        <f>Table3[[#This Row],[Residential Incentive Disbursements]]+Table3[[#This Row],[C&amp;I Incentive Disbursements]]</f>
        <v>0</v>
      </c>
      <c r="G1257" s="48">
        <f>Table3[[#This Row],[Incentive Disbursements]]/'1.) CLM Reference'!$B$5</f>
        <v>0</v>
      </c>
      <c r="H1257" s="47">
        <v>6.4866900000000003</v>
      </c>
      <c r="I1257" s="48">
        <f>Table3[[#This Row],[Residential CLM $ Collected]]/'1.) CLM Reference'!$B$4</f>
        <v>6.9831632891548633E-8</v>
      </c>
      <c r="J1257" s="49">
        <v>0</v>
      </c>
      <c r="K1257" s="48">
        <f>Table3[[#This Row],[Residential Incentive Disbursements]]/'1.) CLM Reference'!$B$5</f>
        <v>0</v>
      </c>
      <c r="L1257" s="49">
        <v>0</v>
      </c>
      <c r="M1257" s="48">
        <f>Table3[[#This Row],[C&amp;I CLM $ Collected]]/'1.) CLM Reference'!$B$4</f>
        <v>0</v>
      </c>
      <c r="N1257" s="49">
        <v>0</v>
      </c>
      <c r="O1257" s="67">
        <f>Table3[[#This Row],[C&amp;I Incentive Disbursements]]/'1.) CLM Reference'!$B$5</f>
        <v>0</v>
      </c>
    </row>
    <row r="1258" spans="1:15" x14ac:dyDescent="0.35">
      <c r="A1258" t="s">
        <v>184</v>
      </c>
      <c r="B1258" s="72">
        <v>9001351000</v>
      </c>
      <c r="C1258" t="s">
        <v>45</v>
      </c>
      <c r="D1258" s="47">
        <f>Table3[[#This Row],[Residential CLM $ Collected]]+Table3[[#This Row],[C&amp;I CLM $ Collected]]</f>
        <v>427.07826</v>
      </c>
      <c r="E1258" s="48">
        <f>Table3[[#This Row],[CLM $ Collected ]]/'1.) CLM Reference'!$B$4</f>
        <v>4.5976564732215288E-6</v>
      </c>
      <c r="F1258" s="47">
        <f>Table3[[#This Row],[Residential Incentive Disbursements]]+Table3[[#This Row],[C&amp;I Incentive Disbursements]]</f>
        <v>73.125</v>
      </c>
      <c r="G1258" s="48">
        <f>Table3[[#This Row],[Incentive Disbursements]]/'1.) CLM Reference'!$B$5</f>
        <v>5.8715735436354745E-7</v>
      </c>
      <c r="H1258" s="47">
        <v>427.07826</v>
      </c>
      <c r="I1258" s="48">
        <f>Table3[[#This Row],[Residential CLM $ Collected]]/'1.) CLM Reference'!$B$4</f>
        <v>4.5976564732215288E-6</v>
      </c>
      <c r="J1258" s="49">
        <v>73.125</v>
      </c>
      <c r="K1258" s="48">
        <f>Table3[[#This Row],[Residential Incentive Disbursements]]/'1.) CLM Reference'!$B$5</f>
        <v>5.8715735436354745E-7</v>
      </c>
      <c r="L1258" s="49">
        <v>0</v>
      </c>
      <c r="M1258" s="48">
        <f>Table3[[#This Row],[C&amp;I CLM $ Collected]]/'1.) CLM Reference'!$B$4</f>
        <v>0</v>
      </c>
      <c r="N1258" s="49">
        <v>0</v>
      </c>
      <c r="O1258" s="67">
        <f>Table3[[#This Row],[C&amp;I Incentive Disbursements]]/'1.) CLM Reference'!$B$5</f>
        <v>0</v>
      </c>
    </row>
    <row r="1259" spans="1:15" x14ac:dyDescent="0.35">
      <c r="A1259" t="s">
        <v>184</v>
      </c>
      <c r="B1259" s="72">
        <v>9001352000</v>
      </c>
      <c r="C1259" t="s">
        <v>45</v>
      </c>
      <c r="D1259" s="47">
        <f>Table3[[#This Row],[Residential CLM $ Collected]]+Table3[[#This Row],[C&amp;I CLM $ Collected]]</f>
        <v>154.46823000000001</v>
      </c>
      <c r="E1259" s="48">
        <f>Table3[[#This Row],[CLM $ Collected ]]/'1.) CLM Reference'!$B$4</f>
        <v>1.66290800558795E-6</v>
      </c>
      <c r="F1259" s="47">
        <f>Table3[[#This Row],[Residential Incentive Disbursements]]+Table3[[#This Row],[C&amp;I Incentive Disbursements]]</f>
        <v>0</v>
      </c>
      <c r="G1259" s="48">
        <f>Table3[[#This Row],[Incentive Disbursements]]/'1.) CLM Reference'!$B$5</f>
        <v>0</v>
      </c>
      <c r="H1259" s="47">
        <v>154.46823000000001</v>
      </c>
      <c r="I1259" s="48">
        <f>Table3[[#This Row],[Residential CLM $ Collected]]/'1.) CLM Reference'!$B$4</f>
        <v>1.66290800558795E-6</v>
      </c>
      <c r="J1259" s="49">
        <v>0</v>
      </c>
      <c r="K1259" s="48">
        <f>Table3[[#This Row],[Residential Incentive Disbursements]]/'1.) CLM Reference'!$B$5</f>
        <v>0</v>
      </c>
      <c r="L1259" s="49">
        <v>0</v>
      </c>
      <c r="M1259" s="48">
        <f>Table3[[#This Row],[C&amp;I CLM $ Collected]]/'1.) CLM Reference'!$B$4</f>
        <v>0</v>
      </c>
      <c r="N1259" s="49">
        <v>0</v>
      </c>
      <c r="O1259" s="67">
        <f>Table3[[#This Row],[C&amp;I Incentive Disbursements]]/'1.) CLM Reference'!$B$5</f>
        <v>0</v>
      </c>
    </row>
    <row r="1260" spans="1:15" x14ac:dyDescent="0.35">
      <c r="A1260" t="s">
        <v>184</v>
      </c>
      <c r="B1260" s="72">
        <v>9001353000</v>
      </c>
      <c r="C1260" t="s">
        <v>45</v>
      </c>
      <c r="D1260" s="47">
        <f>Table3[[#This Row],[Residential CLM $ Collected]]+Table3[[#This Row],[C&amp;I CLM $ Collected]]</f>
        <v>103.30404</v>
      </c>
      <c r="E1260" s="48">
        <f>Table3[[#This Row],[CLM $ Collected ]]/'1.) CLM Reference'!$B$4</f>
        <v>1.1121064514403889E-6</v>
      </c>
      <c r="F1260" s="47">
        <f>Table3[[#This Row],[Residential Incentive Disbursements]]+Table3[[#This Row],[C&amp;I Incentive Disbursements]]</f>
        <v>0</v>
      </c>
      <c r="G1260" s="48">
        <f>Table3[[#This Row],[Incentive Disbursements]]/'1.) CLM Reference'!$B$5</f>
        <v>0</v>
      </c>
      <c r="H1260" s="47">
        <v>103.30404</v>
      </c>
      <c r="I1260" s="48">
        <f>Table3[[#This Row],[Residential CLM $ Collected]]/'1.) CLM Reference'!$B$4</f>
        <v>1.1121064514403889E-6</v>
      </c>
      <c r="J1260" s="49">
        <v>0</v>
      </c>
      <c r="K1260" s="48">
        <f>Table3[[#This Row],[Residential Incentive Disbursements]]/'1.) CLM Reference'!$B$5</f>
        <v>0</v>
      </c>
      <c r="L1260" s="49">
        <v>0</v>
      </c>
      <c r="M1260" s="48">
        <f>Table3[[#This Row],[C&amp;I CLM $ Collected]]/'1.) CLM Reference'!$B$4</f>
        <v>0</v>
      </c>
      <c r="N1260" s="49">
        <v>0</v>
      </c>
      <c r="O1260" s="67">
        <f>Table3[[#This Row],[C&amp;I Incentive Disbursements]]/'1.) CLM Reference'!$B$5</f>
        <v>0</v>
      </c>
    </row>
    <row r="1261" spans="1:15" x14ac:dyDescent="0.35">
      <c r="A1261" t="s">
        <v>184</v>
      </c>
      <c r="B1261" s="72">
        <v>9001425000</v>
      </c>
      <c r="C1261" t="s">
        <v>45</v>
      </c>
      <c r="D1261" s="47">
        <f>Table3[[#This Row],[Residential CLM $ Collected]]+Table3[[#This Row],[C&amp;I CLM $ Collected]]</f>
        <v>163.70319000000001</v>
      </c>
      <c r="E1261" s="48">
        <f>Table3[[#This Row],[CLM $ Collected ]]/'1.) CLM Reference'!$B$4</f>
        <v>1.762325788230274E-6</v>
      </c>
      <c r="F1261" s="47">
        <f>Table3[[#This Row],[Residential Incentive Disbursements]]+Table3[[#This Row],[C&amp;I Incentive Disbursements]]</f>
        <v>0</v>
      </c>
      <c r="G1261" s="48">
        <f>Table3[[#This Row],[Incentive Disbursements]]/'1.) CLM Reference'!$B$5</f>
        <v>0</v>
      </c>
      <c r="H1261" s="47">
        <v>163.70319000000001</v>
      </c>
      <c r="I1261" s="48">
        <f>Table3[[#This Row],[Residential CLM $ Collected]]/'1.) CLM Reference'!$B$4</f>
        <v>1.762325788230274E-6</v>
      </c>
      <c r="J1261" s="49">
        <v>0</v>
      </c>
      <c r="K1261" s="48">
        <f>Table3[[#This Row],[Residential Incentive Disbursements]]/'1.) CLM Reference'!$B$5</f>
        <v>0</v>
      </c>
      <c r="L1261" s="49">
        <v>0</v>
      </c>
      <c r="M1261" s="48">
        <f>Table3[[#This Row],[C&amp;I CLM $ Collected]]/'1.) CLM Reference'!$B$4</f>
        <v>0</v>
      </c>
      <c r="N1261" s="49">
        <v>0</v>
      </c>
      <c r="O1261" s="67">
        <f>Table3[[#This Row],[C&amp;I Incentive Disbursements]]/'1.) CLM Reference'!$B$5</f>
        <v>0</v>
      </c>
    </row>
    <row r="1262" spans="1:15" x14ac:dyDescent="0.35">
      <c r="A1262" t="s">
        <v>184</v>
      </c>
      <c r="B1262" s="72">
        <v>9001426000</v>
      </c>
      <c r="C1262" t="s">
        <v>45</v>
      </c>
      <c r="D1262" s="47">
        <f>Table3[[#This Row],[Residential CLM $ Collected]]+Table3[[#This Row],[C&amp;I CLM $ Collected]]</f>
        <v>1180.0752600000001</v>
      </c>
      <c r="E1262" s="48">
        <f>Table3[[#This Row],[CLM $ Collected ]]/'1.) CLM Reference'!$B$4</f>
        <v>1.2703949524444487E-5</v>
      </c>
      <c r="F1262" s="47">
        <f>Table3[[#This Row],[Residential Incentive Disbursements]]+Table3[[#This Row],[C&amp;I Incentive Disbursements]]</f>
        <v>10933.8</v>
      </c>
      <c r="G1262" s="48">
        <f>Table3[[#This Row],[Incentive Disbursements]]/'1.) CLM Reference'!$B$5</f>
        <v>8.779297204977989E-5</v>
      </c>
      <c r="H1262" s="47">
        <v>1180.0752600000001</v>
      </c>
      <c r="I1262" s="48">
        <f>Table3[[#This Row],[Residential CLM $ Collected]]/'1.) CLM Reference'!$B$4</f>
        <v>1.2703949524444487E-5</v>
      </c>
      <c r="J1262" s="49">
        <v>10933.8</v>
      </c>
      <c r="K1262" s="48">
        <f>Table3[[#This Row],[Residential Incentive Disbursements]]/'1.) CLM Reference'!$B$5</f>
        <v>8.779297204977989E-5</v>
      </c>
      <c r="L1262" s="49">
        <v>0</v>
      </c>
      <c r="M1262" s="48">
        <f>Table3[[#This Row],[C&amp;I CLM $ Collected]]/'1.) CLM Reference'!$B$4</f>
        <v>0</v>
      </c>
      <c r="N1262" s="49">
        <v>0</v>
      </c>
      <c r="O1262" s="67">
        <f>Table3[[#This Row],[C&amp;I Incentive Disbursements]]/'1.) CLM Reference'!$B$5</f>
        <v>0</v>
      </c>
    </row>
    <row r="1263" spans="1:15" x14ac:dyDescent="0.35">
      <c r="A1263" t="s">
        <v>184</v>
      </c>
      <c r="B1263" s="72">
        <v>9001427000</v>
      </c>
      <c r="C1263" t="s">
        <v>45</v>
      </c>
      <c r="D1263" s="47">
        <f>Table3[[#This Row],[Residential CLM $ Collected]]+Table3[[#This Row],[C&amp;I CLM $ Collected]]</f>
        <v>192.38373000000001</v>
      </c>
      <c r="E1263" s="48">
        <f>Table3[[#This Row],[CLM $ Collected ]]/'1.) CLM Reference'!$B$4</f>
        <v>2.0710824793025123E-6</v>
      </c>
      <c r="F1263" s="47">
        <f>Table3[[#This Row],[Residential Incentive Disbursements]]+Table3[[#This Row],[C&amp;I Incentive Disbursements]]</f>
        <v>0</v>
      </c>
      <c r="G1263" s="48">
        <f>Table3[[#This Row],[Incentive Disbursements]]/'1.) CLM Reference'!$B$5</f>
        <v>0</v>
      </c>
      <c r="H1263" s="47">
        <v>192.38373000000001</v>
      </c>
      <c r="I1263" s="48">
        <f>Table3[[#This Row],[Residential CLM $ Collected]]/'1.) CLM Reference'!$B$4</f>
        <v>2.0710824793025123E-6</v>
      </c>
      <c r="J1263" s="49">
        <v>0</v>
      </c>
      <c r="K1263" s="48">
        <f>Table3[[#This Row],[Residential Incentive Disbursements]]/'1.) CLM Reference'!$B$5</f>
        <v>0</v>
      </c>
      <c r="L1263" s="49">
        <v>0</v>
      </c>
      <c r="M1263" s="48">
        <f>Table3[[#This Row],[C&amp;I CLM $ Collected]]/'1.) CLM Reference'!$B$4</f>
        <v>0</v>
      </c>
      <c r="N1263" s="49">
        <v>0</v>
      </c>
      <c r="O1263" s="67">
        <f>Table3[[#This Row],[C&amp;I Incentive Disbursements]]/'1.) CLM Reference'!$B$5</f>
        <v>0</v>
      </c>
    </row>
    <row r="1264" spans="1:15" x14ac:dyDescent="0.35">
      <c r="A1264" t="s">
        <v>184</v>
      </c>
      <c r="B1264" s="72">
        <v>9001428000</v>
      </c>
      <c r="C1264" t="s">
        <v>45</v>
      </c>
      <c r="D1264" s="47">
        <f>Table3[[#This Row],[Residential CLM $ Collected]]+Table3[[#This Row],[C&amp;I CLM $ Collected]]</f>
        <v>54.260220000000004</v>
      </c>
      <c r="E1264" s="48">
        <f>Table3[[#This Row],[CLM $ Collected ]]/'1.) CLM Reference'!$B$4</f>
        <v>5.8413146977189685E-7</v>
      </c>
      <c r="F1264" s="47">
        <f>Table3[[#This Row],[Residential Incentive Disbursements]]+Table3[[#This Row],[C&amp;I Incentive Disbursements]]</f>
        <v>0</v>
      </c>
      <c r="G1264" s="48">
        <f>Table3[[#This Row],[Incentive Disbursements]]/'1.) CLM Reference'!$B$5</f>
        <v>0</v>
      </c>
      <c r="H1264" s="47">
        <v>54.260220000000004</v>
      </c>
      <c r="I1264" s="48">
        <f>Table3[[#This Row],[Residential CLM $ Collected]]/'1.) CLM Reference'!$B$4</f>
        <v>5.8413146977189685E-7</v>
      </c>
      <c r="J1264" s="49">
        <v>0</v>
      </c>
      <c r="K1264" s="48">
        <f>Table3[[#This Row],[Residential Incentive Disbursements]]/'1.) CLM Reference'!$B$5</f>
        <v>0</v>
      </c>
      <c r="L1264" s="49">
        <v>0</v>
      </c>
      <c r="M1264" s="48">
        <f>Table3[[#This Row],[C&amp;I CLM $ Collected]]/'1.) CLM Reference'!$B$4</f>
        <v>0</v>
      </c>
      <c r="N1264" s="49">
        <v>0</v>
      </c>
      <c r="O1264" s="67">
        <f>Table3[[#This Row],[C&amp;I Incentive Disbursements]]/'1.) CLM Reference'!$B$5</f>
        <v>0</v>
      </c>
    </row>
    <row r="1265" spans="1:15" x14ac:dyDescent="0.35">
      <c r="A1265" t="s">
        <v>184</v>
      </c>
      <c r="B1265" s="72">
        <v>9001431000</v>
      </c>
      <c r="C1265" t="s">
        <v>45</v>
      </c>
      <c r="D1265" s="47">
        <f>Table3[[#This Row],[Residential CLM $ Collected]]+Table3[[#This Row],[C&amp;I CLM $ Collected]]</f>
        <v>209.72826000000001</v>
      </c>
      <c r="E1265" s="48">
        <f>Table3[[#This Row],[CLM $ Collected ]]/'1.) CLM Reference'!$B$4</f>
        <v>2.2578028022463329E-6</v>
      </c>
      <c r="F1265" s="47">
        <f>Table3[[#This Row],[Residential Incentive Disbursements]]+Table3[[#This Row],[C&amp;I Incentive Disbursements]]</f>
        <v>0</v>
      </c>
      <c r="G1265" s="48">
        <f>Table3[[#This Row],[Incentive Disbursements]]/'1.) CLM Reference'!$B$5</f>
        <v>0</v>
      </c>
      <c r="H1265" s="47">
        <v>209.72826000000001</v>
      </c>
      <c r="I1265" s="48">
        <f>Table3[[#This Row],[Residential CLM $ Collected]]/'1.) CLM Reference'!$B$4</f>
        <v>2.2578028022463329E-6</v>
      </c>
      <c r="J1265" s="49">
        <v>0</v>
      </c>
      <c r="K1265" s="48">
        <f>Table3[[#This Row],[Residential Incentive Disbursements]]/'1.) CLM Reference'!$B$5</f>
        <v>0</v>
      </c>
      <c r="L1265" s="49">
        <v>0</v>
      </c>
      <c r="M1265" s="48">
        <f>Table3[[#This Row],[C&amp;I CLM $ Collected]]/'1.) CLM Reference'!$B$4</f>
        <v>0</v>
      </c>
      <c r="N1265" s="49">
        <v>0</v>
      </c>
      <c r="O1265" s="67">
        <f>Table3[[#This Row],[C&amp;I Incentive Disbursements]]/'1.) CLM Reference'!$B$5</f>
        <v>0</v>
      </c>
    </row>
    <row r="1266" spans="1:15" x14ac:dyDescent="0.35">
      <c r="A1266" t="s">
        <v>184</v>
      </c>
      <c r="B1266" s="72">
        <v>9001434000</v>
      </c>
      <c r="C1266" t="s">
        <v>45</v>
      </c>
      <c r="D1266" s="47">
        <f>Table3[[#This Row],[Residential CLM $ Collected]]+Table3[[#This Row],[C&amp;I CLM $ Collected]]</f>
        <v>14.219520000000001</v>
      </c>
      <c r="E1266" s="48">
        <f>Table3[[#This Row],[CLM $ Collected ]]/'1.) CLM Reference'!$B$4</f>
        <v>1.5307842683002175E-7</v>
      </c>
      <c r="F1266" s="47">
        <f>Table3[[#This Row],[Residential Incentive Disbursements]]+Table3[[#This Row],[C&amp;I Incentive Disbursements]]</f>
        <v>0</v>
      </c>
      <c r="G1266" s="48">
        <f>Table3[[#This Row],[Incentive Disbursements]]/'1.) CLM Reference'!$B$5</f>
        <v>0</v>
      </c>
      <c r="H1266" s="47">
        <v>14.219520000000001</v>
      </c>
      <c r="I1266" s="48">
        <f>Table3[[#This Row],[Residential CLM $ Collected]]/'1.) CLM Reference'!$B$4</f>
        <v>1.5307842683002175E-7</v>
      </c>
      <c r="J1266" s="49">
        <v>0</v>
      </c>
      <c r="K1266" s="48">
        <f>Table3[[#This Row],[Residential Incentive Disbursements]]/'1.) CLM Reference'!$B$5</f>
        <v>0</v>
      </c>
      <c r="L1266" s="49">
        <v>0</v>
      </c>
      <c r="M1266" s="48">
        <f>Table3[[#This Row],[C&amp;I CLM $ Collected]]/'1.) CLM Reference'!$B$4</f>
        <v>0</v>
      </c>
      <c r="N1266" s="49">
        <v>0</v>
      </c>
      <c r="O1266" s="67">
        <f>Table3[[#This Row],[C&amp;I Incentive Disbursements]]/'1.) CLM Reference'!$B$5</f>
        <v>0</v>
      </c>
    </row>
    <row r="1267" spans="1:15" x14ac:dyDescent="0.35">
      <c r="A1267" t="s">
        <v>184</v>
      </c>
      <c r="B1267" s="72">
        <v>9001435000</v>
      </c>
      <c r="C1267" t="s">
        <v>45</v>
      </c>
      <c r="D1267" s="47">
        <f>Table3[[#This Row],[Residential CLM $ Collected]]+Table3[[#This Row],[C&amp;I CLM $ Collected]]</f>
        <v>939.39636000000007</v>
      </c>
      <c r="E1267" s="48">
        <f>Table3[[#This Row],[CLM $ Collected ]]/'1.) CLM Reference'!$B$4</f>
        <v>1.0112951559451286E-5</v>
      </c>
      <c r="F1267" s="47">
        <f>Table3[[#This Row],[Residential Incentive Disbursements]]+Table3[[#This Row],[C&amp;I Incentive Disbursements]]</f>
        <v>4648.4399999999996</v>
      </c>
      <c r="G1267" s="48">
        <f>Table3[[#This Row],[Incentive Disbursements]]/'1.) CLM Reference'!$B$5</f>
        <v>3.7324659587250436E-5</v>
      </c>
      <c r="H1267" s="47">
        <v>939.39636000000007</v>
      </c>
      <c r="I1267" s="48">
        <f>Table3[[#This Row],[Residential CLM $ Collected]]/'1.) CLM Reference'!$B$4</f>
        <v>1.0112951559451286E-5</v>
      </c>
      <c r="J1267" s="49">
        <v>4648.4399999999996</v>
      </c>
      <c r="K1267" s="48">
        <f>Table3[[#This Row],[Residential Incentive Disbursements]]/'1.) CLM Reference'!$B$5</f>
        <v>3.7324659587250436E-5</v>
      </c>
      <c r="L1267" s="49">
        <v>0</v>
      </c>
      <c r="M1267" s="48">
        <f>Table3[[#This Row],[C&amp;I CLM $ Collected]]/'1.) CLM Reference'!$B$4</f>
        <v>0</v>
      </c>
      <c r="N1267" s="49">
        <v>0</v>
      </c>
      <c r="O1267" s="67">
        <f>Table3[[#This Row],[C&amp;I Incentive Disbursements]]/'1.) CLM Reference'!$B$5</f>
        <v>0</v>
      </c>
    </row>
    <row r="1268" spans="1:15" x14ac:dyDescent="0.35">
      <c r="A1268" t="s">
        <v>184</v>
      </c>
      <c r="B1268" s="72">
        <v>9001436000</v>
      </c>
      <c r="C1268" t="s">
        <v>45</v>
      </c>
      <c r="D1268" s="47">
        <f>Table3[[#This Row],[Residential CLM $ Collected]]+Table3[[#This Row],[C&amp;I CLM $ Collected]]</f>
        <v>89.499899999999997</v>
      </c>
      <c r="E1268" s="48">
        <f>Table3[[#This Row],[CLM $ Collected ]]/'1.) CLM Reference'!$B$4</f>
        <v>9.6349974495934199E-7</v>
      </c>
      <c r="F1268" s="47">
        <f>Table3[[#This Row],[Residential Incentive Disbursements]]+Table3[[#This Row],[C&amp;I Incentive Disbursements]]</f>
        <v>0</v>
      </c>
      <c r="G1268" s="48">
        <f>Table3[[#This Row],[Incentive Disbursements]]/'1.) CLM Reference'!$B$5</f>
        <v>0</v>
      </c>
      <c r="H1268" s="47">
        <v>89.499899999999997</v>
      </c>
      <c r="I1268" s="48">
        <f>Table3[[#This Row],[Residential CLM $ Collected]]/'1.) CLM Reference'!$B$4</f>
        <v>9.6349974495934199E-7</v>
      </c>
      <c r="J1268" s="49">
        <v>0</v>
      </c>
      <c r="K1268" s="48">
        <f>Table3[[#This Row],[Residential Incentive Disbursements]]/'1.) CLM Reference'!$B$5</f>
        <v>0</v>
      </c>
      <c r="L1268" s="49">
        <v>0</v>
      </c>
      <c r="M1268" s="48">
        <f>Table3[[#This Row],[C&amp;I CLM $ Collected]]/'1.) CLM Reference'!$B$4</f>
        <v>0</v>
      </c>
      <c r="N1268" s="49">
        <v>0</v>
      </c>
      <c r="O1268" s="67">
        <f>Table3[[#This Row],[C&amp;I Incentive Disbursements]]/'1.) CLM Reference'!$B$5</f>
        <v>0</v>
      </c>
    </row>
    <row r="1269" spans="1:15" x14ac:dyDescent="0.35">
      <c r="A1269" t="s">
        <v>184</v>
      </c>
      <c r="B1269" s="72">
        <v>9001437000</v>
      </c>
      <c r="C1269" t="s">
        <v>45</v>
      </c>
      <c r="D1269" s="47">
        <f>Table3[[#This Row],[Residential CLM $ Collected]]+Table3[[#This Row],[C&amp;I CLM $ Collected]]</f>
        <v>227.81178</v>
      </c>
      <c r="E1269" s="48">
        <f>Table3[[#This Row],[CLM $ Collected ]]/'1.) CLM Reference'!$B$4</f>
        <v>2.4524786276714692E-6</v>
      </c>
      <c r="F1269" s="47">
        <f>Table3[[#This Row],[Residential Incentive Disbursements]]+Table3[[#This Row],[C&amp;I Incentive Disbursements]]</f>
        <v>0</v>
      </c>
      <c r="G1269" s="48">
        <f>Table3[[#This Row],[Incentive Disbursements]]/'1.) CLM Reference'!$B$5</f>
        <v>0</v>
      </c>
      <c r="H1269" s="47">
        <v>227.81178</v>
      </c>
      <c r="I1269" s="48">
        <f>Table3[[#This Row],[Residential CLM $ Collected]]/'1.) CLM Reference'!$B$4</f>
        <v>2.4524786276714692E-6</v>
      </c>
      <c r="J1269" s="49">
        <v>0</v>
      </c>
      <c r="K1269" s="48">
        <f>Table3[[#This Row],[Residential Incentive Disbursements]]/'1.) CLM Reference'!$B$5</f>
        <v>0</v>
      </c>
      <c r="L1269" s="49">
        <v>0</v>
      </c>
      <c r="M1269" s="48">
        <f>Table3[[#This Row],[C&amp;I CLM $ Collected]]/'1.) CLM Reference'!$B$4</f>
        <v>0</v>
      </c>
      <c r="N1269" s="49">
        <v>0</v>
      </c>
      <c r="O1269" s="67">
        <f>Table3[[#This Row],[C&amp;I Incentive Disbursements]]/'1.) CLM Reference'!$B$5</f>
        <v>0</v>
      </c>
    </row>
    <row r="1270" spans="1:15" x14ac:dyDescent="0.35">
      <c r="A1270" t="s">
        <v>184</v>
      </c>
      <c r="B1270" s="72">
        <v>9001438000</v>
      </c>
      <c r="C1270" t="s">
        <v>45</v>
      </c>
      <c r="D1270" s="47">
        <f>Table3[[#This Row],[Residential CLM $ Collected]]+Table3[[#This Row],[C&amp;I CLM $ Collected]]</f>
        <v>17.523240000000001</v>
      </c>
      <c r="E1270" s="48">
        <f>Table3[[#This Row],[CLM $ Collected ]]/'1.) CLM Reference'!$B$4</f>
        <v>1.8864420262884472E-7</v>
      </c>
      <c r="F1270" s="47">
        <f>Table3[[#This Row],[Residential Incentive Disbursements]]+Table3[[#This Row],[C&amp;I Incentive Disbursements]]</f>
        <v>0</v>
      </c>
      <c r="G1270" s="48">
        <f>Table3[[#This Row],[Incentive Disbursements]]/'1.) CLM Reference'!$B$5</f>
        <v>0</v>
      </c>
      <c r="H1270" s="47">
        <v>17.523240000000001</v>
      </c>
      <c r="I1270" s="48">
        <f>Table3[[#This Row],[Residential CLM $ Collected]]/'1.) CLM Reference'!$B$4</f>
        <v>1.8864420262884472E-7</v>
      </c>
      <c r="J1270" s="49">
        <v>0</v>
      </c>
      <c r="K1270" s="48">
        <f>Table3[[#This Row],[Residential Incentive Disbursements]]/'1.) CLM Reference'!$B$5</f>
        <v>0</v>
      </c>
      <c r="L1270" s="49">
        <v>0</v>
      </c>
      <c r="M1270" s="48">
        <f>Table3[[#This Row],[C&amp;I CLM $ Collected]]/'1.) CLM Reference'!$B$4</f>
        <v>0</v>
      </c>
      <c r="N1270" s="49">
        <v>0</v>
      </c>
      <c r="O1270" s="67">
        <f>Table3[[#This Row],[C&amp;I Incentive Disbursements]]/'1.) CLM Reference'!$B$5</f>
        <v>0</v>
      </c>
    </row>
    <row r="1271" spans="1:15" x14ac:dyDescent="0.35">
      <c r="A1271" t="s">
        <v>184</v>
      </c>
      <c r="B1271" s="72">
        <v>9001439000</v>
      </c>
      <c r="C1271" t="s">
        <v>45</v>
      </c>
      <c r="D1271" s="47">
        <f>Table3[[#This Row],[Residential CLM $ Collected]]+Table3[[#This Row],[C&amp;I CLM $ Collected]]</f>
        <v>192.84258</v>
      </c>
      <c r="E1271" s="48">
        <f>Table3[[#This Row],[CLM $ Collected ]]/'1.) CLM Reference'!$B$4</f>
        <v>2.0760221703856819E-6</v>
      </c>
      <c r="F1271" s="47">
        <f>Table3[[#This Row],[Residential Incentive Disbursements]]+Table3[[#This Row],[C&amp;I Incentive Disbursements]]</f>
        <v>0</v>
      </c>
      <c r="G1271" s="48">
        <f>Table3[[#This Row],[Incentive Disbursements]]/'1.) CLM Reference'!$B$5</f>
        <v>0</v>
      </c>
      <c r="H1271" s="47">
        <v>192.84258</v>
      </c>
      <c r="I1271" s="48">
        <f>Table3[[#This Row],[Residential CLM $ Collected]]/'1.) CLM Reference'!$B$4</f>
        <v>2.0760221703856819E-6</v>
      </c>
      <c r="J1271" s="49">
        <v>0</v>
      </c>
      <c r="K1271" s="48">
        <f>Table3[[#This Row],[Residential Incentive Disbursements]]/'1.) CLM Reference'!$B$5</f>
        <v>0</v>
      </c>
      <c r="L1271" s="49">
        <v>0</v>
      </c>
      <c r="M1271" s="48">
        <f>Table3[[#This Row],[C&amp;I CLM $ Collected]]/'1.) CLM Reference'!$B$4</f>
        <v>0</v>
      </c>
      <c r="N1271" s="49">
        <v>0</v>
      </c>
      <c r="O1271" s="67">
        <f>Table3[[#This Row],[C&amp;I Incentive Disbursements]]/'1.) CLM Reference'!$B$5</f>
        <v>0</v>
      </c>
    </row>
    <row r="1272" spans="1:15" x14ac:dyDescent="0.35">
      <c r="A1272" t="s">
        <v>184</v>
      </c>
      <c r="B1272" s="72">
        <v>9001443000</v>
      </c>
      <c r="C1272" t="s">
        <v>45</v>
      </c>
      <c r="D1272" s="47">
        <f>Table3[[#This Row],[Residential CLM $ Collected]]+Table3[[#This Row],[C&amp;I CLM $ Collected]]</f>
        <v>756.17514000000006</v>
      </c>
      <c r="E1272" s="48">
        <f>Table3[[#This Row],[CLM $ Collected ]]/'1.) CLM Reference'!$B$4</f>
        <v>8.1405069115674397E-6</v>
      </c>
      <c r="F1272" s="47">
        <f>Table3[[#This Row],[Residential Incentive Disbursements]]+Table3[[#This Row],[C&amp;I Incentive Disbursements]]</f>
        <v>0</v>
      </c>
      <c r="G1272" s="48">
        <f>Table3[[#This Row],[Incentive Disbursements]]/'1.) CLM Reference'!$B$5</f>
        <v>0</v>
      </c>
      <c r="H1272" s="47">
        <v>756.17514000000006</v>
      </c>
      <c r="I1272" s="48">
        <f>Table3[[#This Row],[Residential CLM $ Collected]]/'1.) CLM Reference'!$B$4</f>
        <v>8.1405069115674397E-6</v>
      </c>
      <c r="J1272" s="49">
        <v>0</v>
      </c>
      <c r="K1272" s="48">
        <f>Table3[[#This Row],[Residential Incentive Disbursements]]/'1.) CLM Reference'!$B$5</f>
        <v>0</v>
      </c>
      <c r="L1272" s="49">
        <v>0</v>
      </c>
      <c r="M1272" s="48">
        <f>Table3[[#This Row],[C&amp;I CLM $ Collected]]/'1.) CLM Reference'!$B$4</f>
        <v>0</v>
      </c>
      <c r="N1272" s="49">
        <v>0</v>
      </c>
      <c r="O1272" s="67">
        <f>Table3[[#This Row],[C&amp;I Incentive Disbursements]]/'1.) CLM Reference'!$B$5</f>
        <v>0</v>
      </c>
    </row>
    <row r="1273" spans="1:15" x14ac:dyDescent="0.35">
      <c r="A1273" t="s">
        <v>184</v>
      </c>
      <c r="B1273" s="72">
        <v>9001444000</v>
      </c>
      <c r="C1273" t="s">
        <v>45</v>
      </c>
      <c r="D1273" s="47">
        <f>Table3[[#This Row],[Residential CLM $ Collected]]+Table3[[#This Row],[C&amp;I CLM $ Collected]]</f>
        <v>113.10411000000001</v>
      </c>
      <c r="E1273" s="48">
        <f>Table3[[#This Row],[CLM $ Collected ]]/'1.) CLM Reference'!$B$4</f>
        <v>1.2176078536272482E-6</v>
      </c>
      <c r="F1273" s="47">
        <f>Table3[[#This Row],[Residential Incentive Disbursements]]+Table3[[#This Row],[C&amp;I Incentive Disbursements]]</f>
        <v>0</v>
      </c>
      <c r="G1273" s="48">
        <f>Table3[[#This Row],[Incentive Disbursements]]/'1.) CLM Reference'!$B$5</f>
        <v>0</v>
      </c>
      <c r="H1273" s="47">
        <v>113.10411000000001</v>
      </c>
      <c r="I1273" s="48">
        <f>Table3[[#This Row],[Residential CLM $ Collected]]/'1.) CLM Reference'!$B$4</f>
        <v>1.2176078536272482E-6</v>
      </c>
      <c r="J1273" s="49">
        <v>0</v>
      </c>
      <c r="K1273" s="48">
        <f>Table3[[#This Row],[Residential Incentive Disbursements]]/'1.) CLM Reference'!$B$5</f>
        <v>0</v>
      </c>
      <c r="L1273" s="49">
        <v>0</v>
      </c>
      <c r="M1273" s="48">
        <f>Table3[[#This Row],[C&amp;I CLM $ Collected]]/'1.) CLM Reference'!$B$4</f>
        <v>0</v>
      </c>
      <c r="N1273" s="49">
        <v>0</v>
      </c>
      <c r="O1273" s="67">
        <f>Table3[[#This Row],[C&amp;I Incentive Disbursements]]/'1.) CLM Reference'!$B$5</f>
        <v>0</v>
      </c>
    </row>
    <row r="1274" spans="1:15" x14ac:dyDescent="0.35">
      <c r="A1274" t="s">
        <v>184</v>
      </c>
      <c r="B1274" s="72">
        <v>9001445000</v>
      </c>
      <c r="C1274" t="s">
        <v>45</v>
      </c>
      <c r="D1274" s="47">
        <f>Table3[[#This Row],[Residential CLM $ Collected]]+Table3[[#This Row],[C&amp;I CLM $ Collected]]</f>
        <v>20.121780000000001</v>
      </c>
      <c r="E1274" s="48">
        <f>Table3[[#This Row],[CLM $ Collected ]]/'1.) CLM Reference'!$B$4</f>
        <v>2.166184531840593E-7</v>
      </c>
      <c r="F1274" s="47">
        <f>Table3[[#This Row],[Residential Incentive Disbursements]]+Table3[[#This Row],[C&amp;I Incentive Disbursements]]</f>
        <v>0</v>
      </c>
      <c r="G1274" s="48">
        <f>Table3[[#This Row],[Incentive Disbursements]]/'1.) CLM Reference'!$B$5</f>
        <v>0</v>
      </c>
      <c r="H1274" s="47">
        <v>20.121780000000001</v>
      </c>
      <c r="I1274" s="48">
        <f>Table3[[#This Row],[Residential CLM $ Collected]]/'1.) CLM Reference'!$B$4</f>
        <v>2.166184531840593E-7</v>
      </c>
      <c r="J1274" s="49">
        <v>0</v>
      </c>
      <c r="K1274" s="48">
        <f>Table3[[#This Row],[Residential Incentive Disbursements]]/'1.) CLM Reference'!$B$5</f>
        <v>0</v>
      </c>
      <c r="L1274" s="49">
        <v>0</v>
      </c>
      <c r="M1274" s="48">
        <f>Table3[[#This Row],[C&amp;I CLM $ Collected]]/'1.) CLM Reference'!$B$4</f>
        <v>0</v>
      </c>
      <c r="N1274" s="49">
        <v>0</v>
      </c>
      <c r="O1274" s="67">
        <f>Table3[[#This Row],[C&amp;I Incentive Disbursements]]/'1.) CLM Reference'!$B$5</f>
        <v>0</v>
      </c>
    </row>
    <row r="1275" spans="1:15" x14ac:dyDescent="0.35">
      <c r="A1275" t="s">
        <v>184</v>
      </c>
      <c r="B1275" s="72">
        <v>9001446000</v>
      </c>
      <c r="C1275" t="s">
        <v>45</v>
      </c>
      <c r="D1275" s="47">
        <f>Table3[[#This Row],[Residential CLM $ Collected]]+Table3[[#This Row],[C&amp;I CLM $ Collected]]</f>
        <v>89.649630000000002</v>
      </c>
      <c r="E1275" s="48">
        <f>Table3[[#This Row],[CLM $ Collected ]]/'1.) CLM Reference'!$B$4</f>
        <v>9.6511164415490261E-7</v>
      </c>
      <c r="F1275" s="47">
        <f>Table3[[#This Row],[Residential Incentive Disbursements]]+Table3[[#This Row],[C&amp;I Incentive Disbursements]]</f>
        <v>0</v>
      </c>
      <c r="G1275" s="48">
        <f>Table3[[#This Row],[Incentive Disbursements]]/'1.) CLM Reference'!$B$5</f>
        <v>0</v>
      </c>
      <c r="H1275" s="47">
        <v>89.649630000000002</v>
      </c>
      <c r="I1275" s="48">
        <f>Table3[[#This Row],[Residential CLM $ Collected]]/'1.) CLM Reference'!$B$4</f>
        <v>9.6511164415490261E-7</v>
      </c>
      <c r="J1275" s="49">
        <v>0</v>
      </c>
      <c r="K1275" s="48">
        <f>Table3[[#This Row],[Residential Incentive Disbursements]]/'1.) CLM Reference'!$B$5</f>
        <v>0</v>
      </c>
      <c r="L1275" s="49">
        <v>0</v>
      </c>
      <c r="M1275" s="48">
        <f>Table3[[#This Row],[C&amp;I CLM $ Collected]]/'1.) CLM Reference'!$B$4</f>
        <v>0</v>
      </c>
      <c r="N1275" s="49">
        <v>0</v>
      </c>
      <c r="O1275" s="67">
        <f>Table3[[#This Row],[C&amp;I Incentive Disbursements]]/'1.) CLM Reference'!$B$5</f>
        <v>0</v>
      </c>
    </row>
    <row r="1276" spans="1:15" x14ac:dyDescent="0.35">
      <c r="A1276" t="s">
        <v>184</v>
      </c>
      <c r="B1276" s="72">
        <v>9001451010</v>
      </c>
      <c r="C1276" t="s">
        <v>45</v>
      </c>
      <c r="D1276" s="47">
        <f>Table3[[#This Row],[Residential CLM $ Collected]]+Table3[[#This Row],[C&amp;I CLM $ Collected]]</f>
        <v>41.934060000000002</v>
      </c>
      <c r="E1276" s="48">
        <f>Table3[[#This Row],[CLM $ Collected ]]/'1.) CLM Reference'!$B$4</f>
        <v>4.5143576825348125E-7</v>
      </c>
      <c r="F1276" s="47">
        <f>Table3[[#This Row],[Residential Incentive Disbursements]]+Table3[[#This Row],[C&amp;I Incentive Disbursements]]</f>
        <v>0</v>
      </c>
      <c r="G1276" s="48">
        <f>Table3[[#This Row],[Incentive Disbursements]]/'1.) CLM Reference'!$B$5</f>
        <v>0</v>
      </c>
      <c r="H1276" s="47">
        <v>41.934060000000002</v>
      </c>
      <c r="I1276" s="48">
        <f>Table3[[#This Row],[Residential CLM $ Collected]]/'1.) CLM Reference'!$B$4</f>
        <v>4.5143576825348125E-7</v>
      </c>
      <c r="J1276" s="49">
        <v>0</v>
      </c>
      <c r="K1276" s="48">
        <f>Table3[[#This Row],[Residential Incentive Disbursements]]/'1.) CLM Reference'!$B$5</f>
        <v>0</v>
      </c>
      <c r="L1276" s="49">
        <v>0</v>
      </c>
      <c r="M1276" s="48">
        <f>Table3[[#This Row],[C&amp;I CLM $ Collected]]/'1.) CLM Reference'!$B$4</f>
        <v>0</v>
      </c>
      <c r="N1276" s="49">
        <v>0</v>
      </c>
      <c r="O1276" s="67">
        <f>Table3[[#This Row],[C&amp;I Incentive Disbursements]]/'1.) CLM Reference'!$B$5</f>
        <v>0</v>
      </c>
    </row>
    <row r="1277" spans="1:15" x14ac:dyDescent="0.35">
      <c r="A1277" t="s">
        <v>184</v>
      </c>
      <c r="B1277" s="72">
        <v>9001451020</v>
      </c>
      <c r="C1277" t="s">
        <v>45</v>
      </c>
      <c r="D1277" s="47">
        <f>Table3[[#This Row],[Residential CLM $ Collected]]+Table3[[#This Row],[C&amp;I CLM $ Collected]]</f>
        <v>59.524920000000002</v>
      </c>
      <c r="E1277" s="48">
        <f>Table3[[#This Row],[CLM $ Collected ]]/'1.) CLM Reference'!$B$4</f>
        <v>6.4080792535774047E-7</v>
      </c>
      <c r="F1277" s="47">
        <f>Table3[[#This Row],[Residential Incentive Disbursements]]+Table3[[#This Row],[C&amp;I Incentive Disbursements]]</f>
        <v>0</v>
      </c>
      <c r="G1277" s="48">
        <f>Table3[[#This Row],[Incentive Disbursements]]/'1.) CLM Reference'!$B$5</f>
        <v>0</v>
      </c>
      <c r="H1277" s="47">
        <v>59.524920000000002</v>
      </c>
      <c r="I1277" s="48">
        <f>Table3[[#This Row],[Residential CLM $ Collected]]/'1.) CLM Reference'!$B$4</f>
        <v>6.4080792535774047E-7</v>
      </c>
      <c r="J1277" s="49">
        <v>0</v>
      </c>
      <c r="K1277" s="48">
        <f>Table3[[#This Row],[Residential Incentive Disbursements]]/'1.) CLM Reference'!$B$5</f>
        <v>0</v>
      </c>
      <c r="L1277" s="49">
        <v>0</v>
      </c>
      <c r="M1277" s="48">
        <f>Table3[[#This Row],[C&amp;I CLM $ Collected]]/'1.) CLM Reference'!$B$4</f>
        <v>0</v>
      </c>
      <c r="N1277" s="49">
        <v>0</v>
      </c>
      <c r="O1277" s="67">
        <f>Table3[[#This Row],[C&amp;I Incentive Disbursements]]/'1.) CLM Reference'!$B$5</f>
        <v>0</v>
      </c>
    </row>
    <row r="1278" spans="1:15" x14ac:dyDescent="0.35">
      <c r="A1278" t="s">
        <v>184</v>
      </c>
      <c r="B1278" s="72">
        <v>9001452000</v>
      </c>
      <c r="C1278" t="s">
        <v>45</v>
      </c>
      <c r="D1278" s="47">
        <f>Table3[[#This Row],[Residential CLM $ Collected]]+Table3[[#This Row],[C&amp;I CLM $ Collected]]</f>
        <v>27.36195</v>
      </c>
      <c r="E1278" s="48">
        <f>Table3[[#This Row],[CLM $ Collected ]]/'1.) CLM Reference'!$B$4</f>
        <v>2.9456157880165524E-7</v>
      </c>
      <c r="F1278" s="47">
        <f>Table3[[#This Row],[Residential Incentive Disbursements]]+Table3[[#This Row],[C&amp;I Incentive Disbursements]]</f>
        <v>0</v>
      </c>
      <c r="G1278" s="48">
        <f>Table3[[#This Row],[Incentive Disbursements]]/'1.) CLM Reference'!$B$5</f>
        <v>0</v>
      </c>
      <c r="H1278" s="47">
        <v>27.36195</v>
      </c>
      <c r="I1278" s="48">
        <f>Table3[[#This Row],[Residential CLM $ Collected]]/'1.) CLM Reference'!$B$4</f>
        <v>2.9456157880165524E-7</v>
      </c>
      <c r="J1278" s="49">
        <v>0</v>
      </c>
      <c r="K1278" s="48">
        <f>Table3[[#This Row],[Residential Incentive Disbursements]]/'1.) CLM Reference'!$B$5</f>
        <v>0</v>
      </c>
      <c r="L1278" s="49">
        <v>0</v>
      </c>
      <c r="M1278" s="48">
        <f>Table3[[#This Row],[C&amp;I CLM $ Collected]]/'1.) CLM Reference'!$B$4</f>
        <v>0</v>
      </c>
      <c r="N1278" s="49">
        <v>0</v>
      </c>
      <c r="O1278" s="67">
        <f>Table3[[#This Row],[C&amp;I Incentive Disbursements]]/'1.) CLM Reference'!$B$5</f>
        <v>0</v>
      </c>
    </row>
    <row r="1279" spans="1:15" x14ac:dyDescent="0.35">
      <c r="A1279" t="s">
        <v>184</v>
      </c>
      <c r="B1279" s="72">
        <v>9001454000</v>
      </c>
      <c r="C1279" t="s">
        <v>45</v>
      </c>
      <c r="D1279" s="47">
        <f>Table3[[#This Row],[Residential CLM $ Collected]]+Table3[[#This Row],[C&amp;I CLM $ Collected]]</f>
        <v>287.10486000000003</v>
      </c>
      <c r="E1279" s="48">
        <f>Table3[[#This Row],[CLM $ Collected ]]/'1.) CLM Reference'!$B$4</f>
        <v>3.090790709113503E-6</v>
      </c>
      <c r="F1279" s="47">
        <f>Table3[[#This Row],[Residential Incentive Disbursements]]+Table3[[#This Row],[C&amp;I Incentive Disbursements]]</f>
        <v>1515.03</v>
      </c>
      <c r="G1279" s="48">
        <f>Table3[[#This Row],[Incentive Disbursements]]/'1.) CLM Reference'!$B$5</f>
        <v>1.2164936842138875E-5</v>
      </c>
      <c r="H1279" s="47">
        <v>287.10486000000003</v>
      </c>
      <c r="I1279" s="48">
        <f>Table3[[#This Row],[Residential CLM $ Collected]]/'1.) CLM Reference'!$B$4</f>
        <v>3.090790709113503E-6</v>
      </c>
      <c r="J1279" s="49">
        <v>1515.03</v>
      </c>
      <c r="K1279" s="48">
        <f>Table3[[#This Row],[Residential Incentive Disbursements]]/'1.) CLM Reference'!$B$5</f>
        <v>1.2164936842138875E-5</v>
      </c>
      <c r="L1279" s="49">
        <v>0</v>
      </c>
      <c r="M1279" s="48">
        <f>Table3[[#This Row],[C&amp;I CLM $ Collected]]/'1.) CLM Reference'!$B$4</f>
        <v>0</v>
      </c>
      <c r="N1279" s="49">
        <v>0</v>
      </c>
      <c r="O1279" s="67">
        <f>Table3[[#This Row],[C&amp;I Incentive Disbursements]]/'1.) CLM Reference'!$B$5</f>
        <v>0</v>
      </c>
    </row>
    <row r="1280" spans="1:15" x14ac:dyDescent="0.35">
      <c r="A1280" t="s">
        <v>184</v>
      </c>
      <c r="B1280" s="72">
        <v>9001501000</v>
      </c>
      <c r="C1280" t="s">
        <v>45</v>
      </c>
      <c r="D1280" s="47">
        <f>Table3[[#This Row],[Residential CLM $ Collected]]+Table3[[#This Row],[C&amp;I CLM $ Collected]]</f>
        <v>76685.72163</v>
      </c>
      <c r="E1280" s="48">
        <f>Table3[[#This Row],[CLM $ Collected ]]/'1.) CLM Reference'!$B$4</f>
        <v>8.2555034399511167E-4</v>
      </c>
      <c r="F1280" s="47">
        <f>Table3[[#This Row],[Residential Incentive Disbursements]]+Table3[[#This Row],[C&amp;I Incentive Disbursements]]</f>
        <v>50171.98</v>
      </c>
      <c r="G1280" s="48">
        <f>Table3[[#This Row],[Incentive Disbursements]]/'1.) CLM Reference'!$B$5</f>
        <v>4.0285602789717355E-4</v>
      </c>
      <c r="H1280" s="47">
        <v>76685.72163</v>
      </c>
      <c r="I1280" s="48">
        <f>Table3[[#This Row],[Residential CLM $ Collected]]/'1.) CLM Reference'!$B$4</f>
        <v>8.2555034399511167E-4</v>
      </c>
      <c r="J1280" s="49">
        <v>50171.98</v>
      </c>
      <c r="K1280" s="48">
        <f>Table3[[#This Row],[Residential Incentive Disbursements]]/'1.) CLM Reference'!$B$5</f>
        <v>4.0285602789717355E-4</v>
      </c>
      <c r="L1280" s="49">
        <v>0</v>
      </c>
      <c r="M1280" s="48">
        <f>Table3[[#This Row],[C&amp;I CLM $ Collected]]/'1.) CLM Reference'!$B$4</f>
        <v>0</v>
      </c>
      <c r="N1280" s="49">
        <v>0</v>
      </c>
      <c r="O1280" s="67">
        <f>Table3[[#This Row],[C&amp;I Incentive Disbursements]]/'1.) CLM Reference'!$B$5</f>
        <v>0</v>
      </c>
    </row>
    <row r="1281" spans="1:15" x14ac:dyDescent="0.35">
      <c r="A1281" t="s">
        <v>184</v>
      </c>
      <c r="B1281" s="72">
        <v>9001502000</v>
      </c>
      <c r="C1281" t="s">
        <v>45</v>
      </c>
      <c r="D1281" s="47">
        <f>Table3[[#This Row],[Residential CLM $ Collected]]+Table3[[#This Row],[C&amp;I CLM $ Collected]]</f>
        <v>71556.398801999996</v>
      </c>
      <c r="E1281" s="48">
        <f>Table3[[#This Row],[CLM $ Collected ]]/'1.) CLM Reference'!$B$4</f>
        <v>7.7033127406774709E-4</v>
      </c>
      <c r="F1281" s="47">
        <f>Table3[[#This Row],[Residential Incentive Disbursements]]+Table3[[#This Row],[C&amp;I Incentive Disbursements]]</f>
        <v>27588.02</v>
      </c>
      <c r="G1281" s="48">
        <f>Table3[[#This Row],[Incentive Disbursements]]/'1.) CLM Reference'!$B$5</f>
        <v>2.2151806954295568E-4</v>
      </c>
      <c r="H1281" s="47">
        <v>71556.398801999996</v>
      </c>
      <c r="I1281" s="48">
        <f>Table3[[#This Row],[Residential CLM $ Collected]]/'1.) CLM Reference'!$B$4</f>
        <v>7.7033127406774709E-4</v>
      </c>
      <c r="J1281" s="49">
        <v>27588.02</v>
      </c>
      <c r="K1281" s="48">
        <f>Table3[[#This Row],[Residential Incentive Disbursements]]/'1.) CLM Reference'!$B$5</f>
        <v>2.2151806954295568E-4</v>
      </c>
      <c r="L1281" s="49">
        <v>0</v>
      </c>
      <c r="M1281" s="48">
        <f>Table3[[#This Row],[C&amp;I CLM $ Collected]]/'1.) CLM Reference'!$B$4</f>
        <v>0</v>
      </c>
      <c r="N1281" s="49">
        <v>0</v>
      </c>
      <c r="O1281" s="67">
        <f>Table3[[#This Row],[C&amp;I Incentive Disbursements]]/'1.) CLM Reference'!$B$5</f>
        <v>0</v>
      </c>
    </row>
    <row r="1282" spans="1:15" x14ac:dyDescent="0.35">
      <c r="A1282" t="s">
        <v>184</v>
      </c>
      <c r="B1282" s="72">
        <v>9001503000</v>
      </c>
      <c r="C1282" t="s">
        <v>45</v>
      </c>
      <c r="D1282" s="47">
        <f>Table3[[#This Row],[Residential CLM $ Collected]]+Table3[[#This Row],[C&amp;I CLM $ Collected]]</f>
        <v>155737.95682200001</v>
      </c>
      <c r="E1282" s="48">
        <f>Table3[[#This Row],[CLM $ Collected ]]/'1.) CLM Reference'!$B$4</f>
        <v>1.6765770875552489E-3</v>
      </c>
      <c r="F1282" s="47">
        <f>Table3[[#This Row],[Residential Incentive Disbursements]]+Table3[[#This Row],[C&amp;I Incentive Disbursements]]</f>
        <v>82894.264999999999</v>
      </c>
      <c r="G1282" s="48">
        <f>Table3[[#This Row],[Incentive Disbursements]]/'1.) CLM Reference'!$B$5</f>
        <v>6.6559968997348114E-4</v>
      </c>
      <c r="H1282" s="47">
        <v>155737.95682200001</v>
      </c>
      <c r="I1282" s="48">
        <f>Table3[[#This Row],[Residential CLM $ Collected]]/'1.) CLM Reference'!$B$4</f>
        <v>1.6765770875552489E-3</v>
      </c>
      <c r="J1282" s="49">
        <v>82894.264999999999</v>
      </c>
      <c r="K1282" s="48">
        <f>Table3[[#This Row],[Residential Incentive Disbursements]]/'1.) CLM Reference'!$B$5</f>
        <v>6.6559968997348114E-4</v>
      </c>
      <c r="L1282" s="49">
        <v>0</v>
      </c>
      <c r="M1282" s="48">
        <f>Table3[[#This Row],[C&amp;I CLM $ Collected]]/'1.) CLM Reference'!$B$4</f>
        <v>0</v>
      </c>
      <c r="N1282" s="49">
        <v>0</v>
      </c>
      <c r="O1282" s="67">
        <f>Table3[[#This Row],[C&amp;I Incentive Disbursements]]/'1.) CLM Reference'!$B$5</f>
        <v>0</v>
      </c>
    </row>
    <row r="1283" spans="1:15" x14ac:dyDescent="0.35">
      <c r="A1283" t="s">
        <v>184</v>
      </c>
      <c r="B1283" s="72">
        <v>9001504000</v>
      </c>
      <c r="C1283" t="s">
        <v>45</v>
      </c>
      <c r="D1283" s="47">
        <f>Table3[[#This Row],[Residential CLM $ Collected]]+Table3[[#This Row],[C&amp;I CLM $ Collected]]</f>
        <v>43680.09534</v>
      </c>
      <c r="E1283" s="48">
        <f>Table3[[#This Row],[CLM $ Collected ]]/'1.) CLM Reference'!$B$4</f>
        <v>4.7023248875015212E-4</v>
      </c>
      <c r="F1283" s="47">
        <f>Table3[[#This Row],[Residential Incentive Disbursements]]+Table3[[#This Row],[C&amp;I Incentive Disbursements]]</f>
        <v>19179.91</v>
      </c>
      <c r="G1283" s="48">
        <f>Table3[[#This Row],[Incentive Disbursements]]/'1.) CLM Reference'!$B$5</f>
        <v>1.5400513111153431E-4</v>
      </c>
      <c r="H1283" s="47">
        <v>43680.09534</v>
      </c>
      <c r="I1283" s="48">
        <f>Table3[[#This Row],[Residential CLM $ Collected]]/'1.) CLM Reference'!$B$4</f>
        <v>4.7023248875015212E-4</v>
      </c>
      <c r="J1283" s="49">
        <v>19179.91</v>
      </c>
      <c r="K1283" s="48">
        <f>Table3[[#This Row],[Residential Incentive Disbursements]]/'1.) CLM Reference'!$B$5</f>
        <v>1.5400513111153431E-4</v>
      </c>
      <c r="L1283" s="49">
        <v>0</v>
      </c>
      <c r="M1283" s="48">
        <f>Table3[[#This Row],[C&amp;I CLM $ Collected]]/'1.) CLM Reference'!$B$4</f>
        <v>0</v>
      </c>
      <c r="N1283" s="49">
        <v>0</v>
      </c>
      <c r="O1283" s="67">
        <f>Table3[[#This Row],[C&amp;I Incentive Disbursements]]/'1.) CLM Reference'!$B$5</f>
        <v>0</v>
      </c>
    </row>
    <row r="1284" spans="1:15" x14ac:dyDescent="0.35">
      <c r="A1284" t="s">
        <v>184</v>
      </c>
      <c r="B1284" s="72">
        <v>9001505000</v>
      </c>
      <c r="C1284" t="s">
        <v>45</v>
      </c>
      <c r="D1284" s="47">
        <f>Table3[[#This Row],[Residential CLM $ Collected]]+Table3[[#This Row],[C&amp;I CLM $ Collected]]</f>
        <v>87319.396983000013</v>
      </c>
      <c r="E1284" s="48">
        <f>Table3[[#This Row],[CLM $ Collected ]]/'1.) CLM Reference'!$B$4</f>
        <v>9.400258181643113E-4</v>
      </c>
      <c r="F1284" s="47">
        <f>Table3[[#This Row],[Residential Incentive Disbursements]]+Table3[[#This Row],[C&amp;I Incentive Disbursements]]</f>
        <v>59388.24</v>
      </c>
      <c r="G1284" s="48">
        <f>Table3[[#This Row],[Incentive Disbursements]]/'1.) CLM Reference'!$B$5</f>
        <v>4.7685800859770803E-4</v>
      </c>
      <c r="H1284" s="47">
        <v>87319.396983000013</v>
      </c>
      <c r="I1284" s="48">
        <f>Table3[[#This Row],[Residential CLM $ Collected]]/'1.) CLM Reference'!$B$4</f>
        <v>9.400258181643113E-4</v>
      </c>
      <c r="J1284" s="49">
        <v>59388.24</v>
      </c>
      <c r="K1284" s="48">
        <f>Table3[[#This Row],[Residential Incentive Disbursements]]/'1.) CLM Reference'!$B$5</f>
        <v>4.7685800859770803E-4</v>
      </c>
      <c r="L1284" s="49">
        <v>0</v>
      </c>
      <c r="M1284" s="48">
        <f>Table3[[#This Row],[C&amp;I CLM $ Collected]]/'1.) CLM Reference'!$B$4</f>
        <v>0</v>
      </c>
      <c r="N1284" s="49">
        <v>0</v>
      </c>
      <c r="O1284" s="67">
        <f>Table3[[#This Row],[C&amp;I Incentive Disbursements]]/'1.) CLM Reference'!$B$5</f>
        <v>0</v>
      </c>
    </row>
    <row r="1285" spans="1:15" x14ac:dyDescent="0.35">
      <c r="A1285" t="s">
        <v>184</v>
      </c>
      <c r="B1285" s="72">
        <v>9001506000</v>
      </c>
      <c r="C1285" t="s">
        <v>45</v>
      </c>
      <c r="D1285" s="47">
        <f>Table3[[#This Row],[Residential CLM $ Collected]]+Table3[[#This Row],[C&amp;I CLM $ Collected]]</f>
        <v>77105.779968000003</v>
      </c>
      <c r="E1285" s="48">
        <f>Table3[[#This Row],[CLM $ Collected ]]/'1.) CLM Reference'!$B$4</f>
        <v>8.3007242839443554E-4</v>
      </c>
      <c r="F1285" s="47">
        <f>Table3[[#This Row],[Residential Incentive Disbursements]]+Table3[[#This Row],[C&amp;I Incentive Disbursements]]</f>
        <v>29552.86</v>
      </c>
      <c r="G1285" s="48">
        <f>Table3[[#This Row],[Incentive Disbursements]]/'1.) CLM Reference'!$B$5</f>
        <v>2.372947568065136E-4</v>
      </c>
      <c r="H1285" s="47">
        <v>77105.779968000003</v>
      </c>
      <c r="I1285" s="48">
        <f>Table3[[#This Row],[Residential CLM $ Collected]]/'1.) CLM Reference'!$B$4</f>
        <v>8.3007242839443554E-4</v>
      </c>
      <c r="J1285" s="49">
        <v>29552.86</v>
      </c>
      <c r="K1285" s="48">
        <f>Table3[[#This Row],[Residential Incentive Disbursements]]/'1.) CLM Reference'!$B$5</f>
        <v>2.372947568065136E-4</v>
      </c>
      <c r="L1285" s="49">
        <v>0</v>
      </c>
      <c r="M1285" s="48">
        <f>Table3[[#This Row],[C&amp;I CLM $ Collected]]/'1.) CLM Reference'!$B$4</f>
        <v>0</v>
      </c>
      <c r="N1285" s="49">
        <v>0</v>
      </c>
      <c r="O1285" s="67">
        <f>Table3[[#This Row],[C&amp;I Incentive Disbursements]]/'1.) CLM Reference'!$B$5</f>
        <v>0</v>
      </c>
    </row>
    <row r="1286" spans="1:15" x14ac:dyDescent="0.35">
      <c r="A1286" t="s">
        <v>184</v>
      </c>
      <c r="B1286" s="72">
        <v>9001551000</v>
      </c>
      <c r="C1286" t="s">
        <v>45</v>
      </c>
      <c r="D1286" s="47">
        <f>Table3[[#This Row],[Residential CLM $ Collected]]+Table3[[#This Row],[C&amp;I CLM $ Collected]]</f>
        <v>483.14490000000001</v>
      </c>
      <c r="E1286" s="48">
        <f>Table3[[#This Row],[CLM $ Collected ]]/'1.) CLM Reference'!$B$4</f>
        <v>5.2012347268366418E-6</v>
      </c>
      <c r="F1286" s="47">
        <f>Table3[[#This Row],[Residential Incentive Disbursements]]+Table3[[#This Row],[C&amp;I Incentive Disbursements]]</f>
        <v>0</v>
      </c>
      <c r="G1286" s="48">
        <f>Table3[[#This Row],[Incentive Disbursements]]/'1.) CLM Reference'!$B$5</f>
        <v>0</v>
      </c>
      <c r="H1286" s="47">
        <v>483.14490000000001</v>
      </c>
      <c r="I1286" s="48">
        <f>Table3[[#This Row],[Residential CLM $ Collected]]/'1.) CLM Reference'!$B$4</f>
        <v>5.2012347268366418E-6</v>
      </c>
      <c r="J1286" s="49">
        <v>0</v>
      </c>
      <c r="K1286" s="48">
        <f>Table3[[#This Row],[Residential Incentive Disbursements]]/'1.) CLM Reference'!$B$5</f>
        <v>0</v>
      </c>
      <c r="L1286" s="49">
        <v>0</v>
      </c>
      <c r="M1286" s="48">
        <f>Table3[[#This Row],[C&amp;I CLM $ Collected]]/'1.) CLM Reference'!$B$4</f>
        <v>0</v>
      </c>
      <c r="N1286" s="49">
        <v>0</v>
      </c>
      <c r="O1286" s="67">
        <f>Table3[[#This Row],[C&amp;I Incentive Disbursements]]/'1.) CLM Reference'!$B$5</f>
        <v>0</v>
      </c>
    </row>
    <row r="1287" spans="1:15" x14ac:dyDescent="0.35">
      <c r="A1287" t="s">
        <v>184</v>
      </c>
      <c r="B1287" s="72">
        <v>9001552000</v>
      </c>
      <c r="C1287" t="s">
        <v>45</v>
      </c>
      <c r="D1287" s="47">
        <f>Table3[[#This Row],[Residential CLM $ Collected]]+Table3[[#This Row],[C&amp;I CLM $ Collected]]</f>
        <v>3702.8905199999999</v>
      </c>
      <c r="E1287" s="48">
        <f>Table3[[#This Row],[CLM $ Collected ]]/'1.) CLM Reference'!$B$4</f>
        <v>3.9862995060691294E-5</v>
      </c>
      <c r="F1287" s="47">
        <f>Table3[[#This Row],[Residential Incentive Disbursements]]+Table3[[#This Row],[C&amp;I Incentive Disbursements]]</f>
        <v>0</v>
      </c>
      <c r="G1287" s="48">
        <f>Table3[[#This Row],[Incentive Disbursements]]/'1.) CLM Reference'!$B$5</f>
        <v>0</v>
      </c>
      <c r="H1287" s="47">
        <v>3702.8905199999999</v>
      </c>
      <c r="I1287" s="48">
        <f>Table3[[#This Row],[Residential CLM $ Collected]]/'1.) CLM Reference'!$B$4</f>
        <v>3.9862995060691294E-5</v>
      </c>
      <c r="J1287" s="49">
        <v>0</v>
      </c>
      <c r="K1287" s="48">
        <f>Table3[[#This Row],[Residential Incentive Disbursements]]/'1.) CLM Reference'!$B$5</f>
        <v>0</v>
      </c>
      <c r="L1287" s="49">
        <v>0</v>
      </c>
      <c r="M1287" s="48">
        <f>Table3[[#This Row],[C&amp;I CLM $ Collected]]/'1.) CLM Reference'!$B$4</f>
        <v>0</v>
      </c>
      <c r="N1287" s="49">
        <v>0</v>
      </c>
      <c r="O1287" s="67">
        <f>Table3[[#This Row],[C&amp;I Incentive Disbursements]]/'1.) CLM Reference'!$B$5</f>
        <v>0</v>
      </c>
    </row>
    <row r="1288" spans="1:15" x14ac:dyDescent="0.35">
      <c r="A1288" t="s">
        <v>184</v>
      </c>
      <c r="B1288" s="72">
        <v>9001604000</v>
      </c>
      <c r="C1288" t="s">
        <v>45</v>
      </c>
      <c r="D1288" s="47">
        <f>Table3[[#This Row],[Residential CLM $ Collected]]+Table3[[#This Row],[C&amp;I CLM $ Collected]]</f>
        <v>3676.2192599999998</v>
      </c>
      <c r="E1288" s="48">
        <f>Table3[[#This Row],[CLM $ Collected ]]/'1.) CLM Reference'!$B$4</f>
        <v>3.9575869016888519E-5</v>
      </c>
      <c r="F1288" s="47">
        <f>Table3[[#This Row],[Residential Incentive Disbursements]]+Table3[[#This Row],[C&amp;I Incentive Disbursements]]</f>
        <v>0</v>
      </c>
      <c r="G1288" s="48">
        <f>Table3[[#This Row],[Incentive Disbursements]]/'1.) CLM Reference'!$B$5</f>
        <v>0</v>
      </c>
      <c r="H1288" s="47">
        <v>3676.2192599999998</v>
      </c>
      <c r="I1288" s="48">
        <f>Table3[[#This Row],[Residential CLM $ Collected]]/'1.) CLM Reference'!$B$4</f>
        <v>3.9575869016888519E-5</v>
      </c>
      <c r="J1288" s="49">
        <v>0</v>
      </c>
      <c r="K1288" s="48">
        <f>Table3[[#This Row],[Residential Incentive Disbursements]]/'1.) CLM Reference'!$B$5</f>
        <v>0</v>
      </c>
      <c r="L1288" s="49">
        <v>0</v>
      </c>
      <c r="M1288" s="48">
        <f>Table3[[#This Row],[C&amp;I CLM $ Collected]]/'1.) CLM Reference'!$B$4</f>
        <v>0</v>
      </c>
      <c r="N1288" s="49">
        <v>0</v>
      </c>
      <c r="O1288" s="67">
        <f>Table3[[#This Row],[C&amp;I Incentive Disbursements]]/'1.) CLM Reference'!$B$5</f>
        <v>0</v>
      </c>
    </row>
    <row r="1289" spans="1:15" x14ac:dyDescent="0.35">
      <c r="A1289" t="s">
        <v>184</v>
      </c>
      <c r="B1289" s="72">
        <v>9003515000</v>
      </c>
      <c r="C1289" t="s">
        <v>45</v>
      </c>
      <c r="D1289" s="47">
        <f>Table3[[#This Row],[Residential CLM $ Collected]]+Table3[[#This Row],[C&amp;I CLM $ Collected]]</f>
        <v>45.063900000000004</v>
      </c>
      <c r="E1289" s="48">
        <f>Table3[[#This Row],[CLM $ Collected ]]/'1.) CLM Reference'!$B$4</f>
        <v>4.8512966111552412E-7</v>
      </c>
      <c r="F1289" s="47">
        <f>Table3[[#This Row],[Residential Incentive Disbursements]]+Table3[[#This Row],[C&amp;I Incentive Disbursements]]</f>
        <v>0</v>
      </c>
      <c r="G1289" s="48">
        <f>Table3[[#This Row],[Incentive Disbursements]]/'1.) CLM Reference'!$B$5</f>
        <v>0</v>
      </c>
      <c r="H1289" s="47">
        <v>45.063900000000004</v>
      </c>
      <c r="I1289" s="48">
        <f>Table3[[#This Row],[Residential CLM $ Collected]]/'1.) CLM Reference'!$B$4</f>
        <v>4.8512966111552412E-7</v>
      </c>
      <c r="J1289" s="49">
        <v>0</v>
      </c>
      <c r="K1289" s="48">
        <f>Table3[[#This Row],[Residential Incentive Disbursements]]/'1.) CLM Reference'!$B$5</f>
        <v>0</v>
      </c>
      <c r="L1289" s="49">
        <v>0</v>
      </c>
      <c r="M1289" s="48">
        <f>Table3[[#This Row],[C&amp;I CLM $ Collected]]/'1.) CLM Reference'!$B$4</f>
        <v>0</v>
      </c>
      <c r="N1289" s="49">
        <v>0</v>
      </c>
      <c r="O1289" s="67">
        <f>Table3[[#This Row],[C&amp;I Incentive Disbursements]]/'1.) CLM Reference'!$B$5</f>
        <v>0</v>
      </c>
    </row>
    <row r="1290" spans="1:15" x14ac:dyDescent="0.35">
      <c r="A1290" t="s">
        <v>184</v>
      </c>
      <c r="B1290" s="72">
        <v>9005296100</v>
      </c>
      <c r="C1290" t="s">
        <v>45</v>
      </c>
      <c r="D1290" s="47">
        <f>Table3[[#This Row],[Residential CLM $ Collected]]+Table3[[#This Row],[C&amp;I CLM $ Collected]]</f>
        <v>1.1930100000000001</v>
      </c>
      <c r="E1290" s="48">
        <f>Table3[[#This Row],[CLM $ Collected ]]/'1.) CLM Reference'!$B$4</f>
        <v>1.2843196816241635E-8</v>
      </c>
      <c r="F1290" s="47">
        <f>Table3[[#This Row],[Residential Incentive Disbursements]]+Table3[[#This Row],[C&amp;I Incentive Disbursements]]</f>
        <v>0</v>
      </c>
      <c r="G1290" s="48">
        <f>Table3[[#This Row],[Incentive Disbursements]]/'1.) CLM Reference'!$B$5</f>
        <v>0</v>
      </c>
      <c r="H1290" s="47">
        <v>1.1930100000000001</v>
      </c>
      <c r="I1290" s="48">
        <f>Table3[[#This Row],[Residential CLM $ Collected]]/'1.) CLM Reference'!$B$4</f>
        <v>1.2843196816241635E-8</v>
      </c>
      <c r="J1290" s="49">
        <v>0</v>
      </c>
      <c r="K1290" s="48">
        <f>Table3[[#This Row],[Residential Incentive Disbursements]]/'1.) CLM Reference'!$B$5</f>
        <v>0</v>
      </c>
      <c r="L1290" s="49">
        <v>0</v>
      </c>
      <c r="M1290" s="48">
        <f>Table3[[#This Row],[C&amp;I CLM $ Collected]]/'1.) CLM Reference'!$B$4</f>
        <v>0</v>
      </c>
      <c r="N1290" s="49">
        <v>0</v>
      </c>
      <c r="O1290" s="67">
        <f>Table3[[#This Row],[C&amp;I Incentive Disbursements]]/'1.) CLM Reference'!$B$5</f>
        <v>0</v>
      </c>
    </row>
    <row r="1291" spans="1:15" x14ac:dyDescent="0.35">
      <c r="A1291" t="s">
        <v>184</v>
      </c>
      <c r="B1291" s="72">
        <v>9005300400</v>
      </c>
      <c r="C1291" t="s">
        <v>45</v>
      </c>
      <c r="D1291" s="47">
        <f>Table3[[#This Row],[Residential CLM $ Collected]]+Table3[[#This Row],[C&amp;I CLM $ Collected]]</f>
        <v>39.306539999999998</v>
      </c>
      <c r="E1291" s="48">
        <f>Table3[[#This Row],[CLM $ Collected ]]/'1.) CLM Reference'!$B$4</f>
        <v>4.2314953720880325E-7</v>
      </c>
      <c r="F1291" s="47">
        <f>Table3[[#This Row],[Residential Incentive Disbursements]]+Table3[[#This Row],[C&amp;I Incentive Disbursements]]</f>
        <v>375</v>
      </c>
      <c r="G1291" s="48">
        <f>Table3[[#This Row],[Incentive Disbursements]]/'1.) CLM Reference'!$B$5</f>
        <v>3.0110633557104997E-6</v>
      </c>
      <c r="H1291" s="47">
        <v>39.306539999999998</v>
      </c>
      <c r="I1291" s="48">
        <f>Table3[[#This Row],[Residential CLM $ Collected]]/'1.) CLM Reference'!$B$4</f>
        <v>4.2314953720880325E-7</v>
      </c>
      <c r="J1291" s="49">
        <v>375</v>
      </c>
      <c r="K1291" s="48">
        <f>Table3[[#This Row],[Residential Incentive Disbursements]]/'1.) CLM Reference'!$B$5</f>
        <v>3.0110633557104997E-6</v>
      </c>
      <c r="L1291" s="49">
        <v>0</v>
      </c>
      <c r="M1291" s="48">
        <f>Table3[[#This Row],[C&amp;I CLM $ Collected]]/'1.) CLM Reference'!$B$4</f>
        <v>0</v>
      </c>
      <c r="N1291" s="49">
        <v>0</v>
      </c>
      <c r="O1291" s="67">
        <f>Table3[[#This Row],[C&amp;I Incentive Disbursements]]/'1.) CLM Reference'!$B$5</f>
        <v>0</v>
      </c>
    </row>
    <row r="1292" spans="1:15" x14ac:dyDescent="0.35">
      <c r="A1292" t="s">
        <v>184</v>
      </c>
      <c r="B1292" s="72">
        <v>9009190301</v>
      </c>
      <c r="C1292" t="s">
        <v>45</v>
      </c>
      <c r="D1292" s="47">
        <f>Table3[[#This Row],[Residential CLM $ Collected]]+Table3[[#This Row],[C&amp;I CLM $ Collected]]</f>
        <v>112.66941</v>
      </c>
      <c r="E1292" s="48">
        <f>Table3[[#This Row],[CLM $ Collected ]]/'1.) CLM Reference'!$B$4</f>
        <v>1.2129281462852979E-6</v>
      </c>
      <c r="F1292" s="47">
        <f>Table3[[#This Row],[Residential Incentive Disbursements]]+Table3[[#This Row],[C&amp;I Incentive Disbursements]]</f>
        <v>1428.6</v>
      </c>
      <c r="G1292" s="48">
        <f>Table3[[#This Row],[Incentive Disbursements]]/'1.) CLM Reference'!$B$5</f>
        <v>1.1470946959914719E-5</v>
      </c>
      <c r="H1292" s="47">
        <v>112.66941</v>
      </c>
      <c r="I1292" s="48">
        <f>Table3[[#This Row],[Residential CLM $ Collected]]/'1.) CLM Reference'!$B$4</f>
        <v>1.2129281462852979E-6</v>
      </c>
      <c r="J1292" s="49">
        <v>1428.6</v>
      </c>
      <c r="K1292" s="48">
        <f>Table3[[#This Row],[Residential Incentive Disbursements]]/'1.) CLM Reference'!$B$5</f>
        <v>1.1470946959914719E-5</v>
      </c>
      <c r="L1292" s="49">
        <v>0</v>
      </c>
      <c r="M1292" s="48">
        <f>Table3[[#This Row],[C&amp;I CLM $ Collected]]/'1.) CLM Reference'!$B$4</f>
        <v>0</v>
      </c>
      <c r="N1292" s="49">
        <v>0</v>
      </c>
      <c r="O1292" s="67">
        <f>Table3[[#This Row],[C&amp;I Incentive Disbursements]]/'1.) CLM Reference'!$B$5</f>
        <v>0</v>
      </c>
    </row>
    <row r="1293" spans="1:15" x14ac:dyDescent="0.35">
      <c r="A1293" t="s">
        <v>185</v>
      </c>
      <c r="B1293" s="72">
        <v>9003492100</v>
      </c>
      <c r="C1293" t="s">
        <v>45</v>
      </c>
      <c r="D1293" s="47">
        <f>Table3[[#This Row],[Residential CLM $ Collected]]+Table3[[#This Row],[C&amp;I CLM $ Collected]]</f>
        <v>35493.514371000005</v>
      </c>
      <c r="E1293" s="48">
        <f>Table3[[#This Row],[CLM $ Collected ]]/'1.) CLM Reference'!$B$4</f>
        <v>3.8210089669563031E-4</v>
      </c>
      <c r="F1293" s="47">
        <f>Table3[[#This Row],[Residential Incentive Disbursements]]+Table3[[#This Row],[C&amp;I Incentive Disbursements]]</f>
        <v>10333.450000000001</v>
      </c>
      <c r="G1293" s="48">
        <f>Table3[[#This Row],[Incentive Disbursements]]/'1.) CLM Reference'!$B$5</f>
        <v>8.2972460354844432E-5</v>
      </c>
      <c r="H1293" s="47">
        <v>35493.514371000005</v>
      </c>
      <c r="I1293" s="48">
        <f>Table3[[#This Row],[Residential CLM $ Collected]]/'1.) CLM Reference'!$B$4</f>
        <v>3.8210089669563031E-4</v>
      </c>
      <c r="J1293" s="49">
        <v>10333.450000000001</v>
      </c>
      <c r="K1293" s="48">
        <f>Table3[[#This Row],[Residential Incentive Disbursements]]/'1.) CLM Reference'!$B$5</f>
        <v>8.2972460354844432E-5</v>
      </c>
      <c r="L1293" s="49">
        <v>0</v>
      </c>
      <c r="M1293" s="48">
        <f>Table3[[#This Row],[C&amp;I CLM $ Collected]]/'1.) CLM Reference'!$B$4</f>
        <v>0</v>
      </c>
      <c r="N1293" s="49">
        <v>0</v>
      </c>
      <c r="O1293" s="67">
        <f>Table3[[#This Row],[C&amp;I Incentive Disbursements]]/'1.) CLM Reference'!$B$5</f>
        <v>0</v>
      </c>
    </row>
    <row r="1294" spans="1:15" x14ac:dyDescent="0.35">
      <c r="A1294" t="s">
        <v>185</v>
      </c>
      <c r="B1294" s="72">
        <v>9003492200</v>
      </c>
      <c r="C1294" t="s">
        <v>45</v>
      </c>
      <c r="D1294" s="47">
        <f>Table3[[#This Row],[Residential CLM $ Collected]]+Table3[[#This Row],[C&amp;I CLM $ Collected]]</f>
        <v>37877.961240000004</v>
      </c>
      <c r="E1294" s="48">
        <f>Table3[[#This Row],[CLM $ Collected ]]/'1.) CLM Reference'!$B$4</f>
        <v>4.0777035498721053E-4</v>
      </c>
      <c r="F1294" s="47">
        <f>Table3[[#This Row],[Residential Incentive Disbursements]]+Table3[[#This Row],[C&amp;I Incentive Disbursements]]</f>
        <v>33134.660000000003</v>
      </c>
      <c r="G1294" s="48">
        <f>Table3[[#This Row],[Incentive Disbursements]]/'1.) CLM Reference'!$B$5</f>
        <v>2.6605482807980394E-4</v>
      </c>
      <c r="H1294" s="47">
        <v>37877.961240000004</v>
      </c>
      <c r="I1294" s="48">
        <f>Table3[[#This Row],[Residential CLM $ Collected]]/'1.) CLM Reference'!$B$4</f>
        <v>4.0777035498721053E-4</v>
      </c>
      <c r="J1294" s="49">
        <v>33134.660000000003</v>
      </c>
      <c r="K1294" s="48">
        <f>Table3[[#This Row],[Residential Incentive Disbursements]]/'1.) CLM Reference'!$B$5</f>
        <v>2.6605482807980394E-4</v>
      </c>
      <c r="L1294" s="49">
        <v>0</v>
      </c>
      <c r="M1294" s="48">
        <f>Table3[[#This Row],[C&amp;I CLM $ Collected]]/'1.) CLM Reference'!$B$4</f>
        <v>0</v>
      </c>
      <c r="N1294" s="49">
        <v>0</v>
      </c>
      <c r="O1294" s="67">
        <f>Table3[[#This Row],[C&amp;I Incentive Disbursements]]/'1.) CLM Reference'!$B$5</f>
        <v>0</v>
      </c>
    </row>
    <row r="1295" spans="1:15" x14ac:dyDescent="0.35">
      <c r="A1295" t="s">
        <v>185</v>
      </c>
      <c r="B1295" s="72">
        <v>9003492300</v>
      </c>
      <c r="C1295" t="s">
        <v>45</v>
      </c>
      <c r="D1295" s="47">
        <f>Table3[[#This Row],[Residential CLM $ Collected]]+Table3[[#This Row],[C&amp;I CLM $ Collected]]</f>
        <v>50388.357242999999</v>
      </c>
      <c r="E1295" s="48">
        <f>Table3[[#This Row],[CLM $ Collected ]]/'1.) CLM Reference'!$B$4</f>
        <v>5.4244942567031591E-4</v>
      </c>
      <c r="F1295" s="47">
        <f>Table3[[#This Row],[Residential Incentive Disbursements]]+Table3[[#This Row],[C&amp;I Incentive Disbursements]]</f>
        <v>21693.439999999999</v>
      </c>
      <c r="G1295" s="48">
        <f>Table3[[#This Row],[Incentive Disbursements]]/'1.) CLM Reference'!$B$5</f>
        <v>1.7418752598214501E-4</v>
      </c>
      <c r="H1295" s="47">
        <v>50388.357242999999</v>
      </c>
      <c r="I1295" s="48">
        <f>Table3[[#This Row],[Residential CLM $ Collected]]/'1.) CLM Reference'!$B$4</f>
        <v>5.4244942567031591E-4</v>
      </c>
      <c r="J1295" s="49">
        <v>21693.439999999999</v>
      </c>
      <c r="K1295" s="48">
        <f>Table3[[#This Row],[Residential Incentive Disbursements]]/'1.) CLM Reference'!$B$5</f>
        <v>1.7418752598214501E-4</v>
      </c>
      <c r="L1295" s="49">
        <v>0</v>
      </c>
      <c r="M1295" s="48">
        <f>Table3[[#This Row],[C&amp;I CLM $ Collected]]/'1.) CLM Reference'!$B$4</f>
        <v>0</v>
      </c>
      <c r="N1295" s="49">
        <v>0</v>
      </c>
      <c r="O1295" s="67">
        <f>Table3[[#This Row],[C&amp;I Incentive Disbursements]]/'1.) CLM Reference'!$B$5</f>
        <v>0</v>
      </c>
    </row>
    <row r="1296" spans="1:15" x14ac:dyDescent="0.35">
      <c r="A1296" t="s">
        <v>185</v>
      </c>
      <c r="B1296" s="72">
        <v>9003492400</v>
      </c>
      <c r="C1296" t="s">
        <v>45</v>
      </c>
      <c r="D1296" s="47">
        <f>Table3[[#This Row],[Residential CLM $ Collected]]+Table3[[#This Row],[C&amp;I CLM $ Collected]]</f>
        <v>29861.00649</v>
      </c>
      <c r="E1296" s="48">
        <f>Table3[[#This Row],[CLM $ Collected ]]/'1.) CLM Reference'!$B$4</f>
        <v>3.2146485233329036E-4</v>
      </c>
      <c r="F1296" s="47">
        <f>Table3[[#This Row],[Residential Incentive Disbursements]]+Table3[[#This Row],[C&amp;I Incentive Disbursements]]</f>
        <v>25283.13</v>
      </c>
      <c r="G1296" s="48">
        <f>Table3[[#This Row],[Incentive Disbursements]]/'1.) CLM Reference'!$B$5</f>
        <v>2.0301095002843949E-4</v>
      </c>
      <c r="H1296" s="47">
        <v>29861.00649</v>
      </c>
      <c r="I1296" s="48">
        <f>Table3[[#This Row],[Residential CLM $ Collected]]/'1.) CLM Reference'!$B$4</f>
        <v>3.2146485233329036E-4</v>
      </c>
      <c r="J1296" s="49">
        <v>25283.13</v>
      </c>
      <c r="K1296" s="48">
        <f>Table3[[#This Row],[Residential Incentive Disbursements]]/'1.) CLM Reference'!$B$5</f>
        <v>2.0301095002843949E-4</v>
      </c>
      <c r="L1296" s="49">
        <v>0</v>
      </c>
      <c r="M1296" s="48">
        <f>Table3[[#This Row],[C&amp;I CLM $ Collected]]/'1.) CLM Reference'!$B$4</f>
        <v>0</v>
      </c>
      <c r="N1296" s="49">
        <v>0</v>
      </c>
      <c r="O1296" s="67">
        <f>Table3[[#This Row],[C&amp;I Incentive Disbursements]]/'1.) CLM Reference'!$B$5</f>
        <v>0</v>
      </c>
    </row>
    <row r="1297" spans="1:15" x14ac:dyDescent="0.35">
      <c r="A1297" t="s">
        <v>185</v>
      </c>
      <c r="B1297" s="72">
        <v>9003492500</v>
      </c>
      <c r="C1297" t="s">
        <v>45</v>
      </c>
      <c r="D1297" s="47">
        <f>Table3[[#This Row],[Residential CLM $ Collected]]+Table3[[#This Row],[C&amp;I CLM $ Collected]]</f>
        <v>37777.350891000002</v>
      </c>
      <c r="E1297" s="48">
        <f>Table3[[#This Row],[CLM $ Collected ]]/'1.) CLM Reference'!$B$4</f>
        <v>4.0668724712226572E-4</v>
      </c>
      <c r="F1297" s="47">
        <f>Table3[[#This Row],[Residential Incentive Disbursements]]+Table3[[#This Row],[C&amp;I Incentive Disbursements]]</f>
        <v>11815.06</v>
      </c>
      <c r="G1297" s="48">
        <f>Table3[[#This Row],[Incentive Disbursements]]/'1.) CLM Reference'!$B$5</f>
        <v>9.4869051230722385E-5</v>
      </c>
      <c r="H1297" s="47">
        <v>37777.350891000002</v>
      </c>
      <c r="I1297" s="48">
        <f>Table3[[#This Row],[Residential CLM $ Collected]]/'1.) CLM Reference'!$B$4</f>
        <v>4.0668724712226572E-4</v>
      </c>
      <c r="J1297" s="49">
        <v>11815.06</v>
      </c>
      <c r="K1297" s="48">
        <f>Table3[[#This Row],[Residential Incentive Disbursements]]/'1.) CLM Reference'!$B$5</f>
        <v>9.4869051230722385E-5</v>
      </c>
      <c r="L1297" s="49">
        <v>0</v>
      </c>
      <c r="M1297" s="48">
        <f>Table3[[#This Row],[C&amp;I CLM $ Collected]]/'1.) CLM Reference'!$B$4</f>
        <v>0</v>
      </c>
      <c r="N1297" s="49">
        <v>0</v>
      </c>
      <c r="O1297" s="67">
        <f>Table3[[#This Row],[C&amp;I Incentive Disbursements]]/'1.) CLM Reference'!$B$5</f>
        <v>0</v>
      </c>
    </row>
    <row r="1298" spans="1:15" x14ac:dyDescent="0.35">
      <c r="A1298" t="s">
        <v>185</v>
      </c>
      <c r="B1298" s="72">
        <v>9003492600</v>
      </c>
      <c r="C1298" t="s">
        <v>45</v>
      </c>
      <c r="D1298" s="47">
        <f>Table3[[#This Row],[Residential CLM $ Collected]]+Table3[[#This Row],[C&amp;I CLM $ Collected]]</f>
        <v>316946.07653100003</v>
      </c>
      <c r="E1298" s="48">
        <f>Table3[[#This Row],[CLM $ Collected ]]/'1.) CLM Reference'!$B$4</f>
        <v>3.4120425151702135E-3</v>
      </c>
      <c r="F1298" s="47">
        <f>Table3[[#This Row],[Residential Incentive Disbursements]]+Table3[[#This Row],[C&amp;I Incentive Disbursements]]</f>
        <v>376948.59499999997</v>
      </c>
      <c r="G1298" s="48">
        <f>Table3[[#This Row],[Incentive Disbursements]]/'1.) CLM Reference'!$B$5</f>
        <v>3.026709603709488E-3</v>
      </c>
      <c r="H1298" s="47">
        <v>195024.24608100002</v>
      </c>
      <c r="I1298" s="48">
        <f>Table3[[#This Row],[Residential CLM $ Collected]]/'1.) CLM Reference'!$B$4</f>
        <v>2.0995086179976898E-3</v>
      </c>
      <c r="J1298" s="49">
        <v>258845.185</v>
      </c>
      <c r="K1298" s="48">
        <f>Table3[[#This Row],[Residential Incentive Disbursements]]/'1.) CLM Reference'!$B$5</f>
        <v>2.0783980036149468E-3</v>
      </c>
      <c r="L1298" s="49">
        <v>121921.83045000001</v>
      </c>
      <c r="M1298" s="48">
        <f>Table3[[#This Row],[C&amp;I CLM $ Collected]]/'1.) CLM Reference'!$B$4</f>
        <v>1.3125338971725236E-3</v>
      </c>
      <c r="N1298" s="49">
        <v>118103.41</v>
      </c>
      <c r="O1298" s="67">
        <f>Table3[[#This Row],[C&amp;I Incentive Disbursements]]/'1.) CLM Reference'!$B$5</f>
        <v>9.483116000945413E-4</v>
      </c>
    </row>
    <row r="1299" spans="1:15" x14ac:dyDescent="0.35">
      <c r="A1299" t="s">
        <v>185</v>
      </c>
      <c r="B1299" s="72">
        <v>9003494100</v>
      </c>
      <c r="C1299" t="s">
        <v>45</v>
      </c>
      <c r="D1299" s="47">
        <f>Table3[[#This Row],[Residential CLM $ Collected]]+Table3[[#This Row],[C&amp;I CLM $ Collected]]</f>
        <v>781.23801000000003</v>
      </c>
      <c r="E1299" s="48">
        <f>Table3[[#This Row],[CLM $ Collected ]]/'1.) CLM Reference'!$B$4</f>
        <v>8.4103180382050016E-6</v>
      </c>
      <c r="F1299" s="47">
        <f>Table3[[#This Row],[Residential Incentive Disbursements]]+Table3[[#This Row],[C&amp;I Incentive Disbursements]]</f>
        <v>1358.95</v>
      </c>
      <c r="G1299" s="48">
        <f>Table3[[#This Row],[Incentive Disbursements]]/'1.) CLM Reference'!$B$5</f>
        <v>1.0911692125980756E-5</v>
      </c>
      <c r="H1299" s="47">
        <v>781.23801000000003</v>
      </c>
      <c r="I1299" s="48">
        <f>Table3[[#This Row],[Residential CLM $ Collected]]/'1.) CLM Reference'!$B$4</f>
        <v>8.4103180382050016E-6</v>
      </c>
      <c r="J1299" s="49">
        <v>1358.95</v>
      </c>
      <c r="K1299" s="48">
        <f>Table3[[#This Row],[Residential Incentive Disbursements]]/'1.) CLM Reference'!$B$5</f>
        <v>1.0911692125980756E-5</v>
      </c>
      <c r="L1299" s="49">
        <v>0</v>
      </c>
      <c r="M1299" s="48">
        <f>Table3[[#This Row],[C&amp;I CLM $ Collected]]/'1.) CLM Reference'!$B$4</f>
        <v>0</v>
      </c>
      <c r="N1299" s="49">
        <v>0</v>
      </c>
      <c r="O1299" s="67">
        <f>Table3[[#This Row],[C&amp;I Incentive Disbursements]]/'1.) CLM Reference'!$B$5</f>
        <v>0</v>
      </c>
    </row>
    <row r="1300" spans="1:15" x14ac:dyDescent="0.35">
      <c r="A1300" t="s">
        <v>185</v>
      </c>
      <c r="B1300" s="72">
        <v>9003494400</v>
      </c>
      <c r="C1300" t="s">
        <v>45</v>
      </c>
      <c r="D1300" s="47">
        <f>Table3[[#This Row],[Residential CLM $ Collected]]+Table3[[#This Row],[C&amp;I CLM $ Collected]]</f>
        <v>76.956389999999999</v>
      </c>
      <c r="E1300" s="48">
        <f>Table3[[#This Row],[CLM $ Collected ]]/'1.) CLM Reference'!$B$4</f>
        <v>8.2846418976995115E-7</v>
      </c>
      <c r="F1300" s="47">
        <f>Table3[[#This Row],[Residential Incentive Disbursements]]+Table3[[#This Row],[C&amp;I Incentive Disbursements]]</f>
        <v>0</v>
      </c>
      <c r="G1300" s="48">
        <f>Table3[[#This Row],[Incentive Disbursements]]/'1.) CLM Reference'!$B$5</f>
        <v>0</v>
      </c>
      <c r="H1300" s="47">
        <v>76.956389999999999</v>
      </c>
      <c r="I1300" s="48">
        <f>Table3[[#This Row],[Residential CLM $ Collected]]/'1.) CLM Reference'!$B$4</f>
        <v>8.2846418976995115E-7</v>
      </c>
      <c r="J1300" s="49">
        <v>0</v>
      </c>
      <c r="K1300" s="48">
        <f>Table3[[#This Row],[Residential Incentive Disbursements]]/'1.) CLM Reference'!$B$5</f>
        <v>0</v>
      </c>
      <c r="L1300" s="49">
        <v>0</v>
      </c>
      <c r="M1300" s="48">
        <f>Table3[[#This Row],[C&amp;I CLM $ Collected]]/'1.) CLM Reference'!$B$4</f>
        <v>0</v>
      </c>
      <c r="N1300" s="49">
        <v>0</v>
      </c>
      <c r="O1300" s="67">
        <f>Table3[[#This Row],[C&amp;I Incentive Disbursements]]/'1.) CLM Reference'!$B$5</f>
        <v>0</v>
      </c>
    </row>
    <row r="1301" spans="1:15" x14ac:dyDescent="0.35">
      <c r="A1301" t="s">
        <v>185</v>
      </c>
      <c r="B1301" s="72">
        <v>9003502500</v>
      </c>
      <c r="C1301" t="s">
        <v>45</v>
      </c>
      <c r="D1301" s="47">
        <f>Table3[[#This Row],[Residential CLM $ Collected]]+Table3[[#This Row],[C&amp;I CLM $ Collected]]</f>
        <v>29.685179999999999</v>
      </c>
      <c r="E1301" s="48">
        <f>Table3[[#This Row],[CLM $ Collected ]]/'1.) CLM Reference'!$B$4</f>
        <v>3.1957201470696789E-7</v>
      </c>
      <c r="F1301" s="47">
        <f>Table3[[#This Row],[Residential Incentive Disbursements]]+Table3[[#This Row],[C&amp;I Incentive Disbursements]]</f>
        <v>0</v>
      </c>
      <c r="G1301" s="48">
        <f>Table3[[#This Row],[Incentive Disbursements]]/'1.) CLM Reference'!$B$5</f>
        <v>0</v>
      </c>
      <c r="H1301" s="47">
        <v>29.685179999999999</v>
      </c>
      <c r="I1301" s="48">
        <f>Table3[[#This Row],[Residential CLM $ Collected]]/'1.) CLM Reference'!$B$4</f>
        <v>3.1957201470696789E-7</v>
      </c>
      <c r="J1301" s="49">
        <v>0</v>
      </c>
      <c r="K1301" s="48">
        <f>Table3[[#This Row],[Residential Incentive Disbursements]]/'1.) CLM Reference'!$B$5</f>
        <v>0</v>
      </c>
      <c r="L1301" s="49">
        <v>0</v>
      </c>
      <c r="M1301" s="48">
        <f>Table3[[#This Row],[C&amp;I CLM $ Collected]]/'1.) CLM Reference'!$B$4</f>
        <v>0</v>
      </c>
      <c r="N1301" s="49">
        <v>0</v>
      </c>
      <c r="O1301" s="67">
        <f>Table3[[#This Row],[C&amp;I Incentive Disbursements]]/'1.) CLM Reference'!$B$5</f>
        <v>0</v>
      </c>
    </row>
    <row r="1302" spans="1:15" x14ac:dyDescent="0.35">
      <c r="A1302" t="s">
        <v>186</v>
      </c>
      <c r="B1302" s="72">
        <v>9013840100</v>
      </c>
      <c r="C1302" t="s">
        <v>45</v>
      </c>
      <c r="D1302" s="47">
        <f>Table3[[#This Row],[Residential CLM $ Collected]]+Table3[[#This Row],[C&amp;I CLM $ Collected]]</f>
        <v>112367.42246099999</v>
      </c>
      <c r="E1302" s="48">
        <f>Table3[[#This Row],[CLM $ Collected ]]/'1.) CLM Reference'!$B$4</f>
        <v>1.2096771379958204E-3</v>
      </c>
      <c r="F1302" s="47">
        <f>Table3[[#This Row],[Residential Incentive Disbursements]]+Table3[[#This Row],[C&amp;I Incentive Disbursements]]</f>
        <v>366106.23</v>
      </c>
      <c r="G1302" s="48">
        <f>Table3[[#This Row],[Incentive Disbursements]]/'1.) CLM Reference'!$B$5</f>
        <v>2.9396508092008533E-3</v>
      </c>
      <c r="H1302" s="47">
        <v>93353.992220999993</v>
      </c>
      <c r="I1302" s="48">
        <f>Table3[[#This Row],[Residential CLM $ Collected]]/'1.) CLM Reference'!$B$4</f>
        <v>1.0049904826247838E-3</v>
      </c>
      <c r="J1302" s="49">
        <v>358399.32</v>
      </c>
      <c r="K1302" s="48">
        <f>Table3[[#This Row],[Residential Incentive Disbursements]]/'1.) CLM Reference'!$B$5</f>
        <v>2.8777681577694964E-3</v>
      </c>
      <c r="L1302" s="49">
        <v>19013.430240000002</v>
      </c>
      <c r="M1302" s="48">
        <f>Table3[[#This Row],[C&amp;I CLM $ Collected]]/'1.) CLM Reference'!$B$4</f>
        <v>2.0468665537103661E-4</v>
      </c>
      <c r="N1302" s="49">
        <v>7706.91</v>
      </c>
      <c r="O1302" s="67">
        <f>Table3[[#This Row],[C&amp;I Incentive Disbursements]]/'1.) CLM Reference'!$B$5</f>
        <v>6.1882651431356816E-5</v>
      </c>
    </row>
    <row r="1303" spans="1:15" x14ac:dyDescent="0.35">
      <c r="A1303" t="s">
        <v>186</v>
      </c>
      <c r="B1303" s="72">
        <v>9013890201</v>
      </c>
      <c r="C1303" t="s">
        <v>45</v>
      </c>
      <c r="D1303" s="47">
        <f>Table3[[#This Row],[Residential CLM $ Collected]]+Table3[[#This Row],[C&amp;I CLM $ Collected]]</f>
        <v>213.62607</v>
      </c>
      <c r="E1303" s="48">
        <f>Table3[[#This Row],[CLM $ Collected ]]/'1.) CLM Reference'!$B$4</f>
        <v>2.2997641780791547E-6</v>
      </c>
      <c r="F1303" s="47">
        <f>Table3[[#This Row],[Residential Incentive Disbursements]]+Table3[[#This Row],[C&amp;I Incentive Disbursements]]</f>
        <v>0</v>
      </c>
      <c r="G1303" s="48">
        <f>Table3[[#This Row],[Incentive Disbursements]]/'1.) CLM Reference'!$B$5</f>
        <v>0</v>
      </c>
      <c r="H1303" s="47">
        <v>213.62607</v>
      </c>
      <c r="I1303" s="48">
        <f>Table3[[#This Row],[Residential CLM $ Collected]]/'1.) CLM Reference'!$B$4</f>
        <v>2.2997641780791547E-6</v>
      </c>
      <c r="J1303" s="49">
        <v>0</v>
      </c>
      <c r="K1303" s="48">
        <f>Table3[[#This Row],[Residential Incentive Disbursements]]/'1.) CLM Reference'!$B$5</f>
        <v>0</v>
      </c>
      <c r="L1303" s="49">
        <v>0</v>
      </c>
      <c r="M1303" s="48">
        <f>Table3[[#This Row],[C&amp;I CLM $ Collected]]/'1.) CLM Reference'!$B$4</f>
        <v>0</v>
      </c>
      <c r="N1303" s="49">
        <v>0</v>
      </c>
      <c r="O1303" s="67">
        <f>Table3[[#This Row],[C&amp;I Incentive Disbursements]]/'1.) CLM Reference'!$B$5</f>
        <v>0</v>
      </c>
    </row>
    <row r="1304" spans="1:15" x14ac:dyDescent="0.35">
      <c r="A1304" t="s">
        <v>186</v>
      </c>
      <c r="B1304" s="72">
        <v>9015830100</v>
      </c>
      <c r="C1304" t="s">
        <v>45</v>
      </c>
      <c r="D1304" s="47">
        <f>Table3[[#This Row],[Residential CLM $ Collected]]+Table3[[#This Row],[C&amp;I CLM $ Collected]]</f>
        <v>363.59757000000002</v>
      </c>
      <c r="E1304" s="48">
        <f>Table3[[#This Row],[CLM $ Collected ]]/'1.) CLM Reference'!$B$4</f>
        <v>3.9142632110520404E-6</v>
      </c>
      <c r="F1304" s="47">
        <f>Table3[[#This Row],[Residential Incentive Disbursements]]+Table3[[#This Row],[C&amp;I Incentive Disbursements]]</f>
        <v>0</v>
      </c>
      <c r="G1304" s="48">
        <f>Table3[[#This Row],[Incentive Disbursements]]/'1.) CLM Reference'!$B$5</f>
        <v>0</v>
      </c>
      <c r="H1304" s="47">
        <v>363.59757000000002</v>
      </c>
      <c r="I1304" s="48">
        <f>Table3[[#This Row],[Residential CLM $ Collected]]/'1.) CLM Reference'!$B$4</f>
        <v>3.9142632110520404E-6</v>
      </c>
      <c r="J1304" s="49">
        <v>0</v>
      </c>
      <c r="K1304" s="48">
        <f>Table3[[#This Row],[Residential Incentive Disbursements]]/'1.) CLM Reference'!$B$5</f>
        <v>0</v>
      </c>
      <c r="L1304" s="49">
        <v>0</v>
      </c>
      <c r="M1304" s="48">
        <f>Table3[[#This Row],[C&amp;I CLM $ Collected]]/'1.) CLM Reference'!$B$4</f>
        <v>0</v>
      </c>
      <c r="N1304" s="49">
        <v>0</v>
      </c>
      <c r="O1304" s="67">
        <f>Table3[[#This Row],[C&amp;I Incentive Disbursements]]/'1.) CLM Reference'!$B$5</f>
        <v>0</v>
      </c>
    </row>
    <row r="1305" spans="1:15" x14ac:dyDescent="0.35">
      <c r="A1305" t="s">
        <v>187</v>
      </c>
      <c r="B1305" s="72">
        <v>9001240100</v>
      </c>
      <c r="C1305" t="s">
        <v>45</v>
      </c>
      <c r="D1305" s="47">
        <f>Table3[[#This Row],[Residential CLM $ Collected]]+Table3[[#This Row],[C&amp;I CLM $ Collected]]</f>
        <v>376.23768000000001</v>
      </c>
      <c r="E1305" s="48">
        <f>Table3[[#This Row],[CLM $ Collected ]]/'1.) CLM Reference'!$B$4</f>
        <v>4.0503387012063089E-6</v>
      </c>
      <c r="F1305" s="47">
        <f>Table3[[#This Row],[Residential Incentive Disbursements]]+Table3[[#This Row],[C&amp;I Incentive Disbursements]]</f>
        <v>0</v>
      </c>
      <c r="G1305" s="48">
        <f>Table3[[#This Row],[Incentive Disbursements]]/'1.) CLM Reference'!$B$5</f>
        <v>0</v>
      </c>
      <c r="H1305" s="47">
        <v>376.23768000000001</v>
      </c>
      <c r="I1305" s="48">
        <f>Table3[[#This Row],[Residential CLM $ Collected]]/'1.) CLM Reference'!$B$4</f>
        <v>4.0503387012063089E-6</v>
      </c>
      <c r="J1305" s="49">
        <v>0</v>
      </c>
      <c r="K1305" s="48">
        <f>Table3[[#This Row],[Residential Incentive Disbursements]]/'1.) CLM Reference'!$B$5</f>
        <v>0</v>
      </c>
      <c r="L1305" s="49">
        <v>0</v>
      </c>
      <c r="M1305" s="48">
        <f>Table3[[#This Row],[C&amp;I CLM $ Collected]]/'1.) CLM Reference'!$B$4</f>
        <v>0</v>
      </c>
      <c r="N1305" s="49">
        <v>0</v>
      </c>
      <c r="O1305" s="67">
        <f>Table3[[#This Row],[C&amp;I Incentive Disbursements]]/'1.) CLM Reference'!$B$5</f>
        <v>0</v>
      </c>
    </row>
    <row r="1306" spans="1:15" x14ac:dyDescent="0.35">
      <c r="A1306" t="s">
        <v>187</v>
      </c>
      <c r="B1306" s="72">
        <v>9001245400</v>
      </c>
      <c r="C1306" t="s">
        <v>45</v>
      </c>
      <c r="D1306" s="47">
        <f>Table3[[#This Row],[Residential CLM $ Collected]]+Table3[[#This Row],[C&amp;I CLM $ Collected]]</f>
        <v>507638.34053099999</v>
      </c>
      <c r="E1306" s="48">
        <f>Table3[[#This Row],[CLM $ Collected ]]/'1.) CLM Reference'!$B$4</f>
        <v>5.4649157332377135E-3</v>
      </c>
      <c r="F1306" s="47">
        <f>Table3[[#This Row],[Residential Incentive Disbursements]]+Table3[[#This Row],[C&amp;I Incentive Disbursements]]</f>
        <v>495753.68</v>
      </c>
      <c r="G1306" s="48">
        <f>Table3[[#This Row],[Incentive Disbursements]]/'1.) CLM Reference'!$B$5</f>
        <v>3.9806553048176777E-3</v>
      </c>
      <c r="H1306" s="47">
        <v>423190.296921</v>
      </c>
      <c r="I1306" s="48">
        <f>Table3[[#This Row],[Residential CLM $ Collected]]/'1.) CLM Reference'!$B$4</f>
        <v>4.5558011031593517E-3</v>
      </c>
      <c r="J1306" s="49">
        <v>474549.13</v>
      </c>
      <c r="K1306" s="48">
        <f>Table3[[#This Row],[Residential Incentive Disbursements]]/'1.) CLM Reference'!$B$5</f>
        <v>3.8103933222061286E-3</v>
      </c>
      <c r="L1306" s="49">
        <v>84448.043610000008</v>
      </c>
      <c r="M1306" s="48">
        <f>Table3[[#This Row],[C&amp;I CLM $ Collected]]/'1.) CLM Reference'!$B$4</f>
        <v>9.0911463007836203E-4</v>
      </c>
      <c r="N1306" s="49">
        <v>21204.55</v>
      </c>
      <c r="O1306" s="67">
        <f>Table3[[#This Row],[C&amp;I Incentive Disbursements]]/'1.) CLM Reference'!$B$5</f>
        <v>1.7026198261154953E-4</v>
      </c>
    </row>
    <row r="1307" spans="1:15" x14ac:dyDescent="0.35">
      <c r="A1307" t="s">
        <v>188</v>
      </c>
      <c r="B1307" s="72">
        <v>9005290100</v>
      </c>
      <c r="C1307" t="s">
        <v>45</v>
      </c>
      <c r="D1307" s="47">
        <f>Table3[[#This Row],[Residential CLM $ Collected]]+Table3[[#This Row],[C&amp;I CLM $ Collected]]</f>
        <v>944.05731000000003</v>
      </c>
      <c r="E1307" s="48">
        <f>Table3[[#This Row],[CLM $ Collected ]]/'1.) CLM Reference'!$B$4</f>
        <v>1.0163128421506643E-5</v>
      </c>
      <c r="F1307" s="47">
        <f>Table3[[#This Row],[Residential Incentive Disbursements]]+Table3[[#This Row],[C&amp;I Incentive Disbursements]]</f>
        <v>0</v>
      </c>
      <c r="G1307" s="48">
        <f>Table3[[#This Row],[Incentive Disbursements]]/'1.) CLM Reference'!$B$5</f>
        <v>0</v>
      </c>
      <c r="H1307" s="47">
        <v>944.05731000000003</v>
      </c>
      <c r="I1307" s="48">
        <f>Table3[[#This Row],[Residential CLM $ Collected]]/'1.) CLM Reference'!$B$4</f>
        <v>1.0163128421506643E-5</v>
      </c>
      <c r="J1307" s="49">
        <v>0</v>
      </c>
      <c r="K1307" s="48">
        <f>Table3[[#This Row],[Residential Incentive Disbursements]]/'1.) CLM Reference'!$B$5</f>
        <v>0</v>
      </c>
      <c r="L1307" s="49">
        <v>0</v>
      </c>
      <c r="M1307" s="48">
        <f>Table3[[#This Row],[C&amp;I CLM $ Collected]]/'1.) CLM Reference'!$B$4</f>
        <v>0</v>
      </c>
      <c r="N1307" s="49">
        <v>0</v>
      </c>
      <c r="O1307" s="67">
        <f>Table3[[#This Row],[C&amp;I Incentive Disbursements]]/'1.) CLM Reference'!$B$5</f>
        <v>0</v>
      </c>
    </row>
    <row r="1308" spans="1:15" x14ac:dyDescent="0.35">
      <c r="A1308" t="s">
        <v>188</v>
      </c>
      <c r="B1308" s="72">
        <v>9005293100</v>
      </c>
      <c r="C1308" t="s">
        <v>45</v>
      </c>
      <c r="D1308" s="47">
        <f>Table3[[#This Row],[Residential CLM $ Collected]]+Table3[[#This Row],[C&amp;I CLM $ Collected]]</f>
        <v>3085.9449600000003</v>
      </c>
      <c r="E1308" s="48">
        <f>Table3[[#This Row],[CLM $ Collected ]]/'1.) CLM Reference'!$B$4</f>
        <v>3.3221346414002328E-5</v>
      </c>
      <c r="F1308" s="47">
        <f>Table3[[#This Row],[Residential Incentive Disbursements]]+Table3[[#This Row],[C&amp;I Incentive Disbursements]]</f>
        <v>591.26</v>
      </c>
      <c r="G1308" s="48">
        <f>Table3[[#This Row],[Incentive Disbursements]]/'1.) CLM Reference'!$B$5</f>
        <v>4.7475235191930398E-6</v>
      </c>
      <c r="H1308" s="47">
        <v>3085.9449600000003</v>
      </c>
      <c r="I1308" s="48">
        <f>Table3[[#This Row],[Residential CLM $ Collected]]/'1.) CLM Reference'!$B$4</f>
        <v>3.3221346414002328E-5</v>
      </c>
      <c r="J1308" s="49">
        <v>591.26</v>
      </c>
      <c r="K1308" s="48">
        <f>Table3[[#This Row],[Residential Incentive Disbursements]]/'1.) CLM Reference'!$B$5</f>
        <v>4.7475235191930398E-6</v>
      </c>
      <c r="L1308" s="49">
        <v>0</v>
      </c>
      <c r="M1308" s="48">
        <f>Table3[[#This Row],[C&amp;I CLM $ Collected]]/'1.) CLM Reference'!$B$4</f>
        <v>0</v>
      </c>
      <c r="N1308" s="49">
        <v>0</v>
      </c>
      <c r="O1308" s="67">
        <f>Table3[[#This Row],[C&amp;I Incentive Disbursements]]/'1.) CLM Reference'!$B$5</f>
        <v>0</v>
      </c>
    </row>
    <row r="1309" spans="1:15" x14ac:dyDescent="0.35">
      <c r="A1309" t="s">
        <v>188</v>
      </c>
      <c r="B1309" s="72">
        <v>9005310601</v>
      </c>
      <c r="C1309" t="s">
        <v>45</v>
      </c>
      <c r="D1309" s="47">
        <f>Table3[[#This Row],[Residential CLM $ Collected]]+Table3[[#This Row],[C&amp;I CLM $ Collected]]</f>
        <v>190.51452</v>
      </c>
      <c r="E1309" s="48">
        <f>Table3[[#This Row],[CLM $ Collected ]]/'1.) CLM Reference'!$B$4</f>
        <v>2.0509597377321256E-6</v>
      </c>
      <c r="F1309" s="47">
        <f>Table3[[#This Row],[Residential Incentive Disbursements]]+Table3[[#This Row],[C&amp;I Incentive Disbursements]]</f>
        <v>0</v>
      </c>
      <c r="G1309" s="48">
        <f>Table3[[#This Row],[Incentive Disbursements]]/'1.) CLM Reference'!$B$5</f>
        <v>0</v>
      </c>
      <c r="H1309" s="47">
        <v>190.51452</v>
      </c>
      <c r="I1309" s="48">
        <f>Table3[[#This Row],[Residential CLM $ Collected]]/'1.) CLM Reference'!$B$4</f>
        <v>2.0509597377321256E-6</v>
      </c>
      <c r="J1309" s="49">
        <v>0</v>
      </c>
      <c r="K1309" s="48">
        <f>Table3[[#This Row],[Residential Incentive Disbursements]]/'1.) CLM Reference'!$B$5</f>
        <v>0</v>
      </c>
      <c r="L1309" s="49">
        <v>0</v>
      </c>
      <c r="M1309" s="48">
        <f>Table3[[#This Row],[C&amp;I CLM $ Collected]]/'1.) CLM Reference'!$B$4</f>
        <v>0</v>
      </c>
      <c r="N1309" s="49">
        <v>0</v>
      </c>
      <c r="O1309" s="67">
        <f>Table3[[#This Row],[C&amp;I Incentive Disbursements]]/'1.) CLM Reference'!$B$5</f>
        <v>0</v>
      </c>
    </row>
    <row r="1310" spans="1:15" x14ac:dyDescent="0.35">
      <c r="A1310" t="s">
        <v>188</v>
      </c>
      <c r="B1310" s="72">
        <v>9005310700</v>
      </c>
      <c r="C1310" t="s">
        <v>45</v>
      </c>
      <c r="D1310" s="47">
        <f>Table3[[#This Row],[Residential CLM $ Collected]]+Table3[[#This Row],[C&amp;I CLM $ Collected]]</f>
        <v>489.20654999999999</v>
      </c>
      <c r="E1310" s="48">
        <f>Table3[[#This Row],[CLM $ Collected ]]/'1.) CLM Reference'!$B$4</f>
        <v>5.2664906458827279E-6</v>
      </c>
      <c r="F1310" s="47">
        <f>Table3[[#This Row],[Residential Incentive Disbursements]]+Table3[[#This Row],[C&amp;I Incentive Disbursements]]</f>
        <v>6840.9</v>
      </c>
      <c r="G1310" s="48">
        <f>Table3[[#This Row],[Incentive Disbursements]]/'1.) CLM Reference'!$B$5</f>
        <v>5.4929022160213215E-5</v>
      </c>
      <c r="H1310" s="47">
        <v>489.20654999999999</v>
      </c>
      <c r="I1310" s="48">
        <f>Table3[[#This Row],[Residential CLM $ Collected]]/'1.) CLM Reference'!$B$4</f>
        <v>5.2664906458827279E-6</v>
      </c>
      <c r="J1310" s="49">
        <v>6840.9</v>
      </c>
      <c r="K1310" s="48">
        <f>Table3[[#This Row],[Residential Incentive Disbursements]]/'1.) CLM Reference'!$B$5</f>
        <v>5.4929022160213215E-5</v>
      </c>
      <c r="L1310" s="49">
        <v>0</v>
      </c>
      <c r="M1310" s="48">
        <f>Table3[[#This Row],[C&amp;I CLM $ Collected]]/'1.) CLM Reference'!$B$4</f>
        <v>0</v>
      </c>
      <c r="N1310" s="49">
        <v>0</v>
      </c>
      <c r="O1310" s="67">
        <f>Table3[[#This Row],[C&amp;I Incentive Disbursements]]/'1.) CLM Reference'!$B$5</f>
        <v>0</v>
      </c>
    </row>
    <row r="1311" spans="1:15" x14ac:dyDescent="0.35">
      <c r="A1311" t="s">
        <v>188</v>
      </c>
      <c r="B1311" s="72">
        <v>9005320100</v>
      </c>
      <c r="C1311" t="s">
        <v>45</v>
      </c>
      <c r="D1311" s="47">
        <f>Table3[[#This Row],[Residential CLM $ Collected]]+Table3[[#This Row],[C&amp;I CLM $ Collected]]</f>
        <v>179720.365965</v>
      </c>
      <c r="E1311" s="48">
        <f>Table3[[#This Row],[CLM $ Collected ]]/'1.) CLM Reference'!$B$4</f>
        <v>1.9347566508038233E-3</v>
      </c>
      <c r="F1311" s="47">
        <f>Table3[[#This Row],[Residential Incentive Disbursements]]+Table3[[#This Row],[C&amp;I Incentive Disbursements]]</f>
        <v>158863.87</v>
      </c>
      <c r="G1311" s="48">
        <f>Table3[[#This Row],[Incentive Disbursements]]/'1.) CLM Reference'!$B$5</f>
        <v>1.2755978066756174E-3</v>
      </c>
      <c r="H1311" s="47">
        <v>122377.73173500001</v>
      </c>
      <c r="I1311" s="48">
        <f>Table3[[#This Row],[Residential CLM $ Collected]]/'1.) CLM Reference'!$B$4</f>
        <v>1.3174418442408904E-3</v>
      </c>
      <c r="J1311" s="49">
        <v>77983.27</v>
      </c>
      <c r="K1311" s="48">
        <f>Table3[[#This Row],[Residential Incentive Disbursements]]/'1.) CLM Reference'!$B$5</f>
        <v>6.2616684441460784E-4</v>
      </c>
      <c r="L1311" s="49">
        <v>57342.634230000003</v>
      </c>
      <c r="M1311" s="48">
        <f>Table3[[#This Row],[C&amp;I CLM $ Collected]]/'1.) CLM Reference'!$B$4</f>
        <v>6.1731480656293286E-4</v>
      </c>
      <c r="N1311" s="49">
        <v>80880.600000000006</v>
      </c>
      <c r="O1311" s="67">
        <f>Table3[[#This Row],[C&amp;I Incentive Disbursements]]/'1.) CLM Reference'!$B$5</f>
        <v>6.4943096226100969E-4</v>
      </c>
    </row>
    <row r="1312" spans="1:15" x14ac:dyDescent="0.35">
      <c r="A1312" t="s">
        <v>188</v>
      </c>
      <c r="B1312" s="72">
        <v>9005320200</v>
      </c>
      <c r="C1312" t="s">
        <v>45</v>
      </c>
      <c r="D1312" s="47">
        <f>Table3[[#This Row],[Residential CLM $ Collected]]+Table3[[#This Row],[C&amp;I CLM $ Collected]]</f>
        <v>46388.148345000001</v>
      </c>
      <c r="E1312" s="48">
        <f>Table3[[#This Row],[CLM $ Collected ]]/'1.) CLM Reference'!$B$4</f>
        <v>4.9938568757667461E-4</v>
      </c>
      <c r="F1312" s="47">
        <f>Table3[[#This Row],[Residential Incentive Disbursements]]+Table3[[#This Row],[C&amp;I Incentive Disbursements]]</f>
        <v>66339.684999999998</v>
      </c>
      <c r="G1312" s="48">
        <f>Table3[[#This Row],[Incentive Disbursements]]/'1.) CLM Reference'!$B$5</f>
        <v>5.3267465208767326E-4</v>
      </c>
      <c r="H1312" s="47">
        <v>46388.148345000001</v>
      </c>
      <c r="I1312" s="48">
        <f>Table3[[#This Row],[Residential CLM $ Collected]]/'1.) CLM Reference'!$B$4</f>
        <v>4.9938568757667461E-4</v>
      </c>
      <c r="J1312" s="49">
        <v>66339.684999999998</v>
      </c>
      <c r="K1312" s="48">
        <f>Table3[[#This Row],[Residential Incentive Disbursements]]/'1.) CLM Reference'!$B$5</f>
        <v>5.3267465208767326E-4</v>
      </c>
      <c r="L1312" s="49">
        <v>0</v>
      </c>
      <c r="M1312" s="48">
        <f>Table3[[#This Row],[C&amp;I CLM $ Collected]]/'1.) CLM Reference'!$B$4</f>
        <v>0</v>
      </c>
      <c r="N1312" s="49">
        <v>0</v>
      </c>
      <c r="O1312" s="67">
        <f>Table3[[#This Row],[C&amp;I Incentive Disbursements]]/'1.) CLM Reference'!$B$5</f>
        <v>0</v>
      </c>
    </row>
    <row r="1313" spans="1:15" x14ac:dyDescent="0.35">
      <c r="A1313" t="s">
        <v>189</v>
      </c>
      <c r="B1313" s="72">
        <v>9013881500</v>
      </c>
      <c r="C1313" t="s">
        <v>45</v>
      </c>
      <c r="D1313" s="47">
        <f>Table3[[#This Row],[Residential CLM $ Collected]]+Table3[[#This Row],[C&amp;I CLM $ Collected]]</f>
        <v>1483.8194700000001</v>
      </c>
      <c r="E1313" s="48">
        <f>Table3[[#This Row],[CLM $ Collected ]]/'1.) CLM Reference'!$B$4</f>
        <v>1.5973869031258204E-5</v>
      </c>
      <c r="F1313" s="47">
        <f>Table3[[#This Row],[Residential Incentive Disbursements]]+Table3[[#This Row],[C&amp;I Incentive Disbursements]]</f>
        <v>0</v>
      </c>
      <c r="G1313" s="48">
        <f>Table3[[#This Row],[Incentive Disbursements]]/'1.) CLM Reference'!$B$5</f>
        <v>0</v>
      </c>
      <c r="H1313" s="47">
        <v>1483.8194700000001</v>
      </c>
      <c r="I1313" s="48">
        <f>Table3[[#This Row],[Residential CLM $ Collected]]/'1.) CLM Reference'!$B$4</f>
        <v>1.5973869031258204E-5</v>
      </c>
      <c r="J1313" s="49">
        <v>0</v>
      </c>
      <c r="K1313" s="48">
        <f>Table3[[#This Row],[Residential Incentive Disbursements]]/'1.) CLM Reference'!$B$5</f>
        <v>0</v>
      </c>
      <c r="L1313" s="49">
        <v>0</v>
      </c>
      <c r="M1313" s="48">
        <f>Table3[[#This Row],[C&amp;I CLM $ Collected]]/'1.) CLM Reference'!$B$4</f>
        <v>0</v>
      </c>
      <c r="N1313" s="49">
        <v>0</v>
      </c>
      <c r="O1313" s="67">
        <f>Table3[[#This Row],[C&amp;I Incentive Disbursements]]/'1.) CLM Reference'!$B$5</f>
        <v>0</v>
      </c>
    </row>
    <row r="1314" spans="1:15" x14ac:dyDescent="0.35">
      <c r="A1314" t="s">
        <v>189</v>
      </c>
      <c r="B1314" s="72">
        <v>9015800300</v>
      </c>
      <c r="C1314" t="s">
        <v>45</v>
      </c>
      <c r="D1314" s="47">
        <f>Table3[[#This Row],[Residential CLM $ Collected]]+Table3[[#This Row],[C&amp;I CLM $ Collected]]</f>
        <v>26256.757611000001</v>
      </c>
      <c r="E1314" s="48">
        <f>Table3[[#This Row],[CLM $ Collected ]]/'1.) CLM Reference'!$B$4</f>
        <v>2.8266377126295964E-4</v>
      </c>
      <c r="F1314" s="47">
        <f>Table3[[#This Row],[Residential Incentive Disbursements]]+Table3[[#This Row],[C&amp;I Incentive Disbursements]]</f>
        <v>42645.85</v>
      </c>
      <c r="G1314" s="48">
        <f>Table3[[#This Row],[Incentive Disbursements]]/'1.) CLM Reference'!$B$5</f>
        <v>3.4242494988833761E-4</v>
      </c>
      <c r="H1314" s="47">
        <v>26256.757611000001</v>
      </c>
      <c r="I1314" s="48">
        <f>Table3[[#This Row],[Residential CLM $ Collected]]/'1.) CLM Reference'!$B$4</f>
        <v>2.8266377126295964E-4</v>
      </c>
      <c r="J1314" s="49">
        <v>42645.85</v>
      </c>
      <c r="K1314" s="48">
        <f>Table3[[#This Row],[Residential Incentive Disbursements]]/'1.) CLM Reference'!$B$5</f>
        <v>3.4242494988833761E-4</v>
      </c>
      <c r="L1314" s="49">
        <v>0</v>
      </c>
      <c r="M1314" s="48">
        <f>Table3[[#This Row],[C&amp;I CLM $ Collected]]/'1.) CLM Reference'!$B$4</f>
        <v>0</v>
      </c>
      <c r="N1314" s="49">
        <v>0</v>
      </c>
      <c r="O1314" s="67">
        <f>Table3[[#This Row],[C&amp;I Incentive Disbursements]]/'1.) CLM Reference'!$B$5</f>
        <v>0</v>
      </c>
    </row>
    <row r="1315" spans="1:15" x14ac:dyDescent="0.35">
      <c r="A1315" t="s">
        <v>189</v>
      </c>
      <c r="B1315" s="72">
        <v>9015800400</v>
      </c>
      <c r="C1315" t="s">
        <v>45</v>
      </c>
      <c r="D1315" s="47">
        <f>Table3[[#This Row],[Residential CLM $ Collected]]+Table3[[#This Row],[C&amp;I CLM $ Collected]]</f>
        <v>35287.913828999997</v>
      </c>
      <c r="E1315" s="48">
        <f>Table3[[#This Row],[CLM $ Collected ]]/'1.) CLM Reference'!$B$4</f>
        <v>3.7988753031443313E-4</v>
      </c>
      <c r="F1315" s="47">
        <f>Table3[[#This Row],[Residential Incentive Disbursements]]+Table3[[#This Row],[C&amp;I Incentive Disbursements]]</f>
        <v>24489.759999999998</v>
      </c>
      <c r="G1315" s="48">
        <f>Table3[[#This Row],[Incentive Disbursements]]/'1.) CLM Reference'!$B$5</f>
        <v>1.9664058380305268E-4</v>
      </c>
      <c r="H1315" s="47">
        <v>35287.913828999997</v>
      </c>
      <c r="I1315" s="48">
        <f>Table3[[#This Row],[Residential CLM $ Collected]]/'1.) CLM Reference'!$B$4</f>
        <v>3.7988753031443313E-4</v>
      </c>
      <c r="J1315" s="49">
        <v>24489.759999999998</v>
      </c>
      <c r="K1315" s="48">
        <f>Table3[[#This Row],[Residential Incentive Disbursements]]/'1.) CLM Reference'!$B$5</f>
        <v>1.9664058380305268E-4</v>
      </c>
      <c r="L1315" s="49">
        <v>0</v>
      </c>
      <c r="M1315" s="48">
        <f>Table3[[#This Row],[C&amp;I CLM $ Collected]]/'1.) CLM Reference'!$B$4</f>
        <v>0</v>
      </c>
      <c r="N1315" s="49">
        <v>0</v>
      </c>
      <c r="O1315" s="67">
        <f>Table3[[#This Row],[C&amp;I Incentive Disbursements]]/'1.) CLM Reference'!$B$5</f>
        <v>0</v>
      </c>
    </row>
    <row r="1316" spans="1:15" x14ac:dyDescent="0.35">
      <c r="A1316" t="s">
        <v>189</v>
      </c>
      <c r="B1316" s="72">
        <v>9015800500</v>
      </c>
      <c r="C1316" t="s">
        <v>55</v>
      </c>
      <c r="D1316" s="47">
        <f>Table3[[#This Row],[Residential CLM $ Collected]]+Table3[[#This Row],[C&amp;I CLM $ Collected]]</f>
        <v>297735.24177600001</v>
      </c>
      <c r="E1316" s="48">
        <f>Table3[[#This Row],[CLM $ Collected ]]/'1.) CLM Reference'!$B$4</f>
        <v>3.2052307267000746E-3</v>
      </c>
      <c r="F1316" s="47">
        <f>Table3[[#This Row],[Residential Incentive Disbursements]]+Table3[[#This Row],[C&amp;I Incentive Disbursements]]</f>
        <v>343990.02500000002</v>
      </c>
      <c r="G1316" s="48">
        <f>Table3[[#This Row],[Incentive Disbursements]]/'1.) CLM Reference'!$B$5</f>
        <v>2.7620686906865031E-3</v>
      </c>
      <c r="H1316" s="47">
        <v>162998.26164300001</v>
      </c>
      <c r="I1316" s="48">
        <f>Table3[[#This Row],[Residential CLM $ Collected]]/'1.) CLM Reference'!$B$4</f>
        <v>1.754736972017249E-3</v>
      </c>
      <c r="J1316" s="49">
        <v>193747.11499999999</v>
      </c>
      <c r="K1316" s="48">
        <f>Table3[[#This Row],[Residential Incentive Disbursements]]/'1.) CLM Reference'!$B$5</f>
        <v>1.5556929020030081E-3</v>
      </c>
      <c r="L1316" s="49">
        <v>134736.980133</v>
      </c>
      <c r="M1316" s="48">
        <f>Table3[[#This Row],[C&amp;I CLM $ Collected]]/'1.) CLM Reference'!$B$4</f>
        <v>1.4504937546828255E-3</v>
      </c>
      <c r="N1316" s="49">
        <v>150242.91</v>
      </c>
      <c r="O1316" s="67">
        <f>Table3[[#This Row],[C&amp;I Incentive Disbursements]]/'1.) CLM Reference'!$B$5</f>
        <v>1.206375788683495E-3</v>
      </c>
    </row>
    <row r="1317" spans="1:15" x14ac:dyDescent="0.35">
      <c r="A1317" t="s">
        <v>189</v>
      </c>
      <c r="B1317" s="72">
        <v>9015800600</v>
      </c>
      <c r="C1317" t="s">
        <v>45</v>
      </c>
      <c r="D1317" s="47">
        <f>Table3[[#This Row],[Residential CLM $ Collected]]+Table3[[#This Row],[C&amp;I CLM $ Collected]]</f>
        <v>37375.745567999998</v>
      </c>
      <c r="E1317" s="48">
        <f>Table3[[#This Row],[CLM $ Collected ]]/'1.) CLM Reference'!$B$4</f>
        <v>4.0236381629960764E-4</v>
      </c>
      <c r="F1317" s="47">
        <f>Table3[[#This Row],[Residential Incentive Disbursements]]+Table3[[#This Row],[C&amp;I Incentive Disbursements]]</f>
        <v>3139.89</v>
      </c>
      <c r="G1317" s="48">
        <f>Table3[[#This Row],[Incentive Disbursements]]/'1.) CLM Reference'!$B$5</f>
        <v>2.5211753919898241E-5</v>
      </c>
      <c r="H1317" s="47">
        <v>37375.745567999998</v>
      </c>
      <c r="I1317" s="48">
        <f>Table3[[#This Row],[Residential CLM $ Collected]]/'1.) CLM Reference'!$B$4</f>
        <v>4.0236381629960764E-4</v>
      </c>
      <c r="J1317" s="49">
        <v>3139.89</v>
      </c>
      <c r="K1317" s="48">
        <f>Table3[[#This Row],[Residential Incentive Disbursements]]/'1.) CLM Reference'!$B$5</f>
        <v>2.5211753919898241E-5</v>
      </c>
      <c r="L1317" s="49">
        <v>0</v>
      </c>
      <c r="M1317" s="48">
        <f>Table3[[#This Row],[C&amp;I CLM $ Collected]]/'1.) CLM Reference'!$B$4</f>
        <v>0</v>
      </c>
      <c r="N1317" s="49">
        <v>0</v>
      </c>
      <c r="O1317" s="67">
        <f>Table3[[#This Row],[C&amp;I Incentive Disbursements]]/'1.) CLM Reference'!$B$5</f>
        <v>0</v>
      </c>
    </row>
    <row r="1318" spans="1:15" x14ac:dyDescent="0.35">
      <c r="A1318" t="s">
        <v>189</v>
      </c>
      <c r="B1318" s="72">
        <v>9015800700</v>
      </c>
      <c r="C1318" t="s">
        <v>45</v>
      </c>
      <c r="D1318" s="47">
        <f>Table3[[#This Row],[Residential CLM $ Collected]]+Table3[[#This Row],[C&amp;I CLM $ Collected]]</f>
        <v>22710.111795000001</v>
      </c>
      <c r="E1318" s="48">
        <f>Table3[[#This Row],[CLM $ Collected ]]/'1.) CLM Reference'!$B$4</f>
        <v>2.4448280861186038E-4</v>
      </c>
      <c r="F1318" s="47">
        <f>Table3[[#This Row],[Residential Incentive Disbursements]]+Table3[[#This Row],[C&amp;I Incentive Disbursements]]</f>
        <v>5531.64</v>
      </c>
      <c r="G1318" s="48">
        <f>Table3[[#This Row],[Incentive Disbursements]]/'1.) CLM Reference'!$B$5</f>
        <v>4.4416316002619813E-5</v>
      </c>
      <c r="H1318" s="47">
        <v>22710.111795000001</v>
      </c>
      <c r="I1318" s="48">
        <f>Table3[[#This Row],[Residential CLM $ Collected]]/'1.) CLM Reference'!$B$4</f>
        <v>2.4448280861186038E-4</v>
      </c>
      <c r="J1318" s="49">
        <v>5531.64</v>
      </c>
      <c r="K1318" s="48">
        <f>Table3[[#This Row],[Residential Incentive Disbursements]]/'1.) CLM Reference'!$B$5</f>
        <v>4.4416316002619813E-5</v>
      </c>
      <c r="L1318" s="49">
        <v>0</v>
      </c>
      <c r="M1318" s="48">
        <f>Table3[[#This Row],[C&amp;I CLM $ Collected]]/'1.) CLM Reference'!$B$4</f>
        <v>0</v>
      </c>
      <c r="N1318" s="49">
        <v>0</v>
      </c>
      <c r="O1318" s="67">
        <f>Table3[[#This Row],[C&amp;I Incentive Disbursements]]/'1.) CLM Reference'!$B$5</f>
        <v>0</v>
      </c>
    </row>
    <row r="1319" spans="1:15" x14ac:dyDescent="0.35">
      <c r="A1319" t="s">
        <v>189</v>
      </c>
      <c r="B1319" s="72">
        <v>9015815000</v>
      </c>
      <c r="C1319" t="s">
        <v>45</v>
      </c>
      <c r="D1319" s="47">
        <f>Table3[[#This Row],[Residential CLM $ Collected]]+Table3[[#This Row],[C&amp;I CLM $ Collected]]</f>
        <v>326.77365000000003</v>
      </c>
      <c r="E1319" s="48">
        <f>Table3[[#This Row],[CLM $ Collected ]]/'1.) CLM Reference'!$B$4</f>
        <v>3.5178400024405982E-6</v>
      </c>
      <c r="F1319" s="47">
        <f>Table3[[#This Row],[Residential Incentive Disbursements]]+Table3[[#This Row],[C&amp;I Incentive Disbursements]]</f>
        <v>0</v>
      </c>
      <c r="G1319" s="48">
        <f>Table3[[#This Row],[Incentive Disbursements]]/'1.) CLM Reference'!$B$5</f>
        <v>0</v>
      </c>
      <c r="H1319" s="47">
        <v>326.77365000000003</v>
      </c>
      <c r="I1319" s="48">
        <f>Table3[[#This Row],[Residential CLM $ Collected]]/'1.) CLM Reference'!$B$4</f>
        <v>3.5178400024405982E-6</v>
      </c>
      <c r="J1319" s="49">
        <v>0</v>
      </c>
      <c r="K1319" s="48">
        <f>Table3[[#This Row],[Residential Incentive Disbursements]]/'1.) CLM Reference'!$B$5</f>
        <v>0</v>
      </c>
      <c r="L1319" s="49">
        <v>0</v>
      </c>
      <c r="M1319" s="48">
        <f>Table3[[#This Row],[C&amp;I CLM $ Collected]]/'1.) CLM Reference'!$B$4</f>
        <v>0</v>
      </c>
      <c r="N1319" s="49">
        <v>0</v>
      </c>
      <c r="O1319" s="67">
        <f>Table3[[#This Row],[C&amp;I Incentive Disbursements]]/'1.) CLM Reference'!$B$5</f>
        <v>0</v>
      </c>
    </row>
    <row r="1320" spans="1:15" x14ac:dyDescent="0.35">
      <c r="A1320" t="s">
        <v>189</v>
      </c>
      <c r="B1320" s="72">
        <v>9015825000</v>
      </c>
      <c r="C1320" t="s">
        <v>45</v>
      </c>
      <c r="D1320" s="47">
        <f>Table3[[#This Row],[Residential CLM $ Collected]]+Table3[[#This Row],[C&amp;I CLM $ Collected]]</f>
        <v>314.890401</v>
      </c>
      <c r="E1320" s="48">
        <f>Table3[[#This Row],[CLM $ Collected ]]/'1.) CLM Reference'!$B$4</f>
        <v>3.3899124027361473E-6</v>
      </c>
      <c r="F1320" s="47">
        <f>Table3[[#This Row],[Residential Incentive Disbursements]]+Table3[[#This Row],[C&amp;I Incentive Disbursements]]</f>
        <v>0</v>
      </c>
      <c r="G1320" s="48">
        <f>Table3[[#This Row],[Incentive Disbursements]]/'1.) CLM Reference'!$B$5</f>
        <v>0</v>
      </c>
      <c r="H1320" s="47">
        <v>314.890401</v>
      </c>
      <c r="I1320" s="48">
        <f>Table3[[#This Row],[Residential CLM $ Collected]]/'1.) CLM Reference'!$B$4</f>
        <v>3.3899124027361473E-6</v>
      </c>
      <c r="J1320" s="49">
        <v>0</v>
      </c>
      <c r="K1320" s="48">
        <f>Table3[[#This Row],[Residential Incentive Disbursements]]/'1.) CLM Reference'!$B$5</f>
        <v>0</v>
      </c>
      <c r="L1320" s="49">
        <v>0</v>
      </c>
      <c r="M1320" s="48">
        <f>Table3[[#This Row],[C&amp;I CLM $ Collected]]/'1.) CLM Reference'!$B$4</f>
        <v>0</v>
      </c>
      <c r="N1320" s="49">
        <v>0</v>
      </c>
      <c r="O1320" s="67">
        <f>Table3[[#This Row],[C&amp;I Incentive Disbursements]]/'1.) CLM Reference'!$B$5</f>
        <v>0</v>
      </c>
    </row>
    <row r="1321" spans="1:15" x14ac:dyDescent="0.35">
      <c r="A1321" t="s">
        <v>190</v>
      </c>
      <c r="B1321" s="72">
        <v>9003470100</v>
      </c>
      <c r="C1321" t="s">
        <v>45</v>
      </c>
      <c r="D1321" s="47">
        <f>Table3[[#This Row],[Residential CLM $ Collected]]+Table3[[#This Row],[C&amp;I CLM $ Collected]]</f>
        <v>86.708160000000007</v>
      </c>
      <c r="E1321" s="48">
        <f>Table3[[#This Row],[CLM $ Collected ]]/'1.) CLM Reference'!$B$4</f>
        <v>9.3344562447437174E-7</v>
      </c>
      <c r="F1321" s="47">
        <f>Table3[[#This Row],[Residential Incentive Disbursements]]+Table3[[#This Row],[C&amp;I Incentive Disbursements]]</f>
        <v>0</v>
      </c>
      <c r="G1321" s="48">
        <f>Table3[[#This Row],[Incentive Disbursements]]/'1.) CLM Reference'!$B$5</f>
        <v>0</v>
      </c>
      <c r="H1321" s="47">
        <v>86.708160000000007</v>
      </c>
      <c r="I1321" s="48">
        <f>Table3[[#This Row],[Residential CLM $ Collected]]/'1.) CLM Reference'!$B$4</f>
        <v>9.3344562447437174E-7</v>
      </c>
      <c r="J1321" s="49">
        <v>0</v>
      </c>
      <c r="K1321" s="48">
        <f>Table3[[#This Row],[Residential Incentive Disbursements]]/'1.) CLM Reference'!$B$5</f>
        <v>0</v>
      </c>
      <c r="L1321" s="49">
        <v>0</v>
      </c>
      <c r="M1321" s="48">
        <f>Table3[[#This Row],[C&amp;I CLM $ Collected]]/'1.) CLM Reference'!$B$4</f>
        <v>0</v>
      </c>
      <c r="N1321" s="49">
        <v>0</v>
      </c>
      <c r="O1321" s="67">
        <f>Table3[[#This Row],[C&amp;I Incentive Disbursements]]/'1.) CLM Reference'!$B$5</f>
        <v>0</v>
      </c>
    </row>
    <row r="1322" spans="1:15" x14ac:dyDescent="0.35">
      <c r="A1322" t="s">
        <v>190</v>
      </c>
      <c r="B1322" s="72">
        <v>9003471400</v>
      </c>
      <c r="C1322" t="s">
        <v>45</v>
      </c>
      <c r="D1322" s="47">
        <f>Table3[[#This Row],[Residential CLM $ Collected]]+Table3[[#This Row],[C&amp;I CLM $ Collected]]</f>
        <v>212.62626</v>
      </c>
      <c r="E1322" s="48">
        <f>Table3[[#This Row],[CLM $ Collected ]]/'1.) CLM Reference'!$B$4</f>
        <v>2.2890008511926689E-6</v>
      </c>
      <c r="F1322" s="47">
        <f>Table3[[#This Row],[Residential Incentive Disbursements]]+Table3[[#This Row],[C&amp;I Incentive Disbursements]]</f>
        <v>0</v>
      </c>
      <c r="G1322" s="48">
        <f>Table3[[#This Row],[Incentive Disbursements]]/'1.) CLM Reference'!$B$5</f>
        <v>0</v>
      </c>
      <c r="H1322" s="47">
        <v>212.62626</v>
      </c>
      <c r="I1322" s="48">
        <f>Table3[[#This Row],[Residential CLM $ Collected]]/'1.) CLM Reference'!$B$4</f>
        <v>2.2890008511926689E-6</v>
      </c>
      <c r="J1322" s="49">
        <v>0</v>
      </c>
      <c r="K1322" s="48">
        <f>Table3[[#This Row],[Residential Incentive Disbursements]]/'1.) CLM Reference'!$B$5</f>
        <v>0</v>
      </c>
      <c r="L1322" s="49">
        <v>0</v>
      </c>
      <c r="M1322" s="48">
        <f>Table3[[#This Row],[C&amp;I CLM $ Collected]]/'1.) CLM Reference'!$B$4</f>
        <v>0</v>
      </c>
      <c r="N1322" s="49">
        <v>0</v>
      </c>
      <c r="O1322" s="67">
        <f>Table3[[#This Row],[C&amp;I Incentive Disbursements]]/'1.) CLM Reference'!$B$5</f>
        <v>0</v>
      </c>
    </row>
    <row r="1323" spans="1:15" x14ac:dyDescent="0.35">
      <c r="A1323" t="s">
        <v>190</v>
      </c>
      <c r="B1323" s="72">
        <v>9003473100</v>
      </c>
      <c r="C1323" t="s">
        <v>45</v>
      </c>
      <c r="D1323" s="47">
        <f>Table3[[#This Row],[Residential CLM $ Collected]]+Table3[[#This Row],[C&amp;I CLM $ Collected]]</f>
        <v>345313.52675399999</v>
      </c>
      <c r="E1323" s="48">
        <f>Table3[[#This Row],[CLM $ Collected ]]/'1.) CLM Reference'!$B$4</f>
        <v>3.7174286782274604E-3</v>
      </c>
      <c r="F1323" s="47">
        <f>Table3[[#This Row],[Residential Incentive Disbursements]]+Table3[[#This Row],[C&amp;I Incentive Disbursements]]</f>
        <v>692965.46000000008</v>
      </c>
      <c r="G1323" s="48">
        <f>Table3[[#This Row],[Incentive Disbursements]]/'1.) CLM Reference'!$B$5</f>
        <v>5.5641677423441871E-3</v>
      </c>
      <c r="H1323" s="47">
        <v>189524.88584399997</v>
      </c>
      <c r="I1323" s="48">
        <f>Table3[[#This Row],[Residential CLM $ Collected]]/'1.) CLM Reference'!$B$4</f>
        <v>2.0403059575948394E-3</v>
      </c>
      <c r="J1323" s="49">
        <v>552020.05000000005</v>
      </c>
      <c r="K1323" s="48">
        <f>Table3[[#This Row],[Residential Incentive Disbursements]]/'1.) CLM Reference'!$B$5</f>
        <v>4.4324462511266078E-3</v>
      </c>
      <c r="L1323" s="49">
        <v>155788.64091000002</v>
      </c>
      <c r="M1323" s="48">
        <f>Table3[[#This Row],[C&amp;I CLM $ Collected]]/'1.) CLM Reference'!$B$4</f>
        <v>1.6771227206326209E-3</v>
      </c>
      <c r="N1323" s="49">
        <v>140945.41</v>
      </c>
      <c r="O1323" s="67">
        <f>Table3[[#This Row],[C&amp;I Incentive Disbursements]]/'1.) CLM Reference'!$B$5</f>
        <v>1.1317214912175792E-3</v>
      </c>
    </row>
    <row r="1324" spans="1:15" x14ac:dyDescent="0.35">
      <c r="A1324" t="s">
        <v>190</v>
      </c>
      <c r="B1324" s="72">
        <v>9003473400</v>
      </c>
      <c r="C1324" t="s">
        <v>45</v>
      </c>
      <c r="D1324" s="47">
        <f>Table3[[#This Row],[Residential CLM $ Collected]]+Table3[[#This Row],[C&amp;I CLM $ Collected]]</f>
        <v>20071.610789999999</v>
      </c>
      <c r="E1324" s="48">
        <f>Table3[[#This Row],[CLM $ Collected ]]/'1.) CLM Reference'!$B$4</f>
        <v>2.1607836296004996E-4</v>
      </c>
      <c r="F1324" s="47">
        <f>Table3[[#This Row],[Residential Incentive Disbursements]]+Table3[[#This Row],[C&amp;I Incentive Disbursements]]</f>
        <v>21364.74</v>
      </c>
      <c r="G1324" s="48">
        <f>Table3[[#This Row],[Incentive Disbursements]]/'1.) CLM Reference'!$B$5</f>
        <v>1.7154822858208625E-4</v>
      </c>
      <c r="H1324" s="47">
        <v>20071.610789999999</v>
      </c>
      <c r="I1324" s="48">
        <f>Table3[[#This Row],[Residential CLM $ Collected]]/'1.) CLM Reference'!$B$4</f>
        <v>2.1607836296004996E-4</v>
      </c>
      <c r="J1324" s="49">
        <v>21364.74</v>
      </c>
      <c r="K1324" s="48">
        <f>Table3[[#This Row],[Residential Incentive Disbursements]]/'1.) CLM Reference'!$B$5</f>
        <v>1.7154822858208625E-4</v>
      </c>
      <c r="L1324" s="49">
        <v>0</v>
      </c>
      <c r="M1324" s="48">
        <f>Table3[[#This Row],[C&amp;I CLM $ Collected]]/'1.) CLM Reference'!$B$4</f>
        <v>0</v>
      </c>
      <c r="N1324" s="49">
        <v>0</v>
      </c>
      <c r="O1324" s="67">
        <f>Table3[[#This Row],[C&amp;I Incentive Disbursements]]/'1.) CLM Reference'!$B$5</f>
        <v>0</v>
      </c>
    </row>
    <row r="1325" spans="1:15" x14ac:dyDescent="0.35">
      <c r="A1325" t="s">
        <v>190</v>
      </c>
      <c r="B1325" s="72">
        <v>9003473501</v>
      </c>
      <c r="C1325" t="s">
        <v>45</v>
      </c>
      <c r="D1325" s="47">
        <f>Table3[[#This Row],[Residential CLM $ Collected]]+Table3[[#This Row],[C&amp;I CLM $ Collected]]</f>
        <v>49866.624990000004</v>
      </c>
      <c r="E1325" s="48">
        <f>Table3[[#This Row],[CLM $ Collected ]]/'1.) CLM Reference'!$B$4</f>
        <v>5.3683278372208408E-4</v>
      </c>
      <c r="F1325" s="47">
        <f>Table3[[#This Row],[Residential Incentive Disbursements]]+Table3[[#This Row],[C&amp;I Incentive Disbursements]]</f>
        <v>28077</v>
      </c>
      <c r="G1325" s="48">
        <f>Table3[[#This Row],[Incentive Disbursements]]/'1.) CLM Reference'!$B$5</f>
        <v>2.2544433556875653E-4</v>
      </c>
      <c r="H1325" s="47">
        <v>49866.624990000004</v>
      </c>
      <c r="I1325" s="48">
        <f>Table3[[#This Row],[Residential CLM $ Collected]]/'1.) CLM Reference'!$B$4</f>
        <v>5.3683278372208408E-4</v>
      </c>
      <c r="J1325" s="49">
        <v>28077</v>
      </c>
      <c r="K1325" s="48">
        <f>Table3[[#This Row],[Residential Incentive Disbursements]]/'1.) CLM Reference'!$B$5</f>
        <v>2.2544433556875653E-4</v>
      </c>
      <c r="L1325" s="49">
        <v>0</v>
      </c>
      <c r="M1325" s="48">
        <f>Table3[[#This Row],[C&amp;I CLM $ Collected]]/'1.) CLM Reference'!$B$4</f>
        <v>0</v>
      </c>
      <c r="N1325" s="49">
        <v>0</v>
      </c>
      <c r="O1325" s="67">
        <f>Table3[[#This Row],[C&amp;I Incentive Disbursements]]/'1.) CLM Reference'!$B$5</f>
        <v>0</v>
      </c>
    </row>
    <row r="1326" spans="1:15" x14ac:dyDescent="0.35">
      <c r="A1326" t="s">
        <v>190</v>
      </c>
      <c r="B1326" s="72">
        <v>9003473502</v>
      </c>
      <c r="C1326" t="s">
        <v>45</v>
      </c>
      <c r="D1326" s="47">
        <f>Table3[[#This Row],[Residential CLM $ Collected]]+Table3[[#This Row],[C&amp;I CLM $ Collected]]</f>
        <v>32310.085521000001</v>
      </c>
      <c r="E1326" s="48">
        <f>Table3[[#This Row],[CLM $ Collected ]]/'1.) CLM Reference'!$B$4</f>
        <v>3.4783009991182142E-4</v>
      </c>
      <c r="F1326" s="47">
        <f>Table3[[#This Row],[Residential Incentive Disbursements]]+Table3[[#This Row],[C&amp;I Incentive Disbursements]]</f>
        <v>52284.84</v>
      </c>
      <c r="G1326" s="48">
        <f>Table3[[#This Row],[Incentive Disbursements]]/'1.) CLM Reference'!$B$5</f>
        <v>4.1982124208849749E-4</v>
      </c>
      <c r="H1326" s="47">
        <v>32310.085521000001</v>
      </c>
      <c r="I1326" s="48">
        <f>Table3[[#This Row],[Residential CLM $ Collected]]/'1.) CLM Reference'!$B$4</f>
        <v>3.4783009991182142E-4</v>
      </c>
      <c r="J1326" s="49">
        <v>52284.84</v>
      </c>
      <c r="K1326" s="48">
        <f>Table3[[#This Row],[Residential Incentive Disbursements]]/'1.) CLM Reference'!$B$5</f>
        <v>4.1982124208849749E-4</v>
      </c>
      <c r="L1326" s="49">
        <v>0</v>
      </c>
      <c r="M1326" s="48">
        <f>Table3[[#This Row],[C&amp;I CLM $ Collected]]/'1.) CLM Reference'!$B$4</f>
        <v>0</v>
      </c>
      <c r="N1326" s="49">
        <v>0</v>
      </c>
      <c r="O1326" s="67">
        <f>Table3[[#This Row],[C&amp;I Incentive Disbursements]]/'1.) CLM Reference'!$B$5</f>
        <v>0</v>
      </c>
    </row>
    <row r="1327" spans="1:15" x14ac:dyDescent="0.35">
      <c r="A1327" t="s">
        <v>190</v>
      </c>
      <c r="B1327" s="72">
        <v>9003473601</v>
      </c>
      <c r="C1327" t="s">
        <v>45</v>
      </c>
      <c r="D1327" s="47">
        <f>Table3[[#This Row],[Residential CLM $ Collected]]+Table3[[#This Row],[C&amp;I CLM $ Collected]]</f>
        <v>34410.325530000002</v>
      </c>
      <c r="E1327" s="48">
        <f>Table3[[#This Row],[CLM $ Collected ]]/'1.) CLM Reference'!$B$4</f>
        <v>3.7043996554323453E-4</v>
      </c>
      <c r="F1327" s="47">
        <f>Table3[[#This Row],[Residential Incentive Disbursements]]+Table3[[#This Row],[C&amp;I Incentive Disbursements]]</f>
        <v>17347.560000000001</v>
      </c>
      <c r="G1327" s="48">
        <f>Table3[[#This Row],[Incentive Disbursements]]/'1.) CLM Reference'!$B$5</f>
        <v>1.3929227260530463E-4</v>
      </c>
      <c r="H1327" s="47">
        <v>34410.325530000002</v>
      </c>
      <c r="I1327" s="48">
        <f>Table3[[#This Row],[Residential CLM $ Collected]]/'1.) CLM Reference'!$B$4</f>
        <v>3.7043996554323453E-4</v>
      </c>
      <c r="J1327" s="49">
        <v>17347.560000000001</v>
      </c>
      <c r="K1327" s="48">
        <f>Table3[[#This Row],[Residential Incentive Disbursements]]/'1.) CLM Reference'!$B$5</f>
        <v>1.3929227260530463E-4</v>
      </c>
      <c r="L1327" s="49">
        <v>0</v>
      </c>
      <c r="M1327" s="48">
        <f>Table3[[#This Row],[C&amp;I CLM $ Collected]]/'1.) CLM Reference'!$B$4</f>
        <v>0</v>
      </c>
      <c r="N1327" s="49">
        <v>0</v>
      </c>
      <c r="O1327" s="67">
        <f>Table3[[#This Row],[C&amp;I Incentive Disbursements]]/'1.) CLM Reference'!$B$5</f>
        <v>0</v>
      </c>
    </row>
    <row r="1328" spans="1:15" x14ac:dyDescent="0.35">
      <c r="A1328" t="s">
        <v>190</v>
      </c>
      <c r="B1328" s="72">
        <v>9003473602</v>
      </c>
      <c r="C1328" t="s">
        <v>45</v>
      </c>
      <c r="D1328" s="47">
        <f>Table3[[#This Row],[Residential CLM $ Collected]]+Table3[[#This Row],[C&amp;I CLM $ Collected]]</f>
        <v>21520.820412000001</v>
      </c>
      <c r="E1328" s="48">
        <f>Table3[[#This Row],[CLM $ Collected ]]/'1.) CLM Reference'!$B$4</f>
        <v>2.3167964409209174E-4</v>
      </c>
      <c r="F1328" s="47">
        <f>Table3[[#This Row],[Residential Incentive Disbursements]]+Table3[[#This Row],[C&amp;I Incentive Disbursements]]</f>
        <v>32396.705000000002</v>
      </c>
      <c r="G1328" s="48">
        <f>Table3[[#This Row],[Incentive Disbursements]]/'1.) CLM Reference'!$B$5</f>
        <v>2.6012941672336833E-4</v>
      </c>
      <c r="H1328" s="47">
        <v>21520.820412000001</v>
      </c>
      <c r="I1328" s="48">
        <f>Table3[[#This Row],[Residential CLM $ Collected]]/'1.) CLM Reference'!$B$4</f>
        <v>2.3167964409209174E-4</v>
      </c>
      <c r="J1328" s="49">
        <v>32396.705000000002</v>
      </c>
      <c r="K1328" s="48">
        <f>Table3[[#This Row],[Residential Incentive Disbursements]]/'1.) CLM Reference'!$B$5</f>
        <v>2.6012941672336833E-4</v>
      </c>
      <c r="L1328" s="49">
        <v>0</v>
      </c>
      <c r="M1328" s="48">
        <f>Table3[[#This Row],[C&amp;I CLM $ Collected]]/'1.) CLM Reference'!$B$4</f>
        <v>0</v>
      </c>
      <c r="N1328" s="49">
        <v>0</v>
      </c>
      <c r="O1328" s="67">
        <f>Table3[[#This Row],[C&amp;I Incentive Disbursements]]/'1.) CLM Reference'!$B$5</f>
        <v>0</v>
      </c>
    </row>
    <row r="1329" spans="1:15" x14ac:dyDescent="0.35">
      <c r="A1329" t="s">
        <v>190</v>
      </c>
      <c r="B1329" s="72">
        <v>9003473700</v>
      </c>
      <c r="C1329" t="s">
        <v>45</v>
      </c>
      <c r="D1329" s="47">
        <f>Table3[[#This Row],[Residential CLM $ Collected]]+Table3[[#This Row],[C&amp;I CLM $ Collected]]</f>
        <v>49787.161830000005</v>
      </c>
      <c r="E1329" s="48">
        <f>Table3[[#This Row],[CLM $ Collected ]]/'1.) CLM Reference'!$B$4</f>
        <v>5.3597733321997557E-4</v>
      </c>
      <c r="F1329" s="47">
        <f>Table3[[#This Row],[Residential Incentive Disbursements]]+Table3[[#This Row],[C&amp;I Incentive Disbursements]]</f>
        <v>103144.505</v>
      </c>
      <c r="G1329" s="48">
        <f>Table3[[#This Row],[Incentive Disbursements]]/'1.) CLM Reference'!$B$5</f>
        <v>8.281990382623958E-4</v>
      </c>
      <c r="H1329" s="47">
        <v>49787.161830000005</v>
      </c>
      <c r="I1329" s="48">
        <f>Table3[[#This Row],[Residential CLM $ Collected]]/'1.) CLM Reference'!$B$4</f>
        <v>5.3597733321997557E-4</v>
      </c>
      <c r="J1329" s="49">
        <v>103144.505</v>
      </c>
      <c r="K1329" s="48">
        <f>Table3[[#This Row],[Residential Incentive Disbursements]]/'1.) CLM Reference'!$B$5</f>
        <v>8.281990382623958E-4</v>
      </c>
      <c r="L1329" s="49">
        <v>0</v>
      </c>
      <c r="M1329" s="48">
        <f>Table3[[#This Row],[C&amp;I CLM $ Collected]]/'1.) CLM Reference'!$B$4</f>
        <v>0</v>
      </c>
      <c r="N1329" s="49">
        <v>0</v>
      </c>
      <c r="O1329" s="67">
        <f>Table3[[#This Row],[C&amp;I Incentive Disbursements]]/'1.) CLM Reference'!$B$5</f>
        <v>0</v>
      </c>
    </row>
    <row r="1330" spans="1:15" x14ac:dyDescent="0.35">
      <c r="A1330" t="s">
        <v>190</v>
      </c>
      <c r="B1330" s="72">
        <v>9003473800</v>
      </c>
      <c r="C1330" t="s">
        <v>45</v>
      </c>
      <c r="D1330" s="47">
        <f>Table3[[#This Row],[Residential CLM $ Collected]]+Table3[[#This Row],[C&amp;I CLM $ Collected]]</f>
        <v>14993.566140000001</v>
      </c>
      <c r="E1330" s="48">
        <f>Table3[[#This Row],[CLM $ Collected ]]/'1.) CLM Reference'!$B$4</f>
        <v>1.6141132171009159E-4</v>
      </c>
      <c r="F1330" s="47">
        <f>Table3[[#This Row],[Residential Incentive Disbursements]]+Table3[[#This Row],[C&amp;I Incentive Disbursements]]</f>
        <v>4319.22</v>
      </c>
      <c r="G1330" s="48">
        <f>Table3[[#This Row],[Incentive Disbursements]]/'1.) CLM Reference'!$B$5</f>
        <v>3.4681186846005081E-5</v>
      </c>
      <c r="H1330" s="47">
        <v>14993.566140000001</v>
      </c>
      <c r="I1330" s="48">
        <f>Table3[[#This Row],[Residential CLM $ Collected]]/'1.) CLM Reference'!$B$4</f>
        <v>1.6141132171009159E-4</v>
      </c>
      <c r="J1330" s="49">
        <v>4319.22</v>
      </c>
      <c r="K1330" s="48">
        <f>Table3[[#This Row],[Residential Incentive Disbursements]]/'1.) CLM Reference'!$B$5</f>
        <v>3.4681186846005081E-5</v>
      </c>
      <c r="L1330" s="49">
        <v>0</v>
      </c>
      <c r="M1330" s="48">
        <f>Table3[[#This Row],[C&amp;I CLM $ Collected]]/'1.) CLM Reference'!$B$4</f>
        <v>0</v>
      </c>
      <c r="N1330" s="49">
        <v>0</v>
      </c>
      <c r="O1330" s="67">
        <f>Table3[[#This Row],[C&amp;I Incentive Disbursements]]/'1.) CLM Reference'!$B$5</f>
        <v>0</v>
      </c>
    </row>
    <row r="1331" spans="1:15" x14ac:dyDescent="0.35">
      <c r="A1331" t="s">
        <v>190</v>
      </c>
      <c r="B1331" s="72">
        <v>9003524400</v>
      </c>
      <c r="C1331" t="s">
        <v>45</v>
      </c>
      <c r="D1331" s="47">
        <f>Table3[[#This Row],[Residential CLM $ Collected]]+Table3[[#This Row],[C&amp;I CLM $ Collected]]</f>
        <v>384.03813000000002</v>
      </c>
      <c r="E1331" s="48">
        <f>Table3[[#This Row],[CLM $ Collected ]]/'1.) CLM Reference'!$B$4</f>
        <v>4.1343134496201962E-6</v>
      </c>
      <c r="F1331" s="47">
        <f>Table3[[#This Row],[Residential Incentive Disbursements]]+Table3[[#This Row],[C&amp;I Incentive Disbursements]]</f>
        <v>0</v>
      </c>
      <c r="G1331" s="48">
        <f>Table3[[#This Row],[Incentive Disbursements]]/'1.) CLM Reference'!$B$5</f>
        <v>0</v>
      </c>
      <c r="H1331" s="47">
        <v>384.03813000000002</v>
      </c>
      <c r="I1331" s="48">
        <f>Table3[[#This Row],[Residential CLM $ Collected]]/'1.) CLM Reference'!$B$4</f>
        <v>4.1343134496201962E-6</v>
      </c>
      <c r="J1331" s="49">
        <v>0</v>
      </c>
      <c r="K1331" s="48">
        <f>Table3[[#This Row],[Residential Incentive Disbursements]]/'1.) CLM Reference'!$B$5</f>
        <v>0</v>
      </c>
      <c r="L1331" s="49">
        <v>0</v>
      </c>
      <c r="M1331" s="48">
        <f>Table3[[#This Row],[C&amp;I CLM $ Collected]]/'1.) CLM Reference'!$B$4</f>
        <v>0</v>
      </c>
      <c r="N1331" s="49">
        <v>0</v>
      </c>
      <c r="O1331" s="67">
        <f>Table3[[#This Row],[C&amp;I Incentive Disbursements]]/'1.) CLM Reference'!$B$5</f>
        <v>0</v>
      </c>
    </row>
    <row r="1332" spans="1:15" x14ac:dyDescent="0.35">
      <c r="A1332" t="s">
        <v>191</v>
      </c>
      <c r="B1332" s="72">
        <v>9003476100</v>
      </c>
      <c r="C1332" t="s">
        <v>45</v>
      </c>
      <c r="D1332" s="47">
        <f>Table3[[#This Row],[Residential CLM $ Collected]]+Table3[[#This Row],[C&amp;I CLM $ Collected]]</f>
        <v>42889.14903</v>
      </c>
      <c r="E1332" s="48">
        <f>Table3[[#This Row],[CLM $ Collected ]]/'1.) CLM Reference'!$B$4</f>
        <v>4.6171765724797691E-4</v>
      </c>
      <c r="F1332" s="47">
        <f>Table3[[#This Row],[Residential Incentive Disbursements]]+Table3[[#This Row],[C&amp;I Incentive Disbursements]]</f>
        <v>62902</v>
      </c>
      <c r="G1332" s="48">
        <f>Table3[[#This Row],[Incentive Disbursements]]/'1.) CLM Reference'!$B$5</f>
        <v>5.0507175253573821E-4</v>
      </c>
      <c r="H1332" s="47">
        <v>42889.14903</v>
      </c>
      <c r="I1332" s="48">
        <f>Table3[[#This Row],[Residential CLM $ Collected]]/'1.) CLM Reference'!$B$4</f>
        <v>4.6171765724797691E-4</v>
      </c>
      <c r="J1332" s="49">
        <v>62902</v>
      </c>
      <c r="K1332" s="48">
        <f>Table3[[#This Row],[Residential Incentive Disbursements]]/'1.) CLM Reference'!$B$5</f>
        <v>5.0507175253573821E-4</v>
      </c>
      <c r="L1332" s="49">
        <v>0</v>
      </c>
      <c r="M1332" s="48">
        <f>Table3[[#This Row],[C&amp;I CLM $ Collected]]/'1.) CLM Reference'!$B$4</f>
        <v>0</v>
      </c>
      <c r="N1332" s="49">
        <v>0</v>
      </c>
      <c r="O1332" s="67">
        <f>Table3[[#This Row],[C&amp;I Incentive Disbursements]]/'1.) CLM Reference'!$B$5</f>
        <v>0</v>
      </c>
    </row>
    <row r="1333" spans="1:15" x14ac:dyDescent="0.35">
      <c r="A1333" t="s">
        <v>191</v>
      </c>
      <c r="B1333" s="72">
        <v>9003476200</v>
      </c>
      <c r="C1333" t="s">
        <v>45</v>
      </c>
      <c r="D1333" s="47">
        <f>Table3[[#This Row],[Residential CLM $ Collected]]+Table3[[#This Row],[C&amp;I CLM $ Collected]]</f>
        <v>24899.775389999999</v>
      </c>
      <c r="E1333" s="48">
        <f>Table3[[#This Row],[CLM $ Collected ]]/'1.) CLM Reference'!$B$4</f>
        <v>2.6805535243961054E-4</v>
      </c>
      <c r="F1333" s="47">
        <f>Table3[[#This Row],[Residential Incentive Disbursements]]+Table3[[#This Row],[C&amp;I Incentive Disbursements]]</f>
        <v>12391.18</v>
      </c>
      <c r="G1333" s="48">
        <f>Table3[[#This Row],[Incentive Disbursements]]/'1.) CLM Reference'!$B$5</f>
        <v>9.9495008085367549E-5</v>
      </c>
      <c r="H1333" s="47">
        <v>24899.775389999999</v>
      </c>
      <c r="I1333" s="48">
        <f>Table3[[#This Row],[Residential CLM $ Collected]]/'1.) CLM Reference'!$B$4</f>
        <v>2.6805535243961054E-4</v>
      </c>
      <c r="J1333" s="49">
        <v>12391.18</v>
      </c>
      <c r="K1333" s="48">
        <f>Table3[[#This Row],[Residential Incentive Disbursements]]/'1.) CLM Reference'!$B$5</f>
        <v>9.9495008085367549E-5</v>
      </c>
      <c r="L1333" s="49">
        <v>0</v>
      </c>
      <c r="M1333" s="48">
        <f>Table3[[#This Row],[C&amp;I CLM $ Collected]]/'1.) CLM Reference'!$B$4</f>
        <v>0</v>
      </c>
      <c r="N1333" s="49">
        <v>0</v>
      </c>
      <c r="O1333" s="67">
        <f>Table3[[#This Row],[C&amp;I Incentive Disbursements]]/'1.) CLM Reference'!$B$5</f>
        <v>0</v>
      </c>
    </row>
    <row r="1334" spans="1:15" x14ac:dyDescent="0.35">
      <c r="A1334" t="s">
        <v>191</v>
      </c>
      <c r="B1334" s="72">
        <v>9003476300</v>
      </c>
      <c r="C1334" t="s">
        <v>45</v>
      </c>
      <c r="D1334" s="47">
        <f>Table3[[#This Row],[Residential CLM $ Collected]]+Table3[[#This Row],[C&amp;I CLM $ Collected]]</f>
        <v>210452.227251</v>
      </c>
      <c r="E1334" s="48">
        <f>Table3[[#This Row],[CLM $ Collected ]]/'1.) CLM Reference'!$B$4</f>
        <v>2.2655965792415856E-3</v>
      </c>
      <c r="F1334" s="47">
        <f>Table3[[#This Row],[Residential Incentive Disbursements]]+Table3[[#This Row],[C&amp;I Incentive Disbursements]]</f>
        <v>351707.20999999996</v>
      </c>
      <c r="G1334" s="48">
        <f>Table3[[#This Row],[Incentive Disbursements]]/'1.) CLM Reference'!$B$5</f>
        <v>2.8240338452538063E-3</v>
      </c>
      <c r="H1334" s="47">
        <v>108914.252601</v>
      </c>
      <c r="I1334" s="48">
        <f>Table3[[#This Row],[Residential CLM $ Collected]]/'1.) CLM Reference'!$B$4</f>
        <v>1.1725024788128348E-3</v>
      </c>
      <c r="J1334" s="49">
        <v>234263.3</v>
      </c>
      <c r="K1334" s="48">
        <f>Table3[[#This Row],[Residential Incentive Disbursements]]/'1.) CLM Reference'!$B$5</f>
        <v>1.8810177019141746E-3</v>
      </c>
      <c r="L1334" s="49">
        <v>101537.97465</v>
      </c>
      <c r="M1334" s="48">
        <f>Table3[[#This Row],[C&amp;I CLM $ Collected]]/'1.) CLM Reference'!$B$4</f>
        <v>1.0930941004287506E-3</v>
      </c>
      <c r="N1334" s="49">
        <v>117443.91</v>
      </c>
      <c r="O1334" s="67">
        <f>Table3[[#This Row],[C&amp;I Incentive Disbursements]]/'1.) CLM Reference'!$B$5</f>
        <v>9.430161433396318E-4</v>
      </c>
    </row>
    <row r="1335" spans="1:15" x14ac:dyDescent="0.35">
      <c r="A1335" t="s">
        <v>192</v>
      </c>
      <c r="B1335" s="72">
        <v>9009352600</v>
      </c>
      <c r="C1335" t="s">
        <v>45</v>
      </c>
      <c r="D1335" s="47">
        <f>Table3[[#This Row],[Residential CLM $ Collected]]+Table3[[#This Row],[C&amp;I CLM $ Collected]]</f>
        <v>299.64837</v>
      </c>
      <c r="E1335" s="48">
        <f>Table3[[#This Row],[CLM $ Collected ]]/'1.) CLM Reference'!$B$4</f>
        <v>3.2258262643028936E-6</v>
      </c>
      <c r="F1335" s="47">
        <f>Table3[[#This Row],[Residential Incentive Disbursements]]+Table3[[#This Row],[C&amp;I Incentive Disbursements]]</f>
        <v>330.86</v>
      </c>
      <c r="G1335" s="48">
        <f>Table3[[#This Row],[Incentive Disbursements]]/'1.) CLM Reference'!$B$5</f>
        <v>2.656641124987669E-6</v>
      </c>
      <c r="H1335" s="47">
        <v>299.64837</v>
      </c>
      <c r="I1335" s="48">
        <f>Table3[[#This Row],[Residential CLM $ Collected]]/'1.) CLM Reference'!$B$4</f>
        <v>3.2258262643028936E-6</v>
      </c>
      <c r="J1335" s="49">
        <v>330.86</v>
      </c>
      <c r="K1335" s="48">
        <f>Table3[[#This Row],[Residential Incentive Disbursements]]/'1.) CLM Reference'!$B$5</f>
        <v>2.656641124987669E-6</v>
      </c>
      <c r="L1335" s="49">
        <v>0</v>
      </c>
      <c r="M1335" s="48">
        <f>Table3[[#This Row],[C&amp;I CLM $ Collected]]/'1.) CLM Reference'!$B$4</f>
        <v>0</v>
      </c>
      <c r="N1335" s="49">
        <v>0</v>
      </c>
      <c r="O1335" s="67">
        <f>Table3[[#This Row],[C&amp;I Incentive Disbursements]]/'1.) CLM Reference'!$B$5</f>
        <v>0</v>
      </c>
    </row>
    <row r="1336" spans="1:15" x14ac:dyDescent="0.35">
      <c r="A1336" t="s">
        <v>192</v>
      </c>
      <c r="B1336" s="72">
        <v>9009352701</v>
      </c>
      <c r="C1336" t="s">
        <v>45</v>
      </c>
      <c r="D1336" s="47">
        <f>Table3[[#This Row],[Residential CLM $ Collected]]+Table3[[#This Row],[C&amp;I CLM $ Collected]]</f>
        <v>200.53676999999999</v>
      </c>
      <c r="E1336" s="48">
        <f>Table3[[#This Row],[CLM $ Collected ]]/'1.) CLM Reference'!$B$4</f>
        <v>2.1588529903382039E-6</v>
      </c>
      <c r="F1336" s="47">
        <f>Table3[[#This Row],[Residential Incentive Disbursements]]+Table3[[#This Row],[C&amp;I Incentive Disbursements]]</f>
        <v>0</v>
      </c>
      <c r="G1336" s="48">
        <f>Table3[[#This Row],[Incentive Disbursements]]/'1.) CLM Reference'!$B$5</f>
        <v>0</v>
      </c>
      <c r="H1336" s="47">
        <v>200.53676999999999</v>
      </c>
      <c r="I1336" s="48">
        <f>Table3[[#This Row],[Residential CLM $ Collected]]/'1.) CLM Reference'!$B$4</f>
        <v>2.1588529903382039E-6</v>
      </c>
      <c r="J1336" s="49">
        <v>0</v>
      </c>
      <c r="K1336" s="48">
        <f>Table3[[#This Row],[Residential Incentive Disbursements]]/'1.) CLM Reference'!$B$5</f>
        <v>0</v>
      </c>
      <c r="L1336" s="49">
        <v>0</v>
      </c>
      <c r="M1336" s="48">
        <f>Table3[[#This Row],[C&amp;I CLM $ Collected]]/'1.) CLM Reference'!$B$4</f>
        <v>0</v>
      </c>
      <c r="N1336" s="49">
        <v>0</v>
      </c>
      <c r="O1336" s="67">
        <f>Table3[[#This Row],[C&amp;I Incentive Disbursements]]/'1.) CLM Reference'!$B$5</f>
        <v>0</v>
      </c>
    </row>
    <row r="1337" spans="1:15" x14ac:dyDescent="0.35">
      <c r="A1337" t="s">
        <v>192</v>
      </c>
      <c r="B1337" s="72">
        <v>9009361100</v>
      </c>
      <c r="C1337" t="s">
        <v>45</v>
      </c>
      <c r="D1337" s="47">
        <f>Table3[[#This Row],[Residential CLM $ Collected]]+Table3[[#This Row],[C&amp;I CLM $ Collected]]</f>
        <v>225301.024767</v>
      </c>
      <c r="E1337" s="48">
        <f>Table3[[#This Row],[CLM $ Collected ]]/'1.) CLM Reference'!$B$4</f>
        <v>2.4254494128159122E-3</v>
      </c>
      <c r="F1337" s="47">
        <f>Table3[[#This Row],[Residential Incentive Disbursements]]+Table3[[#This Row],[C&amp;I Incentive Disbursements]]</f>
        <v>418999.42249999999</v>
      </c>
      <c r="G1337" s="48">
        <f>Table3[[#This Row],[Incentive Disbursements]]/'1.) CLM Reference'!$B$5</f>
        <v>3.364356819076297E-3</v>
      </c>
      <c r="H1337" s="47">
        <v>168131.66920199999</v>
      </c>
      <c r="I1337" s="48">
        <f>Table3[[#This Row],[Residential CLM $ Collected]]/'1.) CLM Reference'!$B$4</f>
        <v>1.8100000155946033E-3</v>
      </c>
      <c r="J1337" s="49">
        <v>389512.53249999997</v>
      </c>
      <c r="K1337" s="48">
        <f>Table3[[#This Row],[Residential Incentive Disbursements]]/'1.) CLM Reference'!$B$5</f>
        <v>3.1275917685353199E-3</v>
      </c>
      <c r="L1337" s="49">
        <v>57169.355564999998</v>
      </c>
      <c r="M1337" s="48">
        <f>Table3[[#This Row],[C&amp;I CLM $ Collected]]/'1.) CLM Reference'!$B$4</f>
        <v>6.1544939722130902E-4</v>
      </c>
      <c r="N1337" s="49">
        <v>29486.89</v>
      </c>
      <c r="O1337" s="67">
        <f>Table3[[#This Row],[C&amp;I Incentive Disbursements]]/'1.) CLM Reference'!$B$5</f>
        <v>2.36765050540977E-4</v>
      </c>
    </row>
    <row r="1338" spans="1:15" x14ac:dyDescent="0.35">
      <c r="A1338" t="s">
        <v>192</v>
      </c>
      <c r="B1338" s="72">
        <v>9009361200</v>
      </c>
      <c r="C1338" t="s">
        <v>45</v>
      </c>
      <c r="D1338" s="47">
        <f>Table3[[#This Row],[Residential CLM $ Collected]]+Table3[[#This Row],[C&amp;I CLM $ Collected]]</f>
        <v>66860.190285000004</v>
      </c>
      <c r="E1338" s="48">
        <f>Table3[[#This Row],[CLM $ Collected ]]/'1.) CLM Reference'!$B$4</f>
        <v>7.1977484094988455E-4</v>
      </c>
      <c r="F1338" s="47">
        <f>Table3[[#This Row],[Residential Incentive Disbursements]]+Table3[[#This Row],[C&amp;I Incentive Disbursements]]</f>
        <v>96540.82</v>
      </c>
      <c r="G1338" s="48">
        <f>Table3[[#This Row],[Incentive Disbursements]]/'1.) CLM Reference'!$B$5</f>
        <v>7.7517473448598224E-4</v>
      </c>
      <c r="H1338" s="47">
        <v>66860.190285000004</v>
      </c>
      <c r="I1338" s="48">
        <f>Table3[[#This Row],[Residential CLM $ Collected]]/'1.) CLM Reference'!$B$4</f>
        <v>7.1977484094988455E-4</v>
      </c>
      <c r="J1338" s="49">
        <v>96540.82</v>
      </c>
      <c r="K1338" s="48">
        <f>Table3[[#This Row],[Residential Incentive Disbursements]]/'1.) CLM Reference'!$B$5</f>
        <v>7.7517473448598224E-4</v>
      </c>
      <c r="L1338" s="49">
        <v>0</v>
      </c>
      <c r="M1338" s="48">
        <f>Table3[[#This Row],[C&amp;I CLM $ Collected]]/'1.) CLM Reference'!$B$4</f>
        <v>0</v>
      </c>
      <c r="N1338" s="49">
        <v>0</v>
      </c>
      <c r="O1338" s="67">
        <f>Table3[[#This Row],[C&amp;I Incentive Disbursements]]/'1.) CLM Reference'!$B$5</f>
        <v>0</v>
      </c>
    </row>
    <row r="1339" spans="1:15" x14ac:dyDescent="0.35">
      <c r="A1339" t="s">
        <v>192</v>
      </c>
      <c r="B1339" s="72">
        <v>9009361300</v>
      </c>
      <c r="C1339" t="s">
        <v>45</v>
      </c>
      <c r="D1339" s="47">
        <f>Table3[[#This Row],[Residential CLM $ Collected]]+Table3[[#This Row],[C&amp;I CLM $ Collected]]</f>
        <v>50802.316740000002</v>
      </c>
      <c r="E1339" s="48">
        <f>Table3[[#This Row],[CLM $ Collected ]]/'1.) CLM Reference'!$B$4</f>
        <v>5.4690585377563221E-4</v>
      </c>
      <c r="F1339" s="47">
        <f>Table3[[#This Row],[Residential Incentive Disbursements]]+Table3[[#This Row],[C&amp;I Incentive Disbursements]]</f>
        <v>60562.62</v>
      </c>
      <c r="G1339" s="48">
        <f>Table3[[#This Row],[Incentive Disbursements]]/'1.) CLM Reference'!$B$5</f>
        <v>4.8628769548751953E-4</v>
      </c>
      <c r="H1339" s="47">
        <v>50802.316740000002</v>
      </c>
      <c r="I1339" s="48">
        <f>Table3[[#This Row],[Residential CLM $ Collected]]/'1.) CLM Reference'!$B$4</f>
        <v>5.4690585377563221E-4</v>
      </c>
      <c r="J1339" s="49">
        <v>60562.62</v>
      </c>
      <c r="K1339" s="48">
        <f>Table3[[#This Row],[Residential Incentive Disbursements]]/'1.) CLM Reference'!$B$5</f>
        <v>4.8628769548751953E-4</v>
      </c>
      <c r="L1339" s="49">
        <v>0</v>
      </c>
      <c r="M1339" s="48">
        <f>Table3[[#This Row],[C&amp;I CLM $ Collected]]/'1.) CLM Reference'!$B$4</f>
        <v>0</v>
      </c>
      <c r="N1339" s="49">
        <v>0</v>
      </c>
      <c r="O1339" s="67">
        <f>Table3[[#This Row],[C&amp;I Incentive Disbursements]]/'1.) CLM Reference'!$B$5</f>
        <v>0</v>
      </c>
    </row>
    <row r="1340" spans="1:15" x14ac:dyDescent="0.35">
      <c r="A1340" t="s">
        <v>193</v>
      </c>
      <c r="B1340" s="72">
        <v>9005342100</v>
      </c>
      <c r="C1340" t="s">
        <v>45</v>
      </c>
      <c r="D1340" s="47">
        <f>Table3[[#This Row],[Residential CLM $ Collected]]+Table3[[#This Row],[C&amp;I CLM $ Collected]]</f>
        <v>394.23909000000003</v>
      </c>
      <c r="E1340" s="48">
        <f>Table3[[#This Row],[CLM $ Collected ]]/'1.) CLM Reference'!$B$4</f>
        <v>4.2441305819112995E-6</v>
      </c>
      <c r="F1340" s="47">
        <f>Table3[[#This Row],[Residential Incentive Disbursements]]+Table3[[#This Row],[C&amp;I Incentive Disbursements]]</f>
        <v>0</v>
      </c>
      <c r="G1340" s="48">
        <f>Table3[[#This Row],[Incentive Disbursements]]/'1.) CLM Reference'!$B$5</f>
        <v>0</v>
      </c>
      <c r="H1340" s="47">
        <v>394.23909000000003</v>
      </c>
      <c r="I1340" s="48">
        <f>Table3[[#This Row],[Residential CLM $ Collected]]/'1.) CLM Reference'!$B$4</f>
        <v>4.2441305819112995E-6</v>
      </c>
      <c r="J1340" s="49">
        <v>0</v>
      </c>
      <c r="K1340" s="48">
        <f>Table3[[#This Row],[Residential Incentive Disbursements]]/'1.) CLM Reference'!$B$5</f>
        <v>0</v>
      </c>
      <c r="L1340" s="49">
        <v>0</v>
      </c>
      <c r="M1340" s="48">
        <f>Table3[[#This Row],[C&amp;I CLM $ Collected]]/'1.) CLM Reference'!$B$4</f>
        <v>0</v>
      </c>
      <c r="N1340" s="49">
        <v>0</v>
      </c>
      <c r="O1340" s="67">
        <f>Table3[[#This Row],[C&amp;I Incentive Disbursements]]/'1.) CLM Reference'!$B$5</f>
        <v>0</v>
      </c>
    </row>
    <row r="1341" spans="1:15" x14ac:dyDescent="0.35">
      <c r="A1341" t="s">
        <v>193</v>
      </c>
      <c r="B1341" s="72">
        <v>9005360200</v>
      </c>
      <c r="C1341" t="s">
        <v>45</v>
      </c>
      <c r="D1341" s="47">
        <f>Table3[[#This Row],[Residential CLM $ Collected]]+Table3[[#This Row],[C&amp;I CLM $ Collected]]</f>
        <v>22.720320000000001</v>
      </c>
      <c r="E1341" s="48">
        <f>Table3[[#This Row],[CLM $ Collected ]]/'1.) CLM Reference'!$B$4</f>
        <v>2.4459270373927385E-7</v>
      </c>
      <c r="F1341" s="47">
        <f>Table3[[#This Row],[Residential Incentive Disbursements]]+Table3[[#This Row],[C&amp;I Incentive Disbursements]]</f>
        <v>0</v>
      </c>
      <c r="G1341" s="48">
        <f>Table3[[#This Row],[Incentive Disbursements]]/'1.) CLM Reference'!$B$5</f>
        <v>0</v>
      </c>
      <c r="H1341" s="47">
        <v>22.720320000000001</v>
      </c>
      <c r="I1341" s="48">
        <f>Table3[[#This Row],[Residential CLM $ Collected]]/'1.) CLM Reference'!$B$4</f>
        <v>2.4459270373927385E-7</v>
      </c>
      <c r="J1341" s="49">
        <v>0</v>
      </c>
      <c r="K1341" s="48">
        <f>Table3[[#This Row],[Residential Incentive Disbursements]]/'1.) CLM Reference'!$B$5</f>
        <v>0</v>
      </c>
      <c r="L1341" s="49">
        <v>0</v>
      </c>
      <c r="M1341" s="48">
        <f>Table3[[#This Row],[C&amp;I CLM $ Collected]]/'1.) CLM Reference'!$B$4</f>
        <v>0</v>
      </c>
      <c r="N1341" s="49">
        <v>0</v>
      </c>
      <c r="O1341" s="67">
        <f>Table3[[#This Row],[C&amp;I Incentive Disbursements]]/'1.) CLM Reference'!$B$5</f>
        <v>0</v>
      </c>
    </row>
    <row r="1342" spans="1:15" x14ac:dyDescent="0.35">
      <c r="A1342" t="s">
        <v>193</v>
      </c>
      <c r="B1342" s="72">
        <v>9005362101</v>
      </c>
      <c r="C1342" t="s">
        <v>45</v>
      </c>
      <c r="D1342" s="47">
        <f>Table3[[#This Row],[Residential CLM $ Collected]]+Table3[[#This Row],[C&amp;I CLM $ Collected]]</f>
        <v>68495.826797999995</v>
      </c>
      <c r="E1342" s="48">
        <f>Table3[[#This Row],[CLM $ Collected ]]/'1.) CLM Reference'!$B$4</f>
        <v>7.373830769716196E-4</v>
      </c>
      <c r="F1342" s="47">
        <f>Table3[[#This Row],[Residential Incentive Disbursements]]+Table3[[#This Row],[C&amp;I Incentive Disbursements]]</f>
        <v>53997.75</v>
      </c>
      <c r="G1342" s="48">
        <f>Table3[[#This Row],[Incentive Disbursements]]/'1.) CLM Reference'!$B$5</f>
        <v>4.3357505684217767E-4</v>
      </c>
      <c r="H1342" s="47">
        <v>68375.540477999995</v>
      </c>
      <c r="I1342" s="48">
        <f>Table3[[#This Row],[Residential CLM $ Collected]]/'1.) CLM Reference'!$B$4</f>
        <v>7.3608814995335364E-4</v>
      </c>
      <c r="J1342" s="49">
        <v>53997.75</v>
      </c>
      <c r="K1342" s="48">
        <f>Table3[[#This Row],[Residential Incentive Disbursements]]/'1.) CLM Reference'!$B$5</f>
        <v>4.3357505684217767E-4</v>
      </c>
      <c r="L1342" s="49">
        <v>120.28632</v>
      </c>
      <c r="M1342" s="48">
        <f>Table3[[#This Row],[C&amp;I CLM $ Collected]]/'1.) CLM Reference'!$B$4</f>
        <v>1.2949270182659176E-6</v>
      </c>
      <c r="N1342" s="49">
        <v>0</v>
      </c>
      <c r="O1342" s="67">
        <f>Table3[[#This Row],[C&amp;I Incentive Disbursements]]/'1.) CLM Reference'!$B$5</f>
        <v>0</v>
      </c>
    </row>
    <row r="1343" spans="1:15" x14ac:dyDescent="0.35">
      <c r="A1343" t="s">
        <v>193</v>
      </c>
      <c r="B1343" s="72">
        <v>9005362102</v>
      </c>
      <c r="C1343" t="s">
        <v>45</v>
      </c>
      <c r="D1343" s="47">
        <f>Table3[[#This Row],[Residential CLM $ Collected]]+Table3[[#This Row],[C&amp;I CLM $ Collected]]</f>
        <v>197892.45174300001</v>
      </c>
      <c r="E1343" s="48">
        <f>Table3[[#This Row],[CLM $ Collected ]]/'1.) CLM Reference'!$B$4</f>
        <v>2.1303859198028088E-3</v>
      </c>
      <c r="F1343" s="47">
        <f>Table3[[#This Row],[Residential Incentive Disbursements]]+Table3[[#This Row],[C&amp;I Incentive Disbursements]]</f>
        <v>404889.72499999998</v>
      </c>
      <c r="G1343" s="48">
        <f>Table3[[#This Row],[Incentive Disbursements]]/'1.) CLM Reference'!$B$5</f>
        <v>3.2510629708032033E-3</v>
      </c>
      <c r="H1343" s="47">
        <v>155338.65444300001</v>
      </c>
      <c r="I1343" s="48">
        <f>Table3[[#This Row],[Residential CLM $ Collected]]/'1.) CLM Reference'!$B$4</f>
        <v>1.6722784487821535E-3</v>
      </c>
      <c r="J1343" s="49">
        <v>380488.72499999998</v>
      </c>
      <c r="K1343" s="48">
        <f>Table3[[#This Row],[Residential Incentive Disbursements]]/'1.) CLM Reference'!$B$5</f>
        <v>3.0551350856226917E-3</v>
      </c>
      <c r="L1343" s="49">
        <v>42553.797299999998</v>
      </c>
      <c r="M1343" s="48">
        <f>Table3[[#This Row],[C&amp;I CLM $ Collected]]/'1.) CLM Reference'!$B$4</f>
        <v>4.5810747102065512E-4</v>
      </c>
      <c r="N1343" s="49">
        <v>24401</v>
      </c>
      <c r="O1343" s="67">
        <f>Table3[[#This Row],[C&amp;I Incentive Disbursements]]/'1.) CLM Reference'!$B$5</f>
        <v>1.9592788518051174E-4</v>
      </c>
    </row>
    <row r="1344" spans="1:15" x14ac:dyDescent="0.35">
      <c r="A1344" t="s">
        <v>194</v>
      </c>
      <c r="B1344" s="72">
        <v>9015900200</v>
      </c>
      <c r="C1344" t="s">
        <v>45</v>
      </c>
      <c r="D1344" s="47">
        <f>Table3[[#This Row],[Residential CLM $ Collected]]+Table3[[#This Row],[C&amp;I CLM $ Collected]]</f>
        <v>279.37686000000002</v>
      </c>
      <c r="E1344" s="48">
        <f>Table3[[#This Row],[CLM $ Collected ]]/'1.) CLM Reference'!$B$4</f>
        <v>3.0075959119232734E-6</v>
      </c>
      <c r="F1344" s="47">
        <f>Table3[[#This Row],[Residential Incentive Disbursements]]+Table3[[#This Row],[C&amp;I Incentive Disbursements]]</f>
        <v>200</v>
      </c>
      <c r="G1344" s="48">
        <f>Table3[[#This Row],[Incentive Disbursements]]/'1.) CLM Reference'!$B$5</f>
        <v>1.6059004563789332E-6</v>
      </c>
      <c r="H1344" s="47">
        <v>279.37686000000002</v>
      </c>
      <c r="I1344" s="48">
        <f>Table3[[#This Row],[Residential CLM $ Collected]]/'1.) CLM Reference'!$B$4</f>
        <v>3.0075959119232734E-6</v>
      </c>
      <c r="J1344" s="49">
        <v>200</v>
      </c>
      <c r="K1344" s="48">
        <f>Table3[[#This Row],[Residential Incentive Disbursements]]/'1.) CLM Reference'!$B$5</f>
        <v>1.6059004563789332E-6</v>
      </c>
      <c r="L1344" s="49">
        <v>0</v>
      </c>
      <c r="M1344" s="48">
        <f>Table3[[#This Row],[C&amp;I CLM $ Collected]]/'1.) CLM Reference'!$B$4</f>
        <v>0</v>
      </c>
      <c r="N1344" s="49">
        <v>0</v>
      </c>
      <c r="O1344" s="67">
        <f>Table3[[#This Row],[C&amp;I Incentive Disbursements]]/'1.) CLM Reference'!$B$5</f>
        <v>0</v>
      </c>
    </row>
    <row r="1345" spans="1:15" x14ac:dyDescent="0.35">
      <c r="A1345" t="s">
        <v>194</v>
      </c>
      <c r="B1345" s="72">
        <v>9015901100</v>
      </c>
      <c r="C1345" t="s">
        <v>45</v>
      </c>
      <c r="D1345" s="47">
        <f>Table3[[#This Row],[Residential CLM $ Collected]]+Table3[[#This Row],[C&amp;I CLM $ Collected]]</f>
        <v>173258.639337</v>
      </c>
      <c r="E1345" s="48">
        <f>Table3[[#This Row],[CLM $ Collected ]]/'1.) CLM Reference'!$B$4</f>
        <v>1.8651937579058982E-3</v>
      </c>
      <c r="F1345" s="47">
        <f>Table3[[#This Row],[Residential Incentive Disbursements]]+Table3[[#This Row],[C&amp;I Incentive Disbursements]]</f>
        <v>198444.05000000002</v>
      </c>
      <c r="G1345" s="48">
        <f>Table3[[#This Row],[Incentive Disbursements]]/'1.) CLM Reference'!$B$5</f>
        <v>1.5934069523034192E-3</v>
      </c>
      <c r="H1345" s="47">
        <v>156416.392146</v>
      </c>
      <c r="I1345" s="48">
        <f>Table3[[#This Row],[Residential CLM $ Collected]]/'1.) CLM Reference'!$B$4</f>
        <v>1.683880696404481E-3</v>
      </c>
      <c r="J1345" s="49">
        <v>188601.45</v>
      </c>
      <c r="K1345" s="48">
        <f>Table3[[#This Row],[Residential Incentive Disbursements]]/'1.) CLM Reference'!$B$5</f>
        <v>1.5143757731436427E-3</v>
      </c>
      <c r="L1345" s="49">
        <v>16842.247191000002</v>
      </c>
      <c r="M1345" s="48">
        <f>Table3[[#This Row],[C&amp;I CLM $ Collected]]/'1.) CLM Reference'!$B$4</f>
        <v>1.8131306150141727E-4</v>
      </c>
      <c r="N1345" s="49">
        <v>9842.6</v>
      </c>
      <c r="O1345" s="67">
        <f>Table3[[#This Row],[C&amp;I Incentive Disbursements]]/'1.) CLM Reference'!$B$5</f>
        <v>7.9031179159776434E-5</v>
      </c>
    </row>
    <row r="1346" spans="1:15" x14ac:dyDescent="0.35">
      <c r="A1346" t="s">
        <v>194</v>
      </c>
      <c r="B1346" s="72">
        <v>9015902200</v>
      </c>
      <c r="C1346" t="s">
        <v>45</v>
      </c>
      <c r="D1346" s="47">
        <f>Table3[[#This Row],[Residential CLM $ Collected]]+Table3[[#This Row],[C&amp;I CLM $ Collected]]</f>
        <v>659.69105999999999</v>
      </c>
      <c r="E1346" s="48">
        <f>Table3[[#This Row],[CLM $ Collected ]]/'1.) CLM Reference'!$B$4</f>
        <v>7.1018198686474279E-6</v>
      </c>
      <c r="F1346" s="47">
        <f>Table3[[#This Row],[Residential Incentive Disbursements]]+Table3[[#This Row],[C&amp;I Incentive Disbursements]]</f>
        <v>0</v>
      </c>
      <c r="G1346" s="48">
        <f>Table3[[#This Row],[Incentive Disbursements]]/'1.) CLM Reference'!$B$5</f>
        <v>0</v>
      </c>
      <c r="H1346" s="47">
        <v>659.69105999999999</v>
      </c>
      <c r="I1346" s="48">
        <f>Table3[[#This Row],[Residential CLM $ Collected]]/'1.) CLM Reference'!$B$4</f>
        <v>7.1018198686474279E-6</v>
      </c>
      <c r="J1346" s="49">
        <v>0</v>
      </c>
      <c r="K1346" s="48">
        <f>Table3[[#This Row],[Residential Incentive Disbursements]]/'1.) CLM Reference'!$B$5</f>
        <v>0</v>
      </c>
      <c r="L1346" s="49">
        <v>0</v>
      </c>
      <c r="M1346" s="48">
        <f>Table3[[#This Row],[C&amp;I CLM $ Collected]]/'1.) CLM Reference'!$B$4</f>
        <v>0</v>
      </c>
      <c r="N1346" s="49">
        <v>0</v>
      </c>
      <c r="O1346" s="67">
        <f>Table3[[#This Row],[C&amp;I Incentive Disbursements]]/'1.) CLM Reference'!$B$5</f>
        <v>0</v>
      </c>
    </row>
    <row r="1347" spans="1:15" x14ac:dyDescent="0.35">
      <c r="A1347" t="s">
        <v>194</v>
      </c>
      <c r="B1347" s="72">
        <v>9015902500</v>
      </c>
      <c r="C1347" t="s">
        <v>45</v>
      </c>
      <c r="D1347" s="47">
        <f>Table3[[#This Row],[Residential CLM $ Collected]]+Table3[[#This Row],[C&amp;I CLM $ Collected]]</f>
        <v>1643.61519</v>
      </c>
      <c r="E1347" s="48">
        <f>Table3[[#This Row],[CLM $ Collected ]]/'1.) CLM Reference'!$B$4</f>
        <v>1.7694129450159166E-5</v>
      </c>
      <c r="F1347" s="47">
        <f>Table3[[#This Row],[Residential Incentive Disbursements]]+Table3[[#This Row],[C&amp;I Incentive Disbursements]]</f>
        <v>1514.96</v>
      </c>
      <c r="G1347" s="48">
        <f>Table3[[#This Row],[Incentive Disbursements]]/'1.) CLM Reference'!$B$5</f>
        <v>1.2164374776979144E-5</v>
      </c>
      <c r="H1347" s="47">
        <v>1643.61519</v>
      </c>
      <c r="I1347" s="48">
        <f>Table3[[#This Row],[Residential CLM $ Collected]]/'1.) CLM Reference'!$B$4</f>
        <v>1.7694129450159166E-5</v>
      </c>
      <c r="J1347" s="49">
        <v>1514.96</v>
      </c>
      <c r="K1347" s="48">
        <f>Table3[[#This Row],[Residential Incentive Disbursements]]/'1.) CLM Reference'!$B$5</f>
        <v>1.2164374776979144E-5</v>
      </c>
      <c r="L1347" s="49">
        <v>0</v>
      </c>
      <c r="M1347" s="48">
        <f>Table3[[#This Row],[C&amp;I CLM $ Collected]]/'1.) CLM Reference'!$B$4</f>
        <v>0</v>
      </c>
      <c r="N1347" s="49">
        <v>0</v>
      </c>
      <c r="O1347" s="67">
        <f>Table3[[#This Row],[C&amp;I Incentive Disbursements]]/'1.) CLM Reference'!$B$5</f>
        <v>0</v>
      </c>
    </row>
    <row r="1348" spans="1:15" x14ac:dyDescent="0.35">
      <c r="A1348" t="s">
        <v>194</v>
      </c>
      <c r="B1348" s="72">
        <v>9015903100</v>
      </c>
      <c r="C1348" t="s">
        <v>45</v>
      </c>
      <c r="D1348" s="47">
        <f>Table3[[#This Row],[Residential CLM $ Collected]]+Table3[[#This Row],[C&amp;I CLM $ Collected]]</f>
        <v>278.53644000000003</v>
      </c>
      <c r="E1348" s="48">
        <f>Table3[[#This Row],[CLM $ Collected ]]/'1.) CLM Reference'!$B$4</f>
        <v>2.9985484777288364E-6</v>
      </c>
      <c r="F1348" s="47">
        <f>Table3[[#This Row],[Residential Incentive Disbursements]]+Table3[[#This Row],[C&amp;I Incentive Disbursements]]</f>
        <v>0</v>
      </c>
      <c r="G1348" s="48">
        <f>Table3[[#This Row],[Incentive Disbursements]]/'1.) CLM Reference'!$B$5</f>
        <v>0</v>
      </c>
      <c r="H1348" s="47">
        <v>278.53644000000003</v>
      </c>
      <c r="I1348" s="48">
        <f>Table3[[#This Row],[Residential CLM $ Collected]]/'1.) CLM Reference'!$B$4</f>
        <v>2.9985484777288364E-6</v>
      </c>
      <c r="J1348" s="49">
        <v>0</v>
      </c>
      <c r="K1348" s="48">
        <f>Table3[[#This Row],[Residential Incentive Disbursements]]/'1.) CLM Reference'!$B$5</f>
        <v>0</v>
      </c>
      <c r="L1348" s="49">
        <v>0</v>
      </c>
      <c r="M1348" s="48">
        <f>Table3[[#This Row],[C&amp;I CLM $ Collected]]/'1.) CLM Reference'!$B$4</f>
        <v>0</v>
      </c>
      <c r="N1348" s="49">
        <v>0</v>
      </c>
      <c r="O1348" s="67">
        <f>Table3[[#This Row],[C&amp;I Incentive Disbursements]]/'1.) CLM Reference'!$B$5</f>
        <v>0</v>
      </c>
    </row>
    <row r="1349" spans="1:15" x14ac:dyDescent="0.35">
      <c r="A1349" s="38"/>
      <c r="B1349" s="22"/>
      <c r="C1349" s="50" t="s">
        <v>17</v>
      </c>
      <c r="D1349" s="49">
        <f>SUBTOTAL(109,Table3[CLM $ Collected ])</f>
        <v>58471010.00897108</v>
      </c>
      <c r="E1349" s="48">
        <f>D1349/'1.) CLM Reference'!B4</f>
        <v>0.62946219192601072</v>
      </c>
      <c r="F1349" s="49">
        <f>SUBTOTAL(109,Table3[Incentive Disbursements])</f>
        <v>80854601.140499979</v>
      </c>
      <c r="G1349" s="48">
        <f>F1349/'1.) CLM Reference'!B5</f>
        <v>0.64922220435932765</v>
      </c>
      <c r="H1349" s="51">
        <f>SUBTOTAL(109,Table3[Residential CLM $ Collected])</f>
        <v>44253449.250654027</v>
      </c>
      <c r="I1349" s="48">
        <f>H1349/'1.) CLM Reference'!B4</f>
        <v>0.47640485706214575</v>
      </c>
      <c r="J1349" s="51">
        <f>SUBTOTAL(109,Table3[Residential Incentive Disbursements])</f>
        <v>67608925.192499965</v>
      </c>
      <c r="K1349" s="48">
        <f>J1349/'1.) CLM Reference'!B5</f>
        <v>0.54286601910962418</v>
      </c>
      <c r="L1349" s="49">
        <f>SUBTOTAL(109,Table3[C&amp;I CLM $ Collected])</f>
        <v>14217560.758317005</v>
      </c>
      <c r="M1349" s="48">
        <f>L1349/'1.) CLM Reference'!B4</f>
        <v>0.15305733486386444</v>
      </c>
      <c r="N1349" s="49">
        <f>SUBTOTAL(109,Table3[C&amp;I Incentive Disbursements])</f>
        <v>13245675.947999999</v>
      </c>
      <c r="O1349" s="48">
        <f>N1349/'1.) CLM Reference'!B5</f>
        <v>0.10635618524970328</v>
      </c>
    </row>
    <row r="1350" spans="1:15" x14ac:dyDescent="0.35">
      <c r="C1350" s="24"/>
      <c r="D1350" s="1"/>
      <c r="E1350" s="24"/>
      <c r="F1350" s="1"/>
      <c r="G1350" s="23"/>
      <c r="H1350" s="25"/>
      <c r="I1350"/>
      <c r="J1350" s="25"/>
      <c r="K1350"/>
      <c r="L1350" s="25"/>
      <c r="M1350"/>
      <c r="N1350" s="25"/>
      <c r="O1350"/>
    </row>
    <row r="1351" spans="1:15" s="31" customFormat="1" x14ac:dyDescent="0.35">
      <c r="B1351" s="32"/>
      <c r="C1351" s="32"/>
      <c r="D1351" s="33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  <c r="O1351" s="33"/>
    </row>
    <row r="1352" spans="1:15" s="31" customFormat="1" x14ac:dyDescent="0.35">
      <c r="B1352" s="32"/>
      <c r="C1352" s="32"/>
      <c r="D1352" s="33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  <c r="O1352" s="33"/>
    </row>
    <row r="1353" spans="1:15" x14ac:dyDescent="0.35">
      <c r="C1353" s="24"/>
      <c r="D1353" s="1"/>
      <c r="E1353" s="24"/>
      <c r="F1353" s="1"/>
      <c r="G1353" s="23"/>
      <c r="H1353" s="25"/>
      <c r="I1353"/>
      <c r="J1353" s="25"/>
      <c r="K1353"/>
      <c r="L1353" s="25"/>
      <c r="M1353"/>
      <c r="N1353" s="25"/>
      <c r="O1353"/>
    </row>
    <row r="1354" spans="1:15" x14ac:dyDescent="0.35">
      <c r="C1354" s="24"/>
      <c r="D1354" s="1"/>
      <c r="E1354" s="24"/>
      <c r="F1354" s="1"/>
      <c r="G1354" s="23"/>
      <c r="H1354" s="25"/>
      <c r="I1354"/>
      <c r="J1354" s="25"/>
      <c r="K1354"/>
      <c r="L1354" s="25"/>
      <c r="M1354"/>
      <c r="N1354" s="25"/>
      <c r="O1354"/>
    </row>
  </sheetData>
  <pageMargins left="0.7" right="0.7" top="0.75" bottom="0.75" header="0.3" footer="0.3"/>
  <pageSetup paperSize="5" scale="52" fitToHeight="25" orientation="landscape"/>
  <rowBreaks count="1" manualBreakCount="1">
    <brk id="74" max="16383" man="1"/>
  </rowBreak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2"/>
  <sheetViews>
    <sheetView zoomScale="80" zoomScaleNormal="80" workbookViewId="0">
      <pane ySplit="1" topLeftCell="A2" activePane="bottomLeft" state="frozen"/>
      <selection pane="bottomLeft" activeCell="D1" sqref="D1:D1048576"/>
    </sheetView>
  </sheetViews>
  <sheetFormatPr defaultColWidth="8.7265625" defaultRowHeight="14.5" x14ac:dyDescent="0.35"/>
  <cols>
    <col min="1" max="1" width="16.54296875" customWidth="1"/>
    <col min="2" max="2" width="19.1796875" customWidth="1"/>
    <col min="3" max="3" width="20" customWidth="1"/>
    <col min="4" max="4" width="20.7265625" style="2" customWidth="1"/>
    <col min="5" max="5" width="20.7265625" style="34" customWidth="1"/>
    <col min="6" max="6" width="20.7265625" style="2" customWidth="1"/>
    <col min="7" max="7" width="20.7265625" style="34" customWidth="1"/>
    <col min="8" max="8" width="20.7265625" style="24" customWidth="1"/>
    <col min="9" max="9" width="20.7265625" style="34" customWidth="1"/>
    <col min="10" max="10" width="20.7265625" style="24" customWidth="1"/>
    <col min="11" max="11" width="20.7265625" style="34" customWidth="1"/>
    <col min="12" max="12" width="20.7265625" style="24" customWidth="1"/>
    <col min="13" max="13" width="20.7265625" style="34" customWidth="1"/>
    <col min="14" max="14" width="20.7265625" style="24" customWidth="1"/>
    <col min="15" max="15" width="20.7265625" style="34" customWidth="1"/>
    <col min="16" max="16" width="20.54296875" customWidth="1"/>
    <col min="17" max="17" width="14.1796875" customWidth="1"/>
    <col min="18" max="18" width="20.54296875" customWidth="1"/>
    <col min="19" max="19" width="14.1796875" customWidth="1"/>
  </cols>
  <sheetData>
    <row r="1" spans="1:15" ht="74.25" customHeight="1" x14ac:dyDescent="0.35">
      <c r="A1" s="52" t="s">
        <v>29</v>
      </c>
      <c r="B1" s="53" t="s">
        <v>30</v>
      </c>
      <c r="C1" s="54" t="s">
        <v>31</v>
      </c>
      <c r="D1" s="55" t="s">
        <v>32</v>
      </c>
      <c r="E1" s="56" t="s">
        <v>33</v>
      </c>
      <c r="F1" s="55" t="s">
        <v>34</v>
      </c>
      <c r="G1" s="56" t="s">
        <v>35</v>
      </c>
      <c r="H1" s="57" t="s">
        <v>36</v>
      </c>
      <c r="I1" s="58" t="s">
        <v>37</v>
      </c>
      <c r="J1" s="57" t="s">
        <v>38</v>
      </c>
      <c r="K1" s="58" t="s">
        <v>39</v>
      </c>
      <c r="L1" s="57" t="s">
        <v>40</v>
      </c>
      <c r="M1" s="58" t="s">
        <v>41</v>
      </c>
      <c r="N1" s="57" t="s">
        <v>42</v>
      </c>
      <c r="O1" s="59" t="s">
        <v>43</v>
      </c>
    </row>
    <row r="2" spans="1:15" x14ac:dyDescent="0.35">
      <c r="A2" t="s">
        <v>44</v>
      </c>
      <c r="B2" s="72">
        <v>9013528100</v>
      </c>
      <c r="C2" t="s">
        <v>45</v>
      </c>
      <c r="D2" s="47">
        <f>Table32[[#This Row],[Residential CLM $ Collected]]+Table32[[#This Row],[C&amp;I CLM $ Collected]]</f>
        <v>2421.667332</v>
      </c>
      <c r="E2" s="48">
        <f>Table32[[#This Row],[CLM $ Collected ]]/'1.) CLM Reference'!$B$4</f>
        <v>2.6070150433222495E-5</v>
      </c>
      <c r="F2" s="49">
        <f>Table32[[#This Row],[Residential Incentive Disbursements]]+Table32[[#This Row],[C&amp;I Incentive Disbursements]]</f>
        <v>4956</v>
      </c>
      <c r="G2" s="48">
        <f>Table32[[#This Row],[Incentive Disbursements]]/'1.) CLM Reference'!$B$5</f>
        <v>3.9794213309069964E-5</v>
      </c>
      <c r="H2" s="49">
        <v>0</v>
      </c>
      <c r="I2" s="48">
        <f>Table32[[#This Row],[Residential CLM $ Collected]]/'1.) CLM Reference'!$B$4</f>
        <v>0</v>
      </c>
      <c r="J2" s="68">
        <v>0</v>
      </c>
      <c r="K2" s="48">
        <f>Table32[[#This Row],[Residential Incentive Disbursements]]/'1.) CLM Reference'!$B$5</f>
        <v>0</v>
      </c>
      <c r="L2" s="49">
        <v>2421.667332</v>
      </c>
      <c r="M2" s="48">
        <f>Table32[[#This Row],[C&amp;I CLM $ Collected]]/'1.) CLM Reference'!$B$4</f>
        <v>2.6070150433222495E-5</v>
      </c>
      <c r="N2" s="68">
        <v>4956</v>
      </c>
      <c r="O2" s="67">
        <f>Table32[[#This Row],[C&amp;I Incentive Disbursements]]/'1.) CLM Reference'!$B$5</f>
        <v>3.9794213309069964E-5</v>
      </c>
    </row>
    <row r="3" spans="1:15" x14ac:dyDescent="0.35">
      <c r="A3" t="s">
        <v>46</v>
      </c>
      <c r="B3" s="72">
        <v>9015830100</v>
      </c>
      <c r="C3" t="s">
        <v>45</v>
      </c>
      <c r="D3" s="47">
        <f>Table32[[#This Row],[Residential CLM $ Collected]]+Table32[[#This Row],[C&amp;I CLM $ Collected]]</f>
        <v>5824.3965360000002</v>
      </c>
      <c r="E3" s="48">
        <f>Table32[[#This Row],[CLM $ Collected ]]/'1.) CLM Reference'!$B$4</f>
        <v>6.27017971749474E-5</v>
      </c>
      <c r="F3" s="49">
        <f>Table32[[#This Row],[Residential Incentive Disbursements]]+Table32[[#This Row],[C&amp;I Incentive Disbursements]]</f>
        <v>2936</v>
      </c>
      <c r="G3" s="48">
        <f>Table32[[#This Row],[Incentive Disbursements]]/'1.) CLM Reference'!$B$5</f>
        <v>2.3574618699642739E-5</v>
      </c>
      <c r="H3" s="49">
        <v>0</v>
      </c>
      <c r="I3" s="48">
        <f>Table32[[#This Row],[Residential CLM $ Collected]]/'1.) CLM Reference'!$B$4</f>
        <v>0</v>
      </c>
      <c r="J3" s="49">
        <v>0</v>
      </c>
      <c r="K3" s="48">
        <f>Table32[[#This Row],[Residential Incentive Disbursements]]/'1.) CLM Reference'!$B$5</f>
        <v>0</v>
      </c>
      <c r="L3" s="49">
        <v>5824.3965360000002</v>
      </c>
      <c r="M3" s="48">
        <f>Table32[[#This Row],[C&amp;I CLM $ Collected]]/'1.) CLM Reference'!$B$4</f>
        <v>6.27017971749474E-5</v>
      </c>
      <c r="N3" s="49">
        <v>2936</v>
      </c>
      <c r="O3" s="67">
        <f>Table32[[#This Row],[C&amp;I Incentive Disbursements]]/'1.) CLM Reference'!$B$5</f>
        <v>2.3574618699642739E-5</v>
      </c>
    </row>
    <row r="4" spans="1:15" x14ac:dyDescent="0.35">
      <c r="A4" t="s">
        <v>47</v>
      </c>
      <c r="B4" s="72">
        <v>9003462101</v>
      </c>
      <c r="C4" t="s">
        <v>45</v>
      </c>
      <c r="D4" s="47">
        <f>Table32[[#This Row],[Residential CLM $ Collected]]+Table32[[#This Row],[C&amp;I CLM $ Collected]]</f>
        <v>199608.12135600002</v>
      </c>
      <c r="E4" s="48">
        <f>Table32[[#This Row],[CLM $ Collected ]]/'1.) CLM Reference'!$B$4</f>
        <v>2.1488557419429449E-3</v>
      </c>
      <c r="F4" s="49">
        <f>Table32[[#This Row],[Residential Incentive Disbursements]]+Table32[[#This Row],[C&amp;I Incentive Disbursements]]</f>
        <v>585480.56000000006</v>
      </c>
      <c r="G4" s="48">
        <f>Table32[[#This Row],[Incentive Disbursements]]/'1.) CLM Reference'!$B$5</f>
        <v>4.7011174925249673E-3</v>
      </c>
      <c r="H4" s="49">
        <v>0</v>
      </c>
      <c r="I4" s="48">
        <f>Table32[[#This Row],[Residential CLM $ Collected]]/'1.) CLM Reference'!$B$4</f>
        <v>0</v>
      </c>
      <c r="J4" s="49">
        <v>0</v>
      </c>
      <c r="K4" s="48">
        <f>Table32[[#This Row],[Residential Incentive Disbursements]]/'1.) CLM Reference'!$B$5</f>
        <v>0</v>
      </c>
      <c r="L4" s="49">
        <v>199608.12135600002</v>
      </c>
      <c r="M4" s="48">
        <f>Table32[[#This Row],[C&amp;I CLM $ Collected]]/'1.) CLM Reference'!$B$4</f>
        <v>2.1488557419429449E-3</v>
      </c>
      <c r="N4" s="49">
        <v>585480.56000000006</v>
      </c>
      <c r="O4" s="67">
        <f>Table32[[#This Row],[C&amp;I Incentive Disbursements]]/'1.) CLM Reference'!$B$5</f>
        <v>4.7011174925249673E-3</v>
      </c>
    </row>
    <row r="5" spans="1:15" x14ac:dyDescent="0.35">
      <c r="A5" t="s">
        <v>47</v>
      </c>
      <c r="B5" s="72">
        <v>9003462201</v>
      </c>
      <c r="C5" t="s">
        <v>45</v>
      </c>
      <c r="D5" s="47">
        <f>Table32[[#This Row],[Residential CLM $ Collected]]+Table32[[#This Row],[C&amp;I CLM $ Collected]]</f>
        <v>565.94752199999994</v>
      </c>
      <c r="E5" s="48">
        <f>Table32[[#This Row],[CLM $ Collected ]]/'1.) CLM Reference'!$B$4</f>
        <v>6.0926357806810006E-6</v>
      </c>
      <c r="F5" s="49">
        <f>Table32[[#This Row],[Residential Incentive Disbursements]]+Table32[[#This Row],[C&amp;I Incentive Disbursements]]</f>
        <v>0</v>
      </c>
      <c r="G5" s="48">
        <f>Table32[[#This Row],[Incentive Disbursements]]/'1.) CLM Reference'!$B$5</f>
        <v>0</v>
      </c>
      <c r="H5" s="49">
        <v>0</v>
      </c>
      <c r="I5" s="48">
        <f>Table32[[#This Row],[Residential CLM $ Collected]]/'1.) CLM Reference'!$B$4</f>
        <v>0</v>
      </c>
      <c r="J5" s="49">
        <v>0</v>
      </c>
      <c r="K5" s="48">
        <f>Table32[[#This Row],[Residential Incentive Disbursements]]/'1.) CLM Reference'!$B$5</f>
        <v>0</v>
      </c>
      <c r="L5" s="49">
        <v>565.94752199999994</v>
      </c>
      <c r="M5" s="48">
        <f>Table32[[#This Row],[C&amp;I CLM $ Collected]]/'1.) CLM Reference'!$B$4</f>
        <v>6.0926357806810006E-6</v>
      </c>
      <c r="N5" s="49">
        <v>0</v>
      </c>
      <c r="O5" s="67">
        <f>Table32[[#This Row],[C&amp;I Incentive Disbursements]]/'1.) CLM Reference'!$B$5</f>
        <v>0</v>
      </c>
    </row>
    <row r="6" spans="1:15" x14ac:dyDescent="0.35">
      <c r="A6" t="s">
        <v>48</v>
      </c>
      <c r="B6" s="72">
        <v>9005290100</v>
      </c>
      <c r="C6" t="s">
        <v>45</v>
      </c>
      <c r="D6" s="47">
        <f>Table32[[#This Row],[Residential CLM $ Collected]]+Table32[[#This Row],[C&amp;I CLM $ Collected]]</f>
        <v>6948.2365890000001</v>
      </c>
      <c r="E6" s="48">
        <f>Table32[[#This Row],[CLM $ Collected ]]/'1.) CLM Reference'!$B$4</f>
        <v>7.4800353759263056E-5</v>
      </c>
      <c r="F6" s="49">
        <f>Table32[[#This Row],[Residential Incentive Disbursements]]+Table32[[#This Row],[C&amp;I Incentive Disbursements]]</f>
        <v>20925</v>
      </c>
      <c r="G6" s="48">
        <f>Table32[[#This Row],[Incentive Disbursements]]/'1.) CLM Reference'!$B$5</f>
        <v>1.6801733524864589E-4</v>
      </c>
      <c r="H6" s="49">
        <v>0</v>
      </c>
      <c r="I6" s="48">
        <f>Table32[[#This Row],[Residential CLM $ Collected]]/'1.) CLM Reference'!$B$4</f>
        <v>0</v>
      </c>
      <c r="J6" s="49">
        <v>0</v>
      </c>
      <c r="K6" s="48">
        <f>Table32[[#This Row],[Residential Incentive Disbursements]]/'1.) CLM Reference'!$B$5</f>
        <v>0</v>
      </c>
      <c r="L6" s="49">
        <v>6948.2365890000001</v>
      </c>
      <c r="M6" s="48">
        <f>Table32[[#This Row],[C&amp;I CLM $ Collected]]/'1.) CLM Reference'!$B$4</f>
        <v>7.4800353759263056E-5</v>
      </c>
      <c r="N6" s="49">
        <v>20925</v>
      </c>
      <c r="O6" s="67">
        <f>Table32[[#This Row],[C&amp;I Incentive Disbursements]]/'1.) CLM Reference'!$B$5</f>
        <v>1.6801733524864589E-4</v>
      </c>
    </row>
    <row r="7" spans="1:15" x14ac:dyDescent="0.35">
      <c r="A7" t="s">
        <v>49</v>
      </c>
      <c r="B7" s="72">
        <v>9009341100</v>
      </c>
      <c r="C7" t="s">
        <v>45</v>
      </c>
      <c r="D7" s="47">
        <f>Table32[[#This Row],[Residential CLM $ Collected]]+Table32[[#This Row],[C&amp;I CLM $ Collected]]</f>
        <v>27308.045751000001</v>
      </c>
      <c r="E7" s="48">
        <f>Table32[[#This Row],[CLM $ Collected ]]/'1.) CLM Reference'!$B$4</f>
        <v>2.9398127949222896E-4</v>
      </c>
      <c r="F7" s="49">
        <f>Table32[[#This Row],[Residential Incentive Disbursements]]+Table32[[#This Row],[C&amp;I Incentive Disbursements]]</f>
        <v>34018.92</v>
      </c>
      <c r="G7" s="48">
        <f>Table32[[#This Row],[Incentive Disbursements]]/'1.) CLM Reference'!$B$5</f>
        <v>2.7315499576759209E-4</v>
      </c>
      <c r="H7" s="49">
        <v>0</v>
      </c>
      <c r="I7" s="48">
        <f>Table32[[#This Row],[Residential CLM $ Collected]]/'1.) CLM Reference'!$B$4</f>
        <v>0</v>
      </c>
      <c r="J7" s="49">
        <v>0</v>
      </c>
      <c r="K7" s="48">
        <f>Table32[[#This Row],[Residential Incentive Disbursements]]/'1.) CLM Reference'!$B$5</f>
        <v>0</v>
      </c>
      <c r="L7" s="49">
        <v>27308.045751000001</v>
      </c>
      <c r="M7" s="48">
        <f>Table32[[#This Row],[C&amp;I CLM $ Collected]]/'1.) CLM Reference'!$B$4</f>
        <v>2.9398127949222896E-4</v>
      </c>
      <c r="N7" s="49">
        <v>34018.92</v>
      </c>
      <c r="O7" s="67">
        <f>Table32[[#This Row],[C&amp;I Incentive Disbursements]]/'1.) CLM Reference'!$B$5</f>
        <v>2.7315499576759209E-4</v>
      </c>
    </row>
    <row r="8" spans="1:15" x14ac:dyDescent="0.35">
      <c r="A8" t="s">
        <v>50</v>
      </c>
      <c r="B8" s="72">
        <v>9003400100</v>
      </c>
      <c r="C8" t="s">
        <v>45</v>
      </c>
      <c r="D8" s="47">
        <f>Table32[[#This Row],[Residential CLM $ Collected]]+Table32[[#This Row],[C&amp;I CLM $ Collected]]</f>
        <v>309463.13913899998</v>
      </c>
      <c r="E8" s="48">
        <f>Table32[[#This Row],[CLM $ Collected ]]/'1.) CLM Reference'!$B$4</f>
        <v>3.3314859081936834E-3</v>
      </c>
      <c r="F8" s="49">
        <f>Table32[[#This Row],[Residential Incentive Disbursements]]+Table32[[#This Row],[C&amp;I Incentive Disbursements]]</f>
        <v>1731893.1991999999</v>
      </c>
      <c r="G8" s="48">
        <f>Table32[[#This Row],[Incentive Disbursements]]/'1.) CLM Reference'!$B$5</f>
        <v>1.3906240394974251E-2</v>
      </c>
      <c r="H8" s="49">
        <v>0</v>
      </c>
      <c r="I8" s="48">
        <f>Table32[[#This Row],[Residential CLM $ Collected]]/'1.) CLM Reference'!$B$4</f>
        <v>0</v>
      </c>
      <c r="J8" s="49">
        <v>0</v>
      </c>
      <c r="K8" s="48">
        <f>Table32[[#This Row],[Residential Incentive Disbursements]]/'1.) CLM Reference'!$B$5</f>
        <v>0</v>
      </c>
      <c r="L8" s="49">
        <v>309463.13913899998</v>
      </c>
      <c r="M8" s="48">
        <f>Table32[[#This Row],[C&amp;I CLM $ Collected]]/'1.) CLM Reference'!$B$4</f>
        <v>3.3314859081936834E-3</v>
      </c>
      <c r="N8" s="49">
        <v>1731893.1991999999</v>
      </c>
      <c r="O8" s="67">
        <f>Table32[[#This Row],[C&amp;I Incentive Disbursements]]/'1.) CLM Reference'!$B$5</f>
        <v>1.3906240394974251E-2</v>
      </c>
    </row>
    <row r="9" spans="1:15" x14ac:dyDescent="0.35">
      <c r="A9" t="s">
        <v>50</v>
      </c>
      <c r="B9" s="72">
        <v>9003400200</v>
      </c>
      <c r="C9" t="s">
        <v>45</v>
      </c>
      <c r="D9" s="47">
        <f>Table32[[#This Row],[Residential CLM $ Collected]]+Table32[[#This Row],[C&amp;I CLM $ Collected]]</f>
        <v>0</v>
      </c>
      <c r="E9" s="48">
        <f>Table32[[#This Row],[CLM $ Collected ]]/'1.) CLM Reference'!$B$4</f>
        <v>0</v>
      </c>
      <c r="F9" s="49">
        <f>Table32[[#This Row],[Residential Incentive Disbursements]]+Table32[[#This Row],[C&amp;I Incentive Disbursements]]</f>
        <v>2220</v>
      </c>
      <c r="G9" s="48">
        <f>Table32[[#This Row],[Incentive Disbursements]]/'1.) CLM Reference'!$B$5</f>
        <v>1.7825495065806159E-5</v>
      </c>
      <c r="H9" s="49">
        <v>0</v>
      </c>
      <c r="I9" s="48">
        <f>Table32[[#This Row],[Residential CLM $ Collected]]/'1.) CLM Reference'!$B$4</f>
        <v>0</v>
      </c>
      <c r="J9" s="49">
        <v>0</v>
      </c>
      <c r="K9" s="48">
        <f>Table32[[#This Row],[Residential Incentive Disbursements]]/'1.) CLM Reference'!$B$5</f>
        <v>0</v>
      </c>
      <c r="L9" s="49">
        <v>0</v>
      </c>
      <c r="M9" s="48">
        <f>Table32[[#This Row],[C&amp;I CLM $ Collected]]/'1.) CLM Reference'!$B$4</f>
        <v>0</v>
      </c>
      <c r="N9" s="49">
        <v>2220</v>
      </c>
      <c r="O9" s="67">
        <f>Table32[[#This Row],[C&amp;I Incentive Disbursements]]/'1.) CLM Reference'!$B$5</f>
        <v>1.7825495065806159E-5</v>
      </c>
    </row>
    <row r="10" spans="1:15" x14ac:dyDescent="0.35">
      <c r="A10" t="s">
        <v>50</v>
      </c>
      <c r="B10" s="72">
        <v>9003400300</v>
      </c>
      <c r="C10" t="s">
        <v>45</v>
      </c>
      <c r="D10" s="47">
        <f>Table32[[#This Row],[Residential CLM $ Collected]]+Table32[[#This Row],[C&amp;I CLM $ Collected]]</f>
        <v>13.418706</v>
      </c>
      <c r="E10" s="48">
        <f>Table32[[#This Row],[CLM $ Collected ]]/'1.) CLM Reference'!$B$4</f>
        <v>1.4445736597118424E-7</v>
      </c>
      <c r="F10" s="49">
        <f>Table32[[#This Row],[Residential Incentive Disbursements]]+Table32[[#This Row],[C&amp;I Incentive Disbursements]]</f>
        <v>27714.959999999999</v>
      </c>
      <c r="G10" s="48">
        <f>Table32[[#This Row],[Incentive Disbursements]]/'1.) CLM Reference'!$B$5</f>
        <v>2.2253733456261936E-4</v>
      </c>
      <c r="H10" s="49">
        <v>0</v>
      </c>
      <c r="I10" s="48">
        <f>Table32[[#This Row],[Residential CLM $ Collected]]/'1.) CLM Reference'!$B$4</f>
        <v>0</v>
      </c>
      <c r="J10" s="49">
        <v>0</v>
      </c>
      <c r="K10" s="48">
        <f>Table32[[#This Row],[Residential Incentive Disbursements]]/'1.) CLM Reference'!$B$5</f>
        <v>0</v>
      </c>
      <c r="L10" s="49">
        <v>13.418706</v>
      </c>
      <c r="M10" s="48">
        <f>Table32[[#This Row],[C&amp;I CLM $ Collected]]/'1.) CLM Reference'!$B$4</f>
        <v>1.4445736597118424E-7</v>
      </c>
      <c r="N10" s="49">
        <v>27714.959999999999</v>
      </c>
      <c r="O10" s="67">
        <f>Table32[[#This Row],[C&amp;I Incentive Disbursements]]/'1.) CLM Reference'!$B$5</f>
        <v>2.2253733456261936E-4</v>
      </c>
    </row>
    <row r="11" spans="1:15" x14ac:dyDescent="0.35">
      <c r="A11" t="s">
        <v>51</v>
      </c>
      <c r="B11" s="72">
        <v>9009161100</v>
      </c>
      <c r="C11" t="s">
        <v>45</v>
      </c>
      <c r="D11" s="47">
        <f>Table32[[#This Row],[Residential CLM $ Collected]]+Table32[[#This Row],[C&amp;I CLM $ Collected]]</f>
        <v>20158.017075</v>
      </c>
      <c r="E11" s="48">
        <f>Table32[[#This Row],[CLM $ Collected ]]/'1.) CLM Reference'!$B$4</f>
        <v>2.170085587877591E-4</v>
      </c>
      <c r="F11" s="49">
        <f>Table32[[#This Row],[Residential Incentive Disbursements]]+Table32[[#This Row],[C&amp;I Incentive Disbursements]]</f>
        <v>37346.400000000001</v>
      </c>
      <c r="G11" s="48">
        <f>Table32[[#This Row],[Incentive Disbursements]]/'1.) CLM Reference'!$B$5</f>
        <v>2.9987300402055096E-4</v>
      </c>
      <c r="H11" s="49">
        <v>0</v>
      </c>
      <c r="I11" s="48">
        <f>Table32[[#This Row],[Residential CLM $ Collected]]/'1.) CLM Reference'!$B$4</f>
        <v>0</v>
      </c>
      <c r="J11" s="49">
        <v>0</v>
      </c>
      <c r="K11" s="48">
        <f>Table32[[#This Row],[Residential Incentive Disbursements]]/'1.) CLM Reference'!$B$5</f>
        <v>0</v>
      </c>
      <c r="L11" s="49">
        <v>20158.017075</v>
      </c>
      <c r="M11" s="48">
        <f>Table32[[#This Row],[C&amp;I CLM $ Collected]]/'1.) CLM Reference'!$B$4</f>
        <v>2.170085587877591E-4</v>
      </c>
      <c r="N11" s="49">
        <v>37346.400000000001</v>
      </c>
      <c r="O11" s="67">
        <f>Table32[[#This Row],[C&amp;I Incentive Disbursements]]/'1.) CLM Reference'!$B$5</f>
        <v>2.9987300402055096E-4</v>
      </c>
    </row>
    <row r="12" spans="1:15" x14ac:dyDescent="0.35">
      <c r="A12" t="s">
        <v>52</v>
      </c>
      <c r="B12" s="72">
        <v>9001200200</v>
      </c>
      <c r="C12" t="s">
        <v>45</v>
      </c>
      <c r="D12" s="47">
        <f>Table32[[#This Row],[Residential CLM $ Collected]]+Table32[[#This Row],[C&amp;I CLM $ Collected]]</f>
        <v>706.24308300000007</v>
      </c>
      <c r="E12" s="48">
        <f>Table32[[#This Row],[CLM $ Collected ]]/'1.) CLM Reference'!$B$4</f>
        <v>7.6029697278968959E-6</v>
      </c>
      <c r="F12" s="49">
        <f>Table32[[#This Row],[Residential Incentive Disbursements]]+Table32[[#This Row],[C&amp;I Incentive Disbursements]]</f>
        <v>0</v>
      </c>
      <c r="G12" s="48">
        <f>Table32[[#This Row],[Incentive Disbursements]]/'1.) CLM Reference'!$B$5</f>
        <v>0</v>
      </c>
      <c r="H12" s="49">
        <v>0</v>
      </c>
      <c r="I12" s="48">
        <f>Table32[[#This Row],[Residential CLM $ Collected]]/'1.) CLM Reference'!$B$4</f>
        <v>0</v>
      </c>
      <c r="J12" s="49">
        <v>0</v>
      </c>
      <c r="K12" s="48">
        <f>Table32[[#This Row],[Residential Incentive Disbursements]]/'1.) CLM Reference'!$B$5</f>
        <v>0</v>
      </c>
      <c r="L12" s="49">
        <v>706.24308300000007</v>
      </c>
      <c r="M12" s="48">
        <f>Table32[[#This Row],[C&amp;I CLM $ Collected]]/'1.) CLM Reference'!$B$4</f>
        <v>7.6029697278968959E-6</v>
      </c>
      <c r="N12" s="49">
        <v>0</v>
      </c>
      <c r="O12" s="67">
        <f>Table32[[#This Row],[C&amp;I Incentive Disbursements]]/'1.) CLM Reference'!$B$5</f>
        <v>0</v>
      </c>
    </row>
    <row r="13" spans="1:15" x14ac:dyDescent="0.35">
      <c r="A13" t="s">
        <v>52</v>
      </c>
      <c r="B13" s="72">
        <v>9001200301</v>
      </c>
      <c r="C13" t="s">
        <v>45</v>
      </c>
      <c r="D13" s="47">
        <f>Table32[[#This Row],[Residential CLM $ Collected]]+Table32[[#This Row],[C&amp;I CLM $ Collected]]</f>
        <v>9.2885729999999995</v>
      </c>
      <c r="E13" s="48">
        <f>Table32[[#This Row],[CLM $ Collected ]]/'1.) CLM Reference'!$B$4</f>
        <v>9.9994946547831111E-8</v>
      </c>
      <c r="F13" s="49">
        <f>Table32[[#This Row],[Residential Incentive Disbursements]]+Table32[[#This Row],[C&amp;I Incentive Disbursements]]</f>
        <v>0</v>
      </c>
      <c r="G13" s="48">
        <f>Table32[[#This Row],[Incentive Disbursements]]/'1.) CLM Reference'!$B$5</f>
        <v>0</v>
      </c>
      <c r="H13" s="49">
        <v>0</v>
      </c>
      <c r="I13" s="48">
        <f>Table32[[#This Row],[Residential CLM $ Collected]]/'1.) CLM Reference'!$B$4</f>
        <v>0</v>
      </c>
      <c r="J13" s="49">
        <v>0</v>
      </c>
      <c r="K13" s="48">
        <f>Table32[[#This Row],[Residential Incentive Disbursements]]/'1.) CLM Reference'!$B$5</f>
        <v>0</v>
      </c>
      <c r="L13" s="49">
        <v>9.2885729999999995</v>
      </c>
      <c r="M13" s="48">
        <f>Table32[[#This Row],[C&amp;I CLM $ Collected]]/'1.) CLM Reference'!$B$4</f>
        <v>9.9994946547831111E-8</v>
      </c>
      <c r="N13" s="49">
        <v>0</v>
      </c>
      <c r="O13" s="67">
        <f>Table32[[#This Row],[C&amp;I Incentive Disbursements]]/'1.) CLM Reference'!$B$5</f>
        <v>0</v>
      </c>
    </row>
    <row r="14" spans="1:15" x14ac:dyDescent="0.35">
      <c r="A14" t="s">
        <v>52</v>
      </c>
      <c r="B14" s="72">
        <v>9001200302</v>
      </c>
      <c r="C14" t="s">
        <v>45</v>
      </c>
      <c r="D14" s="47">
        <f>Table32[[#This Row],[Residential CLM $ Collected]]+Table32[[#This Row],[C&amp;I CLM $ Collected]]</f>
        <v>212258.47771800001</v>
      </c>
      <c r="E14" s="48">
        <f>Table32[[#This Row],[CLM $ Collected ]]/'1.) CLM Reference'!$B$4</f>
        <v>2.2850415379989382E-3</v>
      </c>
      <c r="F14" s="49">
        <f>Table32[[#This Row],[Residential Incentive Disbursements]]+Table32[[#This Row],[C&amp;I Incentive Disbursements]]</f>
        <v>259074.95</v>
      </c>
      <c r="G14" s="48">
        <f>Table32[[#This Row],[Incentive Disbursements]]/'1.) CLM Reference'!$B$5</f>
        <v>2.0802429022067463E-3</v>
      </c>
      <c r="H14" s="49">
        <v>0</v>
      </c>
      <c r="I14" s="48">
        <f>Table32[[#This Row],[Residential CLM $ Collected]]/'1.) CLM Reference'!$B$4</f>
        <v>0</v>
      </c>
      <c r="J14" s="49">
        <v>0</v>
      </c>
      <c r="K14" s="48">
        <f>Table32[[#This Row],[Residential Incentive Disbursements]]/'1.) CLM Reference'!$B$5</f>
        <v>0</v>
      </c>
      <c r="L14" s="49">
        <v>212258.47771800001</v>
      </c>
      <c r="M14" s="48">
        <f>Table32[[#This Row],[C&amp;I CLM $ Collected]]/'1.) CLM Reference'!$B$4</f>
        <v>2.2850415379989382E-3</v>
      </c>
      <c r="N14" s="49">
        <v>259074.95</v>
      </c>
      <c r="O14" s="67">
        <f>Table32[[#This Row],[C&amp;I Incentive Disbursements]]/'1.) CLM Reference'!$B$5</f>
        <v>2.0802429022067463E-3</v>
      </c>
    </row>
    <row r="15" spans="1:15" x14ac:dyDescent="0.35">
      <c r="A15" t="s">
        <v>53</v>
      </c>
      <c r="B15" s="72">
        <v>9005342100</v>
      </c>
      <c r="C15" t="s">
        <v>45</v>
      </c>
      <c r="D15" s="47">
        <f>Table32[[#This Row],[Residential CLM $ Collected]]+Table32[[#This Row],[C&amp;I CLM $ Collected]]</f>
        <v>929.15482800000007</v>
      </c>
      <c r="E15" s="48">
        <f>Table32[[#This Row],[CLM $ Collected ]]/'1.) CLM Reference'!$B$4</f>
        <v>1.0002697654474935E-5</v>
      </c>
      <c r="F15" s="49">
        <f>Table32[[#This Row],[Residential Incentive Disbursements]]+Table32[[#This Row],[C&amp;I Incentive Disbursements]]</f>
        <v>25859.25</v>
      </c>
      <c r="G15" s="48">
        <f>Table32[[#This Row],[Incentive Disbursements]]/'1.) CLM Reference'!$B$5</f>
        <v>2.0763690688308464E-4</v>
      </c>
      <c r="H15" s="49">
        <v>0</v>
      </c>
      <c r="I15" s="48">
        <f>Table32[[#This Row],[Residential CLM $ Collected]]/'1.) CLM Reference'!$B$4</f>
        <v>0</v>
      </c>
      <c r="J15" s="49">
        <v>0</v>
      </c>
      <c r="K15" s="48">
        <f>Table32[[#This Row],[Residential Incentive Disbursements]]/'1.) CLM Reference'!$B$5</f>
        <v>0</v>
      </c>
      <c r="L15" s="49">
        <v>929.15482800000007</v>
      </c>
      <c r="M15" s="48">
        <f>Table32[[#This Row],[C&amp;I CLM $ Collected]]/'1.) CLM Reference'!$B$4</f>
        <v>1.0002697654474935E-5</v>
      </c>
      <c r="N15" s="49">
        <v>25859.25</v>
      </c>
      <c r="O15" s="67">
        <f>Table32[[#This Row],[C&amp;I Incentive Disbursements]]/'1.) CLM Reference'!$B$5</f>
        <v>2.0763690688308464E-4</v>
      </c>
    </row>
    <row r="16" spans="1:15" x14ac:dyDescent="0.35">
      <c r="A16" t="s">
        <v>54</v>
      </c>
      <c r="B16" s="72">
        <v>9003471300</v>
      </c>
      <c r="C16" t="s">
        <v>45</v>
      </c>
      <c r="D16" s="47">
        <f>Table32[[#This Row],[Residential CLM $ Collected]]+Table32[[#This Row],[C&amp;I CLM $ Collected]]</f>
        <v>34.082895000000001</v>
      </c>
      <c r="E16" s="48">
        <f>Table32[[#This Row],[CLM $ Collected ]]/'1.) CLM Reference'!$B$4</f>
        <v>3.6691505398303272E-7</v>
      </c>
      <c r="F16" s="49">
        <f>Table32[[#This Row],[Residential Incentive Disbursements]]+Table32[[#This Row],[C&amp;I Incentive Disbursements]]</f>
        <v>0</v>
      </c>
      <c r="G16" s="48">
        <f>Table32[[#This Row],[Incentive Disbursements]]/'1.) CLM Reference'!$B$5</f>
        <v>0</v>
      </c>
      <c r="H16" s="49">
        <v>0</v>
      </c>
      <c r="I16" s="48">
        <f>Table32[[#This Row],[Residential CLM $ Collected]]/'1.) CLM Reference'!$B$4</f>
        <v>0</v>
      </c>
      <c r="J16" s="49">
        <v>0</v>
      </c>
      <c r="K16" s="48">
        <f>Table32[[#This Row],[Residential Incentive Disbursements]]/'1.) CLM Reference'!$B$5</f>
        <v>0</v>
      </c>
      <c r="L16" s="49">
        <v>34.082895000000001</v>
      </c>
      <c r="M16" s="48">
        <f>Table32[[#This Row],[C&amp;I CLM $ Collected]]/'1.) CLM Reference'!$B$4</f>
        <v>3.6691505398303272E-7</v>
      </c>
      <c r="N16" s="49">
        <v>0</v>
      </c>
      <c r="O16" s="67">
        <f>Table32[[#This Row],[C&amp;I Incentive Disbursements]]/'1.) CLM Reference'!$B$5</f>
        <v>0</v>
      </c>
    </row>
    <row r="17" spans="1:15" x14ac:dyDescent="0.35">
      <c r="A17" t="s">
        <v>54</v>
      </c>
      <c r="B17" s="72">
        <v>9003471400</v>
      </c>
      <c r="C17" t="s">
        <v>45</v>
      </c>
      <c r="D17" s="47">
        <f>Table32[[#This Row],[Residential CLM $ Collected]]+Table32[[#This Row],[C&amp;I CLM $ Collected]]</f>
        <v>772562.69727</v>
      </c>
      <c r="E17" s="48">
        <f>Table32[[#This Row],[CLM $ Collected ]]/'1.) CLM Reference'!$B$4</f>
        <v>8.3169250667849502E-3</v>
      </c>
      <c r="F17" s="49">
        <f>Table32[[#This Row],[Residential Incentive Disbursements]]+Table32[[#This Row],[C&amp;I Incentive Disbursements]]</f>
        <v>1548701.432</v>
      </c>
      <c r="G17" s="48">
        <f>Table32[[#This Row],[Incentive Disbursements]]/'1.) CLM Reference'!$B$5</f>
        <v>1.2435301682217537E-2</v>
      </c>
      <c r="H17" s="49">
        <v>0</v>
      </c>
      <c r="I17" s="48">
        <f>Table32[[#This Row],[Residential CLM $ Collected]]/'1.) CLM Reference'!$B$4</f>
        <v>0</v>
      </c>
      <c r="J17" s="49">
        <v>0</v>
      </c>
      <c r="K17" s="48">
        <f>Table32[[#This Row],[Residential Incentive Disbursements]]/'1.) CLM Reference'!$B$5</f>
        <v>0</v>
      </c>
      <c r="L17" s="49">
        <v>772562.69727</v>
      </c>
      <c r="M17" s="48">
        <f>Table32[[#This Row],[C&amp;I CLM $ Collected]]/'1.) CLM Reference'!$B$4</f>
        <v>8.3169250667849502E-3</v>
      </c>
      <c r="N17" s="49">
        <v>1548701.432</v>
      </c>
      <c r="O17" s="67">
        <f>Table32[[#This Row],[C&amp;I Incentive Disbursements]]/'1.) CLM Reference'!$B$5</f>
        <v>1.2435301682217537E-2</v>
      </c>
    </row>
    <row r="18" spans="1:15" x14ac:dyDescent="0.35">
      <c r="A18" t="s">
        <v>56</v>
      </c>
      <c r="B18" s="72">
        <v>9013529100</v>
      </c>
      <c r="C18" t="s">
        <v>45</v>
      </c>
      <c r="D18" s="47">
        <f>Table32[[#This Row],[Residential CLM $ Collected]]+Table32[[#This Row],[C&amp;I CLM $ Collected]]</f>
        <v>18444.647508000002</v>
      </c>
      <c r="E18" s="48">
        <f>Table32[[#This Row],[CLM $ Collected ]]/'1.) CLM Reference'!$B$4</f>
        <v>1.9856349749913647E-4</v>
      </c>
      <c r="F18" s="49">
        <f>Table32[[#This Row],[Residential Incentive Disbursements]]+Table32[[#This Row],[C&amp;I Incentive Disbursements]]</f>
        <v>14115.2</v>
      </c>
      <c r="G18" s="48">
        <f>Table32[[#This Row],[Incentive Disbursements]]/'1.) CLM Reference'!$B$5</f>
        <v>1.133380306093996E-4</v>
      </c>
      <c r="H18" s="49">
        <v>0</v>
      </c>
      <c r="I18" s="48">
        <f>Table32[[#This Row],[Residential CLM $ Collected]]/'1.) CLM Reference'!$B$4</f>
        <v>0</v>
      </c>
      <c r="J18" s="49">
        <v>0</v>
      </c>
      <c r="K18" s="48">
        <f>Table32[[#This Row],[Residential Incentive Disbursements]]/'1.) CLM Reference'!$B$5</f>
        <v>0</v>
      </c>
      <c r="L18" s="49">
        <v>18444.647508000002</v>
      </c>
      <c r="M18" s="48">
        <f>Table32[[#This Row],[C&amp;I CLM $ Collected]]/'1.) CLM Reference'!$B$4</f>
        <v>1.9856349749913647E-4</v>
      </c>
      <c r="N18" s="49">
        <v>14115.2</v>
      </c>
      <c r="O18" s="67">
        <f>Table32[[#This Row],[C&amp;I Incentive Disbursements]]/'1.) CLM Reference'!$B$5</f>
        <v>1.133380306093996E-4</v>
      </c>
    </row>
    <row r="19" spans="1:15" x14ac:dyDescent="0.35">
      <c r="A19" t="s">
        <v>57</v>
      </c>
      <c r="B19" s="72">
        <v>9009184100</v>
      </c>
      <c r="C19" t="s">
        <v>55</v>
      </c>
      <c r="D19" s="47">
        <f>Table32[[#This Row],[Residential CLM $ Collected]]+Table32[[#This Row],[C&amp;I CLM $ Collected]]</f>
        <v>13.179620999999999</v>
      </c>
      <c r="E19" s="48">
        <f>Table32[[#This Row],[CLM $ Collected ]]/'1.) CLM Reference'!$B$4</f>
        <v>1.4188352693311151E-7</v>
      </c>
      <c r="F19" s="49">
        <f>Table32[[#This Row],[Residential Incentive Disbursements]]+Table32[[#This Row],[C&amp;I Incentive Disbursements]]</f>
        <v>0</v>
      </c>
      <c r="G19" s="48">
        <f>Table32[[#This Row],[Incentive Disbursements]]/'1.) CLM Reference'!$B$5</f>
        <v>0</v>
      </c>
      <c r="H19" s="49">
        <v>0</v>
      </c>
      <c r="I19" s="48">
        <f>Table32[[#This Row],[Residential CLM $ Collected]]/'1.) CLM Reference'!$B$4</f>
        <v>0</v>
      </c>
      <c r="J19" s="49">
        <v>0</v>
      </c>
      <c r="K19" s="48">
        <f>Table32[[#This Row],[Residential Incentive Disbursements]]/'1.) CLM Reference'!$B$5</f>
        <v>0</v>
      </c>
      <c r="L19" s="49">
        <v>13.179620999999999</v>
      </c>
      <c r="M19" s="48">
        <f>Table32[[#This Row],[C&amp;I CLM $ Collected]]/'1.) CLM Reference'!$B$4</f>
        <v>1.4188352693311151E-7</v>
      </c>
      <c r="N19" s="49">
        <v>0</v>
      </c>
      <c r="O19" s="67">
        <f>Table32[[#This Row],[C&amp;I Incentive Disbursements]]/'1.) CLM Reference'!$B$5</f>
        <v>0</v>
      </c>
    </row>
    <row r="20" spans="1:15" x14ac:dyDescent="0.35">
      <c r="A20" t="s">
        <v>57</v>
      </c>
      <c r="B20" s="72">
        <v>9009184200</v>
      </c>
      <c r="C20" t="s">
        <v>45</v>
      </c>
      <c r="D20" s="47">
        <f>Table32[[#This Row],[Residential CLM $ Collected]]+Table32[[#This Row],[C&amp;I CLM $ Collected]]</f>
        <v>0.66702300000000003</v>
      </c>
      <c r="E20" s="48">
        <f>Table32[[#This Row],[CLM $ Collected ]]/'1.) CLM Reference'!$B$4</f>
        <v>7.1807509324816579E-9</v>
      </c>
      <c r="F20" s="49">
        <f>Table32[[#This Row],[Residential Incentive Disbursements]]+Table32[[#This Row],[C&amp;I Incentive Disbursements]]</f>
        <v>0</v>
      </c>
      <c r="G20" s="48">
        <f>Table32[[#This Row],[Incentive Disbursements]]/'1.) CLM Reference'!$B$5</f>
        <v>0</v>
      </c>
      <c r="H20" s="49">
        <v>0</v>
      </c>
      <c r="I20" s="48">
        <f>Table32[[#This Row],[Residential CLM $ Collected]]/'1.) CLM Reference'!$B$4</f>
        <v>0</v>
      </c>
      <c r="J20" s="49">
        <v>0</v>
      </c>
      <c r="K20" s="48">
        <f>Table32[[#This Row],[Residential Incentive Disbursements]]/'1.) CLM Reference'!$B$5</f>
        <v>0</v>
      </c>
      <c r="L20" s="49">
        <v>0.66702300000000003</v>
      </c>
      <c r="M20" s="48">
        <f>Table32[[#This Row],[C&amp;I CLM $ Collected]]/'1.) CLM Reference'!$B$4</f>
        <v>7.1807509324816579E-9</v>
      </c>
      <c r="N20" s="49">
        <v>0</v>
      </c>
      <c r="O20" s="67">
        <f>Table32[[#This Row],[C&amp;I Incentive Disbursements]]/'1.) CLM Reference'!$B$5</f>
        <v>0</v>
      </c>
    </row>
    <row r="21" spans="1:15" x14ac:dyDescent="0.35">
      <c r="A21" t="s">
        <v>57</v>
      </c>
      <c r="B21" s="72">
        <v>9009184400</v>
      </c>
      <c r="C21" t="s">
        <v>45</v>
      </c>
      <c r="D21" s="47">
        <f>Table32[[#This Row],[Residential CLM $ Collected]]+Table32[[#This Row],[C&amp;I CLM $ Collected]]</f>
        <v>0</v>
      </c>
      <c r="E21" s="48">
        <f>Table32[[#This Row],[CLM $ Collected ]]/'1.) CLM Reference'!$B$4</f>
        <v>0</v>
      </c>
      <c r="F21" s="49">
        <f>Table32[[#This Row],[Residential Incentive Disbursements]]+Table32[[#This Row],[C&amp;I Incentive Disbursements]]</f>
        <v>3384.8</v>
      </c>
      <c r="G21" s="48">
        <f>Table32[[#This Row],[Incentive Disbursements]]/'1.) CLM Reference'!$B$5</f>
        <v>2.7178259323757065E-5</v>
      </c>
      <c r="H21" s="49">
        <v>0</v>
      </c>
      <c r="I21" s="48">
        <f>Table32[[#This Row],[Residential CLM $ Collected]]/'1.) CLM Reference'!$B$4</f>
        <v>0</v>
      </c>
      <c r="J21" s="49">
        <v>0</v>
      </c>
      <c r="K21" s="48">
        <f>Table32[[#This Row],[Residential Incentive Disbursements]]/'1.) CLM Reference'!$B$5</f>
        <v>0</v>
      </c>
      <c r="L21" s="49">
        <v>0</v>
      </c>
      <c r="M21" s="48">
        <f>Table32[[#This Row],[C&amp;I CLM $ Collected]]/'1.) CLM Reference'!$B$4</f>
        <v>0</v>
      </c>
      <c r="N21" s="49">
        <v>3384.8</v>
      </c>
      <c r="O21" s="67">
        <f>Table32[[#This Row],[C&amp;I Incentive Disbursements]]/'1.) CLM Reference'!$B$5</f>
        <v>2.7178259323757065E-5</v>
      </c>
    </row>
    <row r="22" spans="1:15" x14ac:dyDescent="0.35">
      <c r="A22" t="s">
        <v>57</v>
      </c>
      <c r="B22" s="72">
        <v>9009184700</v>
      </c>
      <c r="C22" t="s">
        <v>45</v>
      </c>
      <c r="D22" s="47">
        <f>Table32[[#This Row],[Residential CLM $ Collected]]+Table32[[#This Row],[C&amp;I CLM $ Collected]]</f>
        <v>349273.05835799995</v>
      </c>
      <c r="E22" s="48">
        <f>Table32[[#This Row],[CLM $ Collected ]]/'1.) CLM Reference'!$B$4</f>
        <v>3.7600545101067408E-3</v>
      </c>
      <c r="F22" s="49">
        <f>Table32[[#This Row],[Residential Incentive Disbursements]]+Table32[[#This Row],[C&amp;I Incentive Disbursements]]</f>
        <v>513191.43</v>
      </c>
      <c r="G22" s="48">
        <f>Table32[[#This Row],[Incentive Disbursements]]/'1.) CLM Reference'!$B$5</f>
        <v>4.1206717582337868E-3</v>
      </c>
      <c r="H22" s="49">
        <v>0</v>
      </c>
      <c r="I22" s="48">
        <f>Table32[[#This Row],[Residential CLM $ Collected]]/'1.) CLM Reference'!$B$4</f>
        <v>0</v>
      </c>
      <c r="J22" s="49">
        <v>0</v>
      </c>
      <c r="K22" s="48">
        <f>Table32[[#This Row],[Residential Incentive Disbursements]]/'1.) CLM Reference'!$B$5</f>
        <v>0</v>
      </c>
      <c r="L22" s="49">
        <v>349273.05835799995</v>
      </c>
      <c r="M22" s="48">
        <f>Table32[[#This Row],[C&amp;I CLM $ Collected]]/'1.) CLM Reference'!$B$4</f>
        <v>3.7600545101067408E-3</v>
      </c>
      <c r="N22" s="49">
        <v>513191.43</v>
      </c>
      <c r="O22" s="67">
        <f>Table32[[#This Row],[C&amp;I Incentive Disbursements]]/'1.) CLM Reference'!$B$5</f>
        <v>4.1206717582337868E-3</v>
      </c>
    </row>
    <row r="23" spans="1:15" x14ac:dyDescent="0.35">
      <c r="A23" t="s">
        <v>58</v>
      </c>
      <c r="B23" s="72">
        <v>9005250100</v>
      </c>
      <c r="C23" t="s">
        <v>45</v>
      </c>
      <c r="D23" s="47">
        <f>Table32[[#This Row],[Residential CLM $ Collected]]+Table32[[#This Row],[C&amp;I CLM $ Collected]]</f>
        <v>330.491784</v>
      </c>
      <c r="E23" s="48">
        <f>Table32[[#This Row],[CLM $ Collected ]]/'1.) CLM Reference'!$B$4</f>
        <v>3.5578670992387469E-6</v>
      </c>
      <c r="F23" s="49">
        <f>Table32[[#This Row],[Residential Incentive Disbursements]]+Table32[[#This Row],[C&amp;I Incentive Disbursements]]</f>
        <v>5567</v>
      </c>
      <c r="G23" s="48">
        <f>Table32[[#This Row],[Incentive Disbursements]]/'1.) CLM Reference'!$B$5</f>
        <v>4.4700239203307602E-5</v>
      </c>
      <c r="H23" s="49">
        <v>0</v>
      </c>
      <c r="I23" s="48">
        <f>Table32[[#This Row],[Residential CLM $ Collected]]/'1.) CLM Reference'!$B$4</f>
        <v>0</v>
      </c>
      <c r="J23" s="49">
        <v>0</v>
      </c>
      <c r="K23" s="48">
        <f>Table32[[#This Row],[Residential Incentive Disbursements]]/'1.) CLM Reference'!$B$5</f>
        <v>0</v>
      </c>
      <c r="L23" s="49">
        <v>330.491784</v>
      </c>
      <c r="M23" s="48">
        <f>Table32[[#This Row],[C&amp;I CLM $ Collected]]/'1.) CLM Reference'!$B$4</f>
        <v>3.5578670992387469E-6</v>
      </c>
      <c r="N23" s="49">
        <v>5567</v>
      </c>
      <c r="O23" s="67">
        <f>Table32[[#This Row],[C&amp;I Incentive Disbursements]]/'1.) CLM Reference'!$B$5</f>
        <v>4.4700239203307602E-5</v>
      </c>
    </row>
    <row r="24" spans="1:15" x14ac:dyDescent="0.35">
      <c r="A24" t="s">
        <v>59</v>
      </c>
      <c r="B24" s="72">
        <v>9003405402</v>
      </c>
      <c r="C24" t="s">
        <v>45</v>
      </c>
      <c r="D24" s="47">
        <f>Table32[[#This Row],[Residential CLM $ Collected]]+Table32[[#This Row],[C&amp;I CLM $ Collected]]</f>
        <v>21.807449999999999</v>
      </c>
      <c r="E24" s="48">
        <f>Table32[[#This Row],[CLM $ Collected ]]/'1.) CLM Reference'!$B$4</f>
        <v>2.3476531832117802E-7</v>
      </c>
      <c r="F24" s="49">
        <f>Table32[[#This Row],[Residential Incentive Disbursements]]+Table32[[#This Row],[C&amp;I Incentive Disbursements]]</f>
        <v>0</v>
      </c>
      <c r="G24" s="48">
        <f>Table32[[#This Row],[Incentive Disbursements]]/'1.) CLM Reference'!$B$5</f>
        <v>0</v>
      </c>
      <c r="H24" s="49">
        <v>0</v>
      </c>
      <c r="I24" s="48">
        <f>Table32[[#This Row],[Residential CLM $ Collected]]/'1.) CLM Reference'!$B$4</f>
        <v>0</v>
      </c>
      <c r="J24" s="49">
        <v>0</v>
      </c>
      <c r="K24" s="48">
        <f>Table32[[#This Row],[Residential Incentive Disbursements]]/'1.) CLM Reference'!$B$5</f>
        <v>0</v>
      </c>
      <c r="L24" s="49">
        <v>21.807449999999999</v>
      </c>
      <c r="M24" s="48">
        <f>Table32[[#This Row],[C&amp;I CLM $ Collected]]/'1.) CLM Reference'!$B$4</f>
        <v>2.3476531832117802E-7</v>
      </c>
      <c r="N24" s="49">
        <v>0</v>
      </c>
      <c r="O24" s="67">
        <f>Table32[[#This Row],[C&amp;I Incentive Disbursements]]/'1.) CLM Reference'!$B$5</f>
        <v>0</v>
      </c>
    </row>
    <row r="25" spans="1:15" x14ac:dyDescent="0.35">
      <c r="A25" t="s">
        <v>59</v>
      </c>
      <c r="B25" s="72">
        <v>9003405800</v>
      </c>
      <c r="C25" t="s">
        <v>45</v>
      </c>
      <c r="D25" s="47">
        <f>Table32[[#This Row],[Residential CLM $ Collected]]+Table32[[#This Row],[C&amp;I CLM $ Collected]]</f>
        <v>864300.70624800003</v>
      </c>
      <c r="E25" s="48">
        <f>Table32[[#This Row],[CLM $ Collected ]]/'1.) CLM Reference'!$B$4</f>
        <v>9.3045188881566033E-3</v>
      </c>
      <c r="F25" s="49">
        <f>Table32[[#This Row],[Residential Incentive Disbursements]]+Table32[[#This Row],[C&amp;I Incentive Disbursements]]</f>
        <v>322161.07799999998</v>
      </c>
      <c r="G25" s="48">
        <f>Table32[[#This Row],[Incentive Disbursements]]/'1.) CLM Reference'!$B$5</f>
        <v>2.5867931109386454E-3</v>
      </c>
      <c r="H25" s="49">
        <v>0</v>
      </c>
      <c r="I25" s="48">
        <f>Table32[[#This Row],[Residential CLM $ Collected]]/'1.) CLM Reference'!$B$4</f>
        <v>0</v>
      </c>
      <c r="J25" s="49">
        <v>0</v>
      </c>
      <c r="K25" s="48">
        <f>Table32[[#This Row],[Residential Incentive Disbursements]]/'1.) CLM Reference'!$B$5</f>
        <v>0</v>
      </c>
      <c r="L25" s="49">
        <v>864300.70624800003</v>
      </c>
      <c r="M25" s="48">
        <f>Table32[[#This Row],[C&amp;I CLM $ Collected]]/'1.) CLM Reference'!$B$4</f>
        <v>9.3045188881566033E-3</v>
      </c>
      <c r="N25" s="49">
        <v>322161.07799999998</v>
      </c>
      <c r="O25" s="67">
        <f>Table32[[#This Row],[C&amp;I Incentive Disbursements]]/'1.) CLM Reference'!$B$5</f>
        <v>2.5867931109386454E-3</v>
      </c>
    </row>
    <row r="26" spans="1:15" x14ac:dyDescent="0.35">
      <c r="A26" t="s">
        <v>60</v>
      </c>
      <c r="B26" s="72">
        <v>9001205200</v>
      </c>
      <c r="C26" t="s">
        <v>45</v>
      </c>
      <c r="D26" s="47">
        <f>Table32[[#This Row],[Residential CLM $ Collected]]+Table32[[#This Row],[C&amp;I CLM $ Collected]]</f>
        <v>169955.23038899997</v>
      </c>
      <c r="E26" s="48">
        <f>Table32[[#This Row],[CLM $ Collected ]]/'1.) CLM Reference'!$B$4</f>
        <v>1.8296313306976619E-3</v>
      </c>
      <c r="F26" s="49">
        <f>Table32[[#This Row],[Residential Incentive Disbursements]]+Table32[[#This Row],[C&amp;I Incentive Disbursements]]</f>
        <v>234071.87</v>
      </c>
      <c r="G26" s="48">
        <f>Table32[[#This Row],[Incentive Disbursements]]/'1.) CLM Reference'!$B$5</f>
        <v>1.8794806142923516E-3</v>
      </c>
      <c r="H26" s="49">
        <v>0</v>
      </c>
      <c r="I26" s="48">
        <f>Table32[[#This Row],[Residential CLM $ Collected]]/'1.) CLM Reference'!$B$4</f>
        <v>0</v>
      </c>
      <c r="J26" s="49">
        <v>0</v>
      </c>
      <c r="K26" s="48">
        <f>Table32[[#This Row],[Residential Incentive Disbursements]]/'1.) CLM Reference'!$B$5</f>
        <v>0</v>
      </c>
      <c r="L26" s="49">
        <v>169955.23038899997</v>
      </c>
      <c r="M26" s="48">
        <f>Table32[[#This Row],[C&amp;I CLM $ Collected]]/'1.) CLM Reference'!$B$4</f>
        <v>1.8296313306976619E-3</v>
      </c>
      <c r="N26" s="49">
        <v>234071.87</v>
      </c>
      <c r="O26" s="67">
        <f>Table32[[#This Row],[C&amp;I Incentive Disbursements]]/'1.) CLM Reference'!$B$5</f>
        <v>1.8794806142923516E-3</v>
      </c>
    </row>
    <row r="27" spans="1:15" x14ac:dyDescent="0.35">
      <c r="A27" t="s">
        <v>60</v>
      </c>
      <c r="B27" s="72">
        <v>9001205300</v>
      </c>
      <c r="C27" t="s">
        <v>45</v>
      </c>
      <c r="D27" s="47">
        <f>Table32[[#This Row],[Residential CLM $ Collected]]+Table32[[#This Row],[C&amp;I CLM $ Collected]]</f>
        <v>1.006089</v>
      </c>
      <c r="E27" s="48">
        <f>Table32[[#This Row],[CLM $ Collected ]]/'1.) CLM Reference'!$B$4</f>
        <v>1.0830922659202964E-8</v>
      </c>
      <c r="F27" s="49">
        <f>Table32[[#This Row],[Residential Incentive Disbursements]]+Table32[[#This Row],[C&amp;I Incentive Disbursements]]</f>
        <v>0</v>
      </c>
      <c r="G27" s="48">
        <f>Table32[[#This Row],[Incentive Disbursements]]/'1.) CLM Reference'!$B$5</f>
        <v>0</v>
      </c>
      <c r="H27" s="49">
        <v>0</v>
      </c>
      <c r="I27" s="48">
        <f>Table32[[#This Row],[Residential CLM $ Collected]]/'1.) CLM Reference'!$B$4</f>
        <v>0</v>
      </c>
      <c r="J27" s="49">
        <v>0</v>
      </c>
      <c r="K27" s="48">
        <f>Table32[[#This Row],[Residential Incentive Disbursements]]/'1.) CLM Reference'!$B$5</f>
        <v>0</v>
      </c>
      <c r="L27" s="49">
        <v>1.006089</v>
      </c>
      <c r="M27" s="48">
        <f>Table32[[#This Row],[C&amp;I CLM $ Collected]]/'1.) CLM Reference'!$B$4</f>
        <v>1.0830922659202964E-8</v>
      </c>
      <c r="N27" s="49">
        <v>0</v>
      </c>
      <c r="O27" s="67">
        <f>Table32[[#This Row],[C&amp;I Incentive Disbursements]]/'1.) CLM Reference'!$B$5</f>
        <v>0</v>
      </c>
    </row>
    <row r="28" spans="1:15" x14ac:dyDescent="0.35">
      <c r="A28" t="s">
        <v>61</v>
      </c>
      <c r="B28" s="72">
        <v>9015905100</v>
      </c>
      <c r="C28" t="s">
        <v>45</v>
      </c>
      <c r="D28" s="47">
        <f>Table32[[#This Row],[Residential CLM $ Collected]]+Table32[[#This Row],[C&amp;I CLM $ Collected]]</f>
        <v>32303.988129000001</v>
      </c>
      <c r="E28" s="48">
        <f>Table32[[#This Row],[CLM $ Collected ]]/'1.) CLM Reference'!$B$4</f>
        <v>3.4776445921683836E-4</v>
      </c>
      <c r="F28" s="49">
        <f>Table32[[#This Row],[Residential Incentive Disbursements]]+Table32[[#This Row],[C&amp;I Incentive Disbursements]]</f>
        <v>8614</v>
      </c>
      <c r="G28" s="48">
        <f>Table32[[#This Row],[Incentive Disbursements]]/'1.) CLM Reference'!$B$5</f>
        <v>6.9166132656240656E-5</v>
      </c>
      <c r="H28" s="49">
        <v>0</v>
      </c>
      <c r="I28" s="48">
        <f>Table32[[#This Row],[Residential CLM $ Collected]]/'1.) CLM Reference'!$B$4</f>
        <v>0</v>
      </c>
      <c r="J28" s="49">
        <v>0</v>
      </c>
      <c r="K28" s="48">
        <f>Table32[[#This Row],[Residential Incentive Disbursements]]/'1.) CLM Reference'!$B$5</f>
        <v>0</v>
      </c>
      <c r="L28" s="49">
        <v>32303.988129000001</v>
      </c>
      <c r="M28" s="48">
        <f>Table32[[#This Row],[C&amp;I CLM $ Collected]]/'1.) CLM Reference'!$B$4</f>
        <v>3.4776445921683836E-4</v>
      </c>
      <c r="N28" s="49">
        <v>8614</v>
      </c>
      <c r="O28" s="67">
        <f>Table32[[#This Row],[C&amp;I Incentive Disbursements]]/'1.) CLM Reference'!$B$5</f>
        <v>6.9166132656240656E-5</v>
      </c>
    </row>
    <row r="29" spans="1:15" x14ac:dyDescent="0.35">
      <c r="A29" t="s">
        <v>62</v>
      </c>
      <c r="B29" s="72">
        <v>9003410101</v>
      </c>
      <c r="C29" t="s">
        <v>45</v>
      </c>
      <c r="D29" s="47">
        <f>Table32[[#This Row],[Residential CLM $ Collected]]+Table32[[#This Row],[C&amp;I CLM $ Collected]]</f>
        <v>12304.956783000001</v>
      </c>
      <c r="E29" s="48">
        <f>Table32[[#This Row],[CLM $ Collected ]]/'1.) CLM Reference'!$B$4</f>
        <v>1.3246744099329973E-4</v>
      </c>
      <c r="F29" s="49">
        <f>Table32[[#This Row],[Residential Incentive Disbursements]]+Table32[[#This Row],[C&amp;I Incentive Disbursements]]</f>
        <v>4315.6000000000004</v>
      </c>
      <c r="G29" s="48">
        <f>Table32[[#This Row],[Incentive Disbursements]]/'1.) CLM Reference'!$B$5</f>
        <v>3.4652120047744619E-5</v>
      </c>
      <c r="H29" s="49">
        <v>0</v>
      </c>
      <c r="I29" s="48">
        <f>Table32[[#This Row],[Residential CLM $ Collected]]/'1.) CLM Reference'!$B$4</f>
        <v>0</v>
      </c>
      <c r="J29" s="49">
        <v>0</v>
      </c>
      <c r="K29" s="48">
        <f>Table32[[#This Row],[Residential Incentive Disbursements]]/'1.) CLM Reference'!$B$5</f>
        <v>0</v>
      </c>
      <c r="L29" s="49">
        <v>12304.956783000001</v>
      </c>
      <c r="M29" s="48">
        <f>Table32[[#This Row],[C&amp;I CLM $ Collected]]/'1.) CLM Reference'!$B$4</f>
        <v>1.3246744099329973E-4</v>
      </c>
      <c r="N29" s="49">
        <v>4315.6000000000004</v>
      </c>
      <c r="O29" s="67">
        <f>Table32[[#This Row],[C&amp;I Incentive Disbursements]]/'1.) CLM Reference'!$B$5</f>
        <v>3.4652120047744619E-5</v>
      </c>
    </row>
    <row r="30" spans="1:15" x14ac:dyDescent="0.35">
      <c r="A30" t="s">
        <v>63</v>
      </c>
      <c r="B30" s="72">
        <v>9005425600</v>
      </c>
      <c r="C30" t="s">
        <v>45</v>
      </c>
      <c r="D30" s="47">
        <f>Table32[[#This Row],[Residential CLM $ Collected]]+Table32[[#This Row],[C&amp;I CLM $ Collected]]</f>
        <v>14720.256243000002</v>
      </c>
      <c r="E30" s="48">
        <f>Table32[[#This Row],[CLM $ Collected ]]/'1.) CLM Reference'!$B$4</f>
        <v>1.5846903891363748E-4</v>
      </c>
      <c r="F30" s="49">
        <f>Table32[[#This Row],[Residential Incentive Disbursements]]+Table32[[#This Row],[C&amp;I Incentive Disbursements]]</f>
        <v>69825.149999999994</v>
      </c>
      <c r="G30" s="48">
        <f>Table32[[#This Row],[Incentive Disbursements]]/'1.) CLM Reference'!$B$5</f>
        <v>5.6066120125863731E-4</v>
      </c>
      <c r="H30" s="49">
        <v>0</v>
      </c>
      <c r="I30" s="48">
        <f>Table32[[#This Row],[Residential CLM $ Collected]]/'1.) CLM Reference'!$B$4</f>
        <v>0</v>
      </c>
      <c r="J30" s="49">
        <v>0</v>
      </c>
      <c r="K30" s="48">
        <f>Table32[[#This Row],[Residential Incentive Disbursements]]/'1.) CLM Reference'!$B$5</f>
        <v>0</v>
      </c>
      <c r="L30" s="49">
        <v>14720.256243000002</v>
      </c>
      <c r="M30" s="48">
        <f>Table32[[#This Row],[C&amp;I CLM $ Collected]]/'1.) CLM Reference'!$B$4</f>
        <v>1.5846903891363748E-4</v>
      </c>
      <c r="N30" s="49">
        <v>69825.149999999994</v>
      </c>
      <c r="O30" s="67">
        <f>Table32[[#This Row],[C&amp;I Incentive Disbursements]]/'1.) CLM Reference'!$B$5</f>
        <v>5.6066120125863731E-4</v>
      </c>
    </row>
    <row r="31" spans="1:15" x14ac:dyDescent="0.35">
      <c r="A31" t="s">
        <v>64</v>
      </c>
      <c r="B31" s="72">
        <v>9015906100</v>
      </c>
      <c r="C31" t="s">
        <v>45</v>
      </c>
      <c r="D31" s="47">
        <f>Table32[[#This Row],[Residential CLM $ Collected]]+Table32[[#This Row],[C&amp;I CLM $ Collected]]</f>
        <v>5281.8682349999999</v>
      </c>
      <c r="E31" s="48">
        <f>Table32[[#This Row],[CLM $ Collected ]]/'1.) CLM Reference'!$B$4</f>
        <v>5.686127802747656E-5</v>
      </c>
      <c r="F31" s="49">
        <f>Table32[[#This Row],[Residential Incentive Disbursements]]+Table32[[#This Row],[C&amp;I Incentive Disbursements]]</f>
        <v>3809.6</v>
      </c>
      <c r="G31" s="48">
        <f>Table32[[#This Row],[Incentive Disbursements]]/'1.) CLM Reference'!$B$5</f>
        <v>3.0589191893105919E-5</v>
      </c>
      <c r="H31" s="49">
        <v>0</v>
      </c>
      <c r="I31" s="48">
        <f>Table32[[#This Row],[Residential CLM $ Collected]]/'1.) CLM Reference'!$B$4</f>
        <v>0</v>
      </c>
      <c r="J31" s="49">
        <v>0</v>
      </c>
      <c r="K31" s="48">
        <f>Table32[[#This Row],[Residential Incentive Disbursements]]/'1.) CLM Reference'!$B$5</f>
        <v>0</v>
      </c>
      <c r="L31" s="49">
        <v>5281.8682349999999</v>
      </c>
      <c r="M31" s="48">
        <f>Table32[[#This Row],[C&amp;I CLM $ Collected]]/'1.) CLM Reference'!$B$4</f>
        <v>5.686127802747656E-5</v>
      </c>
      <c r="N31" s="49">
        <v>3809.6</v>
      </c>
      <c r="O31" s="67">
        <f>Table32[[#This Row],[C&amp;I Incentive Disbursements]]/'1.) CLM Reference'!$B$5</f>
        <v>3.0589191893105919E-5</v>
      </c>
    </row>
    <row r="32" spans="1:15" x14ac:dyDescent="0.35">
      <c r="A32" t="s">
        <v>65</v>
      </c>
      <c r="B32" s="72">
        <v>9003464101</v>
      </c>
      <c r="C32" t="s">
        <v>45</v>
      </c>
      <c r="D32" s="47">
        <f>Table32[[#This Row],[Residential CLM $ Collected]]+Table32[[#This Row],[C&amp;I CLM $ Collected]]</f>
        <v>32743.650471000001</v>
      </c>
      <c r="E32" s="48">
        <f>Table32[[#This Row],[CLM $ Collected ]]/'1.) CLM Reference'!$B$4</f>
        <v>3.5249758801793454E-4</v>
      </c>
      <c r="F32" s="49">
        <f>Table32[[#This Row],[Residential Incentive Disbursements]]+Table32[[#This Row],[C&amp;I Incentive Disbursements]]</f>
        <v>30447.25</v>
      </c>
      <c r="G32" s="48">
        <f>Table32[[#This Row],[Incentive Disbursements]]/'1.) CLM Reference'!$B$5</f>
        <v>2.4447626335241738E-4</v>
      </c>
      <c r="H32" s="49">
        <v>0</v>
      </c>
      <c r="I32" s="48">
        <f>Table32[[#This Row],[Residential CLM $ Collected]]/'1.) CLM Reference'!$B$4</f>
        <v>0</v>
      </c>
      <c r="J32" s="49">
        <v>0</v>
      </c>
      <c r="K32" s="48">
        <f>Table32[[#This Row],[Residential Incentive Disbursements]]/'1.) CLM Reference'!$B$5</f>
        <v>0</v>
      </c>
      <c r="L32" s="49">
        <v>32743.650471000001</v>
      </c>
      <c r="M32" s="48">
        <f>Table32[[#This Row],[C&amp;I CLM $ Collected]]/'1.) CLM Reference'!$B$4</f>
        <v>3.5249758801793454E-4</v>
      </c>
      <c r="N32" s="49">
        <v>30447.25</v>
      </c>
      <c r="O32" s="67">
        <f>Table32[[#This Row],[C&amp;I Incentive Disbursements]]/'1.) CLM Reference'!$B$5</f>
        <v>2.4447626335241738E-4</v>
      </c>
    </row>
    <row r="33" spans="1:15" x14ac:dyDescent="0.35">
      <c r="A33" t="s">
        <v>66</v>
      </c>
      <c r="B33" s="72">
        <v>9015815000</v>
      </c>
      <c r="C33" t="s">
        <v>45</v>
      </c>
      <c r="D33" s="47">
        <f>Table32[[#This Row],[Residential CLM $ Collected]]+Table32[[#This Row],[C&amp;I CLM $ Collected]]</f>
        <v>8015.3589180000008</v>
      </c>
      <c r="E33" s="48">
        <f>Table32[[#This Row],[CLM $ Collected ]]/'1.) CLM Reference'!$B$4</f>
        <v>8.6288322928300336E-5</v>
      </c>
      <c r="F33" s="49">
        <f>Table32[[#This Row],[Residential Incentive Disbursements]]+Table32[[#This Row],[C&amp;I Incentive Disbursements]]</f>
        <v>15296</v>
      </c>
      <c r="G33" s="48">
        <f>Table32[[#This Row],[Incentive Disbursements]]/'1.) CLM Reference'!$B$5</f>
        <v>1.2281926690386081E-4</v>
      </c>
      <c r="H33" s="49">
        <v>0</v>
      </c>
      <c r="I33" s="48">
        <f>Table32[[#This Row],[Residential CLM $ Collected]]/'1.) CLM Reference'!$B$4</f>
        <v>0</v>
      </c>
      <c r="J33" s="49">
        <v>0</v>
      </c>
      <c r="K33" s="48">
        <f>Table32[[#This Row],[Residential Incentive Disbursements]]/'1.) CLM Reference'!$B$5</f>
        <v>0</v>
      </c>
      <c r="L33" s="49">
        <v>8015.3589180000008</v>
      </c>
      <c r="M33" s="48">
        <f>Table32[[#This Row],[C&amp;I CLM $ Collected]]/'1.) CLM Reference'!$B$4</f>
        <v>8.6288322928300336E-5</v>
      </c>
      <c r="N33" s="49">
        <v>15296</v>
      </c>
      <c r="O33" s="67">
        <f>Table32[[#This Row],[C&amp;I Incentive Disbursements]]/'1.) CLM Reference'!$B$5</f>
        <v>1.2281926690386081E-4</v>
      </c>
    </row>
    <row r="34" spans="1:15" x14ac:dyDescent="0.35">
      <c r="A34" t="s">
        <v>67</v>
      </c>
      <c r="B34" s="72">
        <v>9009343400</v>
      </c>
      <c r="C34" t="s">
        <v>45</v>
      </c>
      <c r="D34" s="47">
        <f>Table32[[#This Row],[Residential CLM $ Collected]]+Table32[[#This Row],[C&amp;I CLM $ Collected]]</f>
        <v>487082.38072200003</v>
      </c>
      <c r="E34" s="48">
        <f>Table32[[#This Row],[CLM $ Collected ]]/'1.) CLM Reference'!$B$4</f>
        <v>5.2436231727614902E-3</v>
      </c>
      <c r="F34" s="49">
        <f>Table32[[#This Row],[Residential Incentive Disbursements]]+Table32[[#This Row],[C&amp;I Incentive Disbursements]]</f>
        <v>1344507.2080000001</v>
      </c>
      <c r="G34" s="48">
        <f>Table32[[#This Row],[Incentive Disbursements]]/'1.) CLM Reference'!$B$5</f>
        <v>1.0795723694659826E-2</v>
      </c>
      <c r="H34" s="49">
        <v>0</v>
      </c>
      <c r="I34" s="48">
        <f>Table32[[#This Row],[Residential CLM $ Collected]]/'1.) CLM Reference'!$B$4</f>
        <v>0</v>
      </c>
      <c r="J34" s="49">
        <v>0</v>
      </c>
      <c r="K34" s="48">
        <f>Table32[[#This Row],[Residential Incentive Disbursements]]/'1.) CLM Reference'!$B$5</f>
        <v>0</v>
      </c>
      <c r="L34" s="49">
        <v>487082.38072200003</v>
      </c>
      <c r="M34" s="48">
        <f>Table32[[#This Row],[C&amp;I CLM $ Collected]]/'1.) CLM Reference'!$B$4</f>
        <v>5.2436231727614902E-3</v>
      </c>
      <c r="N34" s="49">
        <v>1344507.2080000001</v>
      </c>
      <c r="O34" s="67">
        <f>Table32[[#This Row],[C&amp;I Incentive Disbursements]]/'1.) CLM Reference'!$B$5</f>
        <v>1.0795723694659826E-2</v>
      </c>
    </row>
    <row r="35" spans="1:15" x14ac:dyDescent="0.35">
      <c r="A35" t="s">
        <v>68</v>
      </c>
      <c r="B35" s="72">
        <v>9007600100</v>
      </c>
      <c r="C35" t="s">
        <v>45</v>
      </c>
      <c r="D35" s="47">
        <f>Table32[[#This Row],[Residential CLM $ Collected]]+Table32[[#This Row],[C&amp;I CLM $ Collected]]</f>
        <v>47721.569342999996</v>
      </c>
      <c r="E35" s="48">
        <f>Table32[[#This Row],[CLM $ Collected ]]/'1.) CLM Reference'!$B$4</f>
        <v>5.1374046106241508E-4</v>
      </c>
      <c r="F35" s="49">
        <f>Table32[[#This Row],[Residential Incentive Disbursements]]+Table32[[#This Row],[C&amp;I Incentive Disbursements]]</f>
        <v>71355.199999999997</v>
      </c>
      <c r="G35" s="48">
        <f>Table32[[#This Row],[Incentive Disbursements]]/'1.) CLM Reference'!$B$5</f>
        <v>5.7294674122505026E-4</v>
      </c>
      <c r="H35" s="49">
        <v>0</v>
      </c>
      <c r="I35" s="48">
        <f>Table32[[#This Row],[Residential CLM $ Collected]]/'1.) CLM Reference'!$B$4</f>
        <v>0</v>
      </c>
      <c r="J35" s="49">
        <v>0</v>
      </c>
      <c r="K35" s="48">
        <f>Table32[[#This Row],[Residential Incentive Disbursements]]/'1.) CLM Reference'!$B$5</f>
        <v>0</v>
      </c>
      <c r="L35" s="49">
        <v>47721.569342999996</v>
      </c>
      <c r="M35" s="48">
        <f>Table32[[#This Row],[C&amp;I CLM $ Collected]]/'1.) CLM Reference'!$B$4</f>
        <v>5.1374046106241508E-4</v>
      </c>
      <c r="N35" s="49">
        <v>71355.199999999997</v>
      </c>
      <c r="O35" s="67">
        <f>Table32[[#This Row],[C&amp;I Incentive Disbursements]]/'1.) CLM Reference'!$B$5</f>
        <v>5.7294674122505026E-4</v>
      </c>
    </row>
    <row r="36" spans="1:15" x14ac:dyDescent="0.35">
      <c r="A36" t="s">
        <v>69</v>
      </c>
      <c r="B36" s="72">
        <v>9007610100</v>
      </c>
      <c r="C36" t="s">
        <v>45</v>
      </c>
      <c r="D36" s="47">
        <f>Table32[[#This Row],[Residential CLM $ Collected]]+Table32[[#This Row],[C&amp;I CLM $ Collected]]</f>
        <v>13.418222999999999</v>
      </c>
      <c r="E36" s="48">
        <f>Table32[[#This Row],[CLM $ Collected ]]/'1.) CLM Reference'!$B$4</f>
        <v>1.4445216629635983E-7</v>
      </c>
      <c r="F36" s="49">
        <f>Table32[[#This Row],[Residential Incentive Disbursements]]+Table32[[#This Row],[C&amp;I Incentive Disbursements]]</f>
        <v>0</v>
      </c>
      <c r="G36" s="48">
        <f>Table32[[#This Row],[Incentive Disbursements]]/'1.) CLM Reference'!$B$5</f>
        <v>0</v>
      </c>
      <c r="H36" s="49">
        <v>0</v>
      </c>
      <c r="I36" s="48">
        <f>Table32[[#This Row],[Residential CLM $ Collected]]/'1.) CLM Reference'!$B$4</f>
        <v>0</v>
      </c>
      <c r="J36" s="49">
        <v>0</v>
      </c>
      <c r="K36" s="48">
        <f>Table32[[#This Row],[Residential Incentive Disbursements]]/'1.) CLM Reference'!$B$5</f>
        <v>0</v>
      </c>
      <c r="L36" s="49">
        <v>13.418222999999999</v>
      </c>
      <c r="M36" s="48">
        <f>Table32[[#This Row],[C&amp;I CLM $ Collected]]/'1.) CLM Reference'!$B$4</f>
        <v>1.4445216629635983E-7</v>
      </c>
      <c r="N36" s="49">
        <v>0</v>
      </c>
      <c r="O36" s="67">
        <f>Table32[[#This Row],[C&amp;I Incentive Disbursements]]/'1.) CLM Reference'!$B$5</f>
        <v>0</v>
      </c>
    </row>
    <row r="37" spans="1:15" x14ac:dyDescent="0.35">
      <c r="A37" t="s">
        <v>69</v>
      </c>
      <c r="B37" s="72">
        <v>9007610300</v>
      </c>
      <c r="C37" t="s">
        <v>45</v>
      </c>
      <c r="D37" s="47">
        <f>Table32[[#This Row],[Residential CLM $ Collected]]+Table32[[#This Row],[C&amp;I CLM $ Collected]]</f>
        <v>52176.771485999998</v>
      </c>
      <c r="E37" s="48">
        <f>Table32[[#This Row],[CLM $ Collected ]]/'1.) CLM Reference'!$B$4</f>
        <v>5.6170237083575357E-4</v>
      </c>
      <c r="F37" s="49">
        <f>Table32[[#This Row],[Residential Incentive Disbursements]]+Table32[[#This Row],[C&amp;I Incentive Disbursements]]</f>
        <v>58806.11</v>
      </c>
      <c r="G37" s="48">
        <f>Table32[[#This Row],[Incentive Disbursements]]/'1.) CLM Reference'!$B$5</f>
        <v>4.721837944343487E-4</v>
      </c>
      <c r="H37" s="49">
        <v>0</v>
      </c>
      <c r="I37" s="48">
        <f>Table32[[#This Row],[Residential CLM $ Collected]]/'1.) CLM Reference'!$B$4</f>
        <v>0</v>
      </c>
      <c r="J37" s="49">
        <v>0</v>
      </c>
      <c r="K37" s="48">
        <f>Table32[[#This Row],[Residential Incentive Disbursements]]/'1.) CLM Reference'!$B$5</f>
        <v>0</v>
      </c>
      <c r="L37" s="49">
        <v>52176.771485999998</v>
      </c>
      <c r="M37" s="48">
        <f>Table32[[#This Row],[C&amp;I CLM $ Collected]]/'1.) CLM Reference'!$B$4</f>
        <v>5.6170237083575357E-4</v>
      </c>
      <c r="N37" s="49">
        <v>58806.11</v>
      </c>
      <c r="O37" s="67">
        <f>Table32[[#This Row],[C&amp;I Incentive Disbursements]]/'1.) CLM Reference'!$B$5</f>
        <v>4.721837944343487E-4</v>
      </c>
    </row>
    <row r="38" spans="1:15" x14ac:dyDescent="0.35">
      <c r="A38" t="s">
        <v>70</v>
      </c>
      <c r="B38" s="72">
        <v>9011714101</v>
      </c>
      <c r="C38" t="s">
        <v>45</v>
      </c>
      <c r="D38" s="47">
        <f>Table32[[#This Row],[Residential CLM $ Collected]]+Table32[[#This Row],[C&amp;I CLM $ Collected]]</f>
        <v>556.85166600000002</v>
      </c>
      <c r="E38" s="48">
        <f>Table32[[#This Row],[CLM $ Collected ]]/'1.) CLM Reference'!$B$4</f>
        <v>5.9947155043881019E-6</v>
      </c>
      <c r="F38" s="49">
        <f>Table32[[#This Row],[Residential Incentive Disbursements]]+Table32[[#This Row],[C&amp;I Incentive Disbursements]]</f>
        <v>0</v>
      </c>
      <c r="G38" s="48">
        <f>Table32[[#This Row],[Incentive Disbursements]]/'1.) CLM Reference'!$B$5</f>
        <v>0</v>
      </c>
      <c r="H38" s="49">
        <v>0</v>
      </c>
      <c r="I38" s="48">
        <f>Table32[[#This Row],[Residential CLM $ Collected]]/'1.) CLM Reference'!$B$4</f>
        <v>0</v>
      </c>
      <c r="J38" s="49">
        <v>0</v>
      </c>
      <c r="K38" s="48">
        <f>Table32[[#This Row],[Residential Incentive Disbursements]]/'1.) CLM Reference'!$B$5</f>
        <v>0</v>
      </c>
      <c r="L38" s="49">
        <v>556.85166600000002</v>
      </c>
      <c r="M38" s="48">
        <f>Table32[[#This Row],[C&amp;I CLM $ Collected]]/'1.) CLM Reference'!$B$4</f>
        <v>5.9947155043881019E-6</v>
      </c>
      <c r="N38" s="49">
        <v>0</v>
      </c>
      <c r="O38" s="67">
        <f>Table32[[#This Row],[C&amp;I Incentive Disbursements]]/'1.) CLM Reference'!$B$5</f>
        <v>0</v>
      </c>
    </row>
    <row r="39" spans="1:15" x14ac:dyDescent="0.35">
      <c r="A39" t="s">
        <v>70</v>
      </c>
      <c r="B39" s="72">
        <v>9011714103</v>
      </c>
      <c r="C39" t="s">
        <v>45</v>
      </c>
      <c r="D39" s="47">
        <f>Table32[[#This Row],[Residential CLM $ Collected]]+Table32[[#This Row],[C&amp;I CLM $ Collected]]</f>
        <v>53685.331182000002</v>
      </c>
      <c r="E39" s="48">
        <f>Table32[[#This Row],[CLM $ Collected ]]/'1.) CLM Reference'!$B$4</f>
        <v>5.7794257761086671E-4</v>
      </c>
      <c r="F39" s="49">
        <f>Table32[[#This Row],[Residential Incentive Disbursements]]+Table32[[#This Row],[C&amp;I Incentive Disbursements]]</f>
        <v>31642.3</v>
      </c>
      <c r="G39" s="48">
        <f>Table32[[#This Row],[Incentive Disbursements]]/'1.) CLM Reference'!$B$5</f>
        <v>2.540719200543956E-4</v>
      </c>
      <c r="H39" s="49">
        <v>0</v>
      </c>
      <c r="I39" s="48">
        <f>Table32[[#This Row],[Residential CLM $ Collected]]/'1.) CLM Reference'!$B$4</f>
        <v>0</v>
      </c>
      <c r="J39" s="49">
        <v>0</v>
      </c>
      <c r="K39" s="48">
        <f>Table32[[#This Row],[Residential Incentive Disbursements]]/'1.) CLM Reference'!$B$5</f>
        <v>0</v>
      </c>
      <c r="L39" s="49">
        <v>53685.331182000002</v>
      </c>
      <c r="M39" s="48">
        <f>Table32[[#This Row],[C&amp;I CLM $ Collected]]/'1.) CLM Reference'!$B$4</f>
        <v>5.7794257761086671E-4</v>
      </c>
      <c r="N39" s="49">
        <v>31642.3</v>
      </c>
      <c r="O39" s="67">
        <f>Table32[[#This Row],[C&amp;I Incentive Disbursements]]/'1.) CLM Reference'!$B$5</f>
        <v>2.540719200543956E-4</v>
      </c>
    </row>
    <row r="40" spans="1:15" x14ac:dyDescent="0.35">
      <c r="A40" t="s">
        <v>71</v>
      </c>
      <c r="B40" s="72">
        <v>9005293100</v>
      </c>
      <c r="C40" t="s">
        <v>45</v>
      </c>
      <c r="D40" s="47">
        <f>Table32[[#This Row],[Residential CLM $ Collected]]+Table32[[#This Row],[C&amp;I CLM $ Collected]]</f>
        <v>2097.5038140000001</v>
      </c>
      <c r="E40" s="48">
        <f>Table32[[#This Row],[CLM $ Collected ]]/'1.) CLM Reference'!$B$4</f>
        <v>2.2580409473532898E-5</v>
      </c>
      <c r="F40" s="49">
        <f>Table32[[#This Row],[Residential Incentive Disbursements]]+Table32[[#This Row],[C&amp;I Incentive Disbursements]]</f>
        <v>3649</v>
      </c>
      <c r="G40" s="48">
        <f>Table32[[#This Row],[Incentive Disbursements]]/'1.) CLM Reference'!$B$5</f>
        <v>2.9299653826633634E-5</v>
      </c>
      <c r="H40" s="49">
        <v>0</v>
      </c>
      <c r="I40" s="48">
        <f>Table32[[#This Row],[Residential CLM $ Collected]]/'1.) CLM Reference'!$B$4</f>
        <v>0</v>
      </c>
      <c r="J40" s="49">
        <v>0</v>
      </c>
      <c r="K40" s="48">
        <f>Table32[[#This Row],[Residential Incentive Disbursements]]/'1.) CLM Reference'!$B$5</f>
        <v>0</v>
      </c>
      <c r="L40" s="49">
        <v>2097.5038140000001</v>
      </c>
      <c r="M40" s="48">
        <f>Table32[[#This Row],[C&amp;I CLM $ Collected]]/'1.) CLM Reference'!$B$4</f>
        <v>2.2580409473532898E-5</v>
      </c>
      <c r="N40" s="49">
        <v>3649</v>
      </c>
      <c r="O40" s="67">
        <f>Table32[[#This Row],[C&amp;I Incentive Disbursements]]/'1.) CLM Reference'!$B$5</f>
        <v>2.9299653826633634E-5</v>
      </c>
    </row>
    <row r="41" spans="1:15" x14ac:dyDescent="0.35">
      <c r="A41" t="s">
        <v>72</v>
      </c>
      <c r="B41" s="72">
        <v>9013860100</v>
      </c>
      <c r="C41" t="s">
        <v>45</v>
      </c>
      <c r="D41" s="47">
        <f>Table32[[#This Row],[Residential CLM $ Collected]]+Table32[[#This Row],[C&amp;I CLM $ Collected]]</f>
        <v>17673.047279999999</v>
      </c>
      <c r="E41" s="48">
        <f>Table32[[#This Row],[CLM $ Collected ]]/'1.) CLM Reference'!$B$4</f>
        <v>1.9025693377237729E-4</v>
      </c>
      <c r="F41" s="49">
        <f>Table32[[#This Row],[Residential Incentive Disbursements]]+Table32[[#This Row],[C&amp;I Incentive Disbursements]]</f>
        <v>38479.46</v>
      </c>
      <c r="G41" s="48">
        <f>Table32[[#This Row],[Incentive Disbursements]]/'1.) CLM Reference'!$B$5</f>
        <v>3.0897091187607448E-4</v>
      </c>
      <c r="H41" s="49">
        <v>0</v>
      </c>
      <c r="I41" s="48">
        <f>Table32[[#This Row],[Residential CLM $ Collected]]/'1.) CLM Reference'!$B$4</f>
        <v>0</v>
      </c>
      <c r="J41" s="49">
        <v>0</v>
      </c>
      <c r="K41" s="48">
        <f>Table32[[#This Row],[Residential Incentive Disbursements]]/'1.) CLM Reference'!$B$5</f>
        <v>0</v>
      </c>
      <c r="L41" s="49">
        <v>17673.047279999999</v>
      </c>
      <c r="M41" s="48">
        <f>Table32[[#This Row],[C&amp;I CLM $ Collected]]/'1.) CLM Reference'!$B$4</f>
        <v>1.9025693377237729E-4</v>
      </c>
      <c r="N41" s="49">
        <v>38479.46</v>
      </c>
      <c r="O41" s="67">
        <f>Table32[[#This Row],[C&amp;I Incentive Disbursements]]/'1.) CLM Reference'!$B$5</f>
        <v>3.0897091187607448E-4</v>
      </c>
    </row>
    <row r="42" spans="1:15" x14ac:dyDescent="0.35">
      <c r="A42" t="s">
        <v>73</v>
      </c>
      <c r="B42" s="72">
        <v>9005263200</v>
      </c>
      <c r="C42" t="s">
        <v>45</v>
      </c>
      <c r="D42" s="47">
        <f>Table32[[#This Row],[Residential CLM $ Collected]]+Table32[[#This Row],[C&amp;I CLM $ Collected]]</f>
        <v>6632.2599209999998</v>
      </c>
      <c r="E42" s="48">
        <f>Table32[[#This Row],[CLM $ Collected ]]/'1.) CLM Reference'!$B$4</f>
        <v>7.1398747287846861E-5</v>
      </c>
      <c r="F42" s="49">
        <f>Table32[[#This Row],[Residential Incentive Disbursements]]+Table32[[#This Row],[C&amp;I Incentive Disbursements]]</f>
        <v>1394</v>
      </c>
      <c r="G42" s="48">
        <f>Table32[[#This Row],[Incentive Disbursements]]/'1.) CLM Reference'!$B$5</f>
        <v>1.1193126180961163E-5</v>
      </c>
      <c r="H42" s="49">
        <v>0</v>
      </c>
      <c r="I42" s="48">
        <f>Table32[[#This Row],[Residential CLM $ Collected]]/'1.) CLM Reference'!$B$4</f>
        <v>0</v>
      </c>
      <c r="J42" s="49">
        <v>0</v>
      </c>
      <c r="K42" s="48">
        <f>Table32[[#This Row],[Residential Incentive Disbursements]]/'1.) CLM Reference'!$B$5</f>
        <v>0</v>
      </c>
      <c r="L42" s="49">
        <v>6632.2599209999998</v>
      </c>
      <c r="M42" s="48">
        <f>Table32[[#This Row],[C&amp;I CLM $ Collected]]/'1.) CLM Reference'!$B$4</f>
        <v>7.1398747287846861E-5</v>
      </c>
      <c r="N42" s="49">
        <v>1394</v>
      </c>
      <c r="O42" s="67">
        <f>Table32[[#This Row],[C&amp;I Incentive Disbursements]]/'1.) CLM Reference'!$B$5</f>
        <v>1.1193126180961163E-5</v>
      </c>
    </row>
    <row r="43" spans="1:15" x14ac:dyDescent="0.35">
      <c r="A43" t="s">
        <v>74</v>
      </c>
      <c r="B43" s="72">
        <v>9013850200</v>
      </c>
      <c r="C43" t="s">
        <v>45</v>
      </c>
      <c r="D43" s="47">
        <f>Table32[[#This Row],[Residential CLM $ Collected]]+Table32[[#This Row],[C&amp;I CLM $ Collected]]</f>
        <v>12979.510719</v>
      </c>
      <c r="E43" s="48">
        <f>Table32[[#This Row],[CLM $ Collected ]]/'1.) CLM Reference'!$B$4</f>
        <v>1.3972926525564325E-4</v>
      </c>
      <c r="F43" s="49">
        <f>Table32[[#This Row],[Residential Incentive Disbursements]]+Table32[[#This Row],[C&amp;I Incentive Disbursements]]</f>
        <v>925.54999999999905</v>
      </c>
      <c r="G43" s="48">
        <f>Table32[[#This Row],[Incentive Disbursements]]/'1.) CLM Reference'!$B$5</f>
        <v>7.4317058370075998E-6</v>
      </c>
      <c r="H43" s="49">
        <v>0</v>
      </c>
      <c r="I43" s="48">
        <f>Table32[[#This Row],[Residential CLM $ Collected]]/'1.) CLM Reference'!$B$4</f>
        <v>0</v>
      </c>
      <c r="J43" s="49">
        <v>0</v>
      </c>
      <c r="K43" s="48">
        <f>Table32[[#This Row],[Residential Incentive Disbursements]]/'1.) CLM Reference'!$B$5</f>
        <v>0</v>
      </c>
      <c r="L43" s="49">
        <v>12979.510719</v>
      </c>
      <c r="M43" s="48">
        <f>Table32[[#This Row],[C&amp;I CLM $ Collected]]/'1.) CLM Reference'!$B$4</f>
        <v>1.3972926525564325E-4</v>
      </c>
      <c r="N43" s="49">
        <v>925.54999999999905</v>
      </c>
      <c r="O43" s="67">
        <f>Table32[[#This Row],[C&amp;I Incentive Disbursements]]/'1.) CLM Reference'!$B$5</f>
        <v>7.4317058370075998E-6</v>
      </c>
    </row>
    <row r="44" spans="1:15" x14ac:dyDescent="0.35">
      <c r="A44" t="s">
        <v>75</v>
      </c>
      <c r="B44" s="72">
        <v>9007570300</v>
      </c>
      <c r="C44" t="s">
        <v>45</v>
      </c>
      <c r="D44" s="47">
        <f>Table32[[#This Row],[Residential CLM $ Collected]]+Table32[[#This Row],[C&amp;I CLM $ Collected]]</f>
        <v>242571.476574</v>
      </c>
      <c r="E44" s="48">
        <f>Table32[[#This Row],[CLM $ Collected ]]/'1.) CLM Reference'!$B$4</f>
        <v>2.6113722564322416E-3</v>
      </c>
      <c r="F44" s="49">
        <f>Table32[[#This Row],[Residential Incentive Disbursements]]+Table32[[#This Row],[C&amp;I Incentive Disbursements]]</f>
        <v>116153.57</v>
      </c>
      <c r="G44" s="48">
        <f>Table32[[#This Row],[Incentive Disbursements]]/'1.) CLM Reference'!$B$5</f>
        <v>9.3265535536521187E-4</v>
      </c>
      <c r="H44" s="49">
        <v>0</v>
      </c>
      <c r="I44" s="48">
        <f>Table32[[#This Row],[Residential CLM $ Collected]]/'1.) CLM Reference'!$B$4</f>
        <v>0</v>
      </c>
      <c r="J44" s="49">
        <v>0</v>
      </c>
      <c r="K44" s="48">
        <f>Table32[[#This Row],[Residential Incentive Disbursements]]/'1.) CLM Reference'!$B$5</f>
        <v>0</v>
      </c>
      <c r="L44" s="49">
        <v>242571.476574</v>
      </c>
      <c r="M44" s="48">
        <f>Table32[[#This Row],[C&amp;I CLM $ Collected]]/'1.) CLM Reference'!$B$4</f>
        <v>2.6113722564322416E-3</v>
      </c>
      <c r="N44" s="49">
        <v>116153.57</v>
      </c>
      <c r="O44" s="67">
        <f>Table32[[#This Row],[C&amp;I Incentive Disbursements]]/'1.) CLM Reference'!$B$5</f>
        <v>9.3265535536521187E-4</v>
      </c>
    </row>
    <row r="45" spans="1:15" x14ac:dyDescent="0.35">
      <c r="A45" t="s">
        <v>76</v>
      </c>
      <c r="B45" s="72">
        <v>9001210200</v>
      </c>
      <c r="C45" t="s">
        <v>45</v>
      </c>
      <c r="D45" s="47">
        <f>Table32[[#This Row],[Residential CLM $ Collected]]+Table32[[#This Row],[C&amp;I CLM $ Collected]]</f>
        <v>16.440837000000002</v>
      </c>
      <c r="E45" s="48">
        <f>Table32[[#This Row],[CLM $ Collected ]]/'1.) CLM Reference'!$B$4</f>
        <v>1.7699173134738825E-7</v>
      </c>
      <c r="F45" s="49">
        <f>Table32[[#This Row],[Residential Incentive Disbursements]]+Table32[[#This Row],[C&amp;I Incentive Disbursements]]</f>
        <v>0</v>
      </c>
      <c r="G45" s="48">
        <f>Table32[[#This Row],[Incentive Disbursements]]/'1.) CLM Reference'!$B$5</f>
        <v>0</v>
      </c>
      <c r="H45" s="49">
        <v>0</v>
      </c>
      <c r="I45" s="48">
        <f>Table32[[#This Row],[Residential CLM $ Collected]]/'1.) CLM Reference'!$B$4</f>
        <v>0</v>
      </c>
      <c r="J45" s="49">
        <v>0</v>
      </c>
      <c r="K45" s="48">
        <f>Table32[[#This Row],[Residential Incentive Disbursements]]/'1.) CLM Reference'!$B$5</f>
        <v>0</v>
      </c>
      <c r="L45" s="49">
        <v>16.440837000000002</v>
      </c>
      <c r="M45" s="48">
        <f>Table32[[#This Row],[C&amp;I CLM $ Collected]]/'1.) CLM Reference'!$B$4</f>
        <v>1.7699173134738825E-7</v>
      </c>
      <c r="N45" s="49">
        <v>0</v>
      </c>
      <c r="O45" s="67">
        <f>Table32[[#This Row],[C&amp;I Incentive Disbursements]]/'1.) CLM Reference'!$B$5</f>
        <v>0</v>
      </c>
    </row>
    <row r="46" spans="1:15" x14ac:dyDescent="0.35">
      <c r="A46" t="s">
        <v>76</v>
      </c>
      <c r="B46" s="72">
        <v>9001210500</v>
      </c>
      <c r="C46" t="s">
        <v>45</v>
      </c>
      <c r="D46" s="47">
        <f>Table32[[#This Row],[Residential CLM $ Collected]]+Table32[[#This Row],[C&amp;I CLM $ Collected]]</f>
        <v>1161497.2204499999</v>
      </c>
      <c r="E46" s="48">
        <f>Table32[[#This Row],[CLM $ Collected ]]/'1.) CLM Reference'!$B$4</f>
        <v>1.2503950011950399E-2</v>
      </c>
      <c r="F46" s="49">
        <f>Table32[[#This Row],[Residential Incentive Disbursements]]+Table32[[#This Row],[C&amp;I Incentive Disbursements]]</f>
        <v>458958.35</v>
      </c>
      <c r="G46" s="48">
        <f>Table32[[#This Row],[Incentive Disbursements]]/'1.) CLM Reference'!$B$5</f>
        <v>3.6852071186196105E-3</v>
      </c>
      <c r="H46" s="49">
        <v>0</v>
      </c>
      <c r="I46" s="48">
        <f>Table32[[#This Row],[Residential CLM $ Collected]]/'1.) CLM Reference'!$B$4</f>
        <v>0</v>
      </c>
      <c r="J46" s="49">
        <v>0</v>
      </c>
      <c r="K46" s="48">
        <f>Table32[[#This Row],[Residential Incentive Disbursements]]/'1.) CLM Reference'!$B$5</f>
        <v>0</v>
      </c>
      <c r="L46" s="49">
        <v>1161497.2204499999</v>
      </c>
      <c r="M46" s="48">
        <f>Table32[[#This Row],[C&amp;I CLM $ Collected]]/'1.) CLM Reference'!$B$4</f>
        <v>1.2503950011950399E-2</v>
      </c>
      <c r="N46" s="49">
        <v>458958.35</v>
      </c>
      <c r="O46" s="67">
        <f>Table32[[#This Row],[C&amp;I Incentive Disbursements]]/'1.) CLM Reference'!$B$5</f>
        <v>3.6852071186196105E-3</v>
      </c>
    </row>
    <row r="47" spans="1:15" x14ac:dyDescent="0.35">
      <c r="A47" t="s">
        <v>76</v>
      </c>
      <c r="B47" s="72">
        <v>9001210701</v>
      </c>
      <c r="C47" t="s">
        <v>45</v>
      </c>
      <c r="D47" s="47">
        <f>Table32[[#This Row],[Residential CLM $ Collected]]+Table32[[#This Row],[C&amp;I CLM $ Collected]]</f>
        <v>37.870098000000006</v>
      </c>
      <c r="E47" s="48">
        <f>Table32[[#This Row],[CLM $ Collected ]]/'1.) CLM Reference'!$B$4</f>
        <v>4.0768570428106946E-7</v>
      </c>
      <c r="F47" s="49">
        <f>Table32[[#This Row],[Residential Incentive Disbursements]]+Table32[[#This Row],[C&amp;I Incentive Disbursements]]</f>
        <v>0</v>
      </c>
      <c r="G47" s="48">
        <f>Table32[[#This Row],[Incentive Disbursements]]/'1.) CLM Reference'!$B$5</f>
        <v>0</v>
      </c>
      <c r="H47" s="49">
        <v>0</v>
      </c>
      <c r="I47" s="48">
        <f>Table32[[#This Row],[Residential CLM $ Collected]]/'1.) CLM Reference'!$B$4</f>
        <v>0</v>
      </c>
      <c r="J47" s="49">
        <v>0</v>
      </c>
      <c r="K47" s="48">
        <f>Table32[[#This Row],[Residential Incentive Disbursements]]/'1.) CLM Reference'!$B$5</f>
        <v>0</v>
      </c>
      <c r="L47" s="49">
        <v>37.870098000000006</v>
      </c>
      <c r="M47" s="48">
        <f>Table32[[#This Row],[C&amp;I CLM $ Collected]]/'1.) CLM Reference'!$B$4</f>
        <v>4.0768570428106946E-7</v>
      </c>
      <c r="N47" s="49">
        <v>0</v>
      </c>
      <c r="O47" s="67">
        <f>Table32[[#This Row],[C&amp;I Incentive Disbursements]]/'1.) CLM Reference'!$B$5</f>
        <v>0</v>
      </c>
    </row>
    <row r="48" spans="1:15" x14ac:dyDescent="0.35">
      <c r="A48" t="s">
        <v>76</v>
      </c>
      <c r="B48" s="72">
        <v>9001210800</v>
      </c>
      <c r="C48" t="s">
        <v>45</v>
      </c>
      <c r="D48" s="47">
        <f>Table32[[#This Row],[Residential CLM $ Collected]]+Table32[[#This Row],[C&amp;I CLM $ Collected]]</f>
        <v>5.3395650000000003</v>
      </c>
      <c r="E48" s="48">
        <f>Table32[[#This Row],[CLM $ Collected ]]/'1.) CLM Reference'!$B$4</f>
        <v>5.7482405183623989E-8</v>
      </c>
      <c r="F48" s="49">
        <f>Table32[[#This Row],[Residential Incentive Disbursements]]+Table32[[#This Row],[C&amp;I Incentive Disbursements]]</f>
        <v>0</v>
      </c>
      <c r="G48" s="48">
        <f>Table32[[#This Row],[Incentive Disbursements]]/'1.) CLM Reference'!$B$5</f>
        <v>0</v>
      </c>
      <c r="H48" s="49">
        <v>0</v>
      </c>
      <c r="I48" s="48">
        <f>Table32[[#This Row],[Residential CLM $ Collected]]/'1.) CLM Reference'!$B$4</f>
        <v>0</v>
      </c>
      <c r="J48" s="49">
        <v>0</v>
      </c>
      <c r="K48" s="48">
        <f>Table32[[#This Row],[Residential Incentive Disbursements]]/'1.) CLM Reference'!$B$5</f>
        <v>0</v>
      </c>
      <c r="L48" s="49">
        <v>5.3395650000000003</v>
      </c>
      <c r="M48" s="48">
        <f>Table32[[#This Row],[C&amp;I CLM $ Collected]]/'1.) CLM Reference'!$B$4</f>
        <v>5.7482405183623989E-8</v>
      </c>
      <c r="N48" s="49">
        <v>0</v>
      </c>
      <c r="O48" s="67">
        <f>Table32[[#This Row],[C&amp;I Incentive Disbursements]]/'1.) CLM Reference'!$B$5</f>
        <v>0</v>
      </c>
    </row>
    <row r="49" spans="1:15" x14ac:dyDescent="0.35">
      <c r="A49" t="s">
        <v>76</v>
      </c>
      <c r="B49" s="72">
        <v>9001211000</v>
      </c>
      <c r="C49" t="s">
        <v>45</v>
      </c>
      <c r="D49" s="47">
        <f>Table32[[#This Row],[Residential CLM $ Collected]]+Table32[[#This Row],[C&amp;I CLM $ Collected]]</f>
        <v>4.2470189999999999</v>
      </c>
      <c r="E49" s="48">
        <f>Table32[[#This Row],[CLM $ Collected ]]/'1.) CLM Reference'!$B$4</f>
        <v>4.5720740730855337E-8</v>
      </c>
      <c r="F49" s="49">
        <f>Table32[[#This Row],[Residential Incentive Disbursements]]+Table32[[#This Row],[C&amp;I Incentive Disbursements]]</f>
        <v>0</v>
      </c>
      <c r="G49" s="48">
        <f>Table32[[#This Row],[Incentive Disbursements]]/'1.) CLM Reference'!$B$5</f>
        <v>0</v>
      </c>
      <c r="H49" s="49">
        <v>0</v>
      </c>
      <c r="I49" s="48">
        <f>Table32[[#This Row],[Residential CLM $ Collected]]/'1.) CLM Reference'!$B$4</f>
        <v>0</v>
      </c>
      <c r="J49" s="49">
        <v>0</v>
      </c>
      <c r="K49" s="48">
        <f>Table32[[#This Row],[Residential Incentive Disbursements]]/'1.) CLM Reference'!$B$5</f>
        <v>0</v>
      </c>
      <c r="L49" s="49">
        <v>4.2470189999999999</v>
      </c>
      <c r="M49" s="48">
        <f>Table32[[#This Row],[C&amp;I CLM $ Collected]]/'1.) CLM Reference'!$B$4</f>
        <v>4.5720740730855337E-8</v>
      </c>
      <c r="N49" s="49">
        <v>0</v>
      </c>
      <c r="O49" s="67">
        <f>Table32[[#This Row],[C&amp;I Incentive Disbursements]]/'1.) CLM Reference'!$B$5</f>
        <v>0</v>
      </c>
    </row>
    <row r="50" spans="1:15" x14ac:dyDescent="0.35">
      <c r="A50" t="s">
        <v>77</v>
      </c>
      <c r="B50" s="72">
        <v>9001100300</v>
      </c>
      <c r="C50" t="s">
        <v>45</v>
      </c>
      <c r="D50" s="47">
        <f>Table32[[#This Row],[Residential CLM $ Collected]]+Table32[[#This Row],[C&amp;I CLM $ Collected]]</f>
        <v>165791.88969000001</v>
      </c>
      <c r="E50" s="48">
        <f>Table32[[#This Row],[CLM $ Collected ]]/'1.) CLM Reference'!$B$4</f>
        <v>1.7848114180311081E-3</v>
      </c>
      <c r="F50" s="49">
        <f>Table32[[#This Row],[Residential Incentive Disbursements]]+Table32[[#This Row],[C&amp;I Incentive Disbursements]]</f>
        <v>64980.98</v>
      </c>
      <c r="G50" s="48">
        <f>Table32[[#This Row],[Incentive Disbursements]]/'1.) CLM Reference'!$B$5</f>
        <v>5.2176492718975171E-4</v>
      </c>
      <c r="H50" s="49">
        <v>0</v>
      </c>
      <c r="I50" s="48">
        <f>Table32[[#This Row],[Residential CLM $ Collected]]/'1.) CLM Reference'!$B$4</f>
        <v>0</v>
      </c>
      <c r="J50" s="49">
        <v>0</v>
      </c>
      <c r="K50" s="48">
        <f>Table32[[#This Row],[Residential Incentive Disbursements]]/'1.) CLM Reference'!$B$5</f>
        <v>0</v>
      </c>
      <c r="L50" s="49">
        <v>165791.88969000001</v>
      </c>
      <c r="M50" s="48">
        <f>Table32[[#This Row],[C&amp;I CLM $ Collected]]/'1.) CLM Reference'!$B$4</f>
        <v>1.7848114180311081E-3</v>
      </c>
      <c r="N50" s="49">
        <v>64980.98</v>
      </c>
      <c r="O50" s="67">
        <f>Table32[[#This Row],[C&amp;I Incentive Disbursements]]/'1.) CLM Reference'!$B$5</f>
        <v>5.2176492718975171E-4</v>
      </c>
    </row>
    <row r="51" spans="1:15" x14ac:dyDescent="0.35">
      <c r="A51" t="s">
        <v>78</v>
      </c>
      <c r="B51" s="72">
        <v>9007620100</v>
      </c>
      <c r="C51" t="s">
        <v>45</v>
      </c>
      <c r="D51" s="47">
        <f>Table32[[#This Row],[Residential CLM $ Collected]]+Table32[[#This Row],[C&amp;I CLM $ Collected]]</f>
        <v>73347.518328000006</v>
      </c>
      <c r="E51" s="48">
        <f>Table32[[#This Row],[CLM $ Collected ]]/'1.) CLM Reference'!$B$4</f>
        <v>7.8961334261187625E-4</v>
      </c>
      <c r="F51" s="49">
        <f>Table32[[#This Row],[Residential Incentive Disbursements]]+Table32[[#This Row],[C&amp;I Incentive Disbursements]]</f>
        <v>47371.6</v>
      </c>
      <c r="G51" s="48">
        <f>Table32[[#This Row],[Incentive Disbursements]]/'1.) CLM Reference'!$B$5</f>
        <v>3.8037037029700133E-4</v>
      </c>
      <c r="H51" s="49">
        <v>0</v>
      </c>
      <c r="I51" s="48">
        <f>Table32[[#This Row],[Residential CLM $ Collected]]/'1.) CLM Reference'!$B$4</f>
        <v>0</v>
      </c>
      <c r="J51" s="49">
        <v>0</v>
      </c>
      <c r="K51" s="48">
        <f>Table32[[#This Row],[Residential Incentive Disbursements]]/'1.) CLM Reference'!$B$5</f>
        <v>0</v>
      </c>
      <c r="L51" s="49">
        <v>73347.518328000006</v>
      </c>
      <c r="M51" s="48">
        <f>Table32[[#This Row],[C&amp;I CLM $ Collected]]/'1.) CLM Reference'!$B$4</f>
        <v>7.8961334261187625E-4</v>
      </c>
      <c r="N51" s="49">
        <v>47371.6</v>
      </c>
      <c r="O51" s="67">
        <f>Table32[[#This Row],[C&amp;I Incentive Disbursements]]/'1.) CLM Reference'!$B$5</f>
        <v>3.8037037029700133E-4</v>
      </c>
    </row>
    <row r="52" spans="1:15" x14ac:dyDescent="0.35">
      <c r="A52" t="s">
        <v>79</v>
      </c>
      <c r="B52" s="72">
        <v>9007585100</v>
      </c>
      <c r="C52" t="s">
        <v>45</v>
      </c>
      <c r="D52" s="47">
        <f>Table32[[#This Row],[Residential CLM $ Collected]]+Table32[[#This Row],[C&amp;I CLM $ Collected]]</f>
        <v>49833.245343000002</v>
      </c>
      <c r="E52" s="48">
        <f>Table32[[#This Row],[CLM $ Collected ]]/'1.) CLM Reference'!$B$4</f>
        <v>5.3647343939464533E-4</v>
      </c>
      <c r="F52" s="49">
        <f>Table32[[#This Row],[Residential Incentive Disbursements]]+Table32[[#This Row],[C&amp;I Incentive Disbursements]]</f>
        <v>285186.19199999998</v>
      </c>
      <c r="G52" s="48">
        <f>Table32[[#This Row],[Incentive Disbursements]]/'1.) CLM Reference'!$B$5</f>
        <v>2.2899031794288501E-3</v>
      </c>
      <c r="H52" s="49">
        <v>0</v>
      </c>
      <c r="I52" s="48">
        <f>Table32[[#This Row],[Residential CLM $ Collected]]/'1.) CLM Reference'!$B$4</f>
        <v>0</v>
      </c>
      <c r="J52" s="49">
        <v>0</v>
      </c>
      <c r="K52" s="48">
        <f>Table32[[#This Row],[Residential Incentive Disbursements]]/'1.) CLM Reference'!$B$5</f>
        <v>0</v>
      </c>
      <c r="L52" s="49">
        <v>49833.245343000002</v>
      </c>
      <c r="M52" s="48">
        <f>Table32[[#This Row],[C&amp;I CLM $ Collected]]/'1.) CLM Reference'!$B$4</f>
        <v>5.3647343939464533E-4</v>
      </c>
      <c r="N52" s="49">
        <v>285186.19199999998</v>
      </c>
      <c r="O52" s="67">
        <f>Table32[[#This Row],[C&amp;I Incentive Disbursements]]/'1.) CLM Reference'!$B$5</f>
        <v>2.2899031794288501E-3</v>
      </c>
    </row>
    <row r="53" spans="1:15" x14ac:dyDescent="0.35">
      <c r="A53" t="s">
        <v>80</v>
      </c>
      <c r="B53" s="72">
        <v>9003470100</v>
      </c>
      <c r="C53" t="s">
        <v>45</v>
      </c>
      <c r="D53" s="47">
        <f>Table32[[#This Row],[Residential CLM $ Collected]]+Table32[[#This Row],[C&amp;I CLM $ Collected]]</f>
        <v>211506.55974</v>
      </c>
      <c r="E53" s="48">
        <f>Table32[[#This Row],[CLM $ Collected ]]/'1.) CLM Reference'!$B$4</f>
        <v>2.2769468610212727E-3</v>
      </c>
      <c r="F53" s="49">
        <f>Table32[[#This Row],[Residential Incentive Disbursements]]+Table32[[#This Row],[C&amp;I Incentive Disbursements]]</f>
        <v>42011.19</v>
      </c>
      <c r="G53" s="48">
        <f>Table32[[#This Row],[Incentive Disbursements]]/'1.) CLM Reference'!$B$5</f>
        <v>3.3732894597011037E-4</v>
      </c>
      <c r="H53" s="49">
        <v>0</v>
      </c>
      <c r="I53" s="48">
        <f>Table32[[#This Row],[Residential CLM $ Collected]]/'1.) CLM Reference'!$B$4</f>
        <v>0</v>
      </c>
      <c r="J53" s="49">
        <v>0</v>
      </c>
      <c r="K53" s="48">
        <f>Table32[[#This Row],[Residential Incentive Disbursements]]/'1.) CLM Reference'!$B$5</f>
        <v>0</v>
      </c>
      <c r="L53" s="49">
        <v>211506.55974</v>
      </c>
      <c r="M53" s="48">
        <f>Table32[[#This Row],[C&amp;I CLM $ Collected]]/'1.) CLM Reference'!$B$4</f>
        <v>2.2769468610212727E-3</v>
      </c>
      <c r="N53" s="49">
        <v>42011.19</v>
      </c>
      <c r="O53" s="67">
        <f>Table32[[#This Row],[C&amp;I Incentive Disbursements]]/'1.) CLM Reference'!$B$5</f>
        <v>3.3732894597011037E-4</v>
      </c>
    </row>
    <row r="54" spans="1:15" x14ac:dyDescent="0.35">
      <c r="A54" t="s">
        <v>81</v>
      </c>
      <c r="B54" s="72">
        <v>9007595102</v>
      </c>
      <c r="C54" t="s">
        <v>45</v>
      </c>
      <c r="D54" s="47">
        <f>Table32[[#This Row],[Residential CLM $ Collected]]+Table32[[#This Row],[C&amp;I CLM $ Collected]]</f>
        <v>11143.825266000002</v>
      </c>
      <c r="E54" s="48">
        <f>Table32[[#This Row],[CLM $ Collected ]]/'1.) CLM Reference'!$B$4</f>
        <v>1.1996742791514261E-4</v>
      </c>
      <c r="F54" s="49">
        <f>Table32[[#This Row],[Residential Incentive Disbursements]]+Table32[[#This Row],[C&amp;I Incentive Disbursements]]</f>
        <v>21309.24</v>
      </c>
      <c r="G54" s="48">
        <f>Table32[[#This Row],[Incentive Disbursements]]/'1.) CLM Reference'!$B$5</f>
        <v>1.7110259120544109E-4</v>
      </c>
      <c r="H54" s="49">
        <v>0</v>
      </c>
      <c r="I54" s="48">
        <f>Table32[[#This Row],[Residential CLM $ Collected]]/'1.) CLM Reference'!$B$4</f>
        <v>0</v>
      </c>
      <c r="J54" s="49">
        <v>0</v>
      </c>
      <c r="K54" s="48">
        <f>Table32[[#This Row],[Residential Incentive Disbursements]]/'1.) CLM Reference'!$B$5</f>
        <v>0</v>
      </c>
      <c r="L54" s="49">
        <v>11143.825266000002</v>
      </c>
      <c r="M54" s="48">
        <f>Table32[[#This Row],[C&amp;I CLM $ Collected]]/'1.) CLM Reference'!$B$4</f>
        <v>1.1996742791514261E-4</v>
      </c>
      <c r="N54" s="49">
        <v>21309.24</v>
      </c>
      <c r="O54" s="67">
        <f>Table32[[#This Row],[C&amp;I Incentive Disbursements]]/'1.) CLM Reference'!$B$5</f>
        <v>1.7110259120544109E-4</v>
      </c>
    </row>
    <row r="55" spans="1:15" x14ac:dyDescent="0.35">
      <c r="A55" t="s">
        <v>82</v>
      </c>
      <c r="B55" s="72">
        <v>9007550100</v>
      </c>
      <c r="C55" t="s">
        <v>45</v>
      </c>
      <c r="D55" s="47">
        <f>Table32[[#This Row],[Residential CLM $ Collected]]+Table32[[#This Row],[C&amp;I CLM $ Collected]]</f>
        <v>39063.102204000003</v>
      </c>
      <c r="E55" s="48">
        <f>Table32[[#This Row],[CLM $ Collected ]]/'1.) CLM Reference'!$B$4</f>
        <v>4.2052883870121317E-4</v>
      </c>
      <c r="F55" s="49">
        <f>Table32[[#This Row],[Residential Incentive Disbursements]]+Table32[[#This Row],[C&amp;I Incentive Disbursements]]</f>
        <v>29826.75</v>
      </c>
      <c r="G55" s="48">
        <f>Table32[[#This Row],[Incentive Disbursements]]/'1.) CLM Reference'!$B$5</f>
        <v>2.3949395718650171E-4</v>
      </c>
      <c r="H55" s="49">
        <v>0</v>
      </c>
      <c r="I55" s="48">
        <f>Table32[[#This Row],[Residential CLM $ Collected]]/'1.) CLM Reference'!$B$4</f>
        <v>0</v>
      </c>
      <c r="J55" s="49">
        <v>0</v>
      </c>
      <c r="K55" s="48">
        <f>Table32[[#This Row],[Residential Incentive Disbursements]]/'1.) CLM Reference'!$B$5</f>
        <v>0</v>
      </c>
      <c r="L55" s="49">
        <v>39063.102204000003</v>
      </c>
      <c r="M55" s="48">
        <f>Table32[[#This Row],[C&amp;I CLM $ Collected]]/'1.) CLM Reference'!$B$4</f>
        <v>4.2052883870121317E-4</v>
      </c>
      <c r="N55" s="49">
        <v>29826.75</v>
      </c>
      <c r="O55" s="67">
        <f>Table32[[#This Row],[C&amp;I Incentive Disbursements]]/'1.) CLM Reference'!$B$5</f>
        <v>2.3949395718650171E-4</v>
      </c>
    </row>
    <row r="56" spans="1:15" x14ac:dyDescent="0.35">
      <c r="A56" t="s">
        <v>83</v>
      </c>
      <c r="B56" s="72">
        <v>9003510200</v>
      </c>
      <c r="C56" t="s">
        <v>45</v>
      </c>
      <c r="D56" s="47">
        <f>Table32[[#This Row],[Residential CLM $ Collected]]+Table32[[#This Row],[C&amp;I CLM $ Collected]]</f>
        <v>21.53697</v>
      </c>
      <c r="E56" s="48">
        <f>Table32[[#This Row],[CLM $ Collected ]]/'1.) CLM Reference'!$B$4</f>
        <v>2.3185350041952001E-7</v>
      </c>
      <c r="F56" s="49">
        <f>Table32[[#This Row],[Residential Incentive Disbursements]]+Table32[[#This Row],[C&amp;I Incentive Disbursements]]</f>
        <v>0</v>
      </c>
      <c r="G56" s="48">
        <f>Table32[[#This Row],[Incentive Disbursements]]/'1.) CLM Reference'!$B$5</f>
        <v>0</v>
      </c>
      <c r="H56" s="49">
        <v>0</v>
      </c>
      <c r="I56" s="48">
        <f>Table32[[#This Row],[Residential CLM $ Collected]]/'1.) CLM Reference'!$B$4</f>
        <v>0</v>
      </c>
      <c r="J56" s="49">
        <v>0</v>
      </c>
      <c r="K56" s="48">
        <f>Table32[[#This Row],[Residential Incentive Disbursements]]/'1.) CLM Reference'!$B$5</f>
        <v>0</v>
      </c>
      <c r="L56" s="49">
        <v>21.53697</v>
      </c>
      <c r="M56" s="48">
        <f>Table32[[#This Row],[C&amp;I CLM $ Collected]]/'1.) CLM Reference'!$B$4</f>
        <v>2.3185350041952001E-7</v>
      </c>
      <c r="N56" s="49">
        <v>0</v>
      </c>
      <c r="O56" s="67">
        <f>Table32[[#This Row],[C&amp;I Incentive Disbursements]]/'1.) CLM Reference'!$B$5</f>
        <v>0</v>
      </c>
    </row>
    <row r="57" spans="1:15" x14ac:dyDescent="0.35">
      <c r="A57" t="s">
        <v>83</v>
      </c>
      <c r="B57" s="72">
        <v>9003510300</v>
      </c>
      <c r="C57" t="s">
        <v>55</v>
      </c>
      <c r="D57" s="47">
        <f>Table32[[#This Row],[Residential CLM $ Collected]]+Table32[[#This Row],[C&amp;I CLM $ Collected]]</f>
        <v>3.5746830000000003</v>
      </c>
      <c r="E57" s="48">
        <f>Table32[[#This Row],[CLM $ Collected ]]/'1.) CLM Reference'!$B$4</f>
        <v>3.8482793375305395E-8</v>
      </c>
      <c r="F57" s="49">
        <f>Table32[[#This Row],[Residential Incentive Disbursements]]+Table32[[#This Row],[C&amp;I Incentive Disbursements]]</f>
        <v>0</v>
      </c>
      <c r="G57" s="48">
        <f>Table32[[#This Row],[Incentive Disbursements]]/'1.) CLM Reference'!$B$5</f>
        <v>0</v>
      </c>
      <c r="H57" s="49">
        <v>0</v>
      </c>
      <c r="I57" s="48">
        <f>Table32[[#This Row],[Residential CLM $ Collected]]/'1.) CLM Reference'!$B$4</f>
        <v>0</v>
      </c>
      <c r="J57" s="49">
        <v>0</v>
      </c>
      <c r="K57" s="48">
        <f>Table32[[#This Row],[Residential Incentive Disbursements]]/'1.) CLM Reference'!$B$5</f>
        <v>0</v>
      </c>
      <c r="L57" s="49">
        <v>3.5746830000000003</v>
      </c>
      <c r="M57" s="48">
        <f>Table32[[#This Row],[C&amp;I CLM $ Collected]]/'1.) CLM Reference'!$B$4</f>
        <v>3.8482793375305395E-8</v>
      </c>
      <c r="N57" s="49">
        <v>0</v>
      </c>
      <c r="O57" s="67">
        <f>Table32[[#This Row],[C&amp;I Incentive Disbursements]]/'1.) CLM Reference'!$B$5</f>
        <v>0</v>
      </c>
    </row>
    <row r="58" spans="1:15" x14ac:dyDescent="0.35">
      <c r="A58" t="s">
        <v>83</v>
      </c>
      <c r="B58" s="72">
        <v>9003510400</v>
      </c>
      <c r="C58" t="s">
        <v>45</v>
      </c>
      <c r="D58" s="47">
        <f>Table32[[#This Row],[Residential CLM $ Collected]]+Table32[[#This Row],[C&amp;I CLM $ Collected]]</f>
        <v>0</v>
      </c>
      <c r="E58" s="48">
        <f>Table32[[#This Row],[CLM $ Collected ]]/'1.) CLM Reference'!$B$4</f>
        <v>0</v>
      </c>
      <c r="F58" s="49">
        <f>Table32[[#This Row],[Residential Incentive Disbursements]]+Table32[[#This Row],[C&amp;I Incentive Disbursements]]</f>
        <v>900</v>
      </c>
      <c r="G58" s="48">
        <f>Table32[[#This Row],[Incentive Disbursements]]/'1.) CLM Reference'!$B$5</f>
        <v>7.226552053705199E-6</v>
      </c>
      <c r="H58" s="49">
        <v>0</v>
      </c>
      <c r="I58" s="48">
        <f>Table32[[#This Row],[Residential CLM $ Collected]]/'1.) CLM Reference'!$B$4</f>
        <v>0</v>
      </c>
      <c r="J58" s="49">
        <v>0</v>
      </c>
      <c r="K58" s="48">
        <f>Table32[[#This Row],[Residential Incentive Disbursements]]/'1.) CLM Reference'!$B$5</f>
        <v>0</v>
      </c>
      <c r="L58" s="49">
        <v>0</v>
      </c>
      <c r="M58" s="48">
        <f>Table32[[#This Row],[C&amp;I CLM $ Collected]]/'1.) CLM Reference'!$B$4</f>
        <v>0</v>
      </c>
      <c r="N58" s="49">
        <v>900</v>
      </c>
      <c r="O58" s="67">
        <f>Table32[[#This Row],[C&amp;I Incentive Disbursements]]/'1.) CLM Reference'!$B$5</f>
        <v>7.226552053705199E-6</v>
      </c>
    </row>
    <row r="59" spans="1:15" x14ac:dyDescent="0.35">
      <c r="A59" t="s">
        <v>83</v>
      </c>
      <c r="B59" s="72">
        <v>9003510600</v>
      </c>
      <c r="C59" t="s">
        <v>45</v>
      </c>
      <c r="D59" s="47">
        <f>Table32[[#This Row],[Residential CLM $ Collected]]+Table32[[#This Row],[C&amp;I CLM $ Collected]]</f>
        <v>1.712235</v>
      </c>
      <c r="E59" s="48">
        <f>Table32[[#This Row],[CLM $ Collected ]]/'1.) CLM Reference'!$B$4</f>
        <v>1.8432847252460156E-8</v>
      </c>
      <c r="F59" s="49">
        <f>Table32[[#This Row],[Residential Incentive Disbursements]]+Table32[[#This Row],[C&amp;I Incentive Disbursements]]</f>
        <v>0</v>
      </c>
      <c r="G59" s="48">
        <f>Table32[[#This Row],[Incentive Disbursements]]/'1.) CLM Reference'!$B$5</f>
        <v>0</v>
      </c>
      <c r="H59" s="49">
        <v>0</v>
      </c>
      <c r="I59" s="48">
        <f>Table32[[#This Row],[Residential CLM $ Collected]]/'1.) CLM Reference'!$B$4</f>
        <v>0</v>
      </c>
      <c r="J59" s="49">
        <v>0</v>
      </c>
      <c r="K59" s="48">
        <f>Table32[[#This Row],[Residential Incentive Disbursements]]/'1.) CLM Reference'!$B$5</f>
        <v>0</v>
      </c>
      <c r="L59" s="49">
        <v>1.712235</v>
      </c>
      <c r="M59" s="48">
        <f>Table32[[#This Row],[C&amp;I CLM $ Collected]]/'1.) CLM Reference'!$B$4</f>
        <v>1.8432847252460156E-8</v>
      </c>
      <c r="N59" s="49">
        <v>0</v>
      </c>
      <c r="O59" s="67">
        <f>Table32[[#This Row],[C&amp;I Incentive Disbursements]]/'1.) CLM Reference'!$B$5</f>
        <v>0</v>
      </c>
    </row>
    <row r="60" spans="1:15" x14ac:dyDescent="0.35">
      <c r="A60" t="s">
        <v>83</v>
      </c>
      <c r="B60" s="72">
        <v>9003510700</v>
      </c>
      <c r="C60" t="s">
        <v>45</v>
      </c>
      <c r="D60" s="47">
        <f>Table32[[#This Row],[Residential CLM $ Collected]]+Table32[[#This Row],[C&amp;I CLM $ Collected]]</f>
        <v>781174.75293900003</v>
      </c>
      <c r="E60" s="48">
        <f>Table32[[#This Row],[CLM $ Collected ]]/'1.) CLM Reference'!$B$4</f>
        <v>8.4096370523922756E-3</v>
      </c>
      <c r="F60" s="49">
        <f>Table32[[#This Row],[Residential Incentive Disbursements]]+Table32[[#This Row],[C&amp;I Incentive Disbursements]]</f>
        <v>1136847.5819999999</v>
      </c>
      <c r="G60" s="48">
        <f>Table32[[#This Row],[Incentive Disbursements]]/'1.) CLM Reference'!$B$5</f>
        <v>9.1283202538354324E-3</v>
      </c>
      <c r="H60" s="49">
        <v>0</v>
      </c>
      <c r="I60" s="48">
        <f>Table32[[#This Row],[Residential CLM $ Collected]]/'1.) CLM Reference'!$B$4</f>
        <v>0</v>
      </c>
      <c r="J60" s="49">
        <v>0</v>
      </c>
      <c r="K60" s="48">
        <f>Table32[[#This Row],[Residential Incentive Disbursements]]/'1.) CLM Reference'!$B$5</f>
        <v>0</v>
      </c>
      <c r="L60" s="49">
        <v>781174.75293900003</v>
      </c>
      <c r="M60" s="48">
        <f>Table32[[#This Row],[C&amp;I CLM $ Collected]]/'1.) CLM Reference'!$B$4</f>
        <v>8.4096370523922756E-3</v>
      </c>
      <c r="N60" s="49">
        <v>1136847.5819999999</v>
      </c>
      <c r="O60" s="67">
        <f>Table32[[#This Row],[C&amp;I Incentive Disbursements]]/'1.) CLM Reference'!$B$5</f>
        <v>9.1283202538354324E-3</v>
      </c>
    </row>
    <row r="61" spans="1:15" x14ac:dyDescent="0.35">
      <c r="A61" t="s">
        <v>84</v>
      </c>
      <c r="B61" s="72">
        <v>9011716102</v>
      </c>
      <c r="C61" t="s">
        <v>45</v>
      </c>
      <c r="D61" s="47">
        <f>Table32[[#This Row],[Residential CLM $ Collected]]+Table32[[#This Row],[C&amp;I CLM $ Collected]]</f>
        <v>133471.921023</v>
      </c>
      <c r="E61" s="48">
        <f>Table32[[#This Row],[CLM $ Collected ]]/'1.) CLM Reference'!$B$4</f>
        <v>1.4368749223730298E-3</v>
      </c>
      <c r="F61" s="49">
        <f>Table32[[#This Row],[Residential Incentive Disbursements]]+Table32[[#This Row],[C&amp;I Incentive Disbursements]]</f>
        <v>88750.77</v>
      </c>
      <c r="G61" s="48">
        <f>Table32[[#This Row],[Incentive Disbursements]]/'1.) CLM Reference'!$B$5</f>
        <v>7.1262451023490871E-4</v>
      </c>
      <c r="H61" s="49">
        <v>0</v>
      </c>
      <c r="I61" s="48">
        <f>Table32[[#This Row],[Residential CLM $ Collected]]/'1.) CLM Reference'!$B$4</f>
        <v>0</v>
      </c>
      <c r="J61" s="49">
        <v>0</v>
      </c>
      <c r="K61" s="48">
        <f>Table32[[#This Row],[Residential Incentive Disbursements]]/'1.) CLM Reference'!$B$5</f>
        <v>0</v>
      </c>
      <c r="L61" s="49">
        <v>133471.921023</v>
      </c>
      <c r="M61" s="48">
        <f>Table32[[#This Row],[C&amp;I CLM $ Collected]]/'1.) CLM Reference'!$B$4</f>
        <v>1.4368749223730298E-3</v>
      </c>
      <c r="N61" s="49">
        <v>88750.77</v>
      </c>
      <c r="O61" s="67">
        <f>Table32[[#This Row],[C&amp;I Incentive Disbursements]]/'1.) CLM Reference'!$B$5</f>
        <v>7.1262451023490871E-4</v>
      </c>
    </row>
    <row r="62" spans="1:15" x14ac:dyDescent="0.35">
      <c r="A62" t="s">
        <v>85</v>
      </c>
      <c r="B62" s="72">
        <v>9003484100</v>
      </c>
      <c r="C62" t="s">
        <v>45</v>
      </c>
      <c r="D62" s="47">
        <f>Table32[[#This Row],[Residential CLM $ Collected]]+Table32[[#This Row],[C&amp;I CLM $ Collected]]</f>
        <v>168782.690412</v>
      </c>
      <c r="E62" s="48">
        <f>Table32[[#This Row],[CLM $ Collected ]]/'1.) CLM Reference'!$B$4</f>
        <v>1.817008501300153E-3</v>
      </c>
      <c r="F62" s="49">
        <f>Table32[[#This Row],[Residential Incentive Disbursements]]+Table32[[#This Row],[C&amp;I Incentive Disbursements]]</f>
        <v>652262.01</v>
      </c>
      <c r="G62" s="48">
        <f>Table32[[#This Row],[Incentive Disbursements]]/'1.) CLM Reference'!$B$5</f>
        <v>5.2373392976882011E-3</v>
      </c>
      <c r="H62" s="49">
        <v>0</v>
      </c>
      <c r="I62" s="48">
        <f>Table32[[#This Row],[Residential CLM $ Collected]]/'1.) CLM Reference'!$B$4</f>
        <v>0</v>
      </c>
      <c r="J62" s="49">
        <v>0</v>
      </c>
      <c r="K62" s="48">
        <f>Table32[[#This Row],[Residential Incentive Disbursements]]/'1.) CLM Reference'!$B$5</f>
        <v>0</v>
      </c>
      <c r="L62" s="49">
        <v>168782.690412</v>
      </c>
      <c r="M62" s="48">
        <f>Table32[[#This Row],[C&amp;I CLM $ Collected]]/'1.) CLM Reference'!$B$4</f>
        <v>1.817008501300153E-3</v>
      </c>
      <c r="N62" s="49">
        <v>652262.01</v>
      </c>
      <c r="O62" s="67">
        <f>Table32[[#This Row],[C&amp;I Incentive Disbursements]]/'1.) CLM Reference'!$B$5</f>
        <v>5.2373392976882011E-3</v>
      </c>
    </row>
    <row r="63" spans="1:15" x14ac:dyDescent="0.35">
      <c r="A63" t="s">
        <v>86</v>
      </c>
      <c r="B63" s="72">
        <v>9015902200</v>
      </c>
      <c r="C63" t="s">
        <v>45</v>
      </c>
      <c r="D63" s="47">
        <f>Table32[[#This Row],[Residential CLM $ Collected]]+Table32[[#This Row],[C&amp;I CLM $ Collected]]</f>
        <v>18362.140481999999</v>
      </c>
      <c r="E63" s="48">
        <f>Table32[[#This Row],[CLM $ Collected ]]/'1.) CLM Reference'!$B$4</f>
        <v>1.9767527864628459E-4</v>
      </c>
      <c r="F63" s="49">
        <f>Table32[[#This Row],[Residential Incentive Disbursements]]+Table32[[#This Row],[C&amp;I Incentive Disbursements]]</f>
        <v>2774</v>
      </c>
      <c r="G63" s="48">
        <f>Table32[[#This Row],[Incentive Disbursements]]/'1.) CLM Reference'!$B$5</f>
        <v>2.2273839329975803E-5</v>
      </c>
      <c r="H63" s="49">
        <v>0</v>
      </c>
      <c r="I63" s="48">
        <f>Table32[[#This Row],[Residential CLM $ Collected]]/'1.) CLM Reference'!$B$4</f>
        <v>0</v>
      </c>
      <c r="J63" s="49">
        <v>0</v>
      </c>
      <c r="K63" s="48">
        <f>Table32[[#This Row],[Residential Incentive Disbursements]]/'1.) CLM Reference'!$B$5</f>
        <v>0</v>
      </c>
      <c r="L63" s="49">
        <v>18362.140481999999</v>
      </c>
      <c r="M63" s="48">
        <f>Table32[[#This Row],[C&amp;I CLM $ Collected]]/'1.) CLM Reference'!$B$4</f>
        <v>1.9767527864628459E-4</v>
      </c>
      <c r="N63" s="49">
        <v>2774</v>
      </c>
      <c r="O63" s="67">
        <f>Table32[[#This Row],[C&amp;I Incentive Disbursements]]/'1.) CLM Reference'!$B$5</f>
        <v>2.2273839329975803E-5</v>
      </c>
    </row>
    <row r="64" spans="1:15" x14ac:dyDescent="0.35">
      <c r="A64" t="s">
        <v>87</v>
      </c>
      <c r="B64" s="72">
        <v>9013535100</v>
      </c>
      <c r="C64" t="s">
        <v>45</v>
      </c>
      <c r="D64" s="47">
        <f>Table32[[#This Row],[Residential CLM $ Collected]]+Table32[[#This Row],[C&amp;I CLM $ Collected]]</f>
        <v>127186.36429800001</v>
      </c>
      <c r="E64" s="48">
        <f>Table32[[#This Row],[CLM $ Collected ]]/'1.) CLM Reference'!$B$4</f>
        <v>1.3692085640702276E-3</v>
      </c>
      <c r="F64" s="49">
        <f>Table32[[#This Row],[Residential Incentive Disbursements]]+Table32[[#This Row],[C&amp;I Incentive Disbursements]]</f>
        <v>161410.9172</v>
      </c>
      <c r="G64" s="48">
        <f>Table32[[#This Row],[Incentive Disbursements]]/'1.) CLM Reference'!$B$5</f>
        <v>1.2960493279801108E-3</v>
      </c>
      <c r="H64" s="49">
        <v>0</v>
      </c>
      <c r="I64" s="48">
        <f>Table32[[#This Row],[Residential CLM $ Collected]]/'1.) CLM Reference'!$B$4</f>
        <v>0</v>
      </c>
      <c r="J64" s="49">
        <v>0</v>
      </c>
      <c r="K64" s="48">
        <f>Table32[[#This Row],[Residential Incentive Disbursements]]/'1.) CLM Reference'!$B$5</f>
        <v>0</v>
      </c>
      <c r="L64" s="49">
        <v>127186.36429800001</v>
      </c>
      <c r="M64" s="48">
        <f>Table32[[#This Row],[C&amp;I CLM $ Collected]]/'1.) CLM Reference'!$B$4</f>
        <v>1.3692085640702276E-3</v>
      </c>
      <c r="N64" s="49">
        <v>161410.9172</v>
      </c>
      <c r="O64" s="67">
        <f>Table32[[#This Row],[C&amp;I Incentive Disbursements]]/'1.) CLM Reference'!$B$5</f>
        <v>1.2960493279801108E-3</v>
      </c>
    </row>
    <row r="65" spans="1:15" x14ac:dyDescent="0.35">
      <c r="A65" t="s">
        <v>87</v>
      </c>
      <c r="B65" s="72">
        <v>9013535200</v>
      </c>
      <c r="C65" t="s">
        <v>45</v>
      </c>
      <c r="D65" s="47">
        <f>Table32[[#This Row],[Residential CLM $ Collected]]+Table32[[#This Row],[C&amp;I CLM $ Collected]]</f>
        <v>586.78704000000005</v>
      </c>
      <c r="E65" s="48">
        <f>Table32[[#This Row],[CLM $ Collected ]]/'1.) CLM Reference'!$B$4</f>
        <v>6.3169809506541038E-6</v>
      </c>
      <c r="F65" s="49">
        <f>Table32[[#This Row],[Residential Incentive Disbursements]]+Table32[[#This Row],[C&amp;I Incentive Disbursements]]</f>
        <v>0</v>
      </c>
      <c r="G65" s="48">
        <f>Table32[[#This Row],[Incentive Disbursements]]/'1.) CLM Reference'!$B$5</f>
        <v>0</v>
      </c>
      <c r="H65" s="49">
        <v>0</v>
      </c>
      <c r="I65" s="48">
        <f>Table32[[#This Row],[Residential CLM $ Collected]]/'1.) CLM Reference'!$B$4</f>
        <v>0</v>
      </c>
      <c r="J65" s="49">
        <v>0</v>
      </c>
      <c r="K65" s="48">
        <f>Table32[[#This Row],[Residential Incentive Disbursements]]/'1.) CLM Reference'!$B$5</f>
        <v>0</v>
      </c>
      <c r="L65" s="49">
        <v>586.78704000000005</v>
      </c>
      <c r="M65" s="48">
        <f>Table32[[#This Row],[C&amp;I CLM $ Collected]]/'1.) CLM Reference'!$B$4</f>
        <v>6.3169809506541038E-6</v>
      </c>
      <c r="N65" s="49">
        <v>0</v>
      </c>
      <c r="O65" s="67">
        <f>Table32[[#This Row],[C&amp;I Incentive Disbursements]]/'1.) CLM Reference'!$B$5</f>
        <v>0</v>
      </c>
    </row>
    <row r="66" spans="1:15" x14ac:dyDescent="0.35">
      <c r="A66" t="s">
        <v>88</v>
      </c>
      <c r="B66" s="72">
        <v>9003480800</v>
      </c>
      <c r="C66" t="s">
        <v>45</v>
      </c>
      <c r="D66" s="47">
        <f>Table32[[#This Row],[Residential CLM $ Collected]]+Table32[[#This Row],[C&amp;I CLM $ Collected]]</f>
        <v>461332.55865899997</v>
      </c>
      <c r="E66" s="48">
        <f>Table32[[#This Row],[CLM $ Collected ]]/'1.) CLM Reference'!$B$4</f>
        <v>4.9664167514085165E-3</v>
      </c>
      <c r="F66" s="49">
        <f>Table32[[#This Row],[Residential Incentive Disbursements]]+Table32[[#This Row],[C&amp;I Incentive Disbursements]]</f>
        <v>908424.77</v>
      </c>
      <c r="G66" s="48">
        <f>Table32[[#This Row],[Incentive Disbursements]]/'1.) CLM Reference'!$B$5</f>
        <v>7.2941987636446371E-3</v>
      </c>
      <c r="H66" s="49">
        <v>0</v>
      </c>
      <c r="I66" s="48">
        <f>Table32[[#This Row],[Residential CLM $ Collected]]/'1.) CLM Reference'!$B$4</f>
        <v>0</v>
      </c>
      <c r="J66" s="49">
        <v>0</v>
      </c>
      <c r="K66" s="48">
        <f>Table32[[#This Row],[Residential Incentive Disbursements]]/'1.) CLM Reference'!$B$5</f>
        <v>0</v>
      </c>
      <c r="L66" s="49">
        <v>461332.55865899997</v>
      </c>
      <c r="M66" s="48">
        <f>Table32[[#This Row],[C&amp;I CLM $ Collected]]/'1.) CLM Reference'!$B$4</f>
        <v>4.9664167514085165E-3</v>
      </c>
      <c r="N66" s="49">
        <v>908424.77</v>
      </c>
      <c r="O66" s="67">
        <f>Table32[[#This Row],[C&amp;I Incentive Disbursements]]/'1.) CLM Reference'!$B$5</f>
        <v>7.2941987636446371E-3</v>
      </c>
    </row>
    <row r="67" spans="1:15" x14ac:dyDescent="0.35">
      <c r="A67" t="s">
        <v>89</v>
      </c>
      <c r="B67" s="72">
        <v>9007630100</v>
      </c>
      <c r="C67" t="s">
        <v>45</v>
      </c>
      <c r="D67" s="47">
        <f>Table32[[#This Row],[Residential CLM $ Collected]]+Table32[[#This Row],[C&amp;I CLM $ Collected]]</f>
        <v>56203.541037000003</v>
      </c>
      <c r="E67" s="48">
        <f>Table32[[#This Row],[CLM $ Collected ]]/'1.) CLM Reference'!$B$4</f>
        <v>6.0505204424766295E-4</v>
      </c>
      <c r="F67" s="49">
        <f>Table32[[#This Row],[Residential Incentive Disbursements]]+Table32[[#This Row],[C&amp;I Incentive Disbursements]]</f>
        <v>14972.76</v>
      </c>
      <c r="G67" s="48">
        <f>Table32[[#This Row],[Incentive Disbursements]]/'1.) CLM Reference'!$B$5</f>
        <v>1.2022381058626118E-4</v>
      </c>
      <c r="H67" s="49">
        <v>0</v>
      </c>
      <c r="I67" s="48">
        <f>Table32[[#This Row],[Residential CLM $ Collected]]/'1.) CLM Reference'!$B$4</f>
        <v>0</v>
      </c>
      <c r="J67" s="49">
        <v>0</v>
      </c>
      <c r="K67" s="48">
        <f>Table32[[#This Row],[Residential Incentive Disbursements]]/'1.) CLM Reference'!$B$5</f>
        <v>0</v>
      </c>
      <c r="L67" s="49">
        <v>56203.541037000003</v>
      </c>
      <c r="M67" s="48">
        <f>Table32[[#This Row],[C&amp;I CLM $ Collected]]/'1.) CLM Reference'!$B$4</f>
        <v>6.0505204424766295E-4</v>
      </c>
      <c r="N67" s="49">
        <v>14972.76</v>
      </c>
      <c r="O67" s="67">
        <f>Table32[[#This Row],[C&amp;I Incentive Disbursements]]/'1.) CLM Reference'!$B$5</f>
        <v>1.2022381058626118E-4</v>
      </c>
    </row>
    <row r="68" spans="1:15" x14ac:dyDescent="0.35">
      <c r="A68" t="s">
        <v>90</v>
      </c>
      <c r="B68" s="72">
        <v>9003460203</v>
      </c>
      <c r="C68" t="s">
        <v>45</v>
      </c>
      <c r="D68" s="47">
        <f>Table32[[#This Row],[Residential CLM $ Collected]]+Table32[[#This Row],[C&amp;I CLM $ Collected]]</f>
        <v>2.1145740000000002</v>
      </c>
      <c r="E68" s="48">
        <f>Table32[[#This Row],[CLM $ Collected ]]/'1.) CLM Reference'!$B$4</f>
        <v>2.2764176381176467E-8</v>
      </c>
      <c r="F68" s="49">
        <f>Table32[[#This Row],[Residential Incentive Disbursements]]+Table32[[#This Row],[C&amp;I Incentive Disbursements]]</f>
        <v>0</v>
      </c>
      <c r="G68" s="48">
        <f>Table32[[#This Row],[Incentive Disbursements]]/'1.) CLM Reference'!$B$5</f>
        <v>0</v>
      </c>
      <c r="H68" s="49">
        <v>0</v>
      </c>
      <c r="I68" s="48">
        <f>Table32[[#This Row],[Residential CLM $ Collected]]/'1.) CLM Reference'!$B$4</f>
        <v>0</v>
      </c>
      <c r="J68" s="49">
        <v>0</v>
      </c>
      <c r="K68" s="48">
        <f>Table32[[#This Row],[Residential Incentive Disbursements]]/'1.) CLM Reference'!$B$5</f>
        <v>0</v>
      </c>
      <c r="L68" s="49">
        <v>2.1145740000000002</v>
      </c>
      <c r="M68" s="48">
        <f>Table32[[#This Row],[C&amp;I CLM $ Collected]]/'1.) CLM Reference'!$B$4</f>
        <v>2.2764176381176467E-8</v>
      </c>
      <c r="N68" s="49">
        <v>0</v>
      </c>
      <c r="O68" s="67">
        <f>Table32[[#This Row],[C&amp;I Incentive Disbursements]]/'1.) CLM Reference'!$B$5</f>
        <v>0</v>
      </c>
    </row>
    <row r="69" spans="1:15" x14ac:dyDescent="0.35">
      <c r="A69" t="s">
        <v>90</v>
      </c>
      <c r="B69" s="72">
        <v>9003460204</v>
      </c>
      <c r="C69" t="s">
        <v>45</v>
      </c>
      <c r="D69" s="47">
        <f>Table32[[#This Row],[Residential CLM $ Collected]]+Table32[[#This Row],[C&amp;I CLM $ Collected]]</f>
        <v>957108.257385</v>
      </c>
      <c r="E69" s="48">
        <f>Table32[[#This Row],[CLM $ Collected ]]/'1.) CLM Reference'!$B$4</f>
        <v>1.0303626729068163E-2</v>
      </c>
      <c r="F69" s="49">
        <f>Table32[[#This Row],[Residential Incentive Disbursements]]+Table32[[#This Row],[C&amp;I Incentive Disbursements]]</f>
        <v>1106676.82</v>
      </c>
      <c r="G69" s="48">
        <f>Table32[[#This Row],[Incentive Disbursements]]/'1.) CLM Reference'!$B$5</f>
        <v>8.8860640515099325E-3</v>
      </c>
      <c r="H69" s="49">
        <v>0</v>
      </c>
      <c r="I69" s="48">
        <f>Table32[[#This Row],[Residential CLM $ Collected]]/'1.) CLM Reference'!$B$4</f>
        <v>0</v>
      </c>
      <c r="J69" s="49">
        <v>0</v>
      </c>
      <c r="K69" s="48">
        <f>Table32[[#This Row],[Residential Incentive Disbursements]]/'1.) CLM Reference'!$B$5</f>
        <v>0</v>
      </c>
      <c r="L69" s="49">
        <v>957108.257385</v>
      </c>
      <c r="M69" s="48">
        <f>Table32[[#This Row],[C&amp;I CLM $ Collected]]/'1.) CLM Reference'!$B$4</f>
        <v>1.0303626729068163E-2</v>
      </c>
      <c r="N69" s="49">
        <v>1106676.82</v>
      </c>
      <c r="O69" s="67">
        <f>Table32[[#This Row],[C&amp;I Incentive Disbursements]]/'1.) CLM Reference'!$B$5</f>
        <v>8.8860640515099325E-3</v>
      </c>
    </row>
    <row r="70" spans="1:15" x14ac:dyDescent="0.35">
      <c r="A70" t="s">
        <v>91</v>
      </c>
      <c r="B70" s="72">
        <v>9011712100</v>
      </c>
      <c r="C70" t="s">
        <v>45</v>
      </c>
      <c r="D70" s="47">
        <f>Table32[[#This Row],[Residential CLM $ Collected]]+Table32[[#This Row],[C&amp;I CLM $ Collected]]</f>
        <v>22711.010174999999</v>
      </c>
      <c r="E70" s="48">
        <f>Table32[[#This Row],[CLM $ Collected ]]/'1.) CLM Reference'!$B$4</f>
        <v>2.4449248000703376E-4</v>
      </c>
      <c r="F70" s="49">
        <f>Table32[[#This Row],[Residential Incentive Disbursements]]+Table32[[#This Row],[C&amp;I Incentive Disbursements]]</f>
        <v>7139.8</v>
      </c>
      <c r="G70" s="48">
        <f>Table32[[#This Row],[Incentive Disbursements]]/'1.) CLM Reference'!$B$5</f>
        <v>5.7329040392271538E-5</v>
      </c>
      <c r="H70" s="49">
        <v>0</v>
      </c>
      <c r="I70" s="48">
        <f>Table32[[#This Row],[Residential CLM $ Collected]]/'1.) CLM Reference'!$B$4</f>
        <v>0</v>
      </c>
      <c r="J70" s="49">
        <v>0</v>
      </c>
      <c r="K70" s="48">
        <f>Table32[[#This Row],[Residential Incentive Disbursements]]/'1.) CLM Reference'!$B$5</f>
        <v>0</v>
      </c>
      <c r="L70" s="49">
        <v>22711.010174999999</v>
      </c>
      <c r="M70" s="48">
        <f>Table32[[#This Row],[C&amp;I CLM $ Collected]]/'1.) CLM Reference'!$B$4</f>
        <v>2.4449248000703376E-4</v>
      </c>
      <c r="N70" s="49">
        <v>7139.8</v>
      </c>
      <c r="O70" s="67">
        <f>Table32[[#This Row],[C&amp;I Incentive Disbursements]]/'1.) CLM Reference'!$B$5</f>
        <v>5.7329040392271538E-5</v>
      </c>
    </row>
    <row r="71" spans="1:15" x14ac:dyDescent="0.35">
      <c r="A71" t="s">
        <v>92</v>
      </c>
      <c r="B71" s="72">
        <v>9003520202</v>
      </c>
      <c r="C71" t="s">
        <v>45</v>
      </c>
      <c r="D71" s="47">
        <f>Table32[[#This Row],[Residential CLM $ Collected]]+Table32[[#This Row],[C&amp;I CLM $ Collected]]</f>
        <v>0</v>
      </c>
      <c r="E71" s="48">
        <f>Table32[[#This Row],[CLM $ Collected ]]/'1.) CLM Reference'!$B$4</f>
        <v>0</v>
      </c>
      <c r="F71" s="49">
        <f>Table32[[#This Row],[Residential Incentive Disbursements]]+Table32[[#This Row],[C&amp;I Incentive Disbursements]]</f>
        <v>771.6</v>
      </c>
      <c r="G71" s="48">
        <f>Table32[[#This Row],[Incentive Disbursements]]/'1.) CLM Reference'!$B$5</f>
        <v>6.1955639607099239E-6</v>
      </c>
      <c r="H71" s="49">
        <v>0</v>
      </c>
      <c r="I71" s="48">
        <f>Table32[[#This Row],[Residential CLM $ Collected]]/'1.) CLM Reference'!$B$4</f>
        <v>0</v>
      </c>
      <c r="J71" s="49">
        <v>0</v>
      </c>
      <c r="K71" s="48">
        <f>Table32[[#This Row],[Residential Incentive Disbursements]]/'1.) CLM Reference'!$B$5</f>
        <v>0</v>
      </c>
      <c r="L71" s="49">
        <v>0</v>
      </c>
      <c r="M71" s="48">
        <f>Table32[[#This Row],[C&amp;I CLM $ Collected]]/'1.) CLM Reference'!$B$4</f>
        <v>0</v>
      </c>
      <c r="N71" s="49">
        <v>771.6</v>
      </c>
      <c r="O71" s="67">
        <f>Table32[[#This Row],[C&amp;I Incentive Disbursements]]/'1.) CLM Reference'!$B$5</f>
        <v>6.1955639607099239E-6</v>
      </c>
    </row>
    <row r="72" spans="1:15" x14ac:dyDescent="0.35">
      <c r="A72" t="s">
        <v>92</v>
      </c>
      <c r="B72" s="72">
        <v>9003520301</v>
      </c>
      <c r="C72" t="s">
        <v>45</v>
      </c>
      <c r="D72" s="47">
        <f>Table32[[#This Row],[Residential CLM $ Collected]]+Table32[[#This Row],[C&amp;I CLM $ Collected]]</f>
        <v>22.788423000000002</v>
      </c>
      <c r="E72" s="48">
        <f>Table32[[#This Row],[CLM $ Collected ]]/'1.) CLM Reference'!$B$4</f>
        <v>2.4532585788951275E-7</v>
      </c>
      <c r="F72" s="49">
        <f>Table32[[#This Row],[Residential Incentive Disbursements]]+Table32[[#This Row],[C&amp;I Incentive Disbursements]]</f>
        <v>0</v>
      </c>
      <c r="G72" s="48">
        <f>Table32[[#This Row],[Incentive Disbursements]]/'1.) CLM Reference'!$B$5</f>
        <v>0</v>
      </c>
      <c r="H72" s="49">
        <v>0</v>
      </c>
      <c r="I72" s="48">
        <f>Table32[[#This Row],[Residential CLM $ Collected]]/'1.) CLM Reference'!$B$4</f>
        <v>0</v>
      </c>
      <c r="J72" s="49">
        <v>0</v>
      </c>
      <c r="K72" s="48">
        <f>Table32[[#This Row],[Residential Incentive Disbursements]]/'1.) CLM Reference'!$B$5</f>
        <v>0</v>
      </c>
      <c r="L72" s="49">
        <v>22.788423000000002</v>
      </c>
      <c r="M72" s="48">
        <f>Table32[[#This Row],[C&amp;I CLM $ Collected]]/'1.) CLM Reference'!$B$4</f>
        <v>2.4532585788951275E-7</v>
      </c>
      <c r="N72" s="49">
        <v>0</v>
      </c>
      <c r="O72" s="67">
        <f>Table32[[#This Row],[C&amp;I Incentive Disbursements]]/'1.) CLM Reference'!$B$5</f>
        <v>0</v>
      </c>
    </row>
    <row r="73" spans="1:15" x14ac:dyDescent="0.35">
      <c r="A73" t="s">
        <v>92</v>
      </c>
      <c r="B73" s="72">
        <v>9003520400</v>
      </c>
      <c r="C73" t="s">
        <v>45</v>
      </c>
      <c r="D73" s="47">
        <f>Table32[[#This Row],[Residential CLM $ Collected]]+Table32[[#This Row],[C&amp;I CLM $ Collected]]</f>
        <v>249771.459042</v>
      </c>
      <c r="E73" s="48">
        <f>Table32[[#This Row],[CLM $ Collected ]]/'1.) CLM Reference'!$B$4</f>
        <v>2.688882748305749E-3</v>
      </c>
      <c r="F73" s="49">
        <f>Table32[[#This Row],[Residential Incentive Disbursements]]+Table32[[#This Row],[C&amp;I Incentive Disbursements]]</f>
        <v>822018.73</v>
      </c>
      <c r="G73" s="48">
        <f>Table32[[#This Row],[Incentive Disbursements]]/'1.) CLM Reference'!$B$5</f>
        <v>6.6004012682951549E-3</v>
      </c>
      <c r="H73" s="49">
        <v>0</v>
      </c>
      <c r="I73" s="48">
        <f>Table32[[#This Row],[Residential CLM $ Collected]]/'1.) CLM Reference'!$B$4</f>
        <v>0</v>
      </c>
      <c r="J73" s="49">
        <v>0</v>
      </c>
      <c r="K73" s="48">
        <f>Table32[[#This Row],[Residential Incentive Disbursements]]/'1.) CLM Reference'!$B$5</f>
        <v>0</v>
      </c>
      <c r="L73" s="49">
        <v>249771.459042</v>
      </c>
      <c r="M73" s="48">
        <f>Table32[[#This Row],[C&amp;I CLM $ Collected]]/'1.) CLM Reference'!$B$4</f>
        <v>2.688882748305749E-3</v>
      </c>
      <c r="N73" s="49">
        <v>822018.73</v>
      </c>
      <c r="O73" s="67">
        <f>Table32[[#This Row],[C&amp;I Incentive Disbursements]]/'1.) CLM Reference'!$B$5</f>
        <v>6.6004012682951549E-3</v>
      </c>
    </row>
    <row r="74" spans="1:15" x14ac:dyDescent="0.35">
      <c r="A74" t="s">
        <v>93</v>
      </c>
      <c r="B74" s="72">
        <v>9005296100</v>
      </c>
      <c r="C74" t="s">
        <v>45</v>
      </c>
      <c r="D74" s="47">
        <f>Table32[[#This Row],[Residential CLM $ Collected]]+Table32[[#This Row],[C&amp;I CLM $ Collected]]</f>
        <v>1223.31825</v>
      </c>
      <c r="E74" s="48">
        <f>Table32[[#This Row],[CLM $ Collected ]]/'1.) CLM Reference'!$B$4</f>
        <v>1.3169476411472064E-5</v>
      </c>
      <c r="F74" s="49">
        <f>Table32[[#This Row],[Residential Incentive Disbursements]]+Table32[[#This Row],[C&amp;I Incentive Disbursements]]</f>
        <v>2550</v>
      </c>
      <c r="G74" s="48">
        <f>Table32[[#This Row],[Incentive Disbursements]]/'1.) CLM Reference'!$B$5</f>
        <v>2.0475230818831397E-5</v>
      </c>
      <c r="H74" s="49">
        <v>0</v>
      </c>
      <c r="I74" s="48">
        <f>Table32[[#This Row],[Residential CLM $ Collected]]/'1.) CLM Reference'!$B$4</f>
        <v>0</v>
      </c>
      <c r="J74" s="49">
        <v>0</v>
      </c>
      <c r="K74" s="48">
        <f>Table32[[#This Row],[Residential Incentive Disbursements]]/'1.) CLM Reference'!$B$5</f>
        <v>0</v>
      </c>
      <c r="L74" s="49">
        <v>1223.31825</v>
      </c>
      <c r="M74" s="48">
        <f>Table32[[#This Row],[C&amp;I CLM $ Collected]]/'1.) CLM Reference'!$B$4</f>
        <v>1.3169476411472064E-5</v>
      </c>
      <c r="N74" s="49">
        <v>2550</v>
      </c>
      <c r="O74" s="67">
        <f>Table32[[#This Row],[C&amp;I Incentive Disbursements]]/'1.) CLM Reference'!$B$5</f>
        <v>2.0475230818831397E-5</v>
      </c>
    </row>
    <row r="75" spans="1:15" x14ac:dyDescent="0.35">
      <c r="A75" t="s">
        <v>94</v>
      </c>
      <c r="B75" s="72">
        <v>9003468101</v>
      </c>
      <c r="C75" t="s">
        <v>45</v>
      </c>
      <c r="D75" s="47">
        <f>Table32[[#This Row],[Residential CLM $ Collected]]+Table32[[#This Row],[C&amp;I CLM $ Collected]]</f>
        <v>42222.563628000004</v>
      </c>
      <c r="E75" s="48">
        <f>Table32[[#This Row],[CLM $ Collected ]]/'1.) CLM Reference'!$B$4</f>
        <v>4.5454161722088615E-4</v>
      </c>
      <c r="F75" s="49">
        <f>Table32[[#This Row],[Residential Incentive Disbursements]]+Table32[[#This Row],[C&amp;I Incentive Disbursements]]</f>
        <v>25029.4</v>
      </c>
      <c r="G75" s="48">
        <f>Table32[[#This Row],[Incentive Disbursements]]/'1.) CLM Reference'!$B$5</f>
        <v>2.0097362441445435E-4</v>
      </c>
      <c r="H75" s="49">
        <v>1885.4774400000001</v>
      </c>
      <c r="I75" s="48">
        <f>Table32[[#This Row],[Residential CLM $ Collected]]/'1.) CLM Reference'!$B$4</f>
        <v>2.0297866618472123E-5</v>
      </c>
      <c r="J75" s="49">
        <v>0</v>
      </c>
      <c r="K75" s="48">
        <f>Table32[[#This Row],[Residential Incentive Disbursements]]/'1.) CLM Reference'!$B$5</f>
        <v>0</v>
      </c>
      <c r="L75" s="49">
        <v>40337.086188000001</v>
      </c>
      <c r="M75" s="48">
        <f>Table32[[#This Row],[C&amp;I CLM $ Collected]]/'1.) CLM Reference'!$B$4</f>
        <v>4.34243750602414E-4</v>
      </c>
      <c r="N75" s="49">
        <v>25029.4</v>
      </c>
      <c r="O75" s="67">
        <f>Table32[[#This Row],[C&amp;I Incentive Disbursements]]/'1.) CLM Reference'!$B$5</f>
        <v>2.0097362441445435E-4</v>
      </c>
    </row>
    <row r="76" spans="1:15" x14ac:dyDescent="0.35">
      <c r="A76" t="s">
        <v>95</v>
      </c>
      <c r="B76" s="72">
        <v>9001100300</v>
      </c>
      <c r="C76" t="s">
        <v>45</v>
      </c>
      <c r="D76" s="47">
        <f>Table32[[#This Row],[Residential CLM $ Collected]]+Table32[[#This Row],[C&amp;I CLM $ Collected]]</f>
        <v>1476376.100934</v>
      </c>
      <c r="E76" s="48">
        <f>Table32[[#This Row],[CLM $ Collected ]]/'1.) CLM Reference'!$B$4</f>
        <v>1.5893738392042635E-2</v>
      </c>
      <c r="F76" s="49">
        <f>Table32[[#This Row],[Residential Incentive Disbursements]]+Table32[[#This Row],[C&amp;I Incentive Disbursements]]</f>
        <v>247574.00080000001</v>
      </c>
      <c r="G76" s="48">
        <f>Table32[[#This Row],[Incentive Disbursements]]/'1.) CLM Reference'!$B$5</f>
        <v>1.9878960043613917E-3</v>
      </c>
      <c r="H76" s="49">
        <v>3636.0239999999999</v>
      </c>
      <c r="I76" s="48">
        <f>Table32[[#This Row],[Residential CLM $ Collected]]/'1.) CLM Reference'!$B$4</f>
        <v>3.9143152078002841E-5</v>
      </c>
      <c r="J76" s="49">
        <v>0</v>
      </c>
      <c r="K76" s="48">
        <f>Table32[[#This Row],[Residential Incentive Disbursements]]/'1.) CLM Reference'!$B$5</f>
        <v>0</v>
      </c>
      <c r="L76" s="49">
        <v>1472740.076934</v>
      </c>
      <c r="M76" s="48">
        <f>Table32[[#This Row],[C&amp;I CLM $ Collected]]/'1.) CLM Reference'!$B$4</f>
        <v>1.5854595239964634E-2</v>
      </c>
      <c r="N76" s="49">
        <v>247574.00080000001</v>
      </c>
      <c r="O76" s="67">
        <f>Table32[[#This Row],[C&amp;I Incentive Disbursements]]/'1.) CLM Reference'!$B$5</f>
        <v>1.9878960043613917E-3</v>
      </c>
    </row>
    <row r="77" spans="1:15" x14ac:dyDescent="0.35">
      <c r="A77" t="s">
        <v>95</v>
      </c>
      <c r="B77" s="72">
        <v>9001103000</v>
      </c>
      <c r="C77" t="s">
        <v>45</v>
      </c>
      <c r="D77" s="47">
        <f>Table32[[#This Row],[Residential CLM $ Collected]]+Table32[[#This Row],[C&amp;I CLM $ Collected]]</f>
        <v>4.5942959999999999</v>
      </c>
      <c r="E77" s="48">
        <f>Table32[[#This Row],[CLM $ Collected ]]/'1.) CLM Reference'!$B$4</f>
        <v>4.9459306929591261E-8</v>
      </c>
      <c r="F77" s="49">
        <f>Table32[[#This Row],[Residential Incentive Disbursements]]+Table32[[#This Row],[C&amp;I Incentive Disbursements]]</f>
        <v>0</v>
      </c>
      <c r="G77" s="48">
        <f>Table32[[#This Row],[Incentive Disbursements]]/'1.) CLM Reference'!$B$5</f>
        <v>0</v>
      </c>
      <c r="H77" s="49">
        <v>0</v>
      </c>
      <c r="I77" s="48">
        <f>Table32[[#This Row],[Residential CLM $ Collected]]/'1.) CLM Reference'!$B$4</f>
        <v>0</v>
      </c>
      <c r="J77" s="49">
        <v>0</v>
      </c>
      <c r="K77" s="48">
        <f>Table32[[#This Row],[Residential Incentive Disbursements]]/'1.) CLM Reference'!$B$5</f>
        <v>0</v>
      </c>
      <c r="L77" s="49">
        <v>4.5942959999999999</v>
      </c>
      <c r="M77" s="48">
        <f>Table32[[#This Row],[C&amp;I CLM $ Collected]]/'1.) CLM Reference'!$B$4</f>
        <v>4.9459306929591261E-8</v>
      </c>
      <c r="N77" s="49">
        <v>0</v>
      </c>
      <c r="O77" s="67">
        <f>Table32[[#This Row],[C&amp;I Incentive Disbursements]]/'1.) CLM Reference'!$B$5</f>
        <v>0</v>
      </c>
    </row>
    <row r="78" spans="1:15" x14ac:dyDescent="0.35">
      <c r="A78" t="s">
        <v>95</v>
      </c>
      <c r="B78" s="72">
        <v>9001105000</v>
      </c>
      <c r="C78" t="s">
        <v>45</v>
      </c>
      <c r="D78" s="47">
        <f>Table32[[#This Row],[Residential CLM $ Collected]]+Table32[[#This Row],[C&amp;I CLM $ Collected]]</f>
        <v>19.831980000000001</v>
      </c>
      <c r="E78" s="48">
        <f>Table32[[#This Row],[CLM $ Collected ]]/'1.) CLM Reference'!$B$4</f>
        <v>2.134986482894257E-7</v>
      </c>
      <c r="F78" s="49">
        <f>Table32[[#This Row],[Residential Incentive Disbursements]]+Table32[[#This Row],[C&amp;I Incentive Disbursements]]</f>
        <v>20551.900000000001</v>
      </c>
      <c r="G78" s="48">
        <f>Table32[[#This Row],[Incentive Disbursements]]/'1.) CLM Reference'!$B$5</f>
        <v>1.65021527947271E-4</v>
      </c>
      <c r="H78" s="49">
        <v>0</v>
      </c>
      <c r="I78" s="48">
        <f>Table32[[#This Row],[Residential CLM $ Collected]]/'1.) CLM Reference'!$B$4</f>
        <v>0</v>
      </c>
      <c r="J78" s="49">
        <v>0</v>
      </c>
      <c r="K78" s="48">
        <f>Table32[[#This Row],[Residential Incentive Disbursements]]/'1.) CLM Reference'!$B$5</f>
        <v>0</v>
      </c>
      <c r="L78" s="49">
        <v>19.831980000000001</v>
      </c>
      <c r="M78" s="48">
        <f>Table32[[#This Row],[C&amp;I CLM $ Collected]]/'1.) CLM Reference'!$B$4</f>
        <v>2.134986482894257E-7</v>
      </c>
      <c r="N78" s="49">
        <v>20551.900000000001</v>
      </c>
      <c r="O78" s="67">
        <f>Table32[[#This Row],[C&amp;I Incentive Disbursements]]/'1.) CLM Reference'!$B$5</f>
        <v>1.65021527947271E-4</v>
      </c>
    </row>
    <row r="79" spans="1:15" x14ac:dyDescent="0.35">
      <c r="A79" t="s">
        <v>95</v>
      </c>
      <c r="B79" s="72">
        <v>9001110000</v>
      </c>
      <c r="C79" t="s">
        <v>45</v>
      </c>
      <c r="D79" s="47">
        <f>Table32[[#This Row],[Residential CLM $ Collected]]+Table32[[#This Row],[C&amp;I CLM $ Collected]]</f>
        <v>3.619602</v>
      </c>
      <c r="E79" s="48">
        <f>Table32[[#This Row],[CLM $ Collected ]]/'1.) CLM Reference'!$B$4</f>
        <v>3.8966363133973599E-8</v>
      </c>
      <c r="F79" s="49">
        <f>Table32[[#This Row],[Residential Incentive Disbursements]]+Table32[[#This Row],[C&amp;I Incentive Disbursements]]</f>
        <v>0</v>
      </c>
      <c r="G79" s="48">
        <f>Table32[[#This Row],[Incentive Disbursements]]/'1.) CLM Reference'!$B$5</f>
        <v>0</v>
      </c>
      <c r="H79" s="49">
        <v>0</v>
      </c>
      <c r="I79" s="48">
        <f>Table32[[#This Row],[Residential CLM $ Collected]]/'1.) CLM Reference'!$B$4</f>
        <v>0</v>
      </c>
      <c r="J79" s="49">
        <v>0</v>
      </c>
      <c r="K79" s="48">
        <f>Table32[[#This Row],[Residential Incentive Disbursements]]/'1.) CLM Reference'!$B$5</f>
        <v>0</v>
      </c>
      <c r="L79" s="49">
        <v>3.619602</v>
      </c>
      <c r="M79" s="48">
        <f>Table32[[#This Row],[C&amp;I CLM $ Collected]]/'1.) CLM Reference'!$B$4</f>
        <v>3.8966363133973599E-8</v>
      </c>
      <c r="N79" s="49">
        <v>0</v>
      </c>
      <c r="O79" s="67">
        <f>Table32[[#This Row],[C&amp;I Incentive Disbursements]]/'1.) CLM Reference'!$B$5</f>
        <v>0</v>
      </c>
    </row>
    <row r="80" spans="1:15" x14ac:dyDescent="0.35">
      <c r="A80" t="s">
        <v>95</v>
      </c>
      <c r="B80" s="72">
        <v>9001112000</v>
      </c>
      <c r="C80" t="s">
        <v>45</v>
      </c>
      <c r="D80" s="47">
        <f>Table32[[#This Row],[Residential CLM $ Collected]]+Table32[[#This Row],[C&amp;I CLM $ Collected]]</f>
        <v>2953.6415999999999</v>
      </c>
      <c r="E80" s="48">
        <f>Table32[[#This Row],[CLM $ Collected ]]/'1.) CLM Reference'!$B$4</f>
        <v>3.1797051486105602E-5</v>
      </c>
      <c r="F80" s="49">
        <f>Table32[[#This Row],[Residential Incentive Disbursements]]+Table32[[#This Row],[C&amp;I Incentive Disbursements]]</f>
        <v>0</v>
      </c>
      <c r="G80" s="48">
        <f>Table32[[#This Row],[Incentive Disbursements]]/'1.) CLM Reference'!$B$5</f>
        <v>0</v>
      </c>
      <c r="H80" s="49">
        <v>2953.6415999999999</v>
      </c>
      <c r="I80" s="48">
        <f>Table32[[#This Row],[Residential CLM $ Collected]]/'1.) CLM Reference'!$B$4</f>
        <v>3.1797051486105602E-5</v>
      </c>
      <c r="J80" s="49">
        <v>0</v>
      </c>
      <c r="K80" s="48">
        <f>Table32[[#This Row],[Residential Incentive Disbursements]]/'1.) CLM Reference'!$B$5</f>
        <v>0</v>
      </c>
      <c r="L80" s="49">
        <v>0</v>
      </c>
      <c r="M80" s="48">
        <f>Table32[[#This Row],[C&amp;I CLM $ Collected]]/'1.) CLM Reference'!$B$4</f>
        <v>0</v>
      </c>
      <c r="N80" s="49">
        <v>0</v>
      </c>
      <c r="O80" s="67">
        <f>Table32[[#This Row],[C&amp;I Incentive Disbursements]]/'1.) CLM Reference'!$B$5</f>
        <v>0</v>
      </c>
    </row>
    <row r="81" spans="1:15" x14ac:dyDescent="0.35">
      <c r="A81" t="s">
        <v>96</v>
      </c>
      <c r="B81" s="72">
        <v>9011709100</v>
      </c>
      <c r="C81" t="s">
        <v>45</v>
      </c>
      <c r="D81" s="47">
        <f>Table32[[#This Row],[Residential CLM $ Collected]]+Table32[[#This Row],[C&amp;I CLM $ Collected]]</f>
        <v>7919.7394080000004</v>
      </c>
      <c r="E81" s="48">
        <f>Table32[[#This Row],[CLM $ Collected ]]/'1.) CLM Reference'!$B$4</f>
        <v>8.5258943303315982E-5</v>
      </c>
      <c r="F81" s="49">
        <f>Table32[[#This Row],[Residential Incentive Disbursements]]+Table32[[#This Row],[C&amp;I Incentive Disbursements]]</f>
        <v>19690</v>
      </c>
      <c r="G81" s="48">
        <f>Table32[[#This Row],[Incentive Disbursements]]/'1.) CLM Reference'!$B$5</f>
        <v>1.5810089993050598E-4</v>
      </c>
      <c r="H81" s="49">
        <v>0</v>
      </c>
      <c r="I81" s="48">
        <f>Table32[[#This Row],[Residential CLM $ Collected]]/'1.) CLM Reference'!$B$4</f>
        <v>0</v>
      </c>
      <c r="J81" s="49">
        <v>0</v>
      </c>
      <c r="K81" s="48">
        <f>Table32[[#This Row],[Residential Incentive Disbursements]]/'1.) CLM Reference'!$B$5</f>
        <v>0</v>
      </c>
      <c r="L81" s="49">
        <v>7919.7394080000004</v>
      </c>
      <c r="M81" s="48">
        <f>Table32[[#This Row],[C&amp;I CLM $ Collected]]/'1.) CLM Reference'!$B$4</f>
        <v>8.5258943303315982E-5</v>
      </c>
      <c r="N81" s="49">
        <v>19690</v>
      </c>
      <c r="O81" s="67">
        <f>Table32[[#This Row],[C&amp;I Incentive Disbursements]]/'1.) CLM Reference'!$B$5</f>
        <v>1.5810089993050598E-4</v>
      </c>
    </row>
    <row r="82" spans="1:15" x14ac:dyDescent="0.35">
      <c r="A82" t="s">
        <v>97</v>
      </c>
      <c r="B82" s="72">
        <v>9011703000</v>
      </c>
      <c r="C82" t="s">
        <v>45</v>
      </c>
      <c r="D82" s="47">
        <f>Table32[[#This Row],[Residential CLM $ Collected]]+Table32[[#This Row],[C&amp;I CLM $ Collected]]</f>
        <v>156411.15014700001</v>
      </c>
      <c r="E82" s="48">
        <f>Table32[[#This Row],[CLM $ Collected ]]/'1.) CLM Reference'!$B$4</f>
        <v>1.6838242643336121E-3</v>
      </c>
      <c r="F82" s="49">
        <f>Table32[[#This Row],[Residential Incentive Disbursements]]+Table32[[#This Row],[C&amp;I Incentive Disbursements]]</f>
        <v>1060578.456</v>
      </c>
      <c r="G82" s="48">
        <f>Table32[[#This Row],[Incentive Disbursements]]/'1.) CLM Reference'!$B$5</f>
        <v>8.5159171325803213E-3</v>
      </c>
      <c r="H82" s="49">
        <v>0</v>
      </c>
      <c r="I82" s="48">
        <f>Table32[[#This Row],[Residential CLM $ Collected]]/'1.) CLM Reference'!$B$4</f>
        <v>0</v>
      </c>
      <c r="J82" s="49">
        <v>0</v>
      </c>
      <c r="K82" s="48">
        <f>Table32[[#This Row],[Residential Incentive Disbursements]]/'1.) CLM Reference'!$B$5</f>
        <v>0</v>
      </c>
      <c r="L82" s="49">
        <v>156411.15014700001</v>
      </c>
      <c r="M82" s="48">
        <f>Table32[[#This Row],[C&amp;I CLM $ Collected]]/'1.) CLM Reference'!$B$4</f>
        <v>1.6838242643336121E-3</v>
      </c>
      <c r="N82" s="49">
        <v>1060578.456</v>
      </c>
      <c r="O82" s="67">
        <f>Table32[[#This Row],[C&amp;I Incentive Disbursements]]/'1.) CLM Reference'!$B$5</f>
        <v>8.5159171325803213E-3</v>
      </c>
    </row>
    <row r="83" spans="1:15" x14ac:dyDescent="0.35">
      <c r="A83" t="s">
        <v>98</v>
      </c>
      <c r="B83" s="72">
        <v>9009190301</v>
      </c>
      <c r="C83" t="s">
        <v>45</v>
      </c>
      <c r="D83" s="47">
        <f>Table32[[#This Row],[Residential CLM $ Collected]]+Table32[[#This Row],[C&amp;I CLM $ Collected]]</f>
        <v>131115.543699</v>
      </c>
      <c r="E83" s="48">
        <f>Table32[[#This Row],[CLM $ Collected ]]/'1.) CLM Reference'!$B$4</f>
        <v>1.411507643183869E-3</v>
      </c>
      <c r="F83" s="49">
        <f>Table32[[#This Row],[Residential Incentive Disbursements]]+Table32[[#This Row],[C&amp;I Incentive Disbursements]]</f>
        <v>101372.716</v>
      </c>
      <c r="G83" s="48">
        <f>Table32[[#This Row],[Incentive Disbursements]]/'1.) CLM Reference'!$B$5</f>
        <v>8.1397245444385987E-4</v>
      </c>
      <c r="H83" s="49">
        <v>0</v>
      </c>
      <c r="I83" s="48">
        <f>Table32[[#This Row],[Residential CLM $ Collected]]/'1.) CLM Reference'!$B$4</f>
        <v>0</v>
      </c>
      <c r="J83" s="49">
        <v>0</v>
      </c>
      <c r="K83" s="48">
        <f>Table32[[#This Row],[Residential Incentive Disbursements]]/'1.) CLM Reference'!$B$5</f>
        <v>0</v>
      </c>
      <c r="L83" s="49">
        <v>131115.543699</v>
      </c>
      <c r="M83" s="48">
        <f>Table32[[#This Row],[C&amp;I CLM $ Collected]]/'1.) CLM Reference'!$B$4</f>
        <v>1.411507643183869E-3</v>
      </c>
      <c r="N83" s="49">
        <v>101372.716</v>
      </c>
      <c r="O83" s="67">
        <f>Table32[[#This Row],[C&amp;I Incentive Disbursements]]/'1.) CLM Reference'!$B$5</f>
        <v>8.1397245444385987E-4</v>
      </c>
    </row>
    <row r="84" spans="1:15" x14ac:dyDescent="0.35">
      <c r="A84" t="s">
        <v>99</v>
      </c>
      <c r="B84" s="72">
        <v>9007590100</v>
      </c>
      <c r="C84" t="s">
        <v>45</v>
      </c>
      <c r="D84" s="47">
        <f>Table32[[#This Row],[Residential CLM $ Collected]]+Table32[[#This Row],[C&amp;I CLM $ Collected]]</f>
        <v>20316.364761000001</v>
      </c>
      <c r="E84" s="48">
        <f>Table32[[#This Row],[CLM $ Collected ]]/'1.) CLM Reference'!$B$4</f>
        <v>2.1871323058153655E-4</v>
      </c>
      <c r="F84" s="49">
        <f>Table32[[#This Row],[Residential Incentive Disbursements]]+Table32[[#This Row],[C&amp;I Incentive Disbursements]]</f>
        <v>13224</v>
      </c>
      <c r="G84" s="48">
        <f>Table32[[#This Row],[Incentive Disbursements]]/'1.) CLM Reference'!$B$5</f>
        <v>1.0618213817577506E-4</v>
      </c>
      <c r="H84" s="49">
        <v>0</v>
      </c>
      <c r="I84" s="48">
        <f>Table32[[#This Row],[Residential CLM $ Collected]]/'1.) CLM Reference'!$B$4</f>
        <v>0</v>
      </c>
      <c r="J84" s="49">
        <v>0</v>
      </c>
      <c r="K84" s="48">
        <f>Table32[[#This Row],[Residential Incentive Disbursements]]/'1.) CLM Reference'!$B$5</f>
        <v>0</v>
      </c>
      <c r="L84" s="49">
        <v>20316.364761000001</v>
      </c>
      <c r="M84" s="48">
        <f>Table32[[#This Row],[C&amp;I CLM $ Collected]]/'1.) CLM Reference'!$B$4</f>
        <v>2.1871323058153655E-4</v>
      </c>
      <c r="N84" s="49">
        <v>13224</v>
      </c>
      <c r="O84" s="67">
        <f>Table32[[#This Row],[C&amp;I Incentive Disbursements]]/'1.) CLM Reference'!$B$5</f>
        <v>1.0618213817577506E-4</v>
      </c>
    </row>
    <row r="85" spans="1:15" x14ac:dyDescent="0.35">
      <c r="A85" t="s">
        <v>100</v>
      </c>
      <c r="B85" s="72">
        <v>9015820000</v>
      </c>
      <c r="C85" t="s">
        <v>45</v>
      </c>
      <c r="D85" s="47">
        <f>Table32[[#This Row],[Residential CLM $ Collected]]+Table32[[#This Row],[C&amp;I CLM $ Collected]]</f>
        <v>2451.7476059999999</v>
      </c>
      <c r="E85" s="48">
        <f>Table32[[#This Row],[CLM $ Collected ]]/'1.) CLM Reference'!$B$4</f>
        <v>2.6393975781935812E-5</v>
      </c>
      <c r="F85" s="49">
        <f>Table32[[#This Row],[Residential Incentive Disbursements]]+Table32[[#This Row],[C&amp;I Incentive Disbursements]]</f>
        <v>1436</v>
      </c>
      <c r="G85" s="48">
        <f>Table32[[#This Row],[Incentive Disbursements]]/'1.) CLM Reference'!$B$5</f>
        <v>1.153036527680074E-5</v>
      </c>
      <c r="H85" s="49">
        <v>0</v>
      </c>
      <c r="I85" s="48">
        <f>Table32[[#This Row],[Residential CLM $ Collected]]/'1.) CLM Reference'!$B$4</f>
        <v>0</v>
      </c>
      <c r="J85" s="49">
        <v>0</v>
      </c>
      <c r="K85" s="48">
        <f>Table32[[#This Row],[Residential Incentive Disbursements]]/'1.) CLM Reference'!$B$5</f>
        <v>0</v>
      </c>
      <c r="L85" s="49">
        <v>2451.7476059999999</v>
      </c>
      <c r="M85" s="48">
        <f>Table32[[#This Row],[C&amp;I CLM $ Collected]]/'1.) CLM Reference'!$B$4</f>
        <v>2.6393975781935812E-5</v>
      </c>
      <c r="N85" s="49">
        <v>1436</v>
      </c>
      <c r="O85" s="67">
        <f>Table32[[#This Row],[C&amp;I Incentive Disbursements]]/'1.) CLM Reference'!$B$5</f>
        <v>1.153036527680074E-5</v>
      </c>
    </row>
    <row r="86" spans="1:15" x14ac:dyDescent="0.35">
      <c r="A86" t="s">
        <v>101</v>
      </c>
      <c r="B86" s="72">
        <v>9003500400</v>
      </c>
      <c r="C86" t="s">
        <v>45</v>
      </c>
      <c r="D86" s="47">
        <f>Table32[[#This Row],[Residential CLM $ Collected]]+Table32[[#This Row],[C&amp;I CLM $ Collected]]</f>
        <v>4.59816</v>
      </c>
      <c r="E86" s="48">
        <f>Table32[[#This Row],[CLM $ Collected ]]/'1.) CLM Reference'!$B$4</f>
        <v>4.9500904328186373E-8</v>
      </c>
      <c r="F86" s="49">
        <f>Table32[[#This Row],[Residential Incentive Disbursements]]+Table32[[#This Row],[C&amp;I Incentive Disbursements]]</f>
        <v>8</v>
      </c>
      <c r="G86" s="48">
        <f>Table32[[#This Row],[Incentive Disbursements]]/'1.) CLM Reference'!$B$5</f>
        <v>6.4236018255157326E-8</v>
      </c>
      <c r="H86" s="49">
        <v>0</v>
      </c>
      <c r="I86" s="48">
        <f>Table32[[#This Row],[Residential CLM $ Collected]]/'1.) CLM Reference'!$B$4</f>
        <v>0</v>
      </c>
      <c r="J86" s="49">
        <v>0</v>
      </c>
      <c r="K86" s="48">
        <f>Table32[[#This Row],[Residential Incentive Disbursements]]/'1.) CLM Reference'!$B$5</f>
        <v>0</v>
      </c>
      <c r="L86" s="49">
        <v>4.59816</v>
      </c>
      <c r="M86" s="48">
        <f>Table32[[#This Row],[C&amp;I CLM $ Collected]]/'1.) CLM Reference'!$B$4</f>
        <v>4.9500904328186373E-8</v>
      </c>
      <c r="N86" s="49">
        <v>8</v>
      </c>
      <c r="O86" s="67">
        <f>Table32[[#This Row],[C&amp;I Incentive Disbursements]]/'1.) CLM Reference'!$B$5</f>
        <v>6.4236018255157326E-8</v>
      </c>
    </row>
    <row r="87" spans="1:15" x14ac:dyDescent="0.35">
      <c r="A87" t="s">
        <v>101</v>
      </c>
      <c r="B87" s="72">
        <v>9003502400</v>
      </c>
      <c r="C87" t="s">
        <v>55</v>
      </c>
      <c r="D87" s="47">
        <f>Table32[[#This Row],[Residential CLM $ Collected]]+Table32[[#This Row],[C&amp;I CLM $ Collected]]</f>
        <v>2610494.1524339998</v>
      </c>
      <c r="E87" s="48">
        <f>Table32[[#This Row],[CLM $ Collected ]]/'1.) CLM Reference'!$B$4</f>
        <v>2.8102941456783888E-2</v>
      </c>
      <c r="F87" s="49">
        <f>Table32[[#This Row],[Residential Incentive Disbursements]]+Table32[[#This Row],[C&amp;I Incentive Disbursements]]</f>
        <v>4342030.4791999999</v>
      </c>
      <c r="G87" s="48">
        <f>Table32[[#This Row],[Incentive Disbursements]]/'1.) CLM Reference'!$B$5</f>
        <v>3.4864343640792585E-2</v>
      </c>
      <c r="H87" s="49">
        <v>4625.2080000000005</v>
      </c>
      <c r="I87" s="48">
        <f>Table32[[#This Row],[Residential CLM $ Collected]]/'1.) CLM Reference'!$B$4</f>
        <v>4.9792086118352182E-5</v>
      </c>
      <c r="J87" s="49">
        <v>0</v>
      </c>
      <c r="K87" s="48">
        <f>Table32[[#This Row],[Residential Incentive Disbursements]]/'1.) CLM Reference'!$B$5</f>
        <v>0</v>
      </c>
      <c r="L87" s="49">
        <v>2605868.9444339997</v>
      </c>
      <c r="M87" s="48">
        <f>Table32[[#This Row],[C&amp;I CLM $ Collected]]/'1.) CLM Reference'!$B$4</f>
        <v>2.8053149370665536E-2</v>
      </c>
      <c r="N87" s="49">
        <v>4342030.4791999999</v>
      </c>
      <c r="O87" s="67">
        <f>Table32[[#This Row],[C&amp;I Incentive Disbursements]]/'1.) CLM Reference'!$B$5</f>
        <v>3.4864343640792585E-2</v>
      </c>
    </row>
    <row r="88" spans="1:15" x14ac:dyDescent="0.35">
      <c r="A88" t="s">
        <v>101</v>
      </c>
      <c r="B88" s="72">
        <v>9003503100</v>
      </c>
      <c r="C88" t="s">
        <v>55</v>
      </c>
      <c r="D88" s="47">
        <f>Table32[[#This Row],[Residential CLM $ Collected]]+Table32[[#This Row],[C&amp;I CLM $ Collected]]</f>
        <v>7091.1466290000008</v>
      </c>
      <c r="E88" s="48">
        <f>Table32[[#This Row],[CLM $ Collected ]]/'1.) CLM Reference'!$B$4</f>
        <v>7.6338833546303378E-5</v>
      </c>
      <c r="F88" s="49">
        <f>Table32[[#This Row],[Residential Incentive Disbursements]]+Table32[[#This Row],[C&amp;I Incentive Disbursements]]</f>
        <v>0</v>
      </c>
      <c r="G88" s="48">
        <f>Table32[[#This Row],[Incentive Disbursements]]/'1.) CLM Reference'!$B$5</f>
        <v>0</v>
      </c>
      <c r="H88" s="49">
        <v>7067.2560000000003</v>
      </c>
      <c r="I88" s="48">
        <f>Table32[[#This Row],[Residential CLM $ Collected]]/'1.) CLM Reference'!$B$4</f>
        <v>7.6081642030464606E-5</v>
      </c>
      <c r="J88" s="49">
        <v>0</v>
      </c>
      <c r="K88" s="48">
        <f>Table32[[#This Row],[Residential Incentive Disbursements]]/'1.) CLM Reference'!$B$5</f>
        <v>0</v>
      </c>
      <c r="L88" s="49">
        <v>23.890629000000001</v>
      </c>
      <c r="M88" s="48">
        <f>Table32[[#This Row],[C&amp;I CLM $ Collected]]/'1.) CLM Reference'!$B$4</f>
        <v>2.5719151583876917E-7</v>
      </c>
      <c r="N88" s="49">
        <v>0</v>
      </c>
      <c r="O88" s="67">
        <f>Table32[[#This Row],[C&amp;I Incentive Disbursements]]/'1.) CLM Reference'!$B$5</f>
        <v>0</v>
      </c>
    </row>
    <row r="89" spans="1:15" x14ac:dyDescent="0.35">
      <c r="A89" t="s">
        <v>101</v>
      </c>
      <c r="B89" s="72">
        <v>9003504300</v>
      </c>
      <c r="C89" t="s">
        <v>45</v>
      </c>
      <c r="D89" s="47">
        <f>Table32[[#This Row],[Residential CLM $ Collected]]+Table32[[#This Row],[C&amp;I CLM $ Collected]]</f>
        <v>3.5756489999999999</v>
      </c>
      <c r="E89" s="48">
        <f>Table32[[#This Row],[CLM $ Collected ]]/'1.) CLM Reference'!$B$4</f>
        <v>3.8493192724954172E-8</v>
      </c>
      <c r="F89" s="49">
        <f>Table32[[#This Row],[Residential Incentive Disbursements]]+Table32[[#This Row],[C&amp;I Incentive Disbursements]]</f>
        <v>0</v>
      </c>
      <c r="G89" s="48">
        <f>Table32[[#This Row],[Incentive Disbursements]]/'1.) CLM Reference'!$B$5</f>
        <v>0</v>
      </c>
      <c r="H89" s="49">
        <v>0</v>
      </c>
      <c r="I89" s="48">
        <f>Table32[[#This Row],[Residential CLM $ Collected]]/'1.) CLM Reference'!$B$4</f>
        <v>0</v>
      </c>
      <c r="J89" s="49">
        <v>0</v>
      </c>
      <c r="K89" s="48">
        <f>Table32[[#This Row],[Residential Incentive Disbursements]]/'1.) CLM Reference'!$B$5</f>
        <v>0</v>
      </c>
      <c r="L89" s="49">
        <v>3.5756489999999999</v>
      </c>
      <c r="M89" s="48">
        <f>Table32[[#This Row],[C&amp;I CLM $ Collected]]/'1.) CLM Reference'!$B$4</f>
        <v>3.8493192724954172E-8</v>
      </c>
      <c r="N89" s="49">
        <v>0</v>
      </c>
      <c r="O89" s="67">
        <f>Table32[[#This Row],[C&amp;I Incentive Disbursements]]/'1.) CLM Reference'!$B$5</f>
        <v>0</v>
      </c>
    </row>
    <row r="90" spans="1:15" x14ac:dyDescent="0.35">
      <c r="A90" t="s">
        <v>102</v>
      </c>
      <c r="B90" s="72">
        <v>9003330100</v>
      </c>
      <c r="C90" t="s">
        <v>45</v>
      </c>
      <c r="D90" s="47">
        <f>Table32[[#This Row],[Residential CLM $ Collected]]+Table32[[#This Row],[C&amp;I CLM $ Collected]]</f>
        <v>501.16273200000001</v>
      </c>
      <c r="E90" s="48">
        <f>Table32[[#This Row],[CLM $ Collected ]]/'1.) CLM Reference'!$B$4</f>
        <v>5.3952033964856612E-6</v>
      </c>
      <c r="F90" s="49">
        <f>Table32[[#This Row],[Residential Incentive Disbursements]]+Table32[[#This Row],[C&amp;I Incentive Disbursements]]</f>
        <v>571</v>
      </c>
      <c r="G90" s="48">
        <f>Table32[[#This Row],[Incentive Disbursements]]/'1.) CLM Reference'!$B$5</f>
        <v>4.5848458029618538E-6</v>
      </c>
      <c r="H90" s="49">
        <v>0</v>
      </c>
      <c r="I90" s="48">
        <f>Table32[[#This Row],[Residential CLM $ Collected]]/'1.) CLM Reference'!$B$4</f>
        <v>0</v>
      </c>
      <c r="J90" s="49">
        <v>0</v>
      </c>
      <c r="K90" s="48">
        <f>Table32[[#This Row],[Residential Incentive Disbursements]]/'1.) CLM Reference'!$B$5</f>
        <v>0</v>
      </c>
      <c r="L90" s="49">
        <v>501.16273200000001</v>
      </c>
      <c r="M90" s="48">
        <f>Table32[[#This Row],[C&amp;I CLM $ Collected]]/'1.) CLM Reference'!$B$4</f>
        <v>5.3952033964856612E-6</v>
      </c>
      <c r="N90" s="49">
        <v>571</v>
      </c>
      <c r="O90" s="67">
        <f>Table32[[#This Row],[C&amp;I Incentive Disbursements]]/'1.) CLM Reference'!$B$5</f>
        <v>4.5848458029618538E-6</v>
      </c>
    </row>
    <row r="91" spans="1:15" x14ac:dyDescent="0.35">
      <c r="A91" t="s">
        <v>103</v>
      </c>
      <c r="B91" s="72">
        <v>9005298400</v>
      </c>
      <c r="C91" t="s">
        <v>45</v>
      </c>
      <c r="D91" s="47">
        <f>Table32[[#This Row],[Residential CLM $ Collected]]+Table32[[#This Row],[C&amp;I CLM $ Collected]]</f>
        <v>11741.676869999999</v>
      </c>
      <c r="E91" s="48">
        <f>Table32[[#This Row],[CLM $ Collected ]]/'1.) CLM Reference'!$B$4</f>
        <v>1.2640352301667381E-4</v>
      </c>
      <c r="F91" s="49">
        <f>Table32[[#This Row],[Residential Incentive Disbursements]]+Table32[[#This Row],[C&amp;I Incentive Disbursements]]</f>
        <v>38427.71</v>
      </c>
      <c r="G91" s="48">
        <f>Table32[[#This Row],[Incentive Disbursements]]/'1.) CLM Reference'!$B$5</f>
        <v>3.0855538513298645E-4</v>
      </c>
      <c r="H91" s="49">
        <v>0</v>
      </c>
      <c r="I91" s="48">
        <f>Table32[[#This Row],[Residential CLM $ Collected]]/'1.) CLM Reference'!$B$4</f>
        <v>0</v>
      </c>
      <c r="J91" s="49">
        <v>0</v>
      </c>
      <c r="K91" s="48">
        <f>Table32[[#This Row],[Residential Incentive Disbursements]]/'1.) CLM Reference'!$B$5</f>
        <v>0</v>
      </c>
      <c r="L91" s="49">
        <v>11741.676869999999</v>
      </c>
      <c r="M91" s="48">
        <f>Table32[[#This Row],[C&amp;I CLM $ Collected]]/'1.) CLM Reference'!$B$4</f>
        <v>1.2640352301667381E-4</v>
      </c>
      <c r="N91" s="49">
        <v>38427.71</v>
      </c>
      <c r="O91" s="67">
        <f>Table32[[#This Row],[C&amp;I Incentive Disbursements]]/'1.) CLM Reference'!$B$5</f>
        <v>3.0855538513298645E-4</v>
      </c>
    </row>
    <row r="92" spans="1:15" x14ac:dyDescent="0.35">
      <c r="A92" t="s">
        <v>104</v>
      </c>
      <c r="B92" s="72">
        <v>9013526102</v>
      </c>
      <c r="C92" t="s">
        <v>45</v>
      </c>
      <c r="D92" s="47">
        <f>Table32[[#This Row],[Residential CLM $ Collected]]+Table32[[#This Row],[C&amp;I CLM $ Collected]]</f>
        <v>21152.539191</v>
      </c>
      <c r="E92" s="48">
        <f>Table32[[#This Row],[CLM $ Collected ]]/'1.) CLM Reference'!$B$4</f>
        <v>2.2771495963426757E-4</v>
      </c>
      <c r="F92" s="49">
        <f>Table32[[#This Row],[Residential Incentive Disbursements]]+Table32[[#This Row],[C&amp;I Incentive Disbursements]]</f>
        <v>47642.999999999898</v>
      </c>
      <c r="G92" s="48">
        <f>Table32[[#This Row],[Incentive Disbursements]]/'1.) CLM Reference'!$B$5</f>
        <v>3.8254957721630675E-4</v>
      </c>
      <c r="H92" s="49">
        <v>0</v>
      </c>
      <c r="I92" s="48">
        <f>Table32[[#This Row],[Residential CLM $ Collected]]/'1.) CLM Reference'!$B$4</f>
        <v>0</v>
      </c>
      <c r="J92" s="49">
        <v>0</v>
      </c>
      <c r="K92" s="48">
        <f>Table32[[#This Row],[Residential Incentive Disbursements]]/'1.) CLM Reference'!$B$5</f>
        <v>0</v>
      </c>
      <c r="L92" s="49">
        <v>21152.539191</v>
      </c>
      <c r="M92" s="48">
        <f>Table32[[#This Row],[C&amp;I CLM $ Collected]]/'1.) CLM Reference'!$B$4</f>
        <v>2.2771495963426757E-4</v>
      </c>
      <c r="N92" s="49">
        <v>47642.999999999898</v>
      </c>
      <c r="O92" s="67">
        <f>Table32[[#This Row],[C&amp;I Incentive Disbursements]]/'1.) CLM Reference'!$B$5</f>
        <v>3.8254957721630675E-4</v>
      </c>
    </row>
    <row r="93" spans="1:15" x14ac:dyDescent="0.35">
      <c r="A93" t="s">
        <v>105</v>
      </c>
      <c r="B93" s="72">
        <v>9005266100</v>
      </c>
      <c r="C93" t="s">
        <v>45</v>
      </c>
      <c r="D93" s="47">
        <f>Table32[[#This Row],[Residential CLM $ Collected]]+Table32[[#This Row],[C&amp;I CLM $ Collected]]</f>
        <v>16717.213947</v>
      </c>
      <c r="E93" s="48">
        <f>Table32[[#This Row],[CLM $ Collected ]]/'1.) CLM Reference'!$B$4</f>
        <v>1.7996703207897723E-4</v>
      </c>
      <c r="F93" s="49">
        <f>Table32[[#This Row],[Residential Incentive Disbursements]]+Table32[[#This Row],[C&amp;I Incentive Disbursements]]</f>
        <v>4114</v>
      </c>
      <c r="G93" s="48">
        <f>Table32[[#This Row],[Incentive Disbursements]]/'1.) CLM Reference'!$B$5</f>
        <v>3.3033372387714652E-5</v>
      </c>
      <c r="H93" s="49">
        <v>0</v>
      </c>
      <c r="I93" s="48">
        <f>Table32[[#This Row],[Residential CLM $ Collected]]/'1.) CLM Reference'!$B$4</f>
        <v>0</v>
      </c>
      <c r="J93" s="49">
        <v>0</v>
      </c>
      <c r="K93" s="48">
        <f>Table32[[#This Row],[Residential Incentive Disbursements]]/'1.) CLM Reference'!$B$5</f>
        <v>0</v>
      </c>
      <c r="L93" s="49">
        <v>16717.213947</v>
      </c>
      <c r="M93" s="48">
        <f>Table32[[#This Row],[C&amp;I CLM $ Collected]]/'1.) CLM Reference'!$B$4</f>
        <v>1.7996703207897723E-4</v>
      </c>
      <c r="N93" s="49">
        <v>4114</v>
      </c>
      <c r="O93" s="67">
        <f>Table32[[#This Row],[C&amp;I Incentive Disbursements]]/'1.) CLM Reference'!$B$5</f>
        <v>3.3033372387714652E-5</v>
      </c>
    </row>
    <row r="94" spans="1:15" x14ac:dyDescent="0.35">
      <c r="A94" t="s">
        <v>106</v>
      </c>
      <c r="B94" s="72">
        <v>9015904100</v>
      </c>
      <c r="C94" t="s">
        <v>45</v>
      </c>
      <c r="D94" s="47">
        <f>Table32[[#This Row],[Residential CLM $ Collected]]+Table32[[#This Row],[C&amp;I CLM $ Collected]]</f>
        <v>399987.64635900001</v>
      </c>
      <c r="E94" s="48">
        <f>Table32[[#This Row],[CLM $ Collected ]]/'1.) CLM Reference'!$B$4</f>
        <v>4.3060159313449958E-3</v>
      </c>
      <c r="F94" s="49">
        <f>Table32[[#This Row],[Residential Incentive Disbursements]]+Table32[[#This Row],[C&amp;I Incentive Disbursements]]</f>
        <v>510977.36200000002</v>
      </c>
      <c r="G94" s="48">
        <f>Table32[[#This Row],[Incentive Disbursements]]/'1.) CLM Reference'!$B$5</f>
        <v>4.1028938941755164E-3</v>
      </c>
      <c r="H94" s="49">
        <v>0</v>
      </c>
      <c r="I94" s="48">
        <f>Table32[[#This Row],[Residential CLM $ Collected]]/'1.) CLM Reference'!$B$4</f>
        <v>0</v>
      </c>
      <c r="J94" s="49">
        <v>0</v>
      </c>
      <c r="K94" s="48">
        <f>Table32[[#This Row],[Residential Incentive Disbursements]]/'1.) CLM Reference'!$B$5</f>
        <v>0</v>
      </c>
      <c r="L94" s="49">
        <v>399987.64635900001</v>
      </c>
      <c r="M94" s="48">
        <f>Table32[[#This Row],[C&amp;I CLM $ Collected]]/'1.) CLM Reference'!$B$4</f>
        <v>4.3060159313449958E-3</v>
      </c>
      <c r="N94" s="49">
        <v>510977.36200000002</v>
      </c>
      <c r="O94" s="67">
        <f>Table32[[#This Row],[C&amp;I Incentive Disbursements]]/'1.) CLM Reference'!$B$5</f>
        <v>4.1028938941755164E-3</v>
      </c>
    </row>
    <row r="95" spans="1:15" x14ac:dyDescent="0.35">
      <c r="A95" t="s">
        <v>106</v>
      </c>
      <c r="B95" s="72">
        <v>9015904500</v>
      </c>
      <c r="C95" t="s">
        <v>45</v>
      </c>
      <c r="D95" s="47">
        <f>Table32[[#This Row],[Residential CLM $ Collected]]+Table32[[#This Row],[C&amp;I CLM $ Collected]]</f>
        <v>1.4156730000000002</v>
      </c>
      <c r="E95" s="48">
        <f>Table32[[#This Row],[CLM $ Collected ]]/'1.) CLM Reference'!$B$4</f>
        <v>1.5240246910285115E-8</v>
      </c>
      <c r="F95" s="49">
        <f>Table32[[#This Row],[Residential Incentive Disbursements]]+Table32[[#This Row],[C&amp;I Incentive Disbursements]]</f>
        <v>62570.38</v>
      </c>
      <c r="G95" s="48">
        <f>Table32[[#This Row],[Incentive Disbursements]]/'1.) CLM Reference'!$B$5</f>
        <v>5.0240900898901634E-4</v>
      </c>
      <c r="H95" s="49">
        <v>0</v>
      </c>
      <c r="I95" s="48">
        <f>Table32[[#This Row],[Residential CLM $ Collected]]/'1.) CLM Reference'!$B$4</f>
        <v>0</v>
      </c>
      <c r="J95" s="49">
        <v>0</v>
      </c>
      <c r="K95" s="48">
        <f>Table32[[#This Row],[Residential Incentive Disbursements]]/'1.) CLM Reference'!$B$5</f>
        <v>0</v>
      </c>
      <c r="L95" s="49">
        <v>1.4156730000000002</v>
      </c>
      <c r="M95" s="48">
        <f>Table32[[#This Row],[C&amp;I CLM $ Collected]]/'1.) CLM Reference'!$B$4</f>
        <v>1.5240246910285115E-8</v>
      </c>
      <c r="N95" s="49">
        <v>62570.38</v>
      </c>
      <c r="O95" s="67">
        <f>Table32[[#This Row],[C&amp;I Incentive Disbursements]]/'1.) CLM Reference'!$B$5</f>
        <v>5.0240900898901634E-4</v>
      </c>
    </row>
    <row r="96" spans="1:15" x14ac:dyDescent="0.35">
      <c r="A96" t="s">
        <v>107</v>
      </c>
      <c r="B96" s="72">
        <v>9007640100</v>
      </c>
      <c r="C96" t="s">
        <v>45</v>
      </c>
      <c r="D96" s="47">
        <f>Table32[[#This Row],[Residential CLM $ Collected]]+Table32[[#This Row],[C&amp;I CLM $ Collected]]</f>
        <v>8530.4991869999994</v>
      </c>
      <c r="E96" s="48">
        <f>Table32[[#This Row],[CLM $ Collected ]]/'1.) CLM Reference'!$B$4</f>
        <v>9.1833999714528987E-5</v>
      </c>
      <c r="F96" s="49">
        <f>Table32[[#This Row],[Residential Incentive Disbursements]]+Table32[[#This Row],[C&amp;I Incentive Disbursements]]</f>
        <v>16954.8</v>
      </c>
      <c r="G96" s="48">
        <f>Table32[[#This Row],[Incentive Disbursements]]/'1.) CLM Reference'!$B$5</f>
        <v>1.3613860528906768E-4</v>
      </c>
      <c r="H96" s="49">
        <v>0</v>
      </c>
      <c r="I96" s="48">
        <f>Table32[[#This Row],[Residential CLM $ Collected]]/'1.) CLM Reference'!$B$4</f>
        <v>0</v>
      </c>
      <c r="J96" s="49">
        <v>0</v>
      </c>
      <c r="K96" s="48">
        <f>Table32[[#This Row],[Residential Incentive Disbursements]]/'1.) CLM Reference'!$B$5</f>
        <v>0</v>
      </c>
      <c r="L96" s="49">
        <v>8530.4991869999994</v>
      </c>
      <c r="M96" s="48">
        <f>Table32[[#This Row],[C&amp;I CLM $ Collected]]/'1.) CLM Reference'!$B$4</f>
        <v>9.1833999714528987E-5</v>
      </c>
      <c r="N96" s="49">
        <v>16954.8</v>
      </c>
      <c r="O96" s="67">
        <f>Table32[[#This Row],[C&amp;I Incentive Disbursements]]/'1.) CLM Reference'!$B$5</f>
        <v>1.3613860528906768E-4</v>
      </c>
    </row>
    <row r="97" spans="1:15" x14ac:dyDescent="0.35">
      <c r="A97" t="s">
        <v>108</v>
      </c>
      <c r="B97" s="72">
        <v>9011870100</v>
      </c>
      <c r="C97" t="s">
        <v>45</v>
      </c>
      <c r="D97" s="47">
        <f>Table32[[#This Row],[Residential CLM $ Collected]]+Table32[[#This Row],[C&amp;I CLM $ Collected]]</f>
        <v>33481.085211000005</v>
      </c>
      <c r="E97" s="48">
        <f>Table32[[#This Row],[CLM $ Collected ]]/'1.) CLM Reference'!$B$4</f>
        <v>3.6043634754631568E-4</v>
      </c>
      <c r="F97" s="49">
        <f>Table32[[#This Row],[Residential Incentive Disbursements]]+Table32[[#This Row],[C&amp;I Incentive Disbursements]]</f>
        <v>218389.78</v>
      </c>
      <c r="G97" s="48">
        <f>Table32[[#This Row],[Incentive Disbursements]]/'1.) CLM Reference'!$B$5</f>
        <v>1.7535612368524741E-3</v>
      </c>
      <c r="H97" s="49">
        <v>0</v>
      </c>
      <c r="I97" s="48">
        <f>Table32[[#This Row],[Residential CLM $ Collected]]/'1.) CLM Reference'!$B$4</f>
        <v>0</v>
      </c>
      <c r="J97" s="49">
        <v>0</v>
      </c>
      <c r="K97" s="48">
        <f>Table32[[#This Row],[Residential Incentive Disbursements]]/'1.) CLM Reference'!$B$5</f>
        <v>0</v>
      </c>
      <c r="L97" s="49">
        <v>33481.085211000005</v>
      </c>
      <c r="M97" s="48">
        <f>Table32[[#This Row],[C&amp;I CLM $ Collected]]/'1.) CLM Reference'!$B$4</f>
        <v>3.6043634754631568E-4</v>
      </c>
      <c r="N97" s="49">
        <v>218389.78</v>
      </c>
      <c r="O97" s="67">
        <f>Table32[[#This Row],[C&amp;I Incentive Disbursements]]/'1.) CLM Reference'!$B$5</f>
        <v>1.7535612368524741E-3</v>
      </c>
    </row>
    <row r="98" spans="1:15" x14ac:dyDescent="0.35">
      <c r="A98" t="s">
        <v>109</v>
      </c>
      <c r="B98" s="72">
        <v>9011701100</v>
      </c>
      <c r="C98" t="s">
        <v>45</v>
      </c>
      <c r="D98" s="47">
        <f>Table32[[#This Row],[Residential CLM $ Collected]]+Table32[[#This Row],[C&amp;I CLM $ Collected]]</f>
        <v>728835.83352300001</v>
      </c>
      <c r="E98" s="48">
        <f>Table32[[#This Row],[CLM $ Collected ]]/'1.) CLM Reference'!$B$4</f>
        <v>7.8461890987212273E-3</v>
      </c>
      <c r="F98" s="49">
        <f>Table32[[#This Row],[Residential Incentive Disbursements]]+Table32[[#This Row],[C&amp;I Incentive Disbursements]]</f>
        <v>364931.73599999998</v>
      </c>
      <c r="G98" s="48">
        <f>Table32[[#This Row],[Incentive Disbursements]]/'1.) CLM Reference'!$B$5</f>
        <v>2.9302202069477817E-3</v>
      </c>
      <c r="H98" s="49">
        <v>0</v>
      </c>
      <c r="I98" s="48">
        <f>Table32[[#This Row],[Residential CLM $ Collected]]/'1.) CLM Reference'!$B$4</f>
        <v>0</v>
      </c>
      <c r="J98" s="49">
        <v>0</v>
      </c>
      <c r="K98" s="48">
        <f>Table32[[#This Row],[Residential Incentive Disbursements]]/'1.) CLM Reference'!$B$5</f>
        <v>0</v>
      </c>
      <c r="L98" s="49">
        <v>728835.83352300001</v>
      </c>
      <c r="M98" s="48">
        <f>Table32[[#This Row],[C&amp;I CLM $ Collected]]/'1.) CLM Reference'!$B$4</f>
        <v>7.8461890987212273E-3</v>
      </c>
      <c r="N98" s="49">
        <v>364931.73599999998</v>
      </c>
      <c r="O98" s="67">
        <f>Table32[[#This Row],[C&amp;I Incentive Disbursements]]/'1.) CLM Reference'!$B$5</f>
        <v>2.9302202069477817E-3</v>
      </c>
    </row>
    <row r="99" spans="1:15" x14ac:dyDescent="0.35">
      <c r="A99" t="s">
        <v>110</v>
      </c>
      <c r="B99" s="72">
        <v>9001100300</v>
      </c>
      <c r="C99" t="s">
        <v>45</v>
      </c>
      <c r="D99" s="47">
        <f>Table32[[#This Row],[Residential CLM $ Collected]]+Table32[[#This Row],[C&amp;I CLM $ Collected]]</f>
        <v>35091.108717000003</v>
      </c>
      <c r="E99" s="48">
        <f>Table32[[#This Row],[CLM $ Collected ]]/'1.) CLM Reference'!$B$4</f>
        <v>3.7776885001178823E-4</v>
      </c>
      <c r="F99" s="49">
        <f>Table32[[#This Row],[Residential Incentive Disbursements]]+Table32[[#This Row],[C&amp;I Incentive Disbursements]]</f>
        <v>0</v>
      </c>
      <c r="G99" s="48">
        <f>Table32[[#This Row],[Incentive Disbursements]]/'1.) CLM Reference'!$B$5</f>
        <v>0</v>
      </c>
      <c r="H99" s="49">
        <v>0</v>
      </c>
      <c r="I99" s="48">
        <f>Table32[[#This Row],[Residential CLM $ Collected]]/'1.) CLM Reference'!$B$4</f>
        <v>0</v>
      </c>
      <c r="J99" s="49">
        <v>0</v>
      </c>
      <c r="K99" s="48">
        <f>Table32[[#This Row],[Residential Incentive Disbursements]]/'1.) CLM Reference'!$B$5</f>
        <v>0</v>
      </c>
      <c r="L99" s="49">
        <v>35091.108717000003</v>
      </c>
      <c r="M99" s="48">
        <f>Table32[[#This Row],[C&amp;I CLM $ Collected]]/'1.) CLM Reference'!$B$4</f>
        <v>3.7776885001178823E-4</v>
      </c>
      <c r="N99" s="49">
        <v>0</v>
      </c>
      <c r="O99" s="67">
        <f>Table32[[#This Row],[C&amp;I Incentive Disbursements]]/'1.) CLM Reference'!$B$5</f>
        <v>0</v>
      </c>
    </row>
    <row r="100" spans="1:15" x14ac:dyDescent="0.35">
      <c r="A100" t="s">
        <v>110</v>
      </c>
      <c r="B100" s="72">
        <v>9011710100</v>
      </c>
      <c r="C100" t="s">
        <v>45</v>
      </c>
      <c r="D100" s="47">
        <f>Table32[[#This Row],[Residential CLM $ Collected]]+Table32[[#This Row],[C&amp;I CLM $ Collected]]</f>
        <v>17914.678173</v>
      </c>
      <c r="E100" s="48">
        <f>Table32[[#This Row],[CLM $ Collected ]]/'1.) CLM Reference'!$B$4</f>
        <v>1.9285818029644939E-4</v>
      </c>
      <c r="F100" s="49">
        <f>Table32[[#This Row],[Residential Incentive Disbursements]]+Table32[[#This Row],[C&amp;I Incentive Disbursements]]</f>
        <v>21477.599999999999</v>
      </c>
      <c r="G100" s="48">
        <f>Table32[[#This Row],[Incentive Disbursements]]/'1.) CLM Reference'!$B$5</f>
        <v>1.7245443820962085E-4</v>
      </c>
      <c r="H100" s="49">
        <v>0</v>
      </c>
      <c r="I100" s="48">
        <f>Table32[[#This Row],[Residential CLM $ Collected]]/'1.) CLM Reference'!$B$4</f>
        <v>0</v>
      </c>
      <c r="J100" s="49">
        <v>0</v>
      </c>
      <c r="K100" s="48">
        <f>Table32[[#This Row],[Residential Incentive Disbursements]]/'1.) CLM Reference'!$B$5</f>
        <v>0</v>
      </c>
      <c r="L100" s="49">
        <v>17914.678173</v>
      </c>
      <c r="M100" s="48">
        <f>Table32[[#This Row],[C&amp;I CLM $ Collected]]/'1.) CLM Reference'!$B$4</f>
        <v>1.9285818029644939E-4</v>
      </c>
      <c r="N100" s="49">
        <v>21477.599999999999</v>
      </c>
      <c r="O100" s="67">
        <f>Table32[[#This Row],[C&amp;I Incentive Disbursements]]/'1.) CLM Reference'!$B$5</f>
        <v>1.7245443820962085E-4</v>
      </c>
    </row>
    <row r="101" spans="1:15" x14ac:dyDescent="0.35">
      <c r="A101" t="s">
        <v>111</v>
      </c>
      <c r="B101" s="72">
        <v>9005300100</v>
      </c>
      <c r="C101" t="s">
        <v>45</v>
      </c>
      <c r="D101" s="47">
        <f>Table32[[#This Row],[Residential CLM $ Collected]]+Table32[[#This Row],[C&amp;I CLM $ Collected]]</f>
        <v>0</v>
      </c>
      <c r="E101" s="48">
        <f>Table32[[#This Row],[CLM $ Collected ]]/'1.) CLM Reference'!$B$4</f>
        <v>0</v>
      </c>
      <c r="F101" s="49">
        <f>Table32[[#This Row],[Residential Incentive Disbursements]]+Table32[[#This Row],[C&amp;I Incentive Disbursements]]</f>
        <v>275</v>
      </c>
      <c r="G101" s="48">
        <f>Table32[[#This Row],[Incentive Disbursements]]/'1.) CLM Reference'!$B$5</f>
        <v>2.2081131275210332E-6</v>
      </c>
      <c r="H101" s="49">
        <v>0</v>
      </c>
      <c r="I101" s="48">
        <f>Table32[[#This Row],[Residential CLM $ Collected]]/'1.) CLM Reference'!$B$4</f>
        <v>0</v>
      </c>
      <c r="J101" s="49">
        <v>0</v>
      </c>
      <c r="K101" s="48">
        <f>Table32[[#This Row],[Residential Incentive Disbursements]]/'1.) CLM Reference'!$B$5</f>
        <v>0</v>
      </c>
      <c r="L101" s="49">
        <v>0</v>
      </c>
      <c r="M101" s="48">
        <f>Table32[[#This Row],[C&amp;I CLM $ Collected]]/'1.) CLM Reference'!$B$4</f>
        <v>0</v>
      </c>
      <c r="N101" s="49">
        <v>275</v>
      </c>
      <c r="O101" s="67">
        <f>Table32[[#This Row],[C&amp;I Incentive Disbursements]]/'1.) CLM Reference'!$B$5</f>
        <v>2.2081131275210332E-6</v>
      </c>
    </row>
    <row r="102" spans="1:15" x14ac:dyDescent="0.35">
      <c r="A102" t="s">
        <v>111</v>
      </c>
      <c r="B102" s="72">
        <v>9005300400</v>
      </c>
      <c r="C102" t="s">
        <v>45</v>
      </c>
      <c r="D102" s="47">
        <f>Table32[[#This Row],[Residential CLM $ Collected]]+Table32[[#This Row],[C&amp;I CLM $ Collected]]</f>
        <v>10.025148</v>
      </c>
      <c r="E102" s="48">
        <f>Table32[[#This Row],[CLM $ Collected ]]/'1.) CLM Reference'!$B$4</f>
        <v>1.0792445065502483E-7</v>
      </c>
      <c r="F102" s="49">
        <f>Table32[[#This Row],[Residential Incentive Disbursements]]+Table32[[#This Row],[C&amp;I Incentive Disbursements]]</f>
        <v>0</v>
      </c>
      <c r="G102" s="48">
        <f>Table32[[#This Row],[Incentive Disbursements]]/'1.) CLM Reference'!$B$5</f>
        <v>0</v>
      </c>
      <c r="H102" s="49">
        <v>0</v>
      </c>
      <c r="I102" s="48">
        <f>Table32[[#This Row],[Residential CLM $ Collected]]/'1.) CLM Reference'!$B$4</f>
        <v>0</v>
      </c>
      <c r="J102" s="49">
        <v>0</v>
      </c>
      <c r="K102" s="48">
        <f>Table32[[#This Row],[Residential Incentive Disbursements]]/'1.) CLM Reference'!$B$5</f>
        <v>0</v>
      </c>
      <c r="L102" s="49">
        <v>10.025148</v>
      </c>
      <c r="M102" s="48">
        <f>Table32[[#This Row],[C&amp;I CLM $ Collected]]/'1.) CLM Reference'!$B$4</f>
        <v>1.0792445065502483E-7</v>
      </c>
      <c r="N102" s="49">
        <v>0</v>
      </c>
      <c r="O102" s="67">
        <f>Table32[[#This Row],[C&amp;I Incentive Disbursements]]/'1.) CLM Reference'!$B$5</f>
        <v>0</v>
      </c>
    </row>
    <row r="103" spans="1:15" x14ac:dyDescent="0.35">
      <c r="A103" t="s">
        <v>111</v>
      </c>
      <c r="B103" s="72">
        <v>9005300500</v>
      </c>
      <c r="C103" t="s">
        <v>45</v>
      </c>
      <c r="D103" s="47">
        <f>Table32[[#This Row],[Residential CLM $ Collected]]+Table32[[#This Row],[C&amp;I CLM $ Collected]]</f>
        <v>38146.408293</v>
      </c>
      <c r="E103" s="48">
        <f>Table32[[#This Row],[CLM $ Collected ]]/'1.) CLM Reference'!$B$4</f>
        <v>4.1066028745753263E-4</v>
      </c>
      <c r="F103" s="49">
        <f>Table32[[#This Row],[Residential Incentive Disbursements]]+Table32[[#This Row],[C&amp;I Incentive Disbursements]]</f>
        <v>20950</v>
      </c>
      <c r="G103" s="48">
        <f>Table32[[#This Row],[Incentive Disbursements]]/'1.) CLM Reference'!$B$5</f>
        <v>1.6821807280569326E-4</v>
      </c>
      <c r="H103" s="49">
        <v>0</v>
      </c>
      <c r="I103" s="48">
        <f>Table32[[#This Row],[Residential CLM $ Collected]]/'1.) CLM Reference'!$B$4</f>
        <v>0</v>
      </c>
      <c r="J103" s="49">
        <v>0</v>
      </c>
      <c r="K103" s="48">
        <f>Table32[[#This Row],[Residential Incentive Disbursements]]/'1.) CLM Reference'!$B$5</f>
        <v>0</v>
      </c>
      <c r="L103" s="49">
        <v>38146.408293</v>
      </c>
      <c r="M103" s="48">
        <f>Table32[[#This Row],[C&amp;I CLM $ Collected]]/'1.) CLM Reference'!$B$4</f>
        <v>4.1066028745753263E-4</v>
      </c>
      <c r="N103" s="49">
        <v>20950</v>
      </c>
      <c r="O103" s="67">
        <f>Table32[[#This Row],[C&amp;I Incentive Disbursements]]/'1.) CLM Reference'!$B$5</f>
        <v>1.6821807280569326E-4</v>
      </c>
    </row>
    <row r="104" spans="1:15" x14ac:dyDescent="0.35">
      <c r="A104" t="s">
        <v>112</v>
      </c>
      <c r="B104" s="72">
        <v>9011650100</v>
      </c>
      <c r="C104" t="s">
        <v>45</v>
      </c>
      <c r="D104" s="47">
        <f>Table32[[#This Row],[Residential CLM $ Collected]]+Table32[[#This Row],[C&amp;I CLM $ Collected]]</f>
        <v>561.80048399999998</v>
      </c>
      <c r="E104" s="48">
        <f>Table32[[#This Row],[CLM $ Collected ]]/'1.) CLM Reference'!$B$4</f>
        <v>6.0479913726387941E-6</v>
      </c>
      <c r="F104" s="49">
        <f>Table32[[#This Row],[Residential Incentive Disbursements]]+Table32[[#This Row],[C&amp;I Incentive Disbursements]]</f>
        <v>96</v>
      </c>
      <c r="G104" s="48">
        <f>Table32[[#This Row],[Incentive Disbursements]]/'1.) CLM Reference'!$B$5</f>
        <v>7.7083221906188791E-7</v>
      </c>
      <c r="H104" s="49">
        <v>0</v>
      </c>
      <c r="I104" s="48">
        <f>Table32[[#This Row],[Residential CLM $ Collected]]/'1.) CLM Reference'!$B$4</f>
        <v>0</v>
      </c>
      <c r="J104" s="49">
        <v>0</v>
      </c>
      <c r="K104" s="48">
        <f>Table32[[#This Row],[Residential Incentive Disbursements]]/'1.) CLM Reference'!$B$5</f>
        <v>0</v>
      </c>
      <c r="L104" s="49">
        <v>561.80048399999998</v>
      </c>
      <c r="M104" s="48">
        <f>Table32[[#This Row],[C&amp;I CLM $ Collected]]/'1.) CLM Reference'!$B$4</f>
        <v>6.0479913726387941E-6</v>
      </c>
      <c r="N104" s="49">
        <v>96</v>
      </c>
      <c r="O104" s="67">
        <f>Table32[[#This Row],[C&amp;I Incentive Disbursements]]/'1.) CLM Reference'!$B$5</f>
        <v>7.7083221906188791E-7</v>
      </c>
    </row>
    <row r="105" spans="1:15" x14ac:dyDescent="0.35">
      <c r="A105" t="s">
        <v>113</v>
      </c>
      <c r="B105" s="72">
        <v>9009194201</v>
      </c>
      <c r="C105" t="s">
        <v>45</v>
      </c>
      <c r="D105" s="47">
        <f>Table32[[#This Row],[Residential CLM $ Collected]]+Table32[[#This Row],[C&amp;I CLM $ Collected]]</f>
        <v>54019.742510999997</v>
      </c>
      <c r="E105" s="48">
        <f>Table32[[#This Row],[CLM $ Collected ]]/'1.) CLM Reference'!$B$4</f>
        <v>5.8154264007130531E-4</v>
      </c>
      <c r="F105" s="49">
        <f>Table32[[#This Row],[Residential Incentive Disbursements]]+Table32[[#This Row],[C&amp;I Incentive Disbursements]]</f>
        <v>12539.32</v>
      </c>
      <c r="G105" s="48">
        <f>Table32[[#This Row],[Incentive Disbursements]]/'1.) CLM Reference'!$B$5</f>
        <v>1.0068449855340742E-4</v>
      </c>
      <c r="H105" s="49">
        <v>1652.5555200000001</v>
      </c>
      <c r="I105" s="48">
        <f>Table32[[#This Row],[Residential CLM $ Collected]]/'1.) CLM Reference'!$B$4</f>
        <v>1.7790375431158615E-5</v>
      </c>
      <c r="J105" s="49">
        <v>0</v>
      </c>
      <c r="K105" s="48">
        <f>Table32[[#This Row],[Residential Incentive Disbursements]]/'1.) CLM Reference'!$B$5</f>
        <v>0</v>
      </c>
      <c r="L105" s="49">
        <v>52367.186990999995</v>
      </c>
      <c r="M105" s="48">
        <f>Table32[[#This Row],[C&amp;I CLM $ Collected]]/'1.) CLM Reference'!$B$4</f>
        <v>5.6375226464014665E-4</v>
      </c>
      <c r="N105" s="49">
        <v>12539.32</v>
      </c>
      <c r="O105" s="67">
        <f>Table32[[#This Row],[C&amp;I Incentive Disbursements]]/'1.) CLM Reference'!$B$5</f>
        <v>1.0068449855340742E-4</v>
      </c>
    </row>
    <row r="106" spans="1:15" x14ac:dyDescent="0.35">
      <c r="A106" t="s">
        <v>114</v>
      </c>
      <c r="B106" s="72">
        <v>9003514102</v>
      </c>
      <c r="C106" t="s">
        <v>45</v>
      </c>
      <c r="D106" s="47">
        <f>Table32[[#This Row],[Residential CLM $ Collected]]+Table32[[#This Row],[C&amp;I CLM $ Collected]]</f>
        <v>1.100757</v>
      </c>
      <c r="E106" s="48">
        <f>Table32[[#This Row],[CLM $ Collected ]]/'1.) CLM Reference'!$B$4</f>
        <v>1.1850058924783272E-8</v>
      </c>
      <c r="F106" s="49">
        <f>Table32[[#This Row],[Residential Incentive Disbursements]]+Table32[[#This Row],[C&amp;I Incentive Disbursements]]</f>
        <v>31103.47</v>
      </c>
      <c r="G106" s="48">
        <f>Table32[[#This Row],[Incentive Disbursements]]/'1.) CLM Reference'!$B$5</f>
        <v>2.4974538333984229E-4</v>
      </c>
      <c r="H106" s="49">
        <v>0</v>
      </c>
      <c r="I106" s="48">
        <f>Table32[[#This Row],[Residential CLM $ Collected]]/'1.) CLM Reference'!$B$4</f>
        <v>0</v>
      </c>
      <c r="J106" s="49">
        <v>0</v>
      </c>
      <c r="K106" s="48">
        <f>Table32[[#This Row],[Residential Incentive Disbursements]]/'1.) CLM Reference'!$B$5</f>
        <v>0</v>
      </c>
      <c r="L106" s="49">
        <v>1.100757</v>
      </c>
      <c r="M106" s="48">
        <f>Table32[[#This Row],[C&amp;I CLM $ Collected]]/'1.) CLM Reference'!$B$4</f>
        <v>1.1850058924783272E-8</v>
      </c>
      <c r="N106" s="49">
        <v>31103.47</v>
      </c>
      <c r="O106" s="67">
        <f>Table32[[#This Row],[C&amp;I Incentive Disbursements]]/'1.) CLM Reference'!$B$5</f>
        <v>2.4974538333984229E-4</v>
      </c>
    </row>
    <row r="107" spans="1:15" x14ac:dyDescent="0.35">
      <c r="A107" t="s">
        <v>114</v>
      </c>
      <c r="B107" s="72">
        <v>9003514600</v>
      </c>
      <c r="C107" t="s">
        <v>45</v>
      </c>
      <c r="D107" s="47">
        <f>Table32[[#This Row],[Residential CLM $ Collected]]+Table32[[#This Row],[C&amp;I CLM $ Collected]]</f>
        <v>2666.6236800000001</v>
      </c>
      <c r="E107" s="48">
        <f>Table32[[#This Row],[CLM $ Collected ]]/'1.) CLM Reference'!$B$4</f>
        <v>2.8707196718460489E-5</v>
      </c>
      <c r="F107" s="49">
        <f>Table32[[#This Row],[Residential Incentive Disbursements]]+Table32[[#This Row],[C&amp;I Incentive Disbursements]]</f>
        <v>900</v>
      </c>
      <c r="G107" s="48">
        <f>Table32[[#This Row],[Incentive Disbursements]]/'1.) CLM Reference'!$B$5</f>
        <v>7.226552053705199E-6</v>
      </c>
      <c r="H107" s="49">
        <v>0</v>
      </c>
      <c r="I107" s="48">
        <f>Table32[[#This Row],[Residential CLM $ Collected]]/'1.) CLM Reference'!$B$4</f>
        <v>0</v>
      </c>
      <c r="J107" s="49">
        <v>0</v>
      </c>
      <c r="K107" s="48">
        <f>Table32[[#This Row],[Residential Incentive Disbursements]]/'1.) CLM Reference'!$B$5</f>
        <v>0</v>
      </c>
      <c r="L107" s="49">
        <v>2666.6236800000001</v>
      </c>
      <c r="M107" s="48">
        <f>Table32[[#This Row],[C&amp;I CLM $ Collected]]/'1.) CLM Reference'!$B$4</f>
        <v>2.8707196718460489E-5</v>
      </c>
      <c r="N107" s="49">
        <v>900</v>
      </c>
      <c r="O107" s="67">
        <f>Table32[[#This Row],[C&amp;I Incentive Disbursements]]/'1.) CLM Reference'!$B$5</f>
        <v>7.226552053705199E-6</v>
      </c>
    </row>
    <row r="108" spans="1:15" x14ac:dyDescent="0.35">
      <c r="A108" t="s">
        <v>114</v>
      </c>
      <c r="B108" s="72">
        <v>9003514700</v>
      </c>
      <c r="C108" t="s">
        <v>45</v>
      </c>
      <c r="D108" s="47">
        <f>Table32[[#This Row],[Residential CLM $ Collected]]+Table32[[#This Row],[C&amp;I CLM $ Collected]]</f>
        <v>1.0031909999999999</v>
      </c>
      <c r="E108" s="48">
        <f>Table32[[#This Row],[CLM $ Collected ]]/'1.) CLM Reference'!$B$4</f>
        <v>1.0799724610256628E-8</v>
      </c>
      <c r="F108" s="49">
        <f>Table32[[#This Row],[Residential Incentive Disbursements]]+Table32[[#This Row],[C&amp;I Incentive Disbursements]]</f>
        <v>0</v>
      </c>
      <c r="G108" s="48">
        <f>Table32[[#This Row],[Incentive Disbursements]]/'1.) CLM Reference'!$B$5</f>
        <v>0</v>
      </c>
      <c r="H108" s="49">
        <v>0</v>
      </c>
      <c r="I108" s="48">
        <f>Table32[[#This Row],[Residential CLM $ Collected]]/'1.) CLM Reference'!$B$4</f>
        <v>0</v>
      </c>
      <c r="J108" s="49">
        <v>0</v>
      </c>
      <c r="K108" s="48">
        <f>Table32[[#This Row],[Residential Incentive Disbursements]]/'1.) CLM Reference'!$B$5</f>
        <v>0</v>
      </c>
      <c r="L108" s="49">
        <v>1.0031909999999999</v>
      </c>
      <c r="M108" s="48">
        <f>Table32[[#This Row],[C&amp;I CLM $ Collected]]/'1.) CLM Reference'!$B$4</f>
        <v>1.0799724610256628E-8</v>
      </c>
      <c r="N108" s="49">
        <v>0</v>
      </c>
      <c r="O108" s="67">
        <f>Table32[[#This Row],[C&amp;I Incentive Disbursements]]/'1.) CLM Reference'!$B$5</f>
        <v>0</v>
      </c>
    </row>
    <row r="109" spans="1:15" x14ac:dyDescent="0.35">
      <c r="A109" t="s">
        <v>114</v>
      </c>
      <c r="B109" s="72">
        <v>9003515101</v>
      </c>
      <c r="C109" t="s">
        <v>45</v>
      </c>
      <c r="D109" s="47">
        <f>Table32[[#This Row],[Residential CLM $ Collected]]+Table32[[#This Row],[C&amp;I CLM $ Collected]]</f>
        <v>2.124717</v>
      </c>
      <c r="E109" s="48">
        <f>Table32[[#This Row],[CLM $ Collected ]]/'1.) CLM Reference'!$B$4</f>
        <v>2.2873369552488639E-8</v>
      </c>
      <c r="F109" s="49">
        <f>Table32[[#This Row],[Residential Incentive Disbursements]]+Table32[[#This Row],[C&amp;I Incentive Disbursements]]</f>
        <v>0</v>
      </c>
      <c r="G109" s="48">
        <f>Table32[[#This Row],[Incentive Disbursements]]/'1.) CLM Reference'!$B$5</f>
        <v>0</v>
      </c>
      <c r="H109" s="49">
        <v>0</v>
      </c>
      <c r="I109" s="48">
        <f>Table32[[#This Row],[Residential CLM $ Collected]]/'1.) CLM Reference'!$B$4</f>
        <v>0</v>
      </c>
      <c r="J109" s="49">
        <v>0</v>
      </c>
      <c r="K109" s="48">
        <f>Table32[[#This Row],[Residential Incentive Disbursements]]/'1.) CLM Reference'!$B$5</f>
        <v>0</v>
      </c>
      <c r="L109" s="49">
        <v>2.124717</v>
      </c>
      <c r="M109" s="48">
        <f>Table32[[#This Row],[C&amp;I CLM $ Collected]]/'1.) CLM Reference'!$B$4</f>
        <v>2.2873369552488639E-8</v>
      </c>
      <c r="N109" s="49">
        <v>0</v>
      </c>
      <c r="O109" s="67">
        <f>Table32[[#This Row],[C&amp;I Incentive Disbursements]]/'1.) CLM Reference'!$B$5</f>
        <v>0</v>
      </c>
    </row>
    <row r="110" spans="1:15" x14ac:dyDescent="0.35">
      <c r="A110" t="s">
        <v>114</v>
      </c>
      <c r="B110" s="72">
        <v>9003515102</v>
      </c>
      <c r="C110" t="s">
        <v>45</v>
      </c>
      <c r="D110" s="47">
        <f>Table32[[#This Row],[Residential CLM $ Collected]]+Table32[[#This Row],[C&amp;I CLM $ Collected]]</f>
        <v>796333.78232100001</v>
      </c>
      <c r="E110" s="48">
        <f>Table32[[#This Row],[CLM $ Collected ]]/'1.) CLM Reference'!$B$4</f>
        <v>8.5728296475056573E-3</v>
      </c>
      <c r="F110" s="49">
        <f>Table32[[#This Row],[Residential Incentive Disbursements]]+Table32[[#This Row],[C&amp;I Incentive Disbursements]]</f>
        <v>947235.86399999994</v>
      </c>
      <c r="G110" s="48">
        <f>Table32[[#This Row],[Incentive Disbursements]]/'1.) CLM Reference'!$B$5</f>
        <v>7.6058325314804645E-3</v>
      </c>
      <c r="H110" s="49">
        <v>0</v>
      </c>
      <c r="I110" s="48">
        <f>Table32[[#This Row],[Residential CLM $ Collected]]/'1.) CLM Reference'!$B$4</f>
        <v>0</v>
      </c>
      <c r="J110" s="49">
        <v>0</v>
      </c>
      <c r="K110" s="48">
        <f>Table32[[#This Row],[Residential Incentive Disbursements]]/'1.) CLM Reference'!$B$5</f>
        <v>0</v>
      </c>
      <c r="L110" s="49">
        <v>796333.78232100001</v>
      </c>
      <c r="M110" s="48">
        <f>Table32[[#This Row],[C&amp;I CLM $ Collected]]/'1.) CLM Reference'!$B$4</f>
        <v>8.5728296475056573E-3</v>
      </c>
      <c r="N110" s="49">
        <v>947235.86399999994</v>
      </c>
      <c r="O110" s="67">
        <f>Table32[[#This Row],[C&amp;I Incentive Disbursements]]/'1.) CLM Reference'!$B$5</f>
        <v>7.6058325314804645E-3</v>
      </c>
    </row>
    <row r="111" spans="1:15" x14ac:dyDescent="0.35">
      <c r="A111" t="s">
        <v>114</v>
      </c>
      <c r="B111" s="72">
        <v>9003515200</v>
      </c>
      <c r="C111" t="s">
        <v>45</v>
      </c>
      <c r="D111" s="47">
        <f>Table32[[#This Row],[Residential CLM $ Collected]]+Table32[[#This Row],[C&amp;I CLM $ Collected]]</f>
        <v>6.9580979999999997</v>
      </c>
      <c r="E111" s="48">
        <f>Table32[[#This Row],[CLM $ Collected ]]/'1.) CLM Reference'!$B$4</f>
        <v>7.4906515520152608E-8</v>
      </c>
      <c r="F111" s="49">
        <f>Table32[[#This Row],[Residential Incentive Disbursements]]+Table32[[#This Row],[C&amp;I Incentive Disbursements]]</f>
        <v>0</v>
      </c>
      <c r="G111" s="48">
        <f>Table32[[#This Row],[Incentive Disbursements]]/'1.) CLM Reference'!$B$5</f>
        <v>0</v>
      </c>
      <c r="H111" s="49">
        <v>0</v>
      </c>
      <c r="I111" s="48">
        <f>Table32[[#This Row],[Residential CLM $ Collected]]/'1.) CLM Reference'!$B$4</f>
        <v>0</v>
      </c>
      <c r="J111" s="49">
        <v>0</v>
      </c>
      <c r="K111" s="48">
        <f>Table32[[#This Row],[Residential Incentive Disbursements]]/'1.) CLM Reference'!$B$5</f>
        <v>0</v>
      </c>
      <c r="L111" s="49">
        <v>6.9580979999999997</v>
      </c>
      <c r="M111" s="48">
        <f>Table32[[#This Row],[C&amp;I CLM $ Collected]]/'1.) CLM Reference'!$B$4</f>
        <v>7.4906515520152608E-8</v>
      </c>
      <c r="N111" s="49">
        <v>0</v>
      </c>
      <c r="O111" s="67">
        <f>Table32[[#This Row],[C&amp;I Incentive Disbursements]]/'1.) CLM Reference'!$B$5</f>
        <v>0</v>
      </c>
    </row>
    <row r="112" spans="1:15" x14ac:dyDescent="0.35">
      <c r="A112" t="s">
        <v>115</v>
      </c>
      <c r="B112" s="72">
        <v>9013881100</v>
      </c>
      <c r="C112" t="s">
        <v>45</v>
      </c>
      <c r="D112" s="47">
        <f>Table32[[#This Row],[Residential CLM $ Collected]]+Table32[[#This Row],[C&amp;I CLM $ Collected]]</f>
        <v>0</v>
      </c>
      <c r="E112" s="48">
        <f>Table32[[#This Row],[CLM $ Collected ]]/'1.) CLM Reference'!$B$4</f>
        <v>0</v>
      </c>
      <c r="F112" s="49">
        <f>Table32[[#This Row],[Residential Incentive Disbursements]]+Table32[[#This Row],[C&amp;I Incentive Disbursements]]</f>
        <v>402654.56</v>
      </c>
      <c r="G112" s="48">
        <f>Table32[[#This Row],[Incentive Disbursements]]/'1.) CLM Reference'!$B$5</f>
        <v>3.2331157083352927E-3</v>
      </c>
      <c r="H112" s="49">
        <v>0</v>
      </c>
      <c r="I112" s="48">
        <f>Table32[[#This Row],[Residential CLM $ Collected]]/'1.) CLM Reference'!$B$4</f>
        <v>0</v>
      </c>
      <c r="J112" s="49">
        <v>0</v>
      </c>
      <c r="K112" s="48">
        <f>Table32[[#This Row],[Residential Incentive Disbursements]]/'1.) CLM Reference'!$B$5</f>
        <v>0</v>
      </c>
      <c r="L112" s="49">
        <v>0</v>
      </c>
      <c r="M112" s="48">
        <f>Table32[[#This Row],[C&amp;I CLM $ Collected]]/'1.) CLM Reference'!$B$4</f>
        <v>0</v>
      </c>
      <c r="N112" s="49">
        <v>402654.56</v>
      </c>
      <c r="O112" s="67">
        <f>Table32[[#This Row],[C&amp;I Incentive Disbursements]]/'1.) CLM Reference'!$B$5</f>
        <v>3.2331157083352927E-3</v>
      </c>
    </row>
    <row r="113" spans="1:15" x14ac:dyDescent="0.35">
      <c r="A113" t="s">
        <v>115</v>
      </c>
      <c r="B113" s="72">
        <v>9013881300</v>
      </c>
      <c r="C113" t="s">
        <v>45</v>
      </c>
      <c r="D113" s="47">
        <f>Table32[[#This Row],[Residential CLM $ Collected]]+Table32[[#This Row],[C&amp;I CLM $ Collected]]</f>
        <v>191.26365300000001</v>
      </c>
      <c r="E113" s="48">
        <f>Table32[[#This Row],[CLM $ Collected ]]/'1.) CLM Reference'!$B$4</f>
        <v>2.0590244333847534E-6</v>
      </c>
      <c r="F113" s="49">
        <f>Table32[[#This Row],[Residential Incentive Disbursements]]+Table32[[#This Row],[C&amp;I Incentive Disbursements]]</f>
        <v>0</v>
      </c>
      <c r="G113" s="48">
        <f>Table32[[#This Row],[Incentive Disbursements]]/'1.) CLM Reference'!$B$5</f>
        <v>0</v>
      </c>
      <c r="H113" s="49">
        <v>0</v>
      </c>
      <c r="I113" s="48">
        <f>Table32[[#This Row],[Residential CLM $ Collected]]/'1.) CLM Reference'!$B$4</f>
        <v>0</v>
      </c>
      <c r="J113" s="49">
        <v>0</v>
      </c>
      <c r="K113" s="48">
        <f>Table32[[#This Row],[Residential Incentive Disbursements]]/'1.) CLM Reference'!$B$5</f>
        <v>0</v>
      </c>
      <c r="L113" s="49">
        <v>191.26365300000001</v>
      </c>
      <c r="M113" s="48">
        <f>Table32[[#This Row],[C&amp;I CLM $ Collected]]/'1.) CLM Reference'!$B$4</f>
        <v>2.0590244333847534E-6</v>
      </c>
      <c r="N113" s="49">
        <v>0</v>
      </c>
      <c r="O113" s="67">
        <f>Table32[[#This Row],[C&amp;I Incentive Disbursements]]/'1.) CLM Reference'!$B$5</f>
        <v>0</v>
      </c>
    </row>
    <row r="114" spans="1:15" x14ac:dyDescent="0.35">
      <c r="A114" t="s">
        <v>115</v>
      </c>
      <c r="B114" s="72">
        <v>9013881500</v>
      </c>
      <c r="C114" t="s">
        <v>45</v>
      </c>
      <c r="D114" s="47">
        <f>Table32[[#This Row],[Residential CLM $ Collected]]+Table32[[#This Row],[C&amp;I CLM $ Collected]]</f>
        <v>125147.55367800001</v>
      </c>
      <c r="E114" s="48">
        <f>Table32[[#This Row],[CLM $ Collected ]]/'1.) CLM Reference'!$B$4</f>
        <v>1.3472600086820048E-3</v>
      </c>
      <c r="F114" s="49">
        <f>Table32[[#This Row],[Residential Incentive Disbursements]]+Table32[[#This Row],[C&amp;I Incentive Disbursements]]</f>
        <v>1020141.6516</v>
      </c>
      <c r="G114" s="48">
        <f>Table32[[#This Row],[Incentive Disbursements]]/'1.) CLM Reference'!$B$5</f>
        <v>8.1912297193779925E-3</v>
      </c>
      <c r="H114" s="49">
        <v>0</v>
      </c>
      <c r="I114" s="48">
        <f>Table32[[#This Row],[Residential CLM $ Collected]]/'1.) CLM Reference'!$B$4</f>
        <v>0</v>
      </c>
      <c r="J114" s="49">
        <v>0</v>
      </c>
      <c r="K114" s="48">
        <f>Table32[[#This Row],[Residential Incentive Disbursements]]/'1.) CLM Reference'!$B$5</f>
        <v>0</v>
      </c>
      <c r="L114" s="49">
        <v>125147.55367800001</v>
      </c>
      <c r="M114" s="48">
        <f>Table32[[#This Row],[C&amp;I CLM $ Collected]]/'1.) CLM Reference'!$B$4</f>
        <v>1.3472600086820048E-3</v>
      </c>
      <c r="N114" s="49">
        <v>1020141.6516</v>
      </c>
      <c r="O114" s="67">
        <f>Table32[[#This Row],[C&amp;I Incentive Disbursements]]/'1.) CLM Reference'!$B$5</f>
        <v>8.1912297193779925E-3</v>
      </c>
    </row>
    <row r="115" spans="1:15" x14ac:dyDescent="0.35">
      <c r="A115" t="s">
        <v>116</v>
      </c>
      <c r="B115" s="72">
        <v>9003524100</v>
      </c>
      <c r="C115" t="s">
        <v>45</v>
      </c>
      <c r="D115" s="47">
        <f>Table32[[#This Row],[Residential CLM $ Collected]]+Table32[[#This Row],[C&amp;I CLM $ Collected]]</f>
        <v>25989.189135000001</v>
      </c>
      <c r="E115" s="48">
        <f>Table32[[#This Row],[CLM $ Collected ]]/'1.) CLM Reference'!$B$4</f>
        <v>2.7978329700114305E-4</v>
      </c>
      <c r="F115" s="49">
        <f>Table32[[#This Row],[Residential Incentive Disbursements]]+Table32[[#This Row],[C&amp;I Incentive Disbursements]]</f>
        <v>2172</v>
      </c>
      <c r="G115" s="48">
        <f>Table32[[#This Row],[Incentive Disbursements]]/'1.) CLM Reference'!$B$5</f>
        <v>1.7440078956275212E-5</v>
      </c>
      <c r="H115" s="49">
        <v>0</v>
      </c>
      <c r="I115" s="48">
        <f>Table32[[#This Row],[Residential CLM $ Collected]]/'1.) CLM Reference'!$B$4</f>
        <v>0</v>
      </c>
      <c r="J115" s="49">
        <v>0</v>
      </c>
      <c r="K115" s="48">
        <f>Table32[[#This Row],[Residential Incentive Disbursements]]/'1.) CLM Reference'!$B$5</f>
        <v>0</v>
      </c>
      <c r="L115" s="49">
        <v>25989.189135000001</v>
      </c>
      <c r="M115" s="48">
        <f>Table32[[#This Row],[C&amp;I CLM $ Collected]]/'1.) CLM Reference'!$B$4</f>
        <v>2.7978329700114305E-4</v>
      </c>
      <c r="N115" s="49">
        <v>2172</v>
      </c>
      <c r="O115" s="67">
        <f>Table32[[#This Row],[C&amp;I Incentive Disbursements]]/'1.) CLM Reference'!$B$5</f>
        <v>1.7440078956275212E-5</v>
      </c>
    </row>
    <row r="116" spans="1:15" x14ac:dyDescent="0.35">
      <c r="A116" t="s">
        <v>117</v>
      </c>
      <c r="B116" s="72">
        <v>9009170500</v>
      </c>
      <c r="C116" t="s">
        <v>45</v>
      </c>
      <c r="D116" s="47">
        <f>Table32[[#This Row],[Residential CLM $ Collected]]+Table32[[#This Row],[C&amp;I CLM $ Collected]]</f>
        <v>0</v>
      </c>
      <c r="E116" s="48">
        <f>Table32[[#This Row],[CLM $ Collected ]]/'1.) CLM Reference'!$B$4</f>
        <v>0</v>
      </c>
      <c r="F116" s="49">
        <f>Table32[[#This Row],[Residential Incentive Disbursements]]+Table32[[#This Row],[C&amp;I Incentive Disbursements]]</f>
        <v>14055</v>
      </c>
      <c r="G116" s="48">
        <f>Table32[[#This Row],[Incentive Disbursements]]/'1.) CLM Reference'!$B$5</f>
        <v>1.1285465457202953E-4</v>
      </c>
      <c r="H116" s="49">
        <v>0</v>
      </c>
      <c r="I116" s="48">
        <f>Table32[[#This Row],[Residential CLM $ Collected]]/'1.) CLM Reference'!$B$4</f>
        <v>0</v>
      </c>
      <c r="J116" s="49">
        <v>0</v>
      </c>
      <c r="K116" s="48">
        <f>Table32[[#This Row],[Residential Incentive Disbursements]]/'1.) CLM Reference'!$B$5</f>
        <v>0</v>
      </c>
      <c r="L116" s="49">
        <v>0</v>
      </c>
      <c r="M116" s="48">
        <f>Table32[[#This Row],[C&amp;I CLM $ Collected]]/'1.) CLM Reference'!$B$4</f>
        <v>0</v>
      </c>
      <c r="N116" s="49">
        <v>14055</v>
      </c>
      <c r="O116" s="67">
        <f>Table32[[#This Row],[C&amp;I Incentive Disbursements]]/'1.) CLM Reference'!$B$5</f>
        <v>1.1285465457202953E-4</v>
      </c>
    </row>
    <row r="117" spans="1:15" x14ac:dyDescent="0.35">
      <c r="A117" t="s">
        <v>117</v>
      </c>
      <c r="B117" s="72">
        <v>9009170700</v>
      </c>
      <c r="C117" t="s">
        <v>45</v>
      </c>
      <c r="D117" s="47">
        <f>Table32[[#This Row],[Residential CLM $ Collected]]+Table32[[#This Row],[C&amp;I CLM $ Collected]]</f>
        <v>3905.4380190000002</v>
      </c>
      <c r="E117" s="48">
        <f>Table32[[#This Row],[CLM $ Collected ]]/'1.) CLM Reference'!$B$4</f>
        <v>4.2043494297323433E-5</v>
      </c>
      <c r="F117" s="49">
        <f>Table32[[#This Row],[Residential Incentive Disbursements]]+Table32[[#This Row],[C&amp;I Incentive Disbursements]]</f>
        <v>0</v>
      </c>
      <c r="G117" s="48">
        <f>Table32[[#This Row],[Incentive Disbursements]]/'1.) CLM Reference'!$B$5</f>
        <v>0</v>
      </c>
      <c r="H117" s="49">
        <v>0</v>
      </c>
      <c r="I117" s="48">
        <f>Table32[[#This Row],[Residential CLM $ Collected]]/'1.) CLM Reference'!$B$4</f>
        <v>0</v>
      </c>
      <c r="J117" s="49">
        <v>0</v>
      </c>
      <c r="K117" s="48">
        <f>Table32[[#This Row],[Residential Incentive Disbursements]]/'1.) CLM Reference'!$B$5</f>
        <v>0</v>
      </c>
      <c r="L117" s="49">
        <v>3905.4380190000002</v>
      </c>
      <c r="M117" s="48">
        <f>Table32[[#This Row],[C&amp;I CLM $ Collected]]/'1.) CLM Reference'!$B$4</f>
        <v>4.2043494297323433E-5</v>
      </c>
      <c r="N117" s="49">
        <v>0</v>
      </c>
      <c r="O117" s="67">
        <f>Table32[[#This Row],[C&amp;I Incentive Disbursements]]/'1.) CLM Reference'!$B$5</f>
        <v>0</v>
      </c>
    </row>
    <row r="118" spans="1:15" x14ac:dyDescent="0.35">
      <c r="A118" t="s">
        <v>117</v>
      </c>
      <c r="B118" s="72">
        <v>9009171000</v>
      </c>
      <c r="C118" t="s">
        <v>55</v>
      </c>
      <c r="D118" s="47">
        <f>Table32[[#This Row],[Residential CLM $ Collected]]+Table32[[#This Row],[C&amp;I CLM $ Collected]]</f>
        <v>19.044689999999999</v>
      </c>
      <c r="E118" s="48">
        <f>Table32[[#This Row],[CLM $ Collected ]]/'1.) CLM Reference'!$B$4</f>
        <v>2.0502317832567107E-7</v>
      </c>
      <c r="F118" s="49">
        <f>Table32[[#This Row],[Residential Incentive Disbursements]]+Table32[[#This Row],[C&amp;I Incentive Disbursements]]</f>
        <v>0</v>
      </c>
      <c r="G118" s="48">
        <f>Table32[[#This Row],[Incentive Disbursements]]/'1.) CLM Reference'!$B$5</f>
        <v>0</v>
      </c>
      <c r="H118" s="49">
        <v>0</v>
      </c>
      <c r="I118" s="48">
        <f>Table32[[#This Row],[Residential CLM $ Collected]]/'1.) CLM Reference'!$B$4</f>
        <v>0</v>
      </c>
      <c r="J118" s="49">
        <v>0</v>
      </c>
      <c r="K118" s="48">
        <f>Table32[[#This Row],[Residential Incentive Disbursements]]/'1.) CLM Reference'!$B$5</f>
        <v>0</v>
      </c>
      <c r="L118" s="49">
        <v>19.044689999999999</v>
      </c>
      <c r="M118" s="48">
        <f>Table32[[#This Row],[C&amp;I CLM $ Collected]]/'1.) CLM Reference'!$B$4</f>
        <v>2.0502317832567107E-7</v>
      </c>
      <c r="N118" s="49">
        <v>0</v>
      </c>
      <c r="O118" s="67">
        <f>Table32[[#This Row],[C&amp;I Incentive Disbursements]]/'1.) CLM Reference'!$B$5</f>
        <v>0</v>
      </c>
    </row>
    <row r="119" spans="1:15" x14ac:dyDescent="0.35">
      <c r="A119" t="s">
        <v>117</v>
      </c>
      <c r="B119" s="72">
        <v>9009171200</v>
      </c>
      <c r="C119" t="s">
        <v>45</v>
      </c>
      <c r="D119" s="47">
        <f>Table32[[#This Row],[Residential CLM $ Collected]]+Table32[[#This Row],[C&amp;I CLM $ Collected]]</f>
        <v>688105.53606900002</v>
      </c>
      <c r="E119" s="48">
        <f>Table32[[#This Row],[CLM $ Collected ]]/'1.) CLM Reference'!$B$4</f>
        <v>7.407712282444928E-3</v>
      </c>
      <c r="F119" s="49">
        <f>Table32[[#This Row],[Residential Incentive Disbursements]]+Table32[[#This Row],[C&amp;I Incentive Disbursements]]</f>
        <v>1607698.2860000001</v>
      </c>
      <c r="G119" s="48">
        <f>Table32[[#This Row],[Incentive Disbursements]]/'1.) CLM Reference'!$B$5</f>
        <v>1.2909017056035144E-2</v>
      </c>
      <c r="H119" s="49">
        <v>0</v>
      </c>
      <c r="I119" s="48">
        <f>Table32[[#This Row],[Residential CLM $ Collected]]/'1.) CLM Reference'!$B$4</f>
        <v>0</v>
      </c>
      <c r="J119" s="49">
        <v>0</v>
      </c>
      <c r="K119" s="48">
        <f>Table32[[#This Row],[Residential Incentive Disbursements]]/'1.) CLM Reference'!$B$5</f>
        <v>0</v>
      </c>
      <c r="L119" s="49">
        <v>688105.53606900002</v>
      </c>
      <c r="M119" s="48">
        <f>Table32[[#This Row],[C&amp;I CLM $ Collected]]/'1.) CLM Reference'!$B$4</f>
        <v>7.407712282444928E-3</v>
      </c>
      <c r="N119" s="49">
        <v>1607698.2860000001</v>
      </c>
      <c r="O119" s="67">
        <f>Table32[[#This Row],[C&amp;I Incentive Disbursements]]/'1.) CLM Reference'!$B$5</f>
        <v>1.2909017056035144E-2</v>
      </c>
    </row>
    <row r="120" spans="1:15" x14ac:dyDescent="0.35">
      <c r="A120" t="s">
        <v>118</v>
      </c>
      <c r="B120" s="72">
        <v>9009344100</v>
      </c>
      <c r="C120" t="s">
        <v>45</v>
      </c>
      <c r="D120" s="47">
        <f>Table32[[#This Row],[Residential CLM $ Collected]]+Table32[[#This Row],[C&amp;I CLM $ Collected]]</f>
        <v>50270.740464000002</v>
      </c>
      <c r="E120" s="48">
        <f>Table32[[#This Row],[CLM $ Collected ]]/'1.) CLM Reference'!$B$4</f>
        <v>5.4118323725480444E-4</v>
      </c>
      <c r="F120" s="49">
        <f>Table32[[#This Row],[Residential Incentive Disbursements]]+Table32[[#This Row],[C&amp;I Incentive Disbursements]]</f>
        <v>20919.3</v>
      </c>
      <c r="G120" s="48">
        <f>Table32[[#This Row],[Incentive Disbursements]]/'1.) CLM Reference'!$B$5</f>
        <v>1.6797156708563908E-4</v>
      </c>
      <c r="H120" s="49">
        <v>0</v>
      </c>
      <c r="I120" s="48">
        <f>Table32[[#This Row],[Residential CLM $ Collected]]/'1.) CLM Reference'!$B$4</f>
        <v>0</v>
      </c>
      <c r="J120" s="49">
        <v>0</v>
      </c>
      <c r="K120" s="48">
        <f>Table32[[#This Row],[Residential Incentive Disbursements]]/'1.) CLM Reference'!$B$5</f>
        <v>0</v>
      </c>
      <c r="L120" s="49">
        <v>50270.740464000002</v>
      </c>
      <c r="M120" s="48">
        <f>Table32[[#This Row],[C&amp;I CLM $ Collected]]/'1.) CLM Reference'!$B$4</f>
        <v>5.4118323725480444E-4</v>
      </c>
      <c r="N120" s="49">
        <v>20919.3</v>
      </c>
      <c r="O120" s="67">
        <f>Table32[[#This Row],[C&amp;I Incentive Disbursements]]/'1.) CLM Reference'!$B$5</f>
        <v>1.6797156708563908E-4</v>
      </c>
    </row>
    <row r="121" spans="1:15" x14ac:dyDescent="0.35">
      <c r="A121" t="s">
        <v>119</v>
      </c>
      <c r="B121" s="72">
        <v>9007580100</v>
      </c>
      <c r="C121" t="s">
        <v>45</v>
      </c>
      <c r="D121" s="47">
        <f>Table32[[#This Row],[Residential CLM $ Collected]]+Table32[[#This Row],[C&amp;I CLM $ Collected]]</f>
        <v>67159.356620999999</v>
      </c>
      <c r="E121" s="48">
        <f>Table32[[#This Row],[CLM $ Collected ]]/'1.) CLM Reference'!$B$4</f>
        <v>7.2299547793871263E-4</v>
      </c>
      <c r="F121" s="49">
        <f>Table32[[#This Row],[Residential Incentive Disbursements]]+Table32[[#This Row],[C&amp;I Incentive Disbursements]]</f>
        <v>8139.134</v>
      </c>
      <c r="G121" s="48">
        <f>Table32[[#This Row],[Incentive Disbursements]]/'1.) CLM Reference'!$B$5</f>
        <v>6.5353195025646453E-5</v>
      </c>
      <c r="H121" s="49">
        <v>0</v>
      </c>
      <c r="I121" s="48">
        <f>Table32[[#This Row],[Residential CLM $ Collected]]/'1.) CLM Reference'!$B$4</f>
        <v>0</v>
      </c>
      <c r="J121" s="49">
        <v>0</v>
      </c>
      <c r="K121" s="48">
        <f>Table32[[#This Row],[Residential Incentive Disbursements]]/'1.) CLM Reference'!$B$5</f>
        <v>0</v>
      </c>
      <c r="L121" s="49">
        <v>67159.356620999999</v>
      </c>
      <c r="M121" s="48">
        <f>Table32[[#This Row],[C&amp;I CLM $ Collected]]/'1.) CLM Reference'!$B$4</f>
        <v>7.2299547793871263E-4</v>
      </c>
      <c r="N121" s="49">
        <v>8139.134</v>
      </c>
      <c r="O121" s="67">
        <f>Table32[[#This Row],[C&amp;I Incentive Disbursements]]/'1.) CLM Reference'!$B$5</f>
        <v>6.5353195025646453E-5</v>
      </c>
    </row>
    <row r="122" spans="1:15" x14ac:dyDescent="0.35">
      <c r="A122" t="s">
        <v>120</v>
      </c>
      <c r="B122" s="72">
        <v>9007541401</v>
      </c>
      <c r="C122" t="s">
        <v>45</v>
      </c>
      <c r="D122" s="47">
        <f>Table32[[#This Row],[Residential CLM $ Collected]]+Table32[[#This Row],[C&amp;I CLM $ Collected]]</f>
        <v>1.034586</v>
      </c>
      <c r="E122" s="48">
        <f>Table32[[#This Row],[CLM $ Collected ]]/'1.) CLM Reference'!$B$4</f>
        <v>1.1137703473841935E-8</v>
      </c>
      <c r="F122" s="49">
        <f>Table32[[#This Row],[Residential Incentive Disbursements]]+Table32[[#This Row],[C&amp;I Incentive Disbursements]]</f>
        <v>0</v>
      </c>
      <c r="G122" s="48">
        <f>Table32[[#This Row],[Incentive Disbursements]]/'1.) CLM Reference'!$B$5</f>
        <v>0</v>
      </c>
      <c r="H122" s="49">
        <v>0</v>
      </c>
      <c r="I122" s="48">
        <f>Table32[[#This Row],[Residential CLM $ Collected]]/'1.) CLM Reference'!$B$4</f>
        <v>0</v>
      </c>
      <c r="J122" s="49">
        <v>0</v>
      </c>
      <c r="K122" s="48">
        <f>Table32[[#This Row],[Residential Incentive Disbursements]]/'1.) CLM Reference'!$B$5</f>
        <v>0</v>
      </c>
      <c r="L122" s="49">
        <v>1.034586</v>
      </c>
      <c r="M122" s="48">
        <f>Table32[[#This Row],[C&amp;I CLM $ Collected]]/'1.) CLM Reference'!$B$4</f>
        <v>1.1137703473841935E-8</v>
      </c>
      <c r="N122" s="49">
        <v>0</v>
      </c>
      <c r="O122" s="67">
        <f>Table32[[#This Row],[C&amp;I Incentive Disbursements]]/'1.) CLM Reference'!$B$5</f>
        <v>0</v>
      </c>
    </row>
    <row r="123" spans="1:15" x14ac:dyDescent="0.35">
      <c r="A123" t="s">
        <v>120</v>
      </c>
      <c r="B123" s="72">
        <v>9007541402</v>
      </c>
      <c r="C123" t="s">
        <v>45</v>
      </c>
      <c r="D123" s="47">
        <f>Table32[[#This Row],[Residential CLM $ Collected]]+Table32[[#This Row],[C&amp;I CLM $ Collected]]</f>
        <v>822228.6545970001</v>
      </c>
      <c r="E123" s="48">
        <f>Table32[[#This Row],[CLM $ Collected ]]/'1.) CLM Reference'!$B$4</f>
        <v>8.8515975884048189E-3</v>
      </c>
      <c r="F123" s="49">
        <f>Table32[[#This Row],[Residential Incentive Disbursements]]+Table32[[#This Row],[C&amp;I Incentive Disbursements]]</f>
        <v>1573154.1440000001</v>
      </c>
      <c r="G123" s="48">
        <f>Table32[[#This Row],[Incentive Disbursements]]/'1.) CLM Reference'!$B$5</f>
        <v>1.263164478902005E-2</v>
      </c>
      <c r="H123" s="49">
        <v>0</v>
      </c>
      <c r="I123" s="48">
        <f>Table32[[#This Row],[Residential CLM $ Collected]]/'1.) CLM Reference'!$B$4</f>
        <v>0</v>
      </c>
      <c r="J123" s="49">
        <v>0</v>
      </c>
      <c r="K123" s="48">
        <f>Table32[[#This Row],[Residential Incentive Disbursements]]/'1.) CLM Reference'!$B$5</f>
        <v>0</v>
      </c>
      <c r="L123" s="49">
        <v>822228.6545970001</v>
      </c>
      <c r="M123" s="48">
        <f>Table32[[#This Row],[C&amp;I CLM $ Collected]]/'1.) CLM Reference'!$B$4</f>
        <v>8.8515975884048189E-3</v>
      </c>
      <c r="N123" s="49">
        <v>1573154.1440000001</v>
      </c>
      <c r="O123" s="67">
        <f>Table32[[#This Row],[C&amp;I Incentive Disbursements]]/'1.) CLM Reference'!$B$5</f>
        <v>1.263164478902005E-2</v>
      </c>
    </row>
    <row r="124" spans="1:15" x14ac:dyDescent="0.35">
      <c r="A124" t="s">
        <v>121</v>
      </c>
      <c r="B124" s="72">
        <v>9001100300</v>
      </c>
      <c r="C124" t="s">
        <v>45</v>
      </c>
      <c r="D124" s="47">
        <f>Table32[[#This Row],[Residential CLM $ Collected]]+Table32[[#This Row],[C&amp;I CLM $ Collected]]</f>
        <v>110850.161037</v>
      </c>
      <c r="E124" s="48">
        <f>Table32[[#This Row],[CLM $ Collected ]]/'1.) CLM Reference'!$B$4</f>
        <v>1.1933432538790711E-3</v>
      </c>
      <c r="F124" s="49">
        <f>Table32[[#This Row],[Residential Incentive Disbursements]]+Table32[[#This Row],[C&amp;I Incentive Disbursements]]</f>
        <v>33098.75</v>
      </c>
      <c r="G124" s="48">
        <f>Table32[[#This Row],[Incentive Disbursements]]/'1.) CLM Reference'!$B$5</f>
        <v>2.6576648865286108E-4</v>
      </c>
      <c r="H124" s="49">
        <v>0</v>
      </c>
      <c r="I124" s="48">
        <f>Table32[[#This Row],[Residential CLM $ Collected]]/'1.) CLM Reference'!$B$4</f>
        <v>0</v>
      </c>
      <c r="J124" s="49">
        <v>0</v>
      </c>
      <c r="K124" s="48">
        <f>Table32[[#This Row],[Residential Incentive Disbursements]]/'1.) CLM Reference'!$B$5</f>
        <v>0</v>
      </c>
      <c r="L124" s="49">
        <v>110850.161037</v>
      </c>
      <c r="M124" s="48">
        <f>Table32[[#This Row],[C&amp;I CLM $ Collected]]/'1.) CLM Reference'!$B$4</f>
        <v>1.1933432538790711E-3</v>
      </c>
      <c r="N124" s="49">
        <v>33098.75</v>
      </c>
      <c r="O124" s="67">
        <f>Table32[[#This Row],[C&amp;I Incentive Disbursements]]/'1.) CLM Reference'!$B$5</f>
        <v>2.6576648865286108E-4</v>
      </c>
    </row>
    <row r="125" spans="1:15" x14ac:dyDescent="0.35">
      <c r="A125" t="s">
        <v>122</v>
      </c>
      <c r="B125" s="72">
        <v>9011695201</v>
      </c>
      <c r="C125" t="s">
        <v>45</v>
      </c>
      <c r="D125" s="47">
        <f>Table32[[#This Row],[Residential CLM $ Collected]]+Table32[[#This Row],[C&amp;I CLM $ Collected]]</f>
        <v>103754.79781800001</v>
      </c>
      <c r="E125" s="48">
        <f>Table32[[#This Row],[CLM $ Collected ]]/'1.) CLM Reference'!$B$4</f>
        <v>1.1169590271715509E-3</v>
      </c>
      <c r="F125" s="49">
        <f>Table32[[#This Row],[Residential Incentive Disbursements]]+Table32[[#This Row],[C&amp;I Incentive Disbursements]]</f>
        <v>39107.919999999998</v>
      </c>
      <c r="G125" s="48">
        <f>Table32[[#This Row],[Incentive Disbursements]]/'1.) CLM Reference'!$B$5</f>
        <v>3.1401713288015402E-4</v>
      </c>
      <c r="H125" s="49">
        <v>0</v>
      </c>
      <c r="I125" s="48">
        <f>Table32[[#This Row],[Residential CLM $ Collected]]/'1.) CLM Reference'!$B$4</f>
        <v>0</v>
      </c>
      <c r="J125" s="49">
        <v>0</v>
      </c>
      <c r="K125" s="48">
        <f>Table32[[#This Row],[Residential Incentive Disbursements]]/'1.) CLM Reference'!$B$5</f>
        <v>0</v>
      </c>
      <c r="L125" s="49">
        <v>103754.79781800001</v>
      </c>
      <c r="M125" s="48">
        <f>Table32[[#This Row],[C&amp;I CLM $ Collected]]/'1.) CLM Reference'!$B$4</f>
        <v>1.1169590271715509E-3</v>
      </c>
      <c r="N125" s="49">
        <v>39107.919999999998</v>
      </c>
      <c r="O125" s="67">
        <f>Table32[[#This Row],[C&amp;I Incentive Disbursements]]/'1.) CLM Reference'!$B$5</f>
        <v>3.1401713288015402E-4</v>
      </c>
    </row>
    <row r="126" spans="1:15" x14ac:dyDescent="0.35">
      <c r="A126" t="s">
        <v>122</v>
      </c>
      <c r="B126" s="72">
        <v>9011870501</v>
      </c>
      <c r="C126" t="s">
        <v>55</v>
      </c>
      <c r="D126" s="47">
        <f>Table32[[#This Row],[Residential CLM $ Collected]]+Table32[[#This Row],[C&amp;I CLM $ Collected]]</f>
        <v>1493.97696</v>
      </c>
      <c r="E126" s="48">
        <f>Table32[[#This Row],[CLM $ Collected ]]/'1.) CLM Reference'!$B$4</f>
        <v>1.6083218192815109E-5</v>
      </c>
      <c r="F126" s="49">
        <f>Table32[[#This Row],[Residential Incentive Disbursements]]+Table32[[#This Row],[C&amp;I Incentive Disbursements]]</f>
        <v>0</v>
      </c>
      <c r="G126" s="48">
        <f>Table32[[#This Row],[Incentive Disbursements]]/'1.) CLM Reference'!$B$5</f>
        <v>0</v>
      </c>
      <c r="H126" s="49">
        <v>0</v>
      </c>
      <c r="I126" s="48">
        <f>Table32[[#This Row],[Residential CLM $ Collected]]/'1.) CLM Reference'!$B$4</f>
        <v>0</v>
      </c>
      <c r="J126" s="49">
        <v>0</v>
      </c>
      <c r="K126" s="48">
        <f>Table32[[#This Row],[Residential Incentive Disbursements]]/'1.) CLM Reference'!$B$5</f>
        <v>0</v>
      </c>
      <c r="L126" s="49">
        <v>1493.97696</v>
      </c>
      <c r="M126" s="48">
        <f>Table32[[#This Row],[C&amp;I CLM $ Collected]]/'1.) CLM Reference'!$B$4</f>
        <v>1.6083218192815109E-5</v>
      </c>
      <c r="N126" s="49">
        <v>0</v>
      </c>
      <c r="O126" s="67">
        <f>Table32[[#This Row],[C&amp;I Incentive Disbursements]]/'1.) CLM Reference'!$B$5</f>
        <v>0</v>
      </c>
    </row>
    <row r="127" spans="1:15" x14ac:dyDescent="0.35">
      <c r="A127" t="s">
        <v>123</v>
      </c>
      <c r="B127" s="72">
        <v>9005303100</v>
      </c>
      <c r="C127" t="s">
        <v>45</v>
      </c>
      <c r="D127" s="47">
        <f>Table32[[#This Row],[Residential CLM $ Collected]]+Table32[[#This Row],[C&amp;I CLM $ Collected]]</f>
        <v>19546.184552999999</v>
      </c>
      <c r="E127" s="48">
        <f>Table32[[#This Row],[CLM $ Collected ]]/'1.) CLM Reference'!$B$4</f>
        <v>2.1042195389876108E-4</v>
      </c>
      <c r="F127" s="49">
        <f>Table32[[#This Row],[Residential Incentive Disbursements]]+Table32[[#This Row],[C&amp;I Incentive Disbursements]]</f>
        <v>3261</v>
      </c>
      <c r="G127" s="48">
        <f>Table32[[#This Row],[Incentive Disbursements]]/'1.) CLM Reference'!$B$5</f>
        <v>2.6184206941258504E-5</v>
      </c>
      <c r="H127" s="49">
        <v>0</v>
      </c>
      <c r="I127" s="48">
        <f>Table32[[#This Row],[Residential CLM $ Collected]]/'1.) CLM Reference'!$B$4</f>
        <v>0</v>
      </c>
      <c r="J127" s="49">
        <v>0</v>
      </c>
      <c r="K127" s="48">
        <f>Table32[[#This Row],[Residential Incentive Disbursements]]/'1.) CLM Reference'!$B$5</f>
        <v>0</v>
      </c>
      <c r="L127" s="49">
        <v>19546.184552999999</v>
      </c>
      <c r="M127" s="48">
        <f>Table32[[#This Row],[C&amp;I CLM $ Collected]]/'1.) CLM Reference'!$B$4</f>
        <v>2.1042195389876108E-4</v>
      </c>
      <c r="N127" s="49">
        <v>3261</v>
      </c>
      <c r="O127" s="67">
        <f>Table32[[#This Row],[C&amp;I Incentive Disbursements]]/'1.) CLM Reference'!$B$5</f>
        <v>2.6184206941258504E-5</v>
      </c>
    </row>
    <row r="128" spans="1:15" x14ac:dyDescent="0.35">
      <c r="A128" t="s">
        <v>124</v>
      </c>
      <c r="B128" s="72">
        <v>9009345100</v>
      </c>
      <c r="C128" t="s">
        <v>45</v>
      </c>
      <c r="D128" s="47">
        <f>Table32[[#This Row],[Residential CLM $ Collected]]+Table32[[#This Row],[C&amp;I CLM $ Collected]]</f>
        <v>0.708561</v>
      </c>
      <c r="E128" s="48">
        <f>Table32[[#This Row],[CLM $ Collected ]]/'1.) CLM Reference'!$B$4</f>
        <v>7.6279229673791391E-9</v>
      </c>
      <c r="F128" s="49">
        <f>Table32[[#This Row],[Residential Incentive Disbursements]]+Table32[[#This Row],[C&amp;I Incentive Disbursements]]</f>
        <v>0</v>
      </c>
      <c r="G128" s="48">
        <f>Table32[[#This Row],[Incentive Disbursements]]/'1.) CLM Reference'!$B$5</f>
        <v>0</v>
      </c>
      <c r="H128" s="49">
        <v>0</v>
      </c>
      <c r="I128" s="48">
        <f>Table32[[#This Row],[Residential CLM $ Collected]]/'1.) CLM Reference'!$B$4</f>
        <v>0</v>
      </c>
      <c r="J128" s="49">
        <v>0</v>
      </c>
      <c r="K128" s="48">
        <f>Table32[[#This Row],[Residential Incentive Disbursements]]/'1.) CLM Reference'!$B$5</f>
        <v>0</v>
      </c>
      <c r="L128" s="49">
        <v>0.708561</v>
      </c>
      <c r="M128" s="48">
        <f>Table32[[#This Row],[C&amp;I CLM $ Collected]]/'1.) CLM Reference'!$B$4</f>
        <v>7.6279229673791391E-9</v>
      </c>
      <c r="N128" s="49">
        <v>0</v>
      </c>
      <c r="O128" s="67">
        <f>Table32[[#This Row],[C&amp;I Incentive Disbursements]]/'1.) CLM Reference'!$B$5</f>
        <v>0</v>
      </c>
    </row>
    <row r="129" spans="1:15" x14ac:dyDescent="0.35">
      <c r="A129" t="s">
        <v>124</v>
      </c>
      <c r="B129" s="72">
        <v>9009345201</v>
      </c>
      <c r="C129" t="s">
        <v>45</v>
      </c>
      <c r="D129" s="47">
        <f>Table32[[#This Row],[Residential CLM $ Collected]]+Table32[[#This Row],[C&amp;I CLM $ Collected]]</f>
        <v>2.7743519999999999</v>
      </c>
      <c r="E129" s="48">
        <f>Table32[[#This Row],[CLM $ Collected ]]/'1.) CLM Reference'!$B$4</f>
        <v>2.9866932191292283E-8</v>
      </c>
      <c r="F129" s="49">
        <f>Table32[[#This Row],[Residential Incentive Disbursements]]+Table32[[#This Row],[C&amp;I Incentive Disbursements]]</f>
        <v>0</v>
      </c>
      <c r="G129" s="48">
        <f>Table32[[#This Row],[Incentive Disbursements]]/'1.) CLM Reference'!$B$5</f>
        <v>0</v>
      </c>
      <c r="H129" s="49">
        <v>0</v>
      </c>
      <c r="I129" s="48">
        <f>Table32[[#This Row],[Residential CLM $ Collected]]/'1.) CLM Reference'!$B$4</f>
        <v>0</v>
      </c>
      <c r="J129" s="49">
        <v>0</v>
      </c>
      <c r="K129" s="48">
        <f>Table32[[#This Row],[Residential Incentive Disbursements]]/'1.) CLM Reference'!$B$5</f>
        <v>0</v>
      </c>
      <c r="L129" s="49">
        <v>2.7743519999999999</v>
      </c>
      <c r="M129" s="48">
        <f>Table32[[#This Row],[C&amp;I CLM $ Collected]]/'1.) CLM Reference'!$B$4</f>
        <v>2.9866932191292283E-8</v>
      </c>
      <c r="N129" s="49">
        <v>0</v>
      </c>
      <c r="O129" s="67">
        <f>Table32[[#This Row],[C&amp;I Incentive Disbursements]]/'1.) CLM Reference'!$B$5</f>
        <v>0</v>
      </c>
    </row>
    <row r="130" spans="1:15" x14ac:dyDescent="0.35">
      <c r="A130" t="s">
        <v>124</v>
      </c>
      <c r="B130" s="72">
        <v>9009345300</v>
      </c>
      <c r="C130" t="s">
        <v>45</v>
      </c>
      <c r="D130" s="47">
        <f>Table32[[#This Row],[Residential CLM $ Collected]]+Table32[[#This Row],[C&amp;I CLM $ Collected]]</f>
        <v>4.6768890000000001</v>
      </c>
      <c r="E130" s="48">
        <f>Table32[[#This Row],[CLM $ Collected ]]/'1.) CLM Reference'!$B$4</f>
        <v>5.0348451324561833E-8</v>
      </c>
      <c r="F130" s="49">
        <f>Table32[[#This Row],[Residential Incentive Disbursements]]+Table32[[#This Row],[C&amp;I Incentive Disbursements]]</f>
        <v>0</v>
      </c>
      <c r="G130" s="48">
        <f>Table32[[#This Row],[Incentive Disbursements]]/'1.) CLM Reference'!$B$5</f>
        <v>0</v>
      </c>
      <c r="H130" s="49">
        <v>0</v>
      </c>
      <c r="I130" s="48">
        <f>Table32[[#This Row],[Residential CLM $ Collected]]/'1.) CLM Reference'!$B$4</f>
        <v>0</v>
      </c>
      <c r="J130" s="49">
        <v>0</v>
      </c>
      <c r="K130" s="48">
        <f>Table32[[#This Row],[Residential Incentive Disbursements]]/'1.) CLM Reference'!$B$5</f>
        <v>0</v>
      </c>
      <c r="L130" s="49">
        <v>4.6768890000000001</v>
      </c>
      <c r="M130" s="48">
        <f>Table32[[#This Row],[C&amp;I CLM $ Collected]]/'1.) CLM Reference'!$B$4</f>
        <v>5.0348451324561833E-8</v>
      </c>
      <c r="N130" s="49">
        <v>0</v>
      </c>
      <c r="O130" s="67">
        <f>Table32[[#This Row],[C&amp;I Incentive Disbursements]]/'1.) CLM Reference'!$B$5</f>
        <v>0</v>
      </c>
    </row>
    <row r="131" spans="1:15" x14ac:dyDescent="0.35">
      <c r="A131" t="s">
        <v>124</v>
      </c>
      <c r="B131" s="72">
        <v>9009345400</v>
      </c>
      <c r="C131" t="s">
        <v>45</v>
      </c>
      <c r="D131" s="47">
        <f>Table32[[#This Row],[Residential CLM $ Collected]]+Table32[[#This Row],[C&amp;I CLM $ Collected]]</f>
        <v>266956.95018300001</v>
      </c>
      <c r="E131" s="48">
        <f>Table32[[#This Row],[CLM $ Collected ]]/'1.) CLM Reference'!$B$4</f>
        <v>2.8738909587211186E-3</v>
      </c>
      <c r="F131" s="49">
        <f>Table32[[#This Row],[Residential Incentive Disbursements]]+Table32[[#This Row],[C&amp;I Incentive Disbursements]]</f>
        <v>273631.64</v>
      </c>
      <c r="G131" s="48">
        <f>Table32[[#This Row],[Incentive Disbursements]]/'1.) CLM Reference'!$B$5</f>
        <v>2.1971258777785797E-3</v>
      </c>
      <c r="H131" s="49">
        <v>0</v>
      </c>
      <c r="I131" s="48">
        <f>Table32[[#This Row],[Residential CLM $ Collected]]/'1.) CLM Reference'!$B$4</f>
        <v>0</v>
      </c>
      <c r="J131" s="49">
        <v>0</v>
      </c>
      <c r="K131" s="48">
        <f>Table32[[#This Row],[Residential Incentive Disbursements]]/'1.) CLM Reference'!$B$5</f>
        <v>0</v>
      </c>
      <c r="L131" s="49">
        <v>266956.95018300001</v>
      </c>
      <c r="M131" s="48">
        <f>Table32[[#This Row],[C&amp;I CLM $ Collected]]/'1.) CLM Reference'!$B$4</f>
        <v>2.8738909587211186E-3</v>
      </c>
      <c r="N131" s="49">
        <v>273631.64</v>
      </c>
      <c r="O131" s="67">
        <f>Table32[[#This Row],[C&amp;I Incentive Disbursements]]/'1.) CLM Reference'!$B$5</f>
        <v>2.1971258777785797E-3</v>
      </c>
    </row>
    <row r="132" spans="1:15" x14ac:dyDescent="0.35">
      <c r="A132" t="s">
        <v>125</v>
      </c>
      <c r="B132" s="72">
        <v>9003415300</v>
      </c>
      <c r="C132" t="s">
        <v>45</v>
      </c>
      <c r="D132" s="47">
        <f>Table32[[#This Row],[Residential CLM $ Collected]]+Table32[[#This Row],[C&amp;I CLM $ Collected]]</f>
        <v>33.101922000000002</v>
      </c>
      <c r="E132" s="48">
        <f>Table32[[#This Row],[CLM $ Collected ]]/'1.) CLM Reference'!$B$4</f>
        <v>3.5635451441469801E-7</v>
      </c>
      <c r="F132" s="49">
        <f>Table32[[#This Row],[Residential Incentive Disbursements]]+Table32[[#This Row],[C&amp;I Incentive Disbursements]]</f>
        <v>0</v>
      </c>
      <c r="G132" s="48">
        <f>Table32[[#This Row],[Incentive Disbursements]]/'1.) CLM Reference'!$B$5</f>
        <v>0</v>
      </c>
      <c r="H132" s="49">
        <v>0</v>
      </c>
      <c r="I132" s="48">
        <f>Table32[[#This Row],[Residential CLM $ Collected]]/'1.) CLM Reference'!$B$4</f>
        <v>0</v>
      </c>
      <c r="J132" s="49">
        <v>0</v>
      </c>
      <c r="K132" s="48">
        <f>Table32[[#This Row],[Residential Incentive Disbursements]]/'1.) CLM Reference'!$B$5</f>
        <v>0</v>
      </c>
      <c r="L132" s="49">
        <v>33.101922000000002</v>
      </c>
      <c r="M132" s="48">
        <f>Table32[[#This Row],[C&amp;I CLM $ Collected]]/'1.) CLM Reference'!$B$4</f>
        <v>3.5635451441469801E-7</v>
      </c>
      <c r="N132" s="49">
        <v>0</v>
      </c>
      <c r="O132" s="67">
        <f>Table32[[#This Row],[C&amp;I Incentive Disbursements]]/'1.) CLM Reference'!$B$5</f>
        <v>0</v>
      </c>
    </row>
    <row r="133" spans="1:15" x14ac:dyDescent="0.35">
      <c r="A133" t="s">
        <v>125</v>
      </c>
      <c r="B133" s="72">
        <v>9003416100</v>
      </c>
      <c r="C133" t="s">
        <v>45</v>
      </c>
      <c r="D133" s="47">
        <f>Table32[[#This Row],[Residential CLM $ Collected]]+Table32[[#This Row],[C&amp;I CLM $ Collected]]</f>
        <v>6.1162289999999997</v>
      </c>
      <c r="E133" s="48">
        <f>Table32[[#This Row],[CLM $ Collected ]]/'1.) CLM Reference'!$B$4</f>
        <v>6.5843482301242018E-8</v>
      </c>
      <c r="F133" s="49">
        <f>Table32[[#This Row],[Residential Incentive Disbursements]]+Table32[[#This Row],[C&amp;I Incentive Disbursements]]</f>
        <v>0</v>
      </c>
      <c r="G133" s="48">
        <f>Table32[[#This Row],[Incentive Disbursements]]/'1.) CLM Reference'!$B$5</f>
        <v>0</v>
      </c>
      <c r="H133" s="49">
        <v>0</v>
      </c>
      <c r="I133" s="48">
        <f>Table32[[#This Row],[Residential CLM $ Collected]]/'1.) CLM Reference'!$B$4</f>
        <v>0</v>
      </c>
      <c r="J133" s="49">
        <v>0</v>
      </c>
      <c r="K133" s="48">
        <f>Table32[[#This Row],[Residential Incentive Disbursements]]/'1.) CLM Reference'!$B$5</f>
        <v>0</v>
      </c>
      <c r="L133" s="49">
        <v>6.1162289999999997</v>
      </c>
      <c r="M133" s="48">
        <f>Table32[[#This Row],[C&amp;I CLM $ Collected]]/'1.) CLM Reference'!$B$4</f>
        <v>6.5843482301242018E-8</v>
      </c>
      <c r="N133" s="49">
        <v>0</v>
      </c>
      <c r="O133" s="67">
        <f>Table32[[#This Row],[C&amp;I Incentive Disbursements]]/'1.) CLM Reference'!$B$5</f>
        <v>0</v>
      </c>
    </row>
    <row r="134" spans="1:15" x14ac:dyDescent="0.35">
      <c r="A134" t="s">
        <v>125</v>
      </c>
      <c r="B134" s="72">
        <v>9003416700</v>
      </c>
      <c r="C134" t="s">
        <v>45</v>
      </c>
      <c r="D134" s="47">
        <f>Table32[[#This Row],[Residential CLM $ Collected]]+Table32[[#This Row],[C&amp;I CLM $ Collected]]</f>
        <v>795403.88125800004</v>
      </c>
      <c r="E134" s="48">
        <f>Table32[[#This Row],[CLM $ Collected ]]/'1.) CLM Reference'!$B$4</f>
        <v>8.5628189163535796E-3</v>
      </c>
      <c r="F134" s="49">
        <f>Table32[[#This Row],[Residential Incentive Disbursements]]+Table32[[#This Row],[C&amp;I Incentive Disbursements]]</f>
        <v>839894.66200000001</v>
      </c>
      <c r="G134" s="48">
        <f>Table32[[#This Row],[Incentive Disbursements]]/'1.) CLM Reference'!$B$5</f>
        <v>6.7439361050801493E-3</v>
      </c>
      <c r="H134" s="49">
        <v>0</v>
      </c>
      <c r="I134" s="48">
        <f>Table32[[#This Row],[Residential CLM $ Collected]]/'1.) CLM Reference'!$B$4</f>
        <v>0</v>
      </c>
      <c r="J134" s="49">
        <v>0</v>
      </c>
      <c r="K134" s="48">
        <f>Table32[[#This Row],[Residential Incentive Disbursements]]/'1.) CLM Reference'!$B$5</f>
        <v>0</v>
      </c>
      <c r="L134" s="49">
        <v>795403.88125800004</v>
      </c>
      <c r="M134" s="48">
        <f>Table32[[#This Row],[C&amp;I CLM $ Collected]]/'1.) CLM Reference'!$B$4</f>
        <v>8.5628189163535796E-3</v>
      </c>
      <c r="N134" s="49">
        <v>839894.66200000001</v>
      </c>
      <c r="O134" s="67">
        <f>Table32[[#This Row],[C&amp;I Incentive Disbursements]]/'1.) CLM Reference'!$B$5</f>
        <v>6.7439361050801493E-3</v>
      </c>
    </row>
    <row r="135" spans="1:15" x14ac:dyDescent="0.35">
      <c r="A135" t="s">
        <v>126</v>
      </c>
      <c r="B135" s="72">
        <v>9001100300</v>
      </c>
      <c r="C135" t="s">
        <v>45</v>
      </c>
      <c r="D135" s="47">
        <f>Table32[[#This Row],[Residential CLM $ Collected]]+Table32[[#This Row],[C&amp;I CLM $ Collected]]</f>
        <v>105923.078037</v>
      </c>
      <c r="E135" s="48">
        <f>Table32[[#This Row],[CLM $ Collected ]]/'1.) CLM Reference'!$B$4</f>
        <v>1.1403013709954757E-3</v>
      </c>
      <c r="F135" s="49">
        <f>Table32[[#This Row],[Residential Incentive Disbursements]]+Table32[[#This Row],[C&amp;I Incentive Disbursements]]</f>
        <v>63087.56</v>
      </c>
      <c r="G135" s="48">
        <f>Table32[[#This Row],[Incentive Disbursements]]/'1.) CLM Reference'!$B$5</f>
        <v>5.0656170697916661E-4</v>
      </c>
      <c r="H135" s="49">
        <v>0</v>
      </c>
      <c r="I135" s="48">
        <f>Table32[[#This Row],[Residential CLM $ Collected]]/'1.) CLM Reference'!$B$4</f>
        <v>0</v>
      </c>
      <c r="J135" s="49">
        <v>0</v>
      </c>
      <c r="K135" s="48">
        <f>Table32[[#This Row],[Residential Incentive Disbursements]]/'1.) CLM Reference'!$B$5</f>
        <v>0</v>
      </c>
      <c r="L135" s="49">
        <v>105923.078037</v>
      </c>
      <c r="M135" s="48">
        <f>Table32[[#This Row],[C&amp;I CLM $ Collected]]/'1.) CLM Reference'!$B$4</f>
        <v>1.1403013709954757E-3</v>
      </c>
      <c r="N135" s="49">
        <v>63087.56</v>
      </c>
      <c r="O135" s="67">
        <f>Table32[[#This Row],[C&amp;I Incentive Disbursements]]/'1.) CLM Reference'!$B$5</f>
        <v>5.0656170697916661E-4</v>
      </c>
    </row>
    <row r="136" spans="1:15" x14ac:dyDescent="0.35">
      <c r="A136" t="s">
        <v>126</v>
      </c>
      <c r="B136" s="72">
        <v>9001103000</v>
      </c>
      <c r="C136" t="s">
        <v>45</v>
      </c>
      <c r="D136" s="47">
        <f>Table32[[#This Row],[Residential CLM $ Collected]]+Table32[[#This Row],[C&amp;I CLM $ Collected]]</f>
        <v>8114.8984559999999</v>
      </c>
      <c r="E136" s="48">
        <f>Table32[[#This Row],[CLM $ Collected ]]/'1.) CLM Reference'!$B$4</f>
        <v>8.7359903114159426E-5</v>
      </c>
      <c r="F136" s="49">
        <f>Table32[[#This Row],[Residential Incentive Disbursements]]+Table32[[#This Row],[C&amp;I Incentive Disbursements]]</f>
        <v>0</v>
      </c>
      <c r="G136" s="48">
        <f>Table32[[#This Row],[Incentive Disbursements]]/'1.) CLM Reference'!$B$5</f>
        <v>0</v>
      </c>
      <c r="H136" s="49">
        <v>0</v>
      </c>
      <c r="I136" s="48">
        <f>Table32[[#This Row],[Residential CLM $ Collected]]/'1.) CLM Reference'!$B$4</f>
        <v>0</v>
      </c>
      <c r="J136" s="49">
        <v>0</v>
      </c>
      <c r="K136" s="48">
        <f>Table32[[#This Row],[Residential Incentive Disbursements]]/'1.) CLM Reference'!$B$5</f>
        <v>0</v>
      </c>
      <c r="L136" s="49">
        <v>8114.8984559999999</v>
      </c>
      <c r="M136" s="48">
        <f>Table32[[#This Row],[C&amp;I CLM $ Collected]]/'1.) CLM Reference'!$B$4</f>
        <v>8.7359903114159426E-5</v>
      </c>
      <c r="N136" s="49">
        <v>0</v>
      </c>
      <c r="O136" s="67">
        <f>Table32[[#This Row],[C&amp;I Incentive Disbursements]]/'1.) CLM Reference'!$B$5</f>
        <v>0</v>
      </c>
    </row>
    <row r="137" spans="1:15" x14ac:dyDescent="0.35">
      <c r="A137" t="s">
        <v>127</v>
      </c>
      <c r="B137" s="72">
        <v>9001220200</v>
      </c>
      <c r="C137" t="s">
        <v>45</v>
      </c>
      <c r="D137" s="47">
        <f>Table32[[#This Row],[Residential CLM $ Collected]]+Table32[[#This Row],[C&amp;I CLM $ Collected]]</f>
        <v>20471.045511</v>
      </c>
      <c r="E137" s="48">
        <f>Table32[[#This Row],[CLM $ Collected ]]/'1.) CLM Reference'!$B$4</f>
        <v>2.2037842644404723E-4</v>
      </c>
      <c r="F137" s="49">
        <f>Table32[[#This Row],[Residential Incentive Disbursements]]+Table32[[#This Row],[C&amp;I Incentive Disbursements]]</f>
        <v>44711.75</v>
      </c>
      <c r="G137" s="48">
        <f>Table32[[#This Row],[Incentive Disbursements]]/'1.) CLM Reference'!$B$5</f>
        <v>3.590130986525038E-4</v>
      </c>
      <c r="H137" s="49">
        <v>0</v>
      </c>
      <c r="I137" s="48">
        <f>Table32[[#This Row],[Residential CLM $ Collected]]/'1.) CLM Reference'!$B$4</f>
        <v>0</v>
      </c>
      <c r="J137" s="49">
        <v>0</v>
      </c>
      <c r="K137" s="48">
        <f>Table32[[#This Row],[Residential Incentive Disbursements]]/'1.) CLM Reference'!$B$5</f>
        <v>0</v>
      </c>
      <c r="L137" s="49">
        <v>20471.045511</v>
      </c>
      <c r="M137" s="48">
        <f>Table32[[#This Row],[C&amp;I CLM $ Collected]]/'1.) CLM Reference'!$B$4</f>
        <v>2.2037842644404723E-4</v>
      </c>
      <c r="N137" s="49">
        <v>44711.75</v>
      </c>
      <c r="O137" s="67">
        <f>Table32[[#This Row],[C&amp;I Incentive Disbursements]]/'1.) CLM Reference'!$B$5</f>
        <v>3.590130986525038E-4</v>
      </c>
    </row>
    <row r="138" spans="1:15" x14ac:dyDescent="0.35">
      <c r="A138" t="s">
        <v>127</v>
      </c>
      <c r="B138" s="72">
        <v>9001220300</v>
      </c>
      <c r="C138" t="s">
        <v>45</v>
      </c>
      <c r="D138" s="47">
        <f>Table32[[#This Row],[Residential CLM $ Collected]]+Table32[[#This Row],[C&amp;I CLM $ Collected]]</f>
        <v>1.0031909999999999</v>
      </c>
      <c r="E138" s="48">
        <f>Table32[[#This Row],[CLM $ Collected ]]/'1.) CLM Reference'!$B$4</f>
        <v>1.0799724610256628E-8</v>
      </c>
      <c r="F138" s="49">
        <f>Table32[[#This Row],[Residential Incentive Disbursements]]+Table32[[#This Row],[C&amp;I Incentive Disbursements]]</f>
        <v>0</v>
      </c>
      <c r="G138" s="48">
        <f>Table32[[#This Row],[Incentive Disbursements]]/'1.) CLM Reference'!$B$5</f>
        <v>0</v>
      </c>
      <c r="H138" s="49">
        <v>0</v>
      </c>
      <c r="I138" s="48">
        <f>Table32[[#This Row],[Residential CLM $ Collected]]/'1.) CLM Reference'!$B$4</f>
        <v>0</v>
      </c>
      <c r="J138" s="49">
        <v>0</v>
      </c>
      <c r="K138" s="48">
        <f>Table32[[#This Row],[Residential Incentive Disbursements]]/'1.) CLM Reference'!$B$5</f>
        <v>0</v>
      </c>
      <c r="L138" s="49">
        <v>1.0031909999999999</v>
      </c>
      <c r="M138" s="48">
        <f>Table32[[#This Row],[C&amp;I CLM $ Collected]]/'1.) CLM Reference'!$B$4</f>
        <v>1.0799724610256628E-8</v>
      </c>
      <c r="N138" s="49">
        <v>0</v>
      </c>
      <c r="O138" s="67">
        <f>Table32[[#This Row],[C&amp;I Incentive Disbursements]]/'1.) CLM Reference'!$B$5</f>
        <v>0</v>
      </c>
    </row>
    <row r="139" spans="1:15" x14ac:dyDescent="0.35">
      <c r="A139" t="s">
        <v>128</v>
      </c>
      <c r="B139" s="72">
        <v>9005306100</v>
      </c>
      <c r="C139" t="s">
        <v>45</v>
      </c>
      <c r="D139" s="47">
        <f>Table32[[#This Row],[Residential CLM $ Collected]]+Table32[[#This Row],[C&amp;I CLM $ Collected]]</f>
        <v>45899.135961</v>
      </c>
      <c r="E139" s="48">
        <f>Table32[[#This Row],[CLM $ Collected ]]/'1.) CLM Reference'!$B$4</f>
        <v>4.9412128720007127E-4</v>
      </c>
      <c r="F139" s="49">
        <f>Table32[[#This Row],[Residential Incentive Disbursements]]+Table32[[#This Row],[C&amp;I Incentive Disbursements]]</f>
        <v>69634.759999999995</v>
      </c>
      <c r="G139" s="48">
        <f>Table32[[#This Row],[Incentive Disbursements]]/'1.) CLM Reference'!$B$5</f>
        <v>5.5913246431918732E-4</v>
      </c>
      <c r="H139" s="49">
        <v>0</v>
      </c>
      <c r="I139" s="48">
        <f>Table32[[#This Row],[Residential CLM $ Collected]]/'1.) CLM Reference'!$B$4</f>
        <v>0</v>
      </c>
      <c r="J139" s="49">
        <v>0</v>
      </c>
      <c r="K139" s="48">
        <f>Table32[[#This Row],[Residential Incentive Disbursements]]/'1.) CLM Reference'!$B$5</f>
        <v>0</v>
      </c>
      <c r="L139" s="49">
        <v>45899.135961</v>
      </c>
      <c r="M139" s="48">
        <f>Table32[[#This Row],[C&amp;I CLM $ Collected]]/'1.) CLM Reference'!$B$4</f>
        <v>4.9412128720007127E-4</v>
      </c>
      <c r="N139" s="49">
        <v>69634.759999999995</v>
      </c>
      <c r="O139" s="67">
        <f>Table32[[#This Row],[C&amp;I Incentive Disbursements]]/'1.) CLM Reference'!$B$5</f>
        <v>5.5913246431918732E-4</v>
      </c>
    </row>
    <row r="140" spans="1:15" x14ac:dyDescent="0.35">
      <c r="A140" t="s">
        <v>129</v>
      </c>
      <c r="B140" s="72">
        <v>9011690300</v>
      </c>
      <c r="C140" t="s">
        <v>45</v>
      </c>
      <c r="D140" s="47">
        <f>Table32[[#This Row],[Residential CLM $ Collected]]+Table32[[#This Row],[C&amp;I CLM $ Collected]]</f>
        <v>420980.47290600004</v>
      </c>
      <c r="E140" s="48">
        <f>Table32[[#This Row],[CLM $ Collected ]]/'1.) CLM Reference'!$B$4</f>
        <v>4.5320115249044323E-3</v>
      </c>
      <c r="F140" s="49">
        <f>Table32[[#This Row],[Residential Incentive Disbursements]]+Table32[[#This Row],[C&amp;I Incentive Disbursements]]</f>
        <v>613983.53</v>
      </c>
      <c r="G140" s="48">
        <f>Table32[[#This Row],[Incentive Disbursements]]/'1.) CLM Reference'!$B$5</f>
        <v>4.9299821551807418E-3</v>
      </c>
      <c r="H140" s="49">
        <v>0</v>
      </c>
      <c r="I140" s="48">
        <f>Table32[[#This Row],[Residential CLM $ Collected]]/'1.) CLM Reference'!$B$4</f>
        <v>0</v>
      </c>
      <c r="J140" s="49">
        <v>0</v>
      </c>
      <c r="K140" s="48">
        <f>Table32[[#This Row],[Residential Incentive Disbursements]]/'1.) CLM Reference'!$B$5</f>
        <v>0</v>
      </c>
      <c r="L140" s="49">
        <v>420980.47290600004</v>
      </c>
      <c r="M140" s="48">
        <f>Table32[[#This Row],[C&amp;I CLM $ Collected]]/'1.) CLM Reference'!$B$4</f>
        <v>4.5320115249044323E-3</v>
      </c>
      <c r="N140" s="49">
        <v>613983.53</v>
      </c>
      <c r="O140" s="67">
        <f>Table32[[#This Row],[C&amp;I Incentive Disbursements]]/'1.) CLM Reference'!$B$5</f>
        <v>4.9299821551807418E-3</v>
      </c>
    </row>
    <row r="141" spans="1:15" x14ac:dyDescent="0.35">
      <c r="A141" t="s">
        <v>129</v>
      </c>
      <c r="B141" s="72">
        <v>9011690500</v>
      </c>
      <c r="C141" t="s">
        <v>45</v>
      </c>
      <c r="D141" s="47">
        <f>Table32[[#This Row],[Residential CLM $ Collected]]+Table32[[#This Row],[C&amp;I CLM $ Collected]]</f>
        <v>184.32342599999998</v>
      </c>
      <c r="E141" s="48">
        <f>Table32[[#This Row],[CLM $ Collected ]]/'1.) CLM Reference'!$B$4</f>
        <v>1.9843103058331029E-6</v>
      </c>
      <c r="F141" s="49">
        <f>Table32[[#This Row],[Residential Incentive Disbursements]]+Table32[[#This Row],[C&amp;I Incentive Disbursements]]</f>
        <v>0</v>
      </c>
      <c r="G141" s="48">
        <f>Table32[[#This Row],[Incentive Disbursements]]/'1.) CLM Reference'!$B$5</f>
        <v>0</v>
      </c>
      <c r="H141" s="49">
        <v>0</v>
      </c>
      <c r="I141" s="48">
        <f>Table32[[#This Row],[Residential CLM $ Collected]]/'1.) CLM Reference'!$B$4</f>
        <v>0</v>
      </c>
      <c r="J141" s="49">
        <v>0</v>
      </c>
      <c r="K141" s="48">
        <f>Table32[[#This Row],[Residential Incentive Disbursements]]/'1.) CLM Reference'!$B$5</f>
        <v>0</v>
      </c>
      <c r="L141" s="49">
        <v>184.32342599999998</v>
      </c>
      <c r="M141" s="48">
        <f>Table32[[#This Row],[C&amp;I CLM $ Collected]]/'1.) CLM Reference'!$B$4</f>
        <v>1.9843103058331029E-6</v>
      </c>
      <c r="N141" s="49">
        <v>0</v>
      </c>
      <c r="O141" s="67">
        <f>Table32[[#This Row],[C&amp;I Incentive Disbursements]]/'1.) CLM Reference'!$B$5</f>
        <v>0</v>
      </c>
    </row>
    <row r="142" spans="1:15" x14ac:dyDescent="0.35">
      <c r="A142" t="s">
        <v>130</v>
      </c>
      <c r="B142" s="72">
        <v>9005253200</v>
      </c>
      <c r="C142" t="s">
        <v>45</v>
      </c>
      <c r="D142" s="47">
        <f>Table32[[#This Row],[Residential CLM $ Collected]]+Table32[[#This Row],[C&amp;I CLM $ Collected]]</f>
        <v>160435.07531099999</v>
      </c>
      <c r="E142" s="48">
        <f>Table32[[#This Row],[CLM $ Collected ]]/'1.) CLM Reference'!$B$4</f>
        <v>1.7271433168604803E-3</v>
      </c>
      <c r="F142" s="49">
        <f>Table32[[#This Row],[Residential Incentive Disbursements]]+Table32[[#This Row],[C&amp;I Incentive Disbursements]]</f>
        <v>92234.91</v>
      </c>
      <c r="G142" s="48">
        <f>Table32[[#This Row],[Incentive Disbursements]]/'1.) CLM Reference'!$B$5</f>
        <v>7.4060042031534915E-4</v>
      </c>
      <c r="H142" s="49">
        <v>0</v>
      </c>
      <c r="I142" s="48">
        <f>Table32[[#This Row],[Residential CLM $ Collected]]/'1.) CLM Reference'!$B$4</f>
        <v>0</v>
      </c>
      <c r="J142" s="49">
        <v>0</v>
      </c>
      <c r="K142" s="48">
        <f>Table32[[#This Row],[Residential Incentive Disbursements]]/'1.) CLM Reference'!$B$5</f>
        <v>0</v>
      </c>
      <c r="L142" s="49">
        <v>160435.07531099999</v>
      </c>
      <c r="M142" s="48">
        <f>Table32[[#This Row],[C&amp;I CLM $ Collected]]/'1.) CLM Reference'!$B$4</f>
        <v>1.7271433168604803E-3</v>
      </c>
      <c r="N142" s="49">
        <v>92234.91</v>
      </c>
      <c r="O142" s="67">
        <f>Table32[[#This Row],[C&amp;I Incentive Disbursements]]/'1.) CLM Reference'!$B$5</f>
        <v>7.4060042031534915E-4</v>
      </c>
    </row>
    <row r="143" spans="1:15" x14ac:dyDescent="0.35">
      <c r="A143" t="s">
        <v>130</v>
      </c>
      <c r="B143" s="72">
        <v>9005253400</v>
      </c>
      <c r="C143" t="s">
        <v>45</v>
      </c>
      <c r="D143" s="47">
        <f>Table32[[#This Row],[Residential CLM $ Collected]]+Table32[[#This Row],[C&amp;I CLM $ Collected]]</f>
        <v>2.203929</v>
      </c>
      <c r="E143" s="48">
        <f>Table32[[#This Row],[CLM $ Collected ]]/'1.) CLM Reference'!$B$4</f>
        <v>2.3726116223688491E-8</v>
      </c>
      <c r="F143" s="49">
        <f>Table32[[#This Row],[Residential Incentive Disbursements]]+Table32[[#This Row],[C&amp;I Incentive Disbursements]]</f>
        <v>33318</v>
      </c>
      <c r="G143" s="48">
        <f>Table32[[#This Row],[Incentive Disbursements]]/'1.) CLM Reference'!$B$5</f>
        <v>2.6752695702816649E-4</v>
      </c>
      <c r="H143" s="49">
        <v>0</v>
      </c>
      <c r="I143" s="48">
        <f>Table32[[#This Row],[Residential CLM $ Collected]]/'1.) CLM Reference'!$B$4</f>
        <v>0</v>
      </c>
      <c r="J143" s="49">
        <v>0</v>
      </c>
      <c r="K143" s="48">
        <f>Table32[[#This Row],[Residential Incentive Disbursements]]/'1.) CLM Reference'!$B$5</f>
        <v>0</v>
      </c>
      <c r="L143" s="49">
        <v>2.203929</v>
      </c>
      <c r="M143" s="48">
        <f>Table32[[#This Row],[C&amp;I CLM $ Collected]]/'1.) CLM Reference'!$B$4</f>
        <v>2.3726116223688491E-8</v>
      </c>
      <c r="N143" s="49">
        <v>33318</v>
      </c>
      <c r="O143" s="67">
        <f>Table32[[#This Row],[C&amp;I Incentive Disbursements]]/'1.) CLM Reference'!$B$5</f>
        <v>2.6752695702816649E-4</v>
      </c>
    </row>
    <row r="144" spans="1:15" x14ac:dyDescent="0.35">
      <c r="A144" t="s">
        <v>130</v>
      </c>
      <c r="B144" s="72">
        <v>9005253500</v>
      </c>
      <c r="C144" t="s">
        <v>45</v>
      </c>
      <c r="D144" s="47">
        <f>Table32[[#This Row],[Residential CLM $ Collected]]+Table32[[#This Row],[C&amp;I CLM $ Collected]]</f>
        <v>7.2517620000000003</v>
      </c>
      <c r="E144" s="48">
        <f>Table32[[#This Row],[CLM $ Collected ]]/'1.) CLM Reference'!$B$4</f>
        <v>7.8067917813381332E-8</v>
      </c>
      <c r="F144" s="49">
        <f>Table32[[#This Row],[Residential Incentive Disbursements]]+Table32[[#This Row],[C&amp;I Incentive Disbursements]]</f>
        <v>0</v>
      </c>
      <c r="G144" s="48">
        <f>Table32[[#This Row],[Incentive Disbursements]]/'1.) CLM Reference'!$B$5</f>
        <v>0</v>
      </c>
      <c r="H144" s="49">
        <v>0</v>
      </c>
      <c r="I144" s="48">
        <f>Table32[[#This Row],[Residential CLM $ Collected]]/'1.) CLM Reference'!$B$4</f>
        <v>0</v>
      </c>
      <c r="J144" s="49">
        <v>0</v>
      </c>
      <c r="K144" s="48">
        <f>Table32[[#This Row],[Residential Incentive Disbursements]]/'1.) CLM Reference'!$B$5</f>
        <v>0</v>
      </c>
      <c r="L144" s="49">
        <v>7.2517620000000003</v>
      </c>
      <c r="M144" s="48">
        <f>Table32[[#This Row],[C&amp;I CLM $ Collected]]/'1.) CLM Reference'!$B$4</f>
        <v>7.8067917813381332E-8</v>
      </c>
      <c r="N144" s="49">
        <v>0</v>
      </c>
      <c r="O144" s="67">
        <f>Table32[[#This Row],[C&amp;I Incentive Disbursements]]/'1.) CLM Reference'!$B$5</f>
        <v>0</v>
      </c>
    </row>
    <row r="145" spans="1:15" x14ac:dyDescent="0.35">
      <c r="A145" t="s">
        <v>131</v>
      </c>
      <c r="B145" s="72">
        <v>9003494100</v>
      </c>
      <c r="C145" t="s">
        <v>45</v>
      </c>
      <c r="D145" s="47">
        <f>Table32[[#This Row],[Residential CLM $ Collected]]+Table32[[#This Row],[C&amp;I CLM $ Collected]]</f>
        <v>570514.47681899997</v>
      </c>
      <c r="E145" s="48">
        <f>Table32[[#This Row],[CLM $ Collected ]]/'1.) CLM Reference'!$B$4</f>
        <v>6.1418007496178081E-3</v>
      </c>
      <c r="F145" s="49">
        <f>Table32[[#This Row],[Residential Incentive Disbursements]]+Table32[[#This Row],[C&amp;I Incentive Disbursements]]</f>
        <v>356588.11359999998</v>
      </c>
      <c r="G145" s="48">
        <f>Table32[[#This Row],[Incentive Disbursements]]/'1.) CLM Reference'!$B$5</f>
        <v>2.863225071847714E-3</v>
      </c>
      <c r="H145" s="49">
        <v>0</v>
      </c>
      <c r="I145" s="48">
        <f>Table32[[#This Row],[Residential CLM $ Collected]]/'1.) CLM Reference'!$B$4</f>
        <v>0</v>
      </c>
      <c r="J145" s="49">
        <v>0</v>
      </c>
      <c r="K145" s="48">
        <f>Table32[[#This Row],[Residential Incentive Disbursements]]/'1.) CLM Reference'!$B$5</f>
        <v>0</v>
      </c>
      <c r="L145" s="49">
        <v>570514.47681899997</v>
      </c>
      <c r="M145" s="48">
        <f>Table32[[#This Row],[C&amp;I CLM $ Collected]]/'1.) CLM Reference'!$B$4</f>
        <v>6.1418007496178081E-3</v>
      </c>
      <c r="N145" s="49">
        <v>356588.11359999998</v>
      </c>
      <c r="O145" s="67">
        <f>Table32[[#This Row],[C&amp;I Incentive Disbursements]]/'1.) CLM Reference'!$B$5</f>
        <v>2.863225071847714E-3</v>
      </c>
    </row>
    <row r="146" spans="1:15" x14ac:dyDescent="0.35">
      <c r="A146" t="s">
        <v>131</v>
      </c>
      <c r="B146" s="72">
        <v>9003494400</v>
      </c>
      <c r="C146" t="s">
        <v>45</v>
      </c>
      <c r="D146" s="47">
        <f>Table32[[#This Row],[Residential CLM $ Collected]]+Table32[[#This Row],[C&amp;I CLM $ Collected]]</f>
        <v>2027.9706510000001</v>
      </c>
      <c r="E146" s="48">
        <f>Table32[[#This Row],[CLM $ Collected ]]/'1.) CLM Reference'!$B$4</f>
        <v>2.1831859086138986E-5</v>
      </c>
      <c r="F146" s="49">
        <f>Table32[[#This Row],[Residential Incentive Disbursements]]+Table32[[#This Row],[C&amp;I Incentive Disbursements]]</f>
        <v>0</v>
      </c>
      <c r="G146" s="48">
        <f>Table32[[#This Row],[Incentive Disbursements]]/'1.) CLM Reference'!$B$5</f>
        <v>0</v>
      </c>
      <c r="H146" s="49">
        <v>0</v>
      </c>
      <c r="I146" s="48">
        <f>Table32[[#This Row],[Residential CLM $ Collected]]/'1.) CLM Reference'!$B$4</f>
        <v>0</v>
      </c>
      <c r="J146" s="49">
        <v>0</v>
      </c>
      <c r="K146" s="48">
        <f>Table32[[#This Row],[Residential Incentive Disbursements]]/'1.) CLM Reference'!$B$5</f>
        <v>0</v>
      </c>
      <c r="L146" s="49">
        <v>2027.9706510000001</v>
      </c>
      <c r="M146" s="48">
        <f>Table32[[#This Row],[C&amp;I CLM $ Collected]]/'1.) CLM Reference'!$B$4</f>
        <v>2.1831859086138986E-5</v>
      </c>
      <c r="N146" s="49">
        <v>0</v>
      </c>
      <c r="O146" s="67">
        <f>Table32[[#This Row],[C&amp;I Incentive Disbursements]]/'1.) CLM Reference'!$B$5</f>
        <v>0</v>
      </c>
    </row>
    <row r="147" spans="1:15" x14ac:dyDescent="0.35">
      <c r="A147" t="s">
        <v>132</v>
      </c>
      <c r="B147" s="72">
        <v>9001100300</v>
      </c>
      <c r="C147" t="s">
        <v>45</v>
      </c>
      <c r="D147" s="47">
        <f>Table32[[#This Row],[Residential CLM $ Collected]]+Table32[[#This Row],[C&amp;I CLM $ Collected]]</f>
        <v>202018.35801</v>
      </c>
      <c r="E147" s="48">
        <f>Table32[[#This Row],[CLM $ Collected ]]/'1.) CLM Reference'!$B$4</f>
        <v>2.1748028368717733E-3</v>
      </c>
      <c r="F147" s="49">
        <f>Table32[[#This Row],[Residential Incentive Disbursements]]+Table32[[#This Row],[C&amp;I Incentive Disbursements]]</f>
        <v>433351.03200000001</v>
      </c>
      <c r="G147" s="48">
        <f>Table32[[#This Row],[Incentive Disbursements]]/'1.) CLM Reference'!$B$5</f>
        <v>3.4795931003054085E-3</v>
      </c>
      <c r="H147" s="49">
        <v>0</v>
      </c>
      <c r="I147" s="48">
        <f>Table32[[#This Row],[Residential CLM $ Collected]]/'1.) CLM Reference'!$B$4</f>
        <v>0</v>
      </c>
      <c r="J147" s="49">
        <v>0</v>
      </c>
      <c r="K147" s="48">
        <f>Table32[[#This Row],[Residential Incentive Disbursements]]/'1.) CLM Reference'!$B$5</f>
        <v>0</v>
      </c>
      <c r="L147" s="49">
        <v>202018.35801</v>
      </c>
      <c r="M147" s="48">
        <f>Table32[[#This Row],[C&amp;I CLM $ Collected]]/'1.) CLM Reference'!$B$4</f>
        <v>2.1748028368717733E-3</v>
      </c>
      <c r="N147" s="49">
        <v>433351.03200000001</v>
      </c>
      <c r="O147" s="67">
        <f>Table32[[#This Row],[C&amp;I Incentive Disbursements]]/'1.) CLM Reference'!$B$5</f>
        <v>3.4795931003054085E-3</v>
      </c>
    </row>
    <row r="148" spans="1:15" x14ac:dyDescent="0.35">
      <c r="A148" t="s">
        <v>132</v>
      </c>
      <c r="B148" s="72">
        <v>9001230100</v>
      </c>
      <c r="C148" t="s">
        <v>45</v>
      </c>
      <c r="D148" s="47">
        <f>Table32[[#This Row],[Residential CLM $ Collected]]+Table32[[#This Row],[C&amp;I CLM $ Collected]]</f>
        <v>0</v>
      </c>
      <c r="E148" s="48">
        <f>Table32[[#This Row],[CLM $ Collected ]]/'1.) CLM Reference'!$B$4</f>
        <v>0</v>
      </c>
      <c r="F148" s="49">
        <f>Table32[[#This Row],[Residential Incentive Disbursements]]+Table32[[#This Row],[C&amp;I Incentive Disbursements]]</f>
        <v>17030</v>
      </c>
      <c r="G148" s="48">
        <f>Table32[[#This Row],[Incentive Disbursements]]/'1.) CLM Reference'!$B$5</f>
        <v>1.3674242386066616E-4</v>
      </c>
      <c r="H148" s="49">
        <v>0</v>
      </c>
      <c r="I148" s="48">
        <f>Table32[[#This Row],[Residential CLM $ Collected]]/'1.) CLM Reference'!$B$4</f>
        <v>0</v>
      </c>
      <c r="J148" s="49">
        <v>0</v>
      </c>
      <c r="K148" s="48">
        <f>Table32[[#This Row],[Residential Incentive Disbursements]]/'1.) CLM Reference'!$B$5</f>
        <v>0</v>
      </c>
      <c r="L148" s="49">
        <v>0</v>
      </c>
      <c r="M148" s="48">
        <f>Table32[[#This Row],[C&amp;I CLM $ Collected]]/'1.) CLM Reference'!$B$4</f>
        <v>0</v>
      </c>
      <c r="N148" s="49">
        <v>17030</v>
      </c>
      <c r="O148" s="67">
        <f>Table32[[#This Row],[C&amp;I Incentive Disbursements]]/'1.) CLM Reference'!$B$5</f>
        <v>1.3674242386066616E-4</v>
      </c>
    </row>
    <row r="149" spans="1:15" x14ac:dyDescent="0.35">
      <c r="A149" t="s">
        <v>132</v>
      </c>
      <c r="B149" s="72">
        <v>9001230200</v>
      </c>
      <c r="C149" t="s">
        <v>45</v>
      </c>
      <c r="D149" s="47">
        <f>Table32[[#This Row],[Residential CLM $ Collected]]+Table32[[#This Row],[C&amp;I CLM $ Collected]]</f>
        <v>17.725617</v>
      </c>
      <c r="E149" s="48">
        <f>Table32[[#This Row],[CLM $ Collected ]]/'1.) CLM Reference'!$B$4</f>
        <v>1.9082286638026383E-7</v>
      </c>
      <c r="F149" s="49">
        <f>Table32[[#This Row],[Residential Incentive Disbursements]]+Table32[[#This Row],[C&amp;I Incentive Disbursements]]</f>
        <v>0</v>
      </c>
      <c r="G149" s="48">
        <f>Table32[[#This Row],[Incentive Disbursements]]/'1.) CLM Reference'!$B$5</f>
        <v>0</v>
      </c>
      <c r="H149" s="49">
        <v>0</v>
      </c>
      <c r="I149" s="48">
        <f>Table32[[#This Row],[Residential CLM $ Collected]]/'1.) CLM Reference'!$B$4</f>
        <v>0</v>
      </c>
      <c r="J149" s="49">
        <v>0</v>
      </c>
      <c r="K149" s="48">
        <f>Table32[[#This Row],[Residential Incentive Disbursements]]/'1.) CLM Reference'!$B$5</f>
        <v>0</v>
      </c>
      <c r="L149" s="49">
        <v>17.725617</v>
      </c>
      <c r="M149" s="48">
        <f>Table32[[#This Row],[C&amp;I CLM $ Collected]]/'1.) CLM Reference'!$B$4</f>
        <v>1.9082286638026383E-7</v>
      </c>
      <c r="N149" s="49">
        <v>0</v>
      </c>
      <c r="O149" s="67">
        <f>Table32[[#This Row],[C&amp;I Incentive Disbursements]]/'1.) CLM Reference'!$B$5</f>
        <v>0</v>
      </c>
    </row>
    <row r="150" spans="1:15" x14ac:dyDescent="0.35">
      <c r="A150" t="s">
        <v>133</v>
      </c>
      <c r="B150" s="72">
        <v>9005425600</v>
      </c>
      <c r="C150" t="s">
        <v>45</v>
      </c>
      <c r="D150" s="47">
        <f>Table32[[#This Row],[Residential CLM $ Collected]]+Table32[[#This Row],[C&amp;I CLM $ Collected]]</f>
        <v>562.93988100000001</v>
      </c>
      <c r="E150" s="48">
        <f>Table32[[#This Row],[CLM $ Collected ]]/'1.) CLM Reference'!$B$4</f>
        <v>6.0602574055495293E-6</v>
      </c>
      <c r="F150" s="49">
        <f>Table32[[#This Row],[Residential Incentive Disbursements]]+Table32[[#This Row],[C&amp;I Incentive Disbursements]]</f>
        <v>1806</v>
      </c>
      <c r="G150" s="48">
        <f>Table32[[#This Row],[Incentive Disbursements]]/'1.) CLM Reference'!$B$5</f>
        <v>1.4501281121101767E-5</v>
      </c>
      <c r="H150" s="49">
        <v>0</v>
      </c>
      <c r="I150" s="48">
        <f>Table32[[#This Row],[Residential CLM $ Collected]]/'1.) CLM Reference'!$B$4</f>
        <v>0</v>
      </c>
      <c r="J150" s="49">
        <v>0</v>
      </c>
      <c r="K150" s="48">
        <f>Table32[[#This Row],[Residential Incentive Disbursements]]/'1.) CLM Reference'!$B$5</f>
        <v>0</v>
      </c>
      <c r="L150" s="49">
        <v>562.93988100000001</v>
      </c>
      <c r="M150" s="48">
        <f>Table32[[#This Row],[C&amp;I CLM $ Collected]]/'1.) CLM Reference'!$B$4</f>
        <v>6.0602574055495293E-6</v>
      </c>
      <c r="N150" s="49">
        <v>1806</v>
      </c>
      <c r="O150" s="67">
        <f>Table32[[#This Row],[C&amp;I Incentive Disbursements]]/'1.) CLM Reference'!$B$5</f>
        <v>1.4501281121101767E-5</v>
      </c>
    </row>
    <row r="151" spans="1:15" x14ac:dyDescent="0.35">
      <c r="A151" t="s">
        <v>134</v>
      </c>
      <c r="B151" s="72">
        <v>9005260200</v>
      </c>
      <c r="C151" t="s">
        <v>45</v>
      </c>
      <c r="D151" s="47">
        <f>Table32[[#This Row],[Residential CLM $ Collected]]+Table32[[#This Row],[C&amp;I CLM $ Collected]]</f>
        <v>286761.10310399998</v>
      </c>
      <c r="E151" s="48">
        <f>Table32[[#This Row],[CLM $ Collected ]]/'1.) CLM Reference'!$B$4</f>
        <v>3.0870900381448868E-3</v>
      </c>
      <c r="F151" s="49">
        <f>Table32[[#This Row],[Residential Incentive Disbursements]]+Table32[[#This Row],[C&amp;I Incentive Disbursements]]</f>
        <v>26230.63</v>
      </c>
      <c r="G151" s="48">
        <f>Table32[[#This Row],[Incentive Disbursements]]/'1.) CLM Reference'!$B$5</f>
        <v>2.1061890344053469E-4</v>
      </c>
      <c r="H151" s="49">
        <v>0</v>
      </c>
      <c r="I151" s="48">
        <f>Table32[[#This Row],[Residential CLM $ Collected]]/'1.) CLM Reference'!$B$4</f>
        <v>0</v>
      </c>
      <c r="J151" s="49">
        <v>0</v>
      </c>
      <c r="K151" s="48">
        <f>Table32[[#This Row],[Residential Incentive Disbursements]]/'1.) CLM Reference'!$B$5</f>
        <v>0</v>
      </c>
      <c r="L151" s="49">
        <v>286761.10310399998</v>
      </c>
      <c r="M151" s="48">
        <f>Table32[[#This Row],[C&amp;I CLM $ Collected]]/'1.) CLM Reference'!$B$4</f>
        <v>3.0870900381448868E-3</v>
      </c>
      <c r="N151" s="49">
        <v>26230.63</v>
      </c>
      <c r="O151" s="67">
        <f>Table32[[#This Row],[C&amp;I Incentive Disbursements]]/'1.) CLM Reference'!$B$5</f>
        <v>2.1061890344053469E-4</v>
      </c>
    </row>
    <row r="152" spans="1:15" x14ac:dyDescent="0.35">
      <c r="A152" t="s">
        <v>135</v>
      </c>
      <c r="B152" s="72">
        <v>9011707100</v>
      </c>
      <c r="C152" t="s">
        <v>45</v>
      </c>
      <c r="D152" s="47">
        <f>Table32[[#This Row],[Residential CLM $ Collected]]+Table32[[#This Row],[C&amp;I CLM $ Collected]]</f>
        <v>34809.488805000001</v>
      </c>
      <c r="E152" s="48">
        <f>Table32[[#This Row],[CLM $ Collected ]]/'1.) CLM Reference'!$B$4</f>
        <v>3.7473710680998044E-4</v>
      </c>
      <c r="F152" s="49">
        <f>Table32[[#This Row],[Residential Incentive Disbursements]]+Table32[[#This Row],[C&amp;I Incentive Disbursements]]</f>
        <v>24981.15</v>
      </c>
      <c r="G152" s="48">
        <f>Table32[[#This Row],[Incentive Disbursements]]/'1.) CLM Reference'!$B$5</f>
        <v>2.0058620092935293E-4</v>
      </c>
      <c r="H152" s="49">
        <v>0</v>
      </c>
      <c r="I152" s="48">
        <f>Table32[[#This Row],[Residential CLM $ Collected]]/'1.) CLM Reference'!$B$4</f>
        <v>0</v>
      </c>
      <c r="J152" s="49">
        <v>0</v>
      </c>
      <c r="K152" s="48">
        <f>Table32[[#This Row],[Residential Incentive Disbursements]]/'1.) CLM Reference'!$B$5</f>
        <v>0</v>
      </c>
      <c r="L152" s="49">
        <v>34809.488805000001</v>
      </c>
      <c r="M152" s="48">
        <f>Table32[[#This Row],[C&amp;I CLM $ Collected]]/'1.) CLM Reference'!$B$4</f>
        <v>3.7473710680998044E-4</v>
      </c>
      <c r="N152" s="49">
        <v>24981.15</v>
      </c>
      <c r="O152" s="67">
        <f>Table32[[#This Row],[C&amp;I Incentive Disbursements]]/'1.) CLM Reference'!$B$5</f>
        <v>2.0058620092935293E-4</v>
      </c>
    </row>
    <row r="153" spans="1:15" x14ac:dyDescent="0.35">
      <c r="A153" t="s">
        <v>136</v>
      </c>
      <c r="B153" s="72">
        <v>9001100300</v>
      </c>
      <c r="C153" t="s">
        <v>45</v>
      </c>
      <c r="D153" s="47">
        <f>Table32[[#This Row],[Residential CLM $ Collected]]+Table32[[#This Row],[C&amp;I CLM $ Collected]]</f>
        <v>785284.53038700006</v>
      </c>
      <c r="E153" s="48">
        <f>Table32[[#This Row],[CLM $ Collected ]]/'1.) CLM Reference'!$B$4</f>
        <v>8.4538803367198313E-3</v>
      </c>
      <c r="F153" s="49">
        <f>Table32[[#This Row],[Residential Incentive Disbursements]]+Table32[[#This Row],[C&amp;I Incentive Disbursements]]</f>
        <v>879791.03599999996</v>
      </c>
      <c r="G153" s="48">
        <f>Table32[[#This Row],[Incentive Disbursements]]/'1.) CLM Reference'!$B$5</f>
        <v>7.0642841311524714E-3</v>
      </c>
      <c r="H153" s="49">
        <v>0</v>
      </c>
      <c r="I153" s="48">
        <f>Table32[[#This Row],[Residential CLM $ Collected]]/'1.) CLM Reference'!$B$4</f>
        <v>0</v>
      </c>
      <c r="J153" s="49">
        <v>0</v>
      </c>
      <c r="K153" s="48">
        <f>Table32[[#This Row],[Residential Incentive Disbursements]]/'1.) CLM Reference'!$B$5</f>
        <v>0</v>
      </c>
      <c r="L153" s="49">
        <v>785284.53038700006</v>
      </c>
      <c r="M153" s="48">
        <f>Table32[[#This Row],[C&amp;I CLM $ Collected]]/'1.) CLM Reference'!$B$4</f>
        <v>8.4538803367198313E-3</v>
      </c>
      <c r="N153" s="49">
        <v>879791.03599999996</v>
      </c>
      <c r="O153" s="67">
        <f>Table32[[#This Row],[C&amp;I Incentive Disbursements]]/'1.) CLM Reference'!$B$5</f>
        <v>7.0642841311524714E-3</v>
      </c>
    </row>
    <row r="154" spans="1:15" x14ac:dyDescent="0.35">
      <c r="A154" t="s">
        <v>136</v>
      </c>
      <c r="B154" s="72">
        <v>9001430000</v>
      </c>
      <c r="C154" t="s">
        <v>45</v>
      </c>
      <c r="D154" s="47">
        <f>Table32[[#This Row],[Residential CLM $ Collected]]+Table32[[#This Row],[C&amp;I CLM $ Collected]]</f>
        <v>0.66992099999999999</v>
      </c>
      <c r="E154" s="48">
        <f>Table32[[#This Row],[CLM $ Collected ]]/'1.) CLM Reference'!$B$4</f>
        <v>7.2119489814279934E-9</v>
      </c>
      <c r="F154" s="49">
        <f>Table32[[#This Row],[Residential Incentive Disbursements]]+Table32[[#This Row],[C&amp;I Incentive Disbursements]]</f>
        <v>0</v>
      </c>
      <c r="G154" s="48">
        <f>Table32[[#This Row],[Incentive Disbursements]]/'1.) CLM Reference'!$B$5</f>
        <v>0</v>
      </c>
      <c r="H154" s="49">
        <v>0</v>
      </c>
      <c r="I154" s="48">
        <f>Table32[[#This Row],[Residential CLM $ Collected]]/'1.) CLM Reference'!$B$4</f>
        <v>0</v>
      </c>
      <c r="J154" s="49">
        <v>0</v>
      </c>
      <c r="K154" s="48">
        <f>Table32[[#This Row],[Residential Incentive Disbursements]]/'1.) CLM Reference'!$B$5</f>
        <v>0</v>
      </c>
      <c r="L154" s="49">
        <v>0.66992099999999999</v>
      </c>
      <c r="M154" s="48">
        <f>Table32[[#This Row],[C&amp;I CLM $ Collected]]/'1.) CLM Reference'!$B$4</f>
        <v>7.2119489814279934E-9</v>
      </c>
      <c r="N154" s="49">
        <v>0</v>
      </c>
      <c r="O154" s="67">
        <f>Table32[[#This Row],[C&amp;I Incentive Disbursements]]/'1.) CLM Reference'!$B$5</f>
        <v>0</v>
      </c>
    </row>
    <row r="155" spans="1:15" x14ac:dyDescent="0.35">
      <c r="A155" t="s">
        <v>136</v>
      </c>
      <c r="B155" s="72">
        <v>9001435000</v>
      </c>
      <c r="C155" t="s">
        <v>45</v>
      </c>
      <c r="D155" s="47">
        <f>Table32[[#This Row],[Residential CLM $ Collected]]+Table32[[#This Row],[C&amp;I CLM $ Collected]]</f>
        <v>5.7505980000000001</v>
      </c>
      <c r="E155" s="48">
        <f>Table32[[#This Row],[CLM $ Collected ]]/'1.) CLM Reference'!$B$4</f>
        <v>6.1907328459179299E-8</v>
      </c>
      <c r="F155" s="49">
        <f>Table32[[#This Row],[Residential Incentive Disbursements]]+Table32[[#This Row],[C&amp;I Incentive Disbursements]]</f>
        <v>0</v>
      </c>
      <c r="G155" s="48">
        <f>Table32[[#This Row],[Incentive Disbursements]]/'1.) CLM Reference'!$B$5</f>
        <v>0</v>
      </c>
      <c r="H155" s="49">
        <v>0</v>
      </c>
      <c r="I155" s="48">
        <f>Table32[[#This Row],[Residential CLM $ Collected]]/'1.) CLM Reference'!$B$4</f>
        <v>0</v>
      </c>
      <c r="J155" s="49">
        <v>0</v>
      </c>
      <c r="K155" s="48">
        <f>Table32[[#This Row],[Residential Incentive Disbursements]]/'1.) CLM Reference'!$B$5</f>
        <v>0</v>
      </c>
      <c r="L155" s="49">
        <v>5.7505980000000001</v>
      </c>
      <c r="M155" s="48">
        <f>Table32[[#This Row],[C&amp;I CLM $ Collected]]/'1.) CLM Reference'!$B$4</f>
        <v>6.1907328459179299E-8</v>
      </c>
      <c r="N155" s="49">
        <v>0</v>
      </c>
      <c r="O155" s="67">
        <f>Table32[[#This Row],[C&amp;I Incentive Disbursements]]/'1.) CLM Reference'!$B$5</f>
        <v>0</v>
      </c>
    </row>
    <row r="156" spans="1:15" x14ac:dyDescent="0.35">
      <c r="A156" t="s">
        <v>137</v>
      </c>
      <c r="B156" s="72">
        <v>9011660101</v>
      </c>
      <c r="C156" t="s">
        <v>45</v>
      </c>
      <c r="D156" s="47">
        <f>Table32[[#This Row],[Residential CLM $ Collected]]+Table32[[#This Row],[C&amp;I CLM $ Collected]]</f>
        <v>45.672963000000003</v>
      </c>
      <c r="E156" s="48">
        <f>Table32[[#This Row],[CLM $ Collected ]]/'1.) CLM Reference'!$B$4</f>
        <v>4.91686451069079E-7</v>
      </c>
      <c r="F156" s="49">
        <f>Table32[[#This Row],[Residential Incentive Disbursements]]+Table32[[#This Row],[C&amp;I Incentive Disbursements]]</f>
        <v>0</v>
      </c>
      <c r="G156" s="48">
        <f>Table32[[#This Row],[Incentive Disbursements]]/'1.) CLM Reference'!$B$5</f>
        <v>0</v>
      </c>
      <c r="H156" s="49">
        <v>0</v>
      </c>
      <c r="I156" s="48">
        <f>Table32[[#This Row],[Residential CLM $ Collected]]/'1.) CLM Reference'!$B$4</f>
        <v>0</v>
      </c>
      <c r="J156" s="49">
        <v>0</v>
      </c>
      <c r="K156" s="48">
        <f>Table32[[#This Row],[Residential Incentive Disbursements]]/'1.) CLM Reference'!$B$5</f>
        <v>0</v>
      </c>
      <c r="L156" s="49">
        <v>45.672963000000003</v>
      </c>
      <c r="M156" s="48">
        <f>Table32[[#This Row],[C&amp;I CLM $ Collected]]/'1.) CLM Reference'!$B$4</f>
        <v>4.91686451069079E-7</v>
      </c>
      <c r="N156" s="49">
        <v>0</v>
      </c>
      <c r="O156" s="67">
        <f>Table32[[#This Row],[C&amp;I Incentive Disbursements]]/'1.) CLM Reference'!$B$5</f>
        <v>0</v>
      </c>
    </row>
    <row r="157" spans="1:15" x14ac:dyDescent="0.35">
      <c r="A157" t="s">
        <v>137</v>
      </c>
      <c r="B157" s="72">
        <v>9011660102</v>
      </c>
      <c r="C157" t="s">
        <v>45</v>
      </c>
      <c r="D157" s="47">
        <f>Table32[[#This Row],[Residential CLM $ Collected]]+Table32[[#This Row],[C&amp;I CLM $ Collected]]</f>
        <v>25362.539139</v>
      </c>
      <c r="E157" s="48">
        <f>Table32[[#This Row],[CLM $ Collected ]]/'1.) CLM Reference'!$B$4</f>
        <v>2.7303717648788242E-4</v>
      </c>
      <c r="F157" s="49">
        <f>Table32[[#This Row],[Residential Incentive Disbursements]]+Table32[[#This Row],[C&amp;I Incentive Disbursements]]</f>
        <v>188909</v>
      </c>
      <c r="G157" s="48">
        <f>Table32[[#This Row],[Incentive Disbursements]]/'1.) CLM Reference'!$B$5</f>
        <v>1.5168452465704394E-3</v>
      </c>
      <c r="H157" s="49">
        <v>0</v>
      </c>
      <c r="I157" s="48">
        <f>Table32[[#This Row],[Residential CLM $ Collected]]/'1.) CLM Reference'!$B$4</f>
        <v>0</v>
      </c>
      <c r="J157" s="49">
        <v>0</v>
      </c>
      <c r="K157" s="48">
        <f>Table32[[#This Row],[Residential Incentive Disbursements]]/'1.) CLM Reference'!$B$5</f>
        <v>0</v>
      </c>
      <c r="L157" s="49">
        <v>25362.539139</v>
      </c>
      <c r="M157" s="48">
        <f>Table32[[#This Row],[C&amp;I CLM $ Collected]]/'1.) CLM Reference'!$B$4</f>
        <v>2.7303717648788242E-4</v>
      </c>
      <c r="N157" s="49">
        <v>188909</v>
      </c>
      <c r="O157" s="67">
        <f>Table32[[#This Row],[C&amp;I Incentive Disbursements]]/'1.) CLM Reference'!$B$5</f>
        <v>1.5168452465704394E-3</v>
      </c>
    </row>
    <row r="158" spans="1:15" x14ac:dyDescent="0.35">
      <c r="A158" t="s">
        <v>138</v>
      </c>
      <c r="B158" s="72">
        <v>9007670100</v>
      </c>
      <c r="C158" t="s">
        <v>45</v>
      </c>
      <c r="D158" s="47">
        <f>Table32[[#This Row],[Residential CLM $ Collected]]+Table32[[#This Row],[C&amp;I CLM $ Collected]]</f>
        <v>582.96506099999999</v>
      </c>
      <c r="E158" s="48">
        <f>Table32[[#This Row],[CLM $ Collected ]]/'1.) CLM Reference'!$B$4</f>
        <v>6.2758359237687104E-6</v>
      </c>
      <c r="F158" s="49">
        <f>Table32[[#This Row],[Residential Incentive Disbursements]]+Table32[[#This Row],[C&amp;I Incentive Disbursements]]</f>
        <v>0</v>
      </c>
      <c r="G158" s="48">
        <f>Table32[[#This Row],[Incentive Disbursements]]/'1.) CLM Reference'!$B$5</f>
        <v>0</v>
      </c>
      <c r="H158" s="49">
        <v>0</v>
      </c>
      <c r="I158" s="48">
        <f>Table32[[#This Row],[Residential CLM $ Collected]]/'1.) CLM Reference'!$B$4</f>
        <v>0</v>
      </c>
      <c r="J158" s="49">
        <v>0</v>
      </c>
      <c r="K158" s="48">
        <f>Table32[[#This Row],[Residential Incentive Disbursements]]/'1.) CLM Reference'!$B$5</f>
        <v>0</v>
      </c>
      <c r="L158" s="49">
        <v>582.96506099999999</v>
      </c>
      <c r="M158" s="48">
        <f>Table32[[#This Row],[C&amp;I CLM $ Collected]]/'1.) CLM Reference'!$B$4</f>
        <v>6.2758359237687104E-6</v>
      </c>
      <c r="N158" s="49">
        <v>0</v>
      </c>
      <c r="O158" s="67">
        <f>Table32[[#This Row],[C&amp;I Incentive Disbursements]]/'1.) CLM Reference'!$B$5</f>
        <v>0</v>
      </c>
    </row>
    <row r="159" spans="1:15" x14ac:dyDescent="0.35">
      <c r="A159" t="s">
        <v>138</v>
      </c>
      <c r="B159" s="72">
        <v>9007670200</v>
      </c>
      <c r="C159" t="s">
        <v>45</v>
      </c>
      <c r="D159" s="47">
        <f>Table32[[#This Row],[Residential CLM $ Collected]]+Table32[[#This Row],[C&amp;I CLM $ Collected]]</f>
        <v>73566.386880000005</v>
      </c>
      <c r="E159" s="48">
        <f>Table32[[#This Row],[CLM $ Collected ]]/'1.) CLM Reference'!$B$4</f>
        <v>7.9196954406049935E-4</v>
      </c>
      <c r="F159" s="49">
        <f>Table32[[#This Row],[Residential Incentive Disbursements]]+Table32[[#This Row],[C&amp;I Incentive Disbursements]]</f>
        <v>99351.67</v>
      </c>
      <c r="G159" s="48">
        <f>Table32[[#This Row],[Incentive Disbursements]]/'1.) CLM Reference'!$B$5</f>
        <v>7.9774446097504576E-4</v>
      </c>
      <c r="H159" s="49">
        <v>0</v>
      </c>
      <c r="I159" s="48">
        <f>Table32[[#This Row],[Residential CLM $ Collected]]/'1.) CLM Reference'!$B$4</f>
        <v>0</v>
      </c>
      <c r="J159" s="49">
        <v>0</v>
      </c>
      <c r="K159" s="48">
        <f>Table32[[#This Row],[Residential Incentive Disbursements]]/'1.) CLM Reference'!$B$5</f>
        <v>0</v>
      </c>
      <c r="L159" s="49">
        <v>73566.386880000005</v>
      </c>
      <c r="M159" s="48">
        <f>Table32[[#This Row],[C&amp;I CLM $ Collected]]/'1.) CLM Reference'!$B$4</f>
        <v>7.9196954406049935E-4</v>
      </c>
      <c r="N159" s="49">
        <v>99351.67</v>
      </c>
      <c r="O159" s="67">
        <f>Table32[[#This Row],[C&amp;I Incentive Disbursements]]/'1.) CLM Reference'!$B$5</f>
        <v>7.9774446097504576E-4</v>
      </c>
    </row>
    <row r="160" spans="1:15" x14ac:dyDescent="0.35">
      <c r="A160" t="s">
        <v>139</v>
      </c>
      <c r="B160" s="72">
        <v>9009346101</v>
      </c>
      <c r="C160" t="s">
        <v>45</v>
      </c>
      <c r="D160" s="47">
        <f>Table32[[#This Row],[Residential CLM $ Collected]]+Table32[[#This Row],[C&amp;I CLM $ Collected]]</f>
        <v>74448.163272000005</v>
      </c>
      <c r="E160" s="48">
        <f>Table32[[#This Row],[CLM $ Collected ]]/'1.) CLM Reference'!$B$4</f>
        <v>8.0146219521210025E-4</v>
      </c>
      <c r="F160" s="49">
        <f>Table32[[#This Row],[Residential Incentive Disbursements]]+Table32[[#This Row],[C&amp;I Incentive Disbursements]]</f>
        <v>35838</v>
      </c>
      <c r="G160" s="48">
        <f>Table32[[#This Row],[Incentive Disbursements]]/'1.) CLM Reference'!$B$5</f>
        <v>2.8776130277854105E-4</v>
      </c>
      <c r="H160" s="49">
        <v>0</v>
      </c>
      <c r="I160" s="48">
        <f>Table32[[#This Row],[Residential CLM $ Collected]]/'1.) CLM Reference'!$B$4</f>
        <v>0</v>
      </c>
      <c r="J160" s="49">
        <v>0</v>
      </c>
      <c r="K160" s="48">
        <f>Table32[[#This Row],[Residential Incentive Disbursements]]/'1.) CLM Reference'!$B$5</f>
        <v>0</v>
      </c>
      <c r="L160" s="49">
        <v>74448.163272000005</v>
      </c>
      <c r="M160" s="48">
        <f>Table32[[#This Row],[C&amp;I CLM $ Collected]]/'1.) CLM Reference'!$B$4</f>
        <v>8.0146219521210025E-4</v>
      </c>
      <c r="N160" s="49">
        <v>35838</v>
      </c>
      <c r="O160" s="67">
        <f>Table32[[#This Row],[C&amp;I Incentive Disbursements]]/'1.) CLM Reference'!$B$5</f>
        <v>2.8776130277854105E-4</v>
      </c>
    </row>
    <row r="161" spans="1:15" x14ac:dyDescent="0.35">
      <c r="A161" t="s">
        <v>140</v>
      </c>
      <c r="B161" s="72">
        <v>9015907100</v>
      </c>
      <c r="C161" t="s">
        <v>45</v>
      </c>
      <c r="D161" s="47">
        <f>Table32[[#This Row],[Residential CLM $ Collected]]+Table32[[#This Row],[C&amp;I CLM $ Collected]]</f>
        <v>0</v>
      </c>
      <c r="E161" s="48">
        <f>Table32[[#This Row],[CLM $ Collected ]]/'1.) CLM Reference'!$B$4</f>
        <v>0</v>
      </c>
      <c r="F161" s="49">
        <f>Table32[[#This Row],[Residential Incentive Disbursements]]+Table32[[#This Row],[C&amp;I Incentive Disbursements]]</f>
        <v>1906</v>
      </c>
      <c r="G161" s="48">
        <f>Table32[[#This Row],[Incentive Disbursements]]/'1.) CLM Reference'!$B$5</f>
        <v>1.5304231349291234E-5</v>
      </c>
      <c r="H161" s="49">
        <v>0</v>
      </c>
      <c r="I161" s="48">
        <f>Table32[[#This Row],[Residential CLM $ Collected]]/'1.) CLM Reference'!$B$4</f>
        <v>0</v>
      </c>
      <c r="J161" s="49">
        <v>0</v>
      </c>
      <c r="K161" s="48">
        <f>Table32[[#This Row],[Residential Incentive Disbursements]]/'1.) CLM Reference'!$B$5</f>
        <v>0</v>
      </c>
      <c r="L161" s="49">
        <v>0</v>
      </c>
      <c r="M161" s="48">
        <f>Table32[[#This Row],[C&amp;I CLM $ Collected]]/'1.) CLM Reference'!$B$4</f>
        <v>0</v>
      </c>
      <c r="N161" s="49">
        <v>1906</v>
      </c>
      <c r="O161" s="67">
        <f>Table32[[#This Row],[C&amp;I Incentive Disbursements]]/'1.) CLM Reference'!$B$5</f>
        <v>1.5304231349291234E-5</v>
      </c>
    </row>
    <row r="162" spans="1:15" x14ac:dyDescent="0.35">
      <c r="A162" t="s">
        <v>140</v>
      </c>
      <c r="B162" s="72">
        <v>9015907300</v>
      </c>
      <c r="C162" t="s">
        <v>45</v>
      </c>
      <c r="D162" s="47">
        <f>Table32[[#This Row],[Residential CLM $ Collected]]+Table32[[#This Row],[C&amp;I CLM $ Collected]]</f>
        <v>162953.94059700001</v>
      </c>
      <c r="E162" s="48">
        <f>Table32[[#This Row],[CLM $ Collected ]]/'1.) CLM Reference'!$B$4</f>
        <v>1.7542598394560136E-3</v>
      </c>
      <c r="F162" s="49">
        <f>Table32[[#This Row],[Residential Incentive Disbursements]]+Table32[[#This Row],[C&amp;I Incentive Disbursements]]</f>
        <v>172463.986</v>
      </c>
      <c r="G162" s="48">
        <f>Table32[[#This Row],[Incentive Disbursements]]/'1.) CLM Reference'!$B$5</f>
        <v>1.3847999691316496E-3</v>
      </c>
      <c r="H162" s="49">
        <v>0</v>
      </c>
      <c r="I162" s="48">
        <f>Table32[[#This Row],[Residential CLM $ Collected]]/'1.) CLM Reference'!$B$4</f>
        <v>0</v>
      </c>
      <c r="J162" s="49">
        <v>0</v>
      </c>
      <c r="K162" s="48">
        <f>Table32[[#This Row],[Residential Incentive Disbursements]]/'1.) CLM Reference'!$B$5</f>
        <v>0</v>
      </c>
      <c r="L162" s="49">
        <v>162953.94059700001</v>
      </c>
      <c r="M162" s="48">
        <f>Table32[[#This Row],[C&amp;I CLM $ Collected]]/'1.) CLM Reference'!$B$4</f>
        <v>1.7542598394560136E-3</v>
      </c>
      <c r="N162" s="49">
        <v>172463.986</v>
      </c>
      <c r="O162" s="67">
        <f>Table32[[#This Row],[C&amp;I Incentive Disbursements]]/'1.) CLM Reference'!$B$5</f>
        <v>1.3847999691316496E-3</v>
      </c>
    </row>
    <row r="163" spans="1:15" x14ac:dyDescent="0.35">
      <c r="A163" t="s">
        <v>141</v>
      </c>
      <c r="B163" s="72">
        <v>9003420500</v>
      </c>
      <c r="C163" t="s">
        <v>45</v>
      </c>
      <c r="D163" s="47">
        <f>Table32[[#This Row],[Residential CLM $ Collected]]+Table32[[#This Row],[C&amp;I CLM $ Collected]]</f>
        <v>1.053423</v>
      </c>
      <c r="E163" s="48">
        <f>Table32[[#This Row],[CLM $ Collected ]]/'1.) CLM Reference'!$B$4</f>
        <v>1.1340490791993119E-8</v>
      </c>
      <c r="F163" s="49">
        <f>Table32[[#This Row],[Residential Incentive Disbursements]]+Table32[[#This Row],[C&amp;I Incentive Disbursements]]</f>
        <v>0</v>
      </c>
      <c r="G163" s="48">
        <f>Table32[[#This Row],[Incentive Disbursements]]/'1.) CLM Reference'!$B$5</f>
        <v>0</v>
      </c>
      <c r="H163" s="49">
        <v>0</v>
      </c>
      <c r="I163" s="48">
        <f>Table32[[#This Row],[Residential CLM $ Collected]]/'1.) CLM Reference'!$B$4</f>
        <v>0</v>
      </c>
      <c r="J163" s="49">
        <v>0</v>
      </c>
      <c r="K163" s="48">
        <f>Table32[[#This Row],[Residential Incentive Disbursements]]/'1.) CLM Reference'!$B$5</f>
        <v>0</v>
      </c>
      <c r="L163" s="49">
        <v>1.053423</v>
      </c>
      <c r="M163" s="48">
        <f>Table32[[#This Row],[C&amp;I CLM $ Collected]]/'1.) CLM Reference'!$B$4</f>
        <v>1.1340490791993119E-8</v>
      </c>
      <c r="N163" s="49">
        <v>0</v>
      </c>
      <c r="O163" s="67">
        <f>Table32[[#This Row],[C&amp;I Incentive Disbursements]]/'1.) CLM Reference'!$B$5</f>
        <v>0</v>
      </c>
    </row>
    <row r="164" spans="1:15" x14ac:dyDescent="0.35">
      <c r="A164" t="s">
        <v>141</v>
      </c>
      <c r="B164" s="72">
        <v>9003420600</v>
      </c>
      <c r="C164" t="s">
        <v>45</v>
      </c>
      <c r="D164" s="47">
        <f>Table32[[#This Row],[Residential CLM $ Collected]]+Table32[[#This Row],[C&amp;I CLM $ Collected]]</f>
        <v>218898.558858</v>
      </c>
      <c r="E164" s="48">
        <f>Table32[[#This Row],[CLM $ Collected ]]/'1.) CLM Reference'!$B$4</f>
        <v>2.3565244836212165E-3</v>
      </c>
      <c r="F164" s="49">
        <f>Table32[[#This Row],[Residential Incentive Disbursements]]+Table32[[#This Row],[C&amp;I Incentive Disbursements]]</f>
        <v>179688.7096</v>
      </c>
      <c r="G164" s="48">
        <f>Table32[[#This Row],[Incentive Disbursements]]/'1.) CLM Reference'!$B$5</f>
        <v>1.442810903763908E-3</v>
      </c>
      <c r="H164" s="49">
        <v>0</v>
      </c>
      <c r="I164" s="48">
        <f>Table32[[#This Row],[Residential CLM $ Collected]]/'1.) CLM Reference'!$B$4</f>
        <v>0</v>
      </c>
      <c r="J164" s="49">
        <v>0</v>
      </c>
      <c r="K164" s="48">
        <f>Table32[[#This Row],[Residential Incentive Disbursements]]/'1.) CLM Reference'!$B$5</f>
        <v>0</v>
      </c>
      <c r="L164" s="49">
        <v>218898.558858</v>
      </c>
      <c r="M164" s="48">
        <f>Table32[[#This Row],[C&amp;I CLM $ Collected]]/'1.) CLM Reference'!$B$4</f>
        <v>2.3565244836212165E-3</v>
      </c>
      <c r="N164" s="49">
        <v>179688.7096</v>
      </c>
      <c r="O164" s="67">
        <f>Table32[[#This Row],[C&amp;I Incentive Disbursements]]/'1.) CLM Reference'!$B$5</f>
        <v>1.442810903763908E-3</v>
      </c>
    </row>
    <row r="165" spans="1:15" x14ac:dyDescent="0.35">
      <c r="A165" t="s">
        <v>142</v>
      </c>
      <c r="B165" s="72">
        <v>9005425400</v>
      </c>
      <c r="C165" t="s">
        <v>45</v>
      </c>
      <c r="D165" s="47">
        <f>Table32[[#This Row],[Residential CLM $ Collected]]+Table32[[#This Row],[C&amp;I CLM $ Collected]]</f>
        <v>27542.661552000001</v>
      </c>
      <c r="E165" s="48">
        <f>Table32[[#This Row],[CLM $ Collected ]]/'1.) CLM Reference'!$B$4</f>
        <v>2.9650700593915162E-4</v>
      </c>
      <c r="F165" s="49">
        <f>Table32[[#This Row],[Residential Incentive Disbursements]]+Table32[[#This Row],[C&amp;I Incentive Disbursements]]</f>
        <v>148211.64000000001</v>
      </c>
      <c r="G165" s="48">
        <f>Table32[[#This Row],[Incentive Disbursements]]/'1.) CLM Reference'!$B$5</f>
        <v>1.1900657015833508E-3</v>
      </c>
      <c r="H165" s="49">
        <v>0</v>
      </c>
      <c r="I165" s="48">
        <f>Table32[[#This Row],[Residential CLM $ Collected]]/'1.) CLM Reference'!$B$4</f>
        <v>0</v>
      </c>
      <c r="J165" s="49">
        <v>0</v>
      </c>
      <c r="K165" s="48">
        <f>Table32[[#This Row],[Residential Incentive Disbursements]]/'1.) CLM Reference'!$B$5</f>
        <v>0</v>
      </c>
      <c r="L165" s="49">
        <v>27542.661552000001</v>
      </c>
      <c r="M165" s="48">
        <f>Table32[[#This Row],[C&amp;I CLM $ Collected]]/'1.) CLM Reference'!$B$4</f>
        <v>2.9650700593915162E-4</v>
      </c>
      <c r="N165" s="49">
        <v>148211.64000000001</v>
      </c>
      <c r="O165" s="67">
        <f>Table32[[#This Row],[C&amp;I Incentive Disbursements]]/'1.) CLM Reference'!$B$5</f>
        <v>1.1900657015833508E-3</v>
      </c>
    </row>
    <row r="166" spans="1:15" x14ac:dyDescent="0.35">
      <c r="A166" t="s">
        <v>143</v>
      </c>
      <c r="B166" s="72">
        <v>9015902500</v>
      </c>
      <c r="C166" t="s">
        <v>45</v>
      </c>
      <c r="D166" s="47">
        <f>Table32[[#This Row],[Residential CLM $ Collected]]+Table32[[#This Row],[C&amp;I CLM $ Collected]]</f>
        <v>63867.870527999999</v>
      </c>
      <c r="E166" s="48">
        <f>Table32[[#This Row],[CLM $ Collected ]]/'1.) CLM Reference'!$B$4</f>
        <v>6.8756140470351663E-4</v>
      </c>
      <c r="F166" s="49">
        <f>Table32[[#This Row],[Residential Incentive Disbursements]]+Table32[[#This Row],[C&amp;I Incentive Disbursements]]</f>
        <v>71626.06</v>
      </c>
      <c r="G166" s="48">
        <f>Table32[[#This Row],[Incentive Disbursements]]/'1.) CLM Reference'!$B$5</f>
        <v>5.7512161221312422E-4</v>
      </c>
      <c r="H166" s="49">
        <v>0</v>
      </c>
      <c r="I166" s="48">
        <f>Table32[[#This Row],[Residential CLM $ Collected]]/'1.) CLM Reference'!$B$4</f>
        <v>0</v>
      </c>
      <c r="J166" s="49">
        <v>0</v>
      </c>
      <c r="K166" s="48">
        <f>Table32[[#This Row],[Residential Incentive Disbursements]]/'1.) CLM Reference'!$B$5</f>
        <v>0</v>
      </c>
      <c r="L166" s="49">
        <v>63867.870527999999</v>
      </c>
      <c r="M166" s="48">
        <f>Table32[[#This Row],[C&amp;I CLM $ Collected]]/'1.) CLM Reference'!$B$4</f>
        <v>6.8756140470351663E-4</v>
      </c>
      <c r="N166" s="49">
        <v>71626.06</v>
      </c>
      <c r="O166" s="67">
        <f>Table32[[#This Row],[C&amp;I Incentive Disbursements]]/'1.) CLM Reference'!$B$5</f>
        <v>5.7512161221312422E-4</v>
      </c>
    </row>
    <row r="167" spans="1:15" x14ac:dyDescent="0.35">
      <c r="A167" t="s">
        <v>144</v>
      </c>
      <c r="B167" s="72">
        <v>9007560100</v>
      </c>
      <c r="C167" t="s">
        <v>45</v>
      </c>
      <c r="D167" s="47">
        <f>Table32[[#This Row],[Residential CLM $ Collected]]+Table32[[#This Row],[C&amp;I CLM $ Collected]]</f>
        <v>60242.906262000004</v>
      </c>
      <c r="E167" s="48">
        <f>Table32[[#This Row],[CLM $ Collected ]]/'1.) CLM Reference'!$B$4</f>
        <v>6.485373147796427E-4</v>
      </c>
      <c r="F167" s="49">
        <f>Table32[[#This Row],[Residential Incentive Disbursements]]+Table32[[#This Row],[C&amp;I Incentive Disbursements]]</f>
        <v>82543.199999999997</v>
      </c>
      <c r="G167" s="48">
        <f>Table32[[#This Row],[Incentive Disbursements]]/'1.) CLM Reference'!$B$5</f>
        <v>6.6278081275488777E-4</v>
      </c>
      <c r="H167" s="49">
        <v>0</v>
      </c>
      <c r="I167" s="48">
        <f>Table32[[#This Row],[Residential CLM $ Collected]]/'1.) CLM Reference'!$B$4</f>
        <v>0</v>
      </c>
      <c r="J167" s="49">
        <v>0</v>
      </c>
      <c r="K167" s="48">
        <f>Table32[[#This Row],[Residential Incentive Disbursements]]/'1.) CLM Reference'!$B$5</f>
        <v>0</v>
      </c>
      <c r="L167" s="49">
        <v>60242.906262000004</v>
      </c>
      <c r="M167" s="48">
        <f>Table32[[#This Row],[C&amp;I CLM $ Collected]]/'1.) CLM Reference'!$B$4</f>
        <v>6.485373147796427E-4</v>
      </c>
      <c r="N167" s="49">
        <v>82543.199999999997</v>
      </c>
      <c r="O167" s="67">
        <f>Table32[[#This Row],[C&amp;I Incentive Disbursements]]/'1.) CLM Reference'!$B$5</f>
        <v>6.6278081275488777E-4</v>
      </c>
    </row>
    <row r="168" spans="1:15" x14ac:dyDescent="0.35">
      <c r="A168" t="s">
        <v>145</v>
      </c>
      <c r="B168" s="72">
        <v>9011700100</v>
      </c>
      <c r="C168" t="s">
        <v>45</v>
      </c>
      <c r="D168" s="47">
        <f>Table32[[#This Row],[Residential CLM $ Collected]]+Table32[[#This Row],[C&amp;I CLM $ Collected]]</f>
        <v>10223.49195</v>
      </c>
      <c r="E168" s="48">
        <f>Table32[[#This Row],[CLM $ Collected ]]/'1.) CLM Reference'!$B$4</f>
        <v>1.1005969712166031E-4</v>
      </c>
      <c r="F168" s="49">
        <f>Table32[[#This Row],[Residential Incentive Disbursements]]+Table32[[#This Row],[C&amp;I Incentive Disbursements]]</f>
        <v>4566</v>
      </c>
      <c r="G168" s="48">
        <f>Table32[[#This Row],[Incentive Disbursements]]/'1.) CLM Reference'!$B$5</f>
        <v>3.6662707419131042E-5</v>
      </c>
      <c r="H168" s="49">
        <v>0</v>
      </c>
      <c r="I168" s="48">
        <f>Table32[[#This Row],[Residential CLM $ Collected]]/'1.) CLM Reference'!$B$4</f>
        <v>0</v>
      </c>
      <c r="J168" s="49">
        <v>0</v>
      </c>
      <c r="K168" s="48">
        <f>Table32[[#This Row],[Residential Incentive Disbursements]]/'1.) CLM Reference'!$B$5</f>
        <v>0</v>
      </c>
      <c r="L168" s="49">
        <v>10223.49195</v>
      </c>
      <c r="M168" s="48">
        <f>Table32[[#This Row],[C&amp;I CLM $ Collected]]/'1.) CLM Reference'!$B$4</f>
        <v>1.1005969712166031E-4</v>
      </c>
      <c r="N168" s="49">
        <v>4566</v>
      </c>
      <c r="O168" s="67">
        <f>Table32[[#This Row],[C&amp;I Incentive Disbursements]]/'1.) CLM Reference'!$B$5</f>
        <v>3.6662707419131042E-5</v>
      </c>
    </row>
    <row r="169" spans="1:15" x14ac:dyDescent="0.35">
      <c r="A169" t="s">
        <v>146</v>
      </c>
      <c r="B169" s="72">
        <v>9009347100</v>
      </c>
      <c r="C169" t="s">
        <v>45</v>
      </c>
      <c r="D169" s="47">
        <f>Table32[[#This Row],[Residential CLM $ Collected]]+Table32[[#This Row],[C&amp;I CLM $ Collected]]</f>
        <v>26244.575868</v>
      </c>
      <c r="E169" s="48">
        <f>Table32[[#This Row],[CLM $ Collected ]]/'1.) CLM Reference'!$B$4</f>
        <v>2.825326302642137E-4</v>
      </c>
      <c r="F169" s="49">
        <f>Table32[[#This Row],[Residential Incentive Disbursements]]+Table32[[#This Row],[C&amp;I Incentive Disbursements]]</f>
        <v>58518.559999999998</v>
      </c>
      <c r="G169" s="48">
        <f>Table32[[#This Row],[Incentive Disbursements]]/'1.) CLM Reference'!$B$5</f>
        <v>4.6987491105318987E-4</v>
      </c>
      <c r="H169" s="49">
        <v>0</v>
      </c>
      <c r="I169" s="48">
        <f>Table32[[#This Row],[Residential CLM $ Collected]]/'1.) CLM Reference'!$B$4</f>
        <v>0</v>
      </c>
      <c r="J169" s="49">
        <v>0</v>
      </c>
      <c r="K169" s="48">
        <f>Table32[[#This Row],[Residential Incentive Disbursements]]/'1.) CLM Reference'!$B$5</f>
        <v>0</v>
      </c>
      <c r="L169" s="49">
        <v>26244.575868</v>
      </c>
      <c r="M169" s="48">
        <f>Table32[[#This Row],[C&amp;I CLM $ Collected]]/'1.) CLM Reference'!$B$4</f>
        <v>2.825326302642137E-4</v>
      </c>
      <c r="N169" s="49">
        <v>58518.559999999998</v>
      </c>
      <c r="O169" s="67">
        <f>Table32[[#This Row],[C&amp;I Incentive Disbursements]]/'1.) CLM Reference'!$B$5</f>
        <v>4.6987491105318987E-4</v>
      </c>
    </row>
    <row r="170" spans="1:15" x14ac:dyDescent="0.35">
      <c r="A170" t="s">
        <v>147</v>
      </c>
      <c r="B170" s="72">
        <v>9015903100</v>
      </c>
      <c r="C170" t="s">
        <v>45</v>
      </c>
      <c r="D170" s="47">
        <f>Table32[[#This Row],[Residential CLM $ Collected]]+Table32[[#This Row],[C&amp;I CLM $ Collected]]</f>
        <v>250182.13317300001</v>
      </c>
      <c r="E170" s="48">
        <f>Table32[[#This Row],[CLM $ Collected ]]/'1.) CLM Reference'!$B$4</f>
        <v>2.6933038082229102E-3</v>
      </c>
      <c r="F170" s="49">
        <f>Table32[[#This Row],[Residential Incentive Disbursements]]+Table32[[#This Row],[C&amp;I Incentive Disbursements]]</f>
        <v>838645.8</v>
      </c>
      <c r="G170" s="48">
        <f>Table32[[#This Row],[Incentive Disbursements]]/'1.) CLM Reference'!$B$5</f>
        <v>6.7339083648013777E-3</v>
      </c>
      <c r="H170" s="49">
        <v>0</v>
      </c>
      <c r="I170" s="48">
        <f>Table32[[#This Row],[Residential CLM $ Collected]]/'1.) CLM Reference'!$B$4</f>
        <v>0</v>
      </c>
      <c r="J170" s="49">
        <v>0</v>
      </c>
      <c r="K170" s="48">
        <f>Table32[[#This Row],[Residential Incentive Disbursements]]/'1.) CLM Reference'!$B$5</f>
        <v>0</v>
      </c>
      <c r="L170" s="49">
        <v>250182.13317300001</v>
      </c>
      <c r="M170" s="48">
        <f>Table32[[#This Row],[C&amp;I CLM $ Collected]]/'1.) CLM Reference'!$B$4</f>
        <v>2.6933038082229102E-3</v>
      </c>
      <c r="N170" s="49">
        <v>838645.8</v>
      </c>
      <c r="O170" s="67">
        <f>Table32[[#This Row],[C&amp;I Incentive Disbursements]]/'1.) CLM Reference'!$B$5</f>
        <v>6.7339083648013777E-3</v>
      </c>
    </row>
    <row r="171" spans="1:15" x14ac:dyDescent="0.35">
      <c r="A171" t="s">
        <v>148</v>
      </c>
      <c r="B171" s="72">
        <v>9001240200</v>
      </c>
      <c r="C171" t="s">
        <v>45</v>
      </c>
      <c r="D171" s="47">
        <f>Table32[[#This Row],[Residential CLM $ Collected]]+Table32[[#This Row],[C&amp;I CLM $ Collected]]</f>
        <v>44031.301545000002</v>
      </c>
      <c r="E171" s="48">
        <f>Table32[[#This Row],[CLM $ Collected ]]/'1.) CLM Reference'!$B$4</f>
        <v>4.7401335430358448E-4</v>
      </c>
      <c r="F171" s="49">
        <f>Table32[[#This Row],[Residential Incentive Disbursements]]+Table32[[#This Row],[C&amp;I Incentive Disbursements]]</f>
        <v>37864.910000000003</v>
      </c>
      <c r="G171" s="48">
        <f>Table32[[#This Row],[Incentive Disbursements]]/'1.) CLM Reference'!$B$5</f>
        <v>3.0403638124873618E-4</v>
      </c>
      <c r="H171" s="49">
        <v>0</v>
      </c>
      <c r="I171" s="48">
        <f>Table32[[#This Row],[Residential CLM $ Collected]]/'1.) CLM Reference'!$B$4</f>
        <v>0</v>
      </c>
      <c r="J171" s="49">
        <v>0</v>
      </c>
      <c r="K171" s="48">
        <f>Table32[[#This Row],[Residential Incentive Disbursements]]/'1.) CLM Reference'!$B$5</f>
        <v>0</v>
      </c>
      <c r="L171" s="49">
        <v>44031.301545000002</v>
      </c>
      <c r="M171" s="48">
        <f>Table32[[#This Row],[C&amp;I CLM $ Collected]]/'1.) CLM Reference'!$B$4</f>
        <v>4.7401335430358448E-4</v>
      </c>
      <c r="N171" s="49">
        <v>37864.910000000003</v>
      </c>
      <c r="O171" s="67">
        <f>Table32[[#This Row],[C&amp;I Incentive Disbursements]]/'1.) CLM Reference'!$B$5</f>
        <v>3.0403638124873618E-4</v>
      </c>
    </row>
    <row r="172" spans="1:15" x14ac:dyDescent="0.35">
      <c r="A172" t="s">
        <v>149</v>
      </c>
      <c r="B172" s="72">
        <v>9001245600</v>
      </c>
      <c r="C172" t="s">
        <v>45</v>
      </c>
      <c r="D172" s="47">
        <f>Table32[[#This Row],[Residential CLM $ Collected]]+Table32[[#This Row],[C&amp;I CLM $ Collected]]</f>
        <v>360185.46866399999</v>
      </c>
      <c r="E172" s="48">
        <f>Table32[[#This Row],[CLM $ Collected ]]/'1.) CLM Reference'!$B$4</f>
        <v>3.8775306698200225E-3</v>
      </c>
      <c r="F172" s="49">
        <f>Table32[[#This Row],[Residential Incentive Disbursements]]+Table32[[#This Row],[C&amp;I Incentive Disbursements]]</f>
        <v>126765.402</v>
      </c>
      <c r="G172" s="48">
        <f>Table32[[#This Row],[Incentive Disbursements]]/'1.) CLM Reference'!$B$5</f>
        <v>1.0178630846242947E-3</v>
      </c>
      <c r="H172" s="49">
        <v>0</v>
      </c>
      <c r="I172" s="48">
        <f>Table32[[#This Row],[Residential CLM $ Collected]]/'1.) CLM Reference'!$B$4</f>
        <v>0</v>
      </c>
      <c r="J172" s="49">
        <v>0</v>
      </c>
      <c r="K172" s="48">
        <f>Table32[[#This Row],[Residential Incentive Disbursements]]/'1.) CLM Reference'!$B$5</f>
        <v>0</v>
      </c>
      <c r="L172" s="49">
        <v>360185.46866399999</v>
      </c>
      <c r="M172" s="48">
        <f>Table32[[#This Row],[C&amp;I CLM $ Collected]]/'1.) CLM Reference'!$B$4</f>
        <v>3.8775306698200225E-3</v>
      </c>
      <c r="N172" s="49">
        <v>126765.402</v>
      </c>
      <c r="O172" s="67">
        <f>Table32[[#This Row],[C&amp;I Incentive Disbursements]]/'1.) CLM Reference'!$B$5</f>
        <v>1.0178630846242947E-3</v>
      </c>
    </row>
    <row r="173" spans="1:15" x14ac:dyDescent="0.35">
      <c r="A173" t="s">
        <v>150</v>
      </c>
      <c r="B173" s="72">
        <v>9003490302</v>
      </c>
      <c r="C173" t="s">
        <v>45</v>
      </c>
      <c r="D173" s="47">
        <f>Table32[[#This Row],[Residential CLM $ Collected]]+Table32[[#This Row],[C&amp;I CLM $ Collected]]</f>
        <v>360996.05520299997</v>
      </c>
      <c r="E173" s="48">
        <f>Table32[[#This Row],[CLM $ Collected ]]/'1.) CLM Reference'!$B$4</f>
        <v>3.8862569356995819E-3</v>
      </c>
      <c r="F173" s="49">
        <f>Table32[[#This Row],[Residential Incentive Disbursements]]+Table32[[#This Row],[C&amp;I Incentive Disbursements]]</f>
        <v>195768.4192</v>
      </c>
      <c r="G173" s="48">
        <f>Table32[[#This Row],[Incentive Disbursements]]/'1.) CLM Reference'!$B$5</f>
        <v>1.5719229686893116E-3</v>
      </c>
      <c r="H173" s="49">
        <v>0</v>
      </c>
      <c r="I173" s="48">
        <f>Table32[[#This Row],[Residential CLM $ Collected]]/'1.) CLM Reference'!$B$4</f>
        <v>0</v>
      </c>
      <c r="J173" s="49">
        <v>0</v>
      </c>
      <c r="K173" s="48">
        <f>Table32[[#This Row],[Residential Incentive Disbursements]]/'1.) CLM Reference'!$B$5</f>
        <v>0</v>
      </c>
      <c r="L173" s="49">
        <v>360996.05520299997</v>
      </c>
      <c r="M173" s="48">
        <f>Table32[[#This Row],[C&amp;I CLM $ Collected]]/'1.) CLM Reference'!$B$4</f>
        <v>3.8862569356995819E-3</v>
      </c>
      <c r="N173" s="49">
        <v>195768.4192</v>
      </c>
      <c r="O173" s="67">
        <f>Table32[[#This Row],[C&amp;I Incentive Disbursements]]/'1.) CLM Reference'!$B$5</f>
        <v>1.5719229686893116E-3</v>
      </c>
    </row>
    <row r="174" spans="1:15" x14ac:dyDescent="0.35">
      <c r="A174" t="s">
        <v>150</v>
      </c>
      <c r="B174" s="72">
        <v>9003524200</v>
      </c>
      <c r="C174" t="s">
        <v>45</v>
      </c>
      <c r="D174" s="47">
        <f>Table32[[#This Row],[Residential CLM $ Collected]]+Table32[[#This Row],[C&amp;I CLM $ Collected]]</f>
        <v>1416.295104</v>
      </c>
      <c r="E174" s="48">
        <f>Table32[[#This Row],[CLM $ Collected ]]/'1.) CLM Reference'!$B$4</f>
        <v>1.5246944091458926E-5</v>
      </c>
      <c r="F174" s="49">
        <f>Table32[[#This Row],[Residential Incentive Disbursements]]+Table32[[#This Row],[C&amp;I Incentive Disbursements]]</f>
        <v>0</v>
      </c>
      <c r="G174" s="48">
        <f>Table32[[#This Row],[Incentive Disbursements]]/'1.) CLM Reference'!$B$5</f>
        <v>0</v>
      </c>
      <c r="H174" s="49">
        <v>0</v>
      </c>
      <c r="I174" s="48">
        <f>Table32[[#This Row],[Residential CLM $ Collected]]/'1.) CLM Reference'!$B$4</f>
        <v>0</v>
      </c>
      <c r="J174" s="49">
        <v>0</v>
      </c>
      <c r="K174" s="48">
        <f>Table32[[#This Row],[Residential Incentive Disbursements]]/'1.) CLM Reference'!$B$5</f>
        <v>0</v>
      </c>
      <c r="L174" s="49">
        <v>1416.295104</v>
      </c>
      <c r="M174" s="48">
        <f>Table32[[#This Row],[C&amp;I CLM $ Collected]]/'1.) CLM Reference'!$B$4</f>
        <v>1.5246944091458926E-5</v>
      </c>
      <c r="N174" s="49">
        <v>0</v>
      </c>
      <c r="O174" s="67">
        <f>Table32[[#This Row],[C&amp;I Incentive Disbursements]]/'1.) CLM Reference'!$B$5</f>
        <v>0</v>
      </c>
    </row>
    <row r="175" spans="1:15" x14ac:dyDescent="0.35">
      <c r="A175" t="s">
        <v>151</v>
      </c>
      <c r="B175" s="72">
        <v>9005268100</v>
      </c>
      <c r="C175" t="s">
        <v>45</v>
      </c>
      <c r="D175" s="47">
        <f>Table32[[#This Row],[Residential CLM $ Collected]]+Table32[[#This Row],[C&amp;I CLM $ Collected]]</f>
        <v>419.09668500000004</v>
      </c>
      <c r="E175" s="48">
        <f>Table32[[#This Row],[CLM $ Collected ]]/'1.) CLM Reference'!$B$4</f>
        <v>4.511731846748496E-6</v>
      </c>
      <c r="F175" s="49">
        <f>Table32[[#This Row],[Residential Incentive Disbursements]]+Table32[[#This Row],[C&amp;I Incentive Disbursements]]</f>
        <v>384</v>
      </c>
      <c r="G175" s="48">
        <f>Table32[[#This Row],[Incentive Disbursements]]/'1.) CLM Reference'!$B$5</f>
        <v>3.0833288762475516E-6</v>
      </c>
      <c r="H175" s="49">
        <v>0</v>
      </c>
      <c r="I175" s="48">
        <f>Table32[[#This Row],[Residential CLM $ Collected]]/'1.) CLM Reference'!$B$4</f>
        <v>0</v>
      </c>
      <c r="J175" s="49">
        <v>0</v>
      </c>
      <c r="K175" s="48">
        <f>Table32[[#This Row],[Residential Incentive Disbursements]]/'1.) CLM Reference'!$B$5</f>
        <v>0</v>
      </c>
      <c r="L175" s="49">
        <v>419.09668500000004</v>
      </c>
      <c r="M175" s="48">
        <f>Table32[[#This Row],[C&amp;I CLM $ Collected]]/'1.) CLM Reference'!$B$4</f>
        <v>4.511731846748496E-6</v>
      </c>
      <c r="N175" s="49">
        <v>384</v>
      </c>
      <c r="O175" s="67">
        <f>Table32[[#This Row],[C&amp;I Incentive Disbursements]]/'1.) CLM Reference'!$B$5</f>
        <v>3.0833288762475516E-6</v>
      </c>
    </row>
    <row r="176" spans="1:15" x14ac:dyDescent="0.35">
      <c r="A176" t="s">
        <v>152</v>
      </c>
      <c r="B176" s="72">
        <v>9011715100</v>
      </c>
      <c r="C176" t="s">
        <v>45</v>
      </c>
      <c r="D176" s="47">
        <f>Table32[[#This Row],[Residential CLM $ Collected]]+Table32[[#This Row],[C&amp;I CLM $ Collected]]</f>
        <v>5102.6235540000007</v>
      </c>
      <c r="E176" s="48">
        <f>Table32[[#This Row],[CLM $ Collected ]]/'1.) CLM Reference'!$B$4</f>
        <v>5.4931642302421922E-5</v>
      </c>
      <c r="F176" s="49">
        <f>Table32[[#This Row],[Residential Incentive Disbursements]]+Table32[[#This Row],[C&amp;I Incentive Disbursements]]</f>
        <v>6700</v>
      </c>
      <c r="G176" s="48">
        <f>Table32[[#This Row],[Incentive Disbursements]]/'1.) CLM Reference'!$B$5</f>
        <v>5.3797665288694259E-5</v>
      </c>
      <c r="H176" s="49">
        <v>0</v>
      </c>
      <c r="I176" s="48">
        <f>Table32[[#This Row],[Residential CLM $ Collected]]/'1.) CLM Reference'!$B$4</f>
        <v>0</v>
      </c>
      <c r="J176" s="49">
        <v>0</v>
      </c>
      <c r="K176" s="48">
        <f>Table32[[#This Row],[Residential Incentive Disbursements]]/'1.) CLM Reference'!$B$5</f>
        <v>0</v>
      </c>
      <c r="L176" s="49">
        <v>5102.6235540000007</v>
      </c>
      <c r="M176" s="48">
        <f>Table32[[#This Row],[C&amp;I CLM $ Collected]]/'1.) CLM Reference'!$B$4</f>
        <v>5.4931642302421922E-5</v>
      </c>
      <c r="N176" s="49">
        <v>6700</v>
      </c>
      <c r="O176" s="67">
        <f>Table32[[#This Row],[C&amp;I Incentive Disbursements]]/'1.) CLM Reference'!$B$5</f>
        <v>5.3797665288694259E-5</v>
      </c>
    </row>
    <row r="177" spans="1:15" x14ac:dyDescent="0.35">
      <c r="A177" t="s">
        <v>153</v>
      </c>
      <c r="B177" s="72">
        <v>9005261100</v>
      </c>
      <c r="C177" t="s">
        <v>45</v>
      </c>
      <c r="D177" s="47">
        <f>Table32[[#This Row],[Residential CLM $ Collected]]+Table32[[#This Row],[C&amp;I CLM $ Collected]]</f>
        <v>55713.262710000003</v>
      </c>
      <c r="E177" s="48">
        <f>Table32[[#This Row],[CLM $ Collected ]]/'1.) CLM Reference'!$B$4</f>
        <v>5.9977401552334495E-4</v>
      </c>
      <c r="F177" s="49">
        <f>Table32[[#This Row],[Residential Incentive Disbursements]]+Table32[[#This Row],[C&amp;I Incentive Disbursements]]</f>
        <v>41815.599999999999</v>
      </c>
      <c r="G177" s="48">
        <f>Table32[[#This Row],[Incentive Disbursements]]/'1.) CLM Reference'!$B$5</f>
        <v>3.3575845561879456E-4</v>
      </c>
      <c r="H177" s="49">
        <v>0</v>
      </c>
      <c r="I177" s="48">
        <f>Table32[[#This Row],[Residential CLM $ Collected]]/'1.) CLM Reference'!$B$4</f>
        <v>0</v>
      </c>
      <c r="J177" s="49">
        <v>0</v>
      </c>
      <c r="K177" s="48">
        <f>Table32[[#This Row],[Residential Incentive Disbursements]]/'1.) CLM Reference'!$B$5</f>
        <v>0</v>
      </c>
      <c r="L177" s="49">
        <v>55713.262710000003</v>
      </c>
      <c r="M177" s="48">
        <f>Table32[[#This Row],[C&amp;I CLM $ Collected]]/'1.) CLM Reference'!$B$4</f>
        <v>5.9977401552334495E-4</v>
      </c>
      <c r="N177" s="49">
        <v>41815.599999999999</v>
      </c>
      <c r="O177" s="67">
        <f>Table32[[#This Row],[C&amp;I Incentive Disbursements]]/'1.) CLM Reference'!$B$5</f>
        <v>3.3575845561879456E-4</v>
      </c>
    </row>
    <row r="178" spans="1:15" x14ac:dyDescent="0.35">
      <c r="A178" t="s">
        <v>154</v>
      </c>
      <c r="B178" s="72">
        <v>9015825000</v>
      </c>
      <c r="C178" t="s">
        <v>45</v>
      </c>
      <c r="D178" s="47">
        <f>Table32[[#This Row],[Residential CLM $ Collected]]+Table32[[#This Row],[C&amp;I CLM $ Collected]]</f>
        <v>3065.4628620000003</v>
      </c>
      <c r="E178" s="48">
        <f>Table32[[#This Row],[CLM $ Collected ]]/'1.) CLM Reference'!$B$4</f>
        <v>3.3000849003399277E-5</v>
      </c>
      <c r="F178" s="49">
        <f>Table32[[#This Row],[Residential Incentive Disbursements]]+Table32[[#This Row],[C&amp;I Incentive Disbursements]]</f>
        <v>680</v>
      </c>
      <c r="G178" s="48">
        <f>Table32[[#This Row],[Incentive Disbursements]]/'1.) CLM Reference'!$B$5</f>
        <v>5.4600615516883722E-6</v>
      </c>
      <c r="H178" s="49">
        <v>0</v>
      </c>
      <c r="I178" s="48">
        <f>Table32[[#This Row],[Residential CLM $ Collected]]/'1.) CLM Reference'!$B$4</f>
        <v>0</v>
      </c>
      <c r="J178" s="49">
        <v>0</v>
      </c>
      <c r="K178" s="48">
        <f>Table32[[#This Row],[Residential Incentive Disbursements]]/'1.) CLM Reference'!$B$5</f>
        <v>0</v>
      </c>
      <c r="L178" s="49">
        <v>3065.4628620000003</v>
      </c>
      <c r="M178" s="48">
        <f>Table32[[#This Row],[C&amp;I CLM $ Collected]]/'1.) CLM Reference'!$B$4</f>
        <v>3.3000849003399277E-5</v>
      </c>
      <c r="N178" s="49">
        <v>680</v>
      </c>
      <c r="O178" s="67">
        <f>Table32[[#This Row],[C&amp;I Incentive Disbursements]]/'1.) CLM Reference'!$B$5</f>
        <v>5.4600615516883722E-6</v>
      </c>
    </row>
    <row r="179" spans="1:15" x14ac:dyDescent="0.35">
      <c r="A179" t="s">
        <v>155</v>
      </c>
      <c r="B179" s="72">
        <v>9009130101</v>
      </c>
      <c r="C179" t="s">
        <v>45</v>
      </c>
      <c r="D179" s="47">
        <f>Table32[[#This Row],[Residential CLM $ Collected]]+Table32[[#This Row],[C&amp;I CLM $ Collected]]</f>
        <v>8.9818680000000004</v>
      </c>
      <c r="E179" s="48">
        <f>Table32[[#This Row],[CLM $ Collected ]]/'1.) CLM Reference'!$B$4</f>
        <v>9.6693153034343894E-8</v>
      </c>
      <c r="F179" s="49">
        <f>Table32[[#This Row],[Residential Incentive Disbursements]]+Table32[[#This Row],[C&amp;I Incentive Disbursements]]</f>
        <v>0</v>
      </c>
      <c r="G179" s="48">
        <f>Table32[[#This Row],[Incentive Disbursements]]/'1.) CLM Reference'!$B$5</f>
        <v>0</v>
      </c>
      <c r="H179" s="49">
        <v>0</v>
      </c>
      <c r="I179" s="48">
        <f>Table32[[#This Row],[Residential CLM $ Collected]]/'1.) CLM Reference'!$B$4</f>
        <v>0</v>
      </c>
      <c r="J179" s="49">
        <v>0</v>
      </c>
      <c r="K179" s="48">
        <f>Table32[[#This Row],[Residential Incentive Disbursements]]/'1.) CLM Reference'!$B$5</f>
        <v>0</v>
      </c>
      <c r="L179" s="49">
        <v>8.9818680000000004</v>
      </c>
      <c r="M179" s="48">
        <f>Table32[[#This Row],[C&amp;I CLM $ Collected]]/'1.) CLM Reference'!$B$4</f>
        <v>9.6693153034343894E-8</v>
      </c>
      <c r="N179" s="49">
        <v>0</v>
      </c>
      <c r="O179" s="67">
        <f>Table32[[#This Row],[C&amp;I Incentive Disbursements]]/'1.) CLM Reference'!$B$5</f>
        <v>0</v>
      </c>
    </row>
    <row r="180" spans="1:15" x14ac:dyDescent="0.35">
      <c r="A180" t="s">
        <v>155</v>
      </c>
      <c r="B180" s="72">
        <v>9009130102</v>
      </c>
      <c r="C180" t="s">
        <v>45</v>
      </c>
      <c r="D180" s="47">
        <f>Table32[[#This Row],[Residential CLM $ Collected]]+Table32[[#This Row],[C&amp;I CLM $ Collected]]</f>
        <v>22.427139</v>
      </c>
      <c r="E180" s="48">
        <f>Table32[[#This Row],[CLM $ Collected ]]/'1.) CLM Reference'!$B$4</f>
        <v>2.4143650112086952E-7</v>
      </c>
      <c r="F180" s="49">
        <f>Table32[[#This Row],[Residential Incentive Disbursements]]+Table32[[#This Row],[C&amp;I Incentive Disbursements]]</f>
        <v>0</v>
      </c>
      <c r="G180" s="48">
        <f>Table32[[#This Row],[Incentive Disbursements]]/'1.) CLM Reference'!$B$5</f>
        <v>0</v>
      </c>
      <c r="H180" s="49">
        <v>0</v>
      </c>
      <c r="I180" s="48">
        <f>Table32[[#This Row],[Residential CLM $ Collected]]/'1.) CLM Reference'!$B$4</f>
        <v>0</v>
      </c>
      <c r="J180" s="49">
        <v>0</v>
      </c>
      <c r="K180" s="48">
        <f>Table32[[#This Row],[Residential Incentive Disbursements]]/'1.) CLM Reference'!$B$5</f>
        <v>0</v>
      </c>
      <c r="L180" s="49">
        <v>22.427139</v>
      </c>
      <c r="M180" s="48">
        <f>Table32[[#This Row],[C&amp;I CLM $ Collected]]/'1.) CLM Reference'!$B$4</f>
        <v>2.4143650112086952E-7</v>
      </c>
      <c r="N180" s="49">
        <v>0</v>
      </c>
      <c r="O180" s="67">
        <f>Table32[[#This Row],[C&amp;I Incentive Disbursements]]/'1.) CLM Reference'!$B$5</f>
        <v>0</v>
      </c>
    </row>
    <row r="181" spans="1:15" x14ac:dyDescent="0.35">
      <c r="A181" t="s">
        <v>155</v>
      </c>
      <c r="B181" s="72">
        <v>9009130200</v>
      </c>
      <c r="C181" t="s">
        <v>45</v>
      </c>
      <c r="D181" s="47">
        <f>Table32[[#This Row],[Residential CLM $ Collected]]+Table32[[#This Row],[C&amp;I CLM $ Collected]]</f>
        <v>148860.25706999999</v>
      </c>
      <c r="E181" s="48">
        <f>Table32[[#This Row],[CLM $ Collected ]]/'1.) CLM Reference'!$B$4</f>
        <v>1.6025360891076645E-3</v>
      </c>
      <c r="F181" s="49">
        <f>Table32[[#This Row],[Residential Incentive Disbursements]]+Table32[[#This Row],[C&amp;I Incentive Disbursements]]</f>
        <v>635730.41</v>
      </c>
      <c r="G181" s="48">
        <f>Table32[[#This Row],[Incentive Disbursements]]/'1.) CLM Reference'!$B$5</f>
        <v>5.1045987777648318E-3</v>
      </c>
      <c r="H181" s="49">
        <v>0</v>
      </c>
      <c r="I181" s="48">
        <f>Table32[[#This Row],[Residential CLM $ Collected]]/'1.) CLM Reference'!$B$4</f>
        <v>0</v>
      </c>
      <c r="J181" s="49">
        <v>0</v>
      </c>
      <c r="K181" s="48">
        <f>Table32[[#This Row],[Residential Incentive Disbursements]]/'1.) CLM Reference'!$B$5</f>
        <v>0</v>
      </c>
      <c r="L181" s="49">
        <v>148860.25706999999</v>
      </c>
      <c r="M181" s="48">
        <f>Table32[[#This Row],[C&amp;I CLM $ Collected]]/'1.) CLM Reference'!$B$4</f>
        <v>1.6025360891076645E-3</v>
      </c>
      <c r="N181" s="49">
        <v>635730.41</v>
      </c>
      <c r="O181" s="67">
        <f>Table32[[#This Row],[C&amp;I Incentive Disbursements]]/'1.) CLM Reference'!$B$5</f>
        <v>5.1045987777648318E-3</v>
      </c>
    </row>
    <row r="182" spans="1:15" x14ac:dyDescent="0.35">
      <c r="A182" t="s">
        <v>156</v>
      </c>
      <c r="B182" s="72">
        <v>9005262100</v>
      </c>
      <c r="C182" t="s">
        <v>45</v>
      </c>
      <c r="D182" s="47">
        <f>Table32[[#This Row],[Residential CLM $ Collected]]+Table32[[#This Row],[C&amp;I CLM $ Collected]]</f>
        <v>33299.357427000003</v>
      </c>
      <c r="E182" s="48">
        <f>Table32[[#This Row],[CLM $ Collected ]]/'1.) CLM Reference'!$B$4</f>
        <v>3.5847998029298885E-4</v>
      </c>
      <c r="F182" s="49">
        <f>Table32[[#This Row],[Residential Incentive Disbursements]]+Table32[[#This Row],[C&amp;I Incentive Disbursements]]</f>
        <v>1965</v>
      </c>
      <c r="G182" s="48">
        <f>Table32[[#This Row],[Incentive Disbursements]]/'1.) CLM Reference'!$B$5</f>
        <v>1.5777971983923017E-5</v>
      </c>
      <c r="H182" s="49">
        <v>0</v>
      </c>
      <c r="I182" s="48">
        <f>Table32[[#This Row],[Residential CLM $ Collected]]/'1.) CLM Reference'!$B$4</f>
        <v>0</v>
      </c>
      <c r="J182" s="49">
        <v>0</v>
      </c>
      <c r="K182" s="48">
        <f>Table32[[#This Row],[Residential Incentive Disbursements]]/'1.) CLM Reference'!$B$5</f>
        <v>0</v>
      </c>
      <c r="L182" s="49">
        <v>33299.357427000003</v>
      </c>
      <c r="M182" s="48">
        <f>Table32[[#This Row],[C&amp;I CLM $ Collected]]/'1.) CLM Reference'!$B$4</f>
        <v>3.5847998029298885E-4</v>
      </c>
      <c r="N182" s="49">
        <v>1965</v>
      </c>
      <c r="O182" s="67">
        <f>Table32[[#This Row],[C&amp;I Incentive Disbursements]]/'1.) CLM Reference'!$B$5</f>
        <v>1.5777971983923017E-5</v>
      </c>
    </row>
    <row r="183" spans="1:15" x14ac:dyDescent="0.35">
      <c r="A183" t="s">
        <v>157</v>
      </c>
      <c r="B183" s="72">
        <v>9001257100</v>
      </c>
      <c r="C183" t="s">
        <v>45</v>
      </c>
      <c r="D183" s="47">
        <f>Table32[[#This Row],[Residential CLM $ Collected]]+Table32[[#This Row],[C&amp;I CLM $ Collected]]</f>
        <v>3397.5277770000002</v>
      </c>
      <c r="E183" s="48">
        <f>Table32[[#This Row],[CLM $ Collected ]]/'1.) CLM Reference'!$B$4</f>
        <v>3.6575651443541053E-5</v>
      </c>
      <c r="F183" s="49">
        <f>Table32[[#This Row],[Residential Incentive Disbursements]]+Table32[[#This Row],[C&amp;I Incentive Disbursements]]</f>
        <v>1536</v>
      </c>
      <c r="G183" s="48">
        <f>Table32[[#This Row],[Incentive Disbursements]]/'1.) CLM Reference'!$B$5</f>
        <v>1.2333315504990207E-5</v>
      </c>
      <c r="H183" s="49">
        <v>0</v>
      </c>
      <c r="I183" s="48">
        <f>Table32[[#This Row],[Residential CLM $ Collected]]/'1.) CLM Reference'!$B$4</f>
        <v>0</v>
      </c>
      <c r="J183" s="49">
        <v>0</v>
      </c>
      <c r="K183" s="48">
        <f>Table32[[#This Row],[Residential Incentive Disbursements]]/'1.) CLM Reference'!$B$5</f>
        <v>0</v>
      </c>
      <c r="L183" s="49">
        <v>3397.5277770000002</v>
      </c>
      <c r="M183" s="48">
        <f>Table32[[#This Row],[C&amp;I CLM $ Collected]]/'1.) CLM Reference'!$B$4</f>
        <v>3.6575651443541053E-5</v>
      </c>
      <c r="N183" s="49">
        <v>1536</v>
      </c>
      <c r="O183" s="67">
        <f>Table32[[#This Row],[C&amp;I Incentive Disbursements]]/'1.) CLM Reference'!$B$5</f>
        <v>1.2333315504990207E-5</v>
      </c>
    </row>
    <row r="184" spans="1:15" x14ac:dyDescent="0.35">
      <c r="A184" t="s">
        <v>158</v>
      </c>
      <c r="B184" s="72">
        <v>9003466102</v>
      </c>
      <c r="C184" t="s">
        <v>45</v>
      </c>
      <c r="D184" s="47">
        <f>Table32[[#This Row],[Residential CLM $ Collected]]+Table32[[#This Row],[C&amp;I CLM $ Collected]]</f>
        <v>235090.38472500001</v>
      </c>
      <c r="E184" s="48">
        <f>Table32[[#This Row],[CLM $ Collected ]]/'1.) CLM Reference'!$B$4</f>
        <v>2.5308355174132159E-3</v>
      </c>
      <c r="F184" s="49">
        <f>Table32[[#This Row],[Residential Incentive Disbursements]]+Table32[[#This Row],[C&amp;I Incentive Disbursements]]</f>
        <v>139282.64000000001</v>
      </c>
      <c r="G184" s="48">
        <f>Table32[[#This Row],[Incentive Disbursements]]/'1.) CLM Reference'!$B$5</f>
        <v>1.1183702757083134E-3</v>
      </c>
      <c r="H184" s="49">
        <v>0</v>
      </c>
      <c r="I184" s="48">
        <f>Table32[[#This Row],[Residential CLM $ Collected]]/'1.) CLM Reference'!$B$4</f>
        <v>0</v>
      </c>
      <c r="J184" s="49">
        <v>0</v>
      </c>
      <c r="K184" s="48">
        <f>Table32[[#This Row],[Residential Incentive Disbursements]]/'1.) CLM Reference'!$B$5</f>
        <v>0</v>
      </c>
      <c r="L184" s="49">
        <v>235090.38472500001</v>
      </c>
      <c r="M184" s="48">
        <f>Table32[[#This Row],[C&amp;I CLM $ Collected]]/'1.) CLM Reference'!$B$4</f>
        <v>2.5308355174132159E-3</v>
      </c>
      <c r="N184" s="49">
        <v>139282.64000000001</v>
      </c>
      <c r="O184" s="67">
        <f>Table32[[#This Row],[C&amp;I Incentive Disbursements]]/'1.) CLM Reference'!$B$5</f>
        <v>1.1183702757083134E-3</v>
      </c>
    </row>
    <row r="185" spans="1:15" x14ac:dyDescent="0.35">
      <c r="A185" t="s">
        <v>158</v>
      </c>
      <c r="B185" s="72">
        <v>9003466201</v>
      </c>
      <c r="C185" t="s">
        <v>45</v>
      </c>
      <c r="D185" s="47">
        <f>Table32[[#This Row],[Residential CLM $ Collected]]+Table32[[#This Row],[C&amp;I CLM $ Collected]]</f>
        <v>0</v>
      </c>
      <c r="E185" s="48">
        <f>Table32[[#This Row],[CLM $ Collected ]]/'1.) CLM Reference'!$B$4</f>
        <v>0</v>
      </c>
      <c r="F185" s="49">
        <f>Table32[[#This Row],[Residential Incentive Disbursements]]+Table32[[#This Row],[C&amp;I Incentive Disbursements]]</f>
        <v>609.20000000000005</v>
      </c>
      <c r="G185" s="48">
        <f>Table32[[#This Row],[Incentive Disbursements]]/'1.) CLM Reference'!$B$5</f>
        <v>4.891572790130231E-6</v>
      </c>
      <c r="H185" s="49">
        <v>0</v>
      </c>
      <c r="I185" s="48">
        <f>Table32[[#This Row],[Residential CLM $ Collected]]/'1.) CLM Reference'!$B$4</f>
        <v>0</v>
      </c>
      <c r="J185" s="49">
        <v>0</v>
      </c>
      <c r="K185" s="48">
        <f>Table32[[#This Row],[Residential Incentive Disbursements]]/'1.) CLM Reference'!$B$5</f>
        <v>0</v>
      </c>
      <c r="L185" s="49">
        <v>0</v>
      </c>
      <c r="M185" s="48">
        <f>Table32[[#This Row],[C&amp;I CLM $ Collected]]/'1.) CLM Reference'!$B$4</f>
        <v>0</v>
      </c>
      <c r="N185" s="49">
        <v>609.20000000000005</v>
      </c>
      <c r="O185" s="67">
        <f>Table32[[#This Row],[C&amp;I Incentive Disbursements]]/'1.) CLM Reference'!$B$5</f>
        <v>4.891572790130231E-6</v>
      </c>
    </row>
    <row r="186" spans="1:15" x14ac:dyDescent="0.35">
      <c r="A186" t="s">
        <v>158</v>
      </c>
      <c r="B186" s="72">
        <v>9003466300</v>
      </c>
      <c r="C186" t="s">
        <v>45</v>
      </c>
      <c r="D186" s="47">
        <f>Table32[[#This Row],[Residential CLM $ Collected]]+Table32[[#This Row],[C&amp;I CLM $ Collected]]</f>
        <v>452.108769</v>
      </c>
      <c r="E186" s="48">
        <f>Table32[[#This Row],[CLM $ Collected ]]/'1.) CLM Reference'!$B$4</f>
        <v>4.8671192216458572E-6</v>
      </c>
      <c r="F186" s="49">
        <f>Table32[[#This Row],[Residential Incentive Disbursements]]+Table32[[#This Row],[C&amp;I Incentive Disbursements]]</f>
        <v>0</v>
      </c>
      <c r="G186" s="48">
        <f>Table32[[#This Row],[Incentive Disbursements]]/'1.) CLM Reference'!$B$5</f>
        <v>0</v>
      </c>
      <c r="H186" s="49">
        <v>0</v>
      </c>
      <c r="I186" s="48">
        <f>Table32[[#This Row],[Residential CLM $ Collected]]/'1.) CLM Reference'!$B$4</f>
        <v>0</v>
      </c>
      <c r="J186" s="49">
        <v>0</v>
      </c>
      <c r="K186" s="48">
        <f>Table32[[#This Row],[Residential Incentive Disbursements]]/'1.) CLM Reference'!$B$5</f>
        <v>0</v>
      </c>
      <c r="L186" s="49">
        <v>452.108769</v>
      </c>
      <c r="M186" s="48">
        <f>Table32[[#This Row],[C&amp;I CLM $ Collected]]/'1.) CLM Reference'!$B$4</f>
        <v>4.8671192216458572E-6</v>
      </c>
      <c r="N186" s="49">
        <v>0</v>
      </c>
      <c r="O186" s="67">
        <f>Table32[[#This Row],[C&amp;I Incentive Disbursements]]/'1.) CLM Reference'!$B$5</f>
        <v>0</v>
      </c>
    </row>
    <row r="187" spans="1:15" x14ac:dyDescent="0.35">
      <c r="A187" t="s">
        <v>159</v>
      </c>
      <c r="B187" s="72">
        <v>9013538201</v>
      </c>
      <c r="C187" t="s">
        <v>45</v>
      </c>
      <c r="D187" s="47">
        <f>Table32[[#This Row],[Residential CLM $ Collected]]+Table32[[#This Row],[C&amp;I CLM $ Collected]]</f>
        <v>71477.679944999996</v>
      </c>
      <c r="E187" s="48">
        <f>Table32[[#This Row],[CLM $ Collected ]]/'1.) CLM Reference'!$B$4</f>
        <v>7.6948383626454292E-4</v>
      </c>
      <c r="F187" s="49">
        <f>Table32[[#This Row],[Residential Incentive Disbursements]]+Table32[[#This Row],[C&amp;I Incentive Disbursements]]</f>
        <v>96841.310400000002</v>
      </c>
      <c r="G187" s="48">
        <f>Table32[[#This Row],[Incentive Disbursements]]/'1.) CLM Reference'!$B$5</f>
        <v>7.7758752283846962E-4</v>
      </c>
      <c r="H187" s="49">
        <v>0</v>
      </c>
      <c r="I187" s="48">
        <f>Table32[[#This Row],[Residential CLM $ Collected]]/'1.) CLM Reference'!$B$4</f>
        <v>0</v>
      </c>
      <c r="J187" s="49">
        <v>0</v>
      </c>
      <c r="K187" s="48">
        <f>Table32[[#This Row],[Residential Incentive Disbursements]]/'1.) CLM Reference'!$B$5</f>
        <v>0</v>
      </c>
      <c r="L187" s="49">
        <v>71477.679944999996</v>
      </c>
      <c r="M187" s="48">
        <f>Table32[[#This Row],[C&amp;I CLM $ Collected]]/'1.) CLM Reference'!$B$4</f>
        <v>7.6948383626454292E-4</v>
      </c>
      <c r="N187" s="49">
        <v>96841.310400000002</v>
      </c>
      <c r="O187" s="67">
        <f>Table32[[#This Row],[C&amp;I Incentive Disbursements]]/'1.) CLM Reference'!$B$5</f>
        <v>7.7758752283846962E-4</v>
      </c>
    </row>
    <row r="188" spans="1:15" x14ac:dyDescent="0.35">
      <c r="A188" t="s">
        <v>160</v>
      </c>
      <c r="B188" s="72">
        <v>9003487500</v>
      </c>
      <c r="C188" t="s">
        <v>45</v>
      </c>
      <c r="D188" s="47">
        <f>Table32[[#This Row],[Residential CLM $ Collected]]+Table32[[#This Row],[C&amp;I CLM $ Collected]]</f>
        <v>514012.44468000002</v>
      </c>
      <c r="E188" s="48">
        <f>Table32[[#This Row],[CLM $ Collected ]]/'1.) CLM Reference'!$B$4</f>
        <v>5.5335353375267219E-3</v>
      </c>
      <c r="F188" s="49">
        <f>Table32[[#This Row],[Residential Incentive Disbursements]]+Table32[[#This Row],[C&amp;I Incentive Disbursements]]</f>
        <v>654585.03799999994</v>
      </c>
      <c r="G188" s="48">
        <f>Table32[[#This Row],[Incentive Disbursements]]/'1.) CLM Reference'!$B$5</f>
        <v>5.2559920563151064E-3</v>
      </c>
      <c r="H188" s="49">
        <v>0</v>
      </c>
      <c r="I188" s="48">
        <f>Table32[[#This Row],[Residential CLM $ Collected]]/'1.) CLM Reference'!$B$4</f>
        <v>0</v>
      </c>
      <c r="J188" s="49">
        <v>0</v>
      </c>
      <c r="K188" s="48">
        <f>Table32[[#This Row],[Residential Incentive Disbursements]]/'1.) CLM Reference'!$B$5</f>
        <v>0</v>
      </c>
      <c r="L188" s="49">
        <v>514012.44468000002</v>
      </c>
      <c r="M188" s="48">
        <f>Table32[[#This Row],[C&amp;I CLM $ Collected]]/'1.) CLM Reference'!$B$4</f>
        <v>5.5335353375267219E-3</v>
      </c>
      <c r="N188" s="49">
        <v>654585.03799999994</v>
      </c>
      <c r="O188" s="67">
        <f>Table32[[#This Row],[C&amp;I Incentive Disbursements]]/'1.) CLM Reference'!$B$5</f>
        <v>5.2559920563151064E-3</v>
      </c>
    </row>
    <row r="189" spans="1:15" x14ac:dyDescent="0.35">
      <c r="A189" t="s">
        <v>161</v>
      </c>
      <c r="B189" s="72">
        <v>9009348123</v>
      </c>
      <c r="C189" t="s">
        <v>45</v>
      </c>
      <c r="D189" s="47">
        <f>Table32[[#This Row],[Residential CLM $ Collected]]+Table32[[#This Row],[C&amp;I CLM $ Collected]]</f>
        <v>1.0027079999999999</v>
      </c>
      <c r="E189" s="48">
        <f>Table32[[#This Row],[CLM $ Collected ]]/'1.) CLM Reference'!$B$4</f>
        <v>1.0794524935432238E-8</v>
      </c>
      <c r="F189" s="49">
        <f>Table32[[#This Row],[Residential Incentive Disbursements]]+Table32[[#This Row],[C&amp;I Incentive Disbursements]]</f>
        <v>0</v>
      </c>
      <c r="G189" s="48">
        <f>Table32[[#This Row],[Incentive Disbursements]]/'1.) CLM Reference'!$B$5</f>
        <v>0</v>
      </c>
      <c r="H189" s="49">
        <v>0</v>
      </c>
      <c r="I189" s="48">
        <f>Table32[[#This Row],[Residential CLM $ Collected]]/'1.) CLM Reference'!$B$4</f>
        <v>0</v>
      </c>
      <c r="J189" s="49">
        <v>0</v>
      </c>
      <c r="K189" s="48">
        <f>Table32[[#This Row],[Residential Incentive Disbursements]]/'1.) CLM Reference'!$B$5</f>
        <v>0</v>
      </c>
      <c r="L189" s="49">
        <v>1.0027079999999999</v>
      </c>
      <c r="M189" s="48">
        <f>Table32[[#This Row],[C&amp;I CLM $ Collected]]/'1.) CLM Reference'!$B$4</f>
        <v>1.0794524935432238E-8</v>
      </c>
      <c r="N189" s="49">
        <v>0</v>
      </c>
      <c r="O189" s="67">
        <f>Table32[[#This Row],[C&amp;I Incentive Disbursements]]/'1.) CLM Reference'!$B$5</f>
        <v>0</v>
      </c>
    </row>
    <row r="190" spans="1:15" x14ac:dyDescent="0.35">
      <c r="A190" t="s">
        <v>161</v>
      </c>
      <c r="B190" s="72">
        <v>9009348124</v>
      </c>
      <c r="C190" t="s">
        <v>45</v>
      </c>
      <c r="D190" s="47">
        <f>Table32[[#This Row],[Residential CLM $ Collected]]+Table32[[#This Row],[C&amp;I CLM $ Collected]]</f>
        <v>222182.61737699999</v>
      </c>
      <c r="E190" s="48">
        <f>Table32[[#This Row],[CLM $ Collected ]]/'1.) CLM Reference'!$B$4</f>
        <v>2.3918785962569627E-3</v>
      </c>
      <c r="F190" s="49">
        <f>Table32[[#This Row],[Residential Incentive Disbursements]]+Table32[[#This Row],[C&amp;I Incentive Disbursements]]</f>
        <v>364274.77399999998</v>
      </c>
      <c r="G190" s="48">
        <f>Table32[[#This Row],[Incentive Disbursements]]/'1.) CLM Reference'!$B$5</f>
        <v>2.9249451290696634E-3</v>
      </c>
      <c r="H190" s="49">
        <v>0</v>
      </c>
      <c r="I190" s="48">
        <f>Table32[[#This Row],[Residential CLM $ Collected]]/'1.) CLM Reference'!$B$4</f>
        <v>0</v>
      </c>
      <c r="J190" s="49">
        <v>0</v>
      </c>
      <c r="K190" s="48">
        <f>Table32[[#This Row],[Residential Incentive Disbursements]]/'1.) CLM Reference'!$B$5</f>
        <v>0</v>
      </c>
      <c r="L190" s="49">
        <v>222182.61737699999</v>
      </c>
      <c r="M190" s="48">
        <f>Table32[[#This Row],[C&amp;I CLM $ Collected]]/'1.) CLM Reference'!$B$4</f>
        <v>2.3918785962569627E-3</v>
      </c>
      <c r="N190" s="49">
        <v>364274.77399999998</v>
      </c>
      <c r="O190" s="67">
        <f>Table32[[#This Row],[C&amp;I Incentive Disbursements]]/'1.) CLM Reference'!$B$5</f>
        <v>2.9249451290696634E-3</v>
      </c>
    </row>
    <row r="191" spans="1:15" x14ac:dyDescent="0.35">
      <c r="A191" t="s">
        <v>162</v>
      </c>
      <c r="B191" s="72">
        <v>9003430203</v>
      </c>
      <c r="C191" t="s">
        <v>45</v>
      </c>
      <c r="D191" s="47">
        <f>Table32[[#This Row],[Residential CLM $ Collected]]+Table32[[#This Row],[C&amp;I CLM $ Collected]]</f>
        <v>6.7349520000000007</v>
      </c>
      <c r="E191" s="48">
        <f>Table32[[#This Row],[CLM $ Collected ]]/'1.) CLM Reference'!$B$4</f>
        <v>7.250426575128476E-8</v>
      </c>
      <c r="F191" s="49">
        <f>Table32[[#This Row],[Residential Incentive Disbursements]]+Table32[[#This Row],[C&amp;I Incentive Disbursements]]</f>
        <v>0</v>
      </c>
      <c r="G191" s="48">
        <f>Table32[[#This Row],[Incentive Disbursements]]/'1.) CLM Reference'!$B$5</f>
        <v>0</v>
      </c>
      <c r="H191" s="49">
        <v>0</v>
      </c>
      <c r="I191" s="48">
        <f>Table32[[#This Row],[Residential CLM $ Collected]]/'1.) CLM Reference'!$B$4</f>
        <v>0</v>
      </c>
      <c r="J191" s="49">
        <v>0</v>
      </c>
      <c r="K191" s="48">
        <f>Table32[[#This Row],[Residential Incentive Disbursements]]/'1.) CLM Reference'!$B$5</f>
        <v>0</v>
      </c>
      <c r="L191" s="49">
        <v>6.7349520000000007</v>
      </c>
      <c r="M191" s="48">
        <f>Table32[[#This Row],[C&amp;I CLM $ Collected]]/'1.) CLM Reference'!$B$4</f>
        <v>7.250426575128476E-8</v>
      </c>
      <c r="N191" s="49">
        <v>0</v>
      </c>
      <c r="O191" s="67">
        <f>Table32[[#This Row],[C&amp;I Incentive Disbursements]]/'1.) CLM Reference'!$B$5</f>
        <v>0</v>
      </c>
    </row>
    <row r="192" spans="1:15" x14ac:dyDescent="0.35">
      <c r="A192" t="s">
        <v>162</v>
      </c>
      <c r="B192" s="72">
        <v>9003430500</v>
      </c>
      <c r="C192" t="s">
        <v>45</v>
      </c>
      <c r="D192" s="47">
        <f>Table32[[#This Row],[Residential CLM $ Collected]]+Table32[[#This Row],[C&amp;I CLM $ Collected]]</f>
        <v>512918.18547899998</v>
      </c>
      <c r="E192" s="48">
        <f>Table32[[#This Row],[CLM $ Collected ]]/'1.) CLM Reference'!$B$4</f>
        <v>5.5217552298273504E-3</v>
      </c>
      <c r="F192" s="49">
        <f>Table32[[#This Row],[Residential Incentive Disbursements]]+Table32[[#This Row],[C&amp;I Incentive Disbursements]]</f>
        <v>458752.45</v>
      </c>
      <c r="G192" s="48">
        <f>Table32[[#This Row],[Incentive Disbursements]]/'1.) CLM Reference'!$B$5</f>
        <v>3.6835538440997684E-3</v>
      </c>
      <c r="H192" s="49">
        <v>0</v>
      </c>
      <c r="I192" s="48">
        <f>Table32[[#This Row],[Residential CLM $ Collected]]/'1.) CLM Reference'!$B$4</f>
        <v>0</v>
      </c>
      <c r="J192" s="49">
        <v>0</v>
      </c>
      <c r="K192" s="48">
        <f>Table32[[#This Row],[Residential Incentive Disbursements]]/'1.) CLM Reference'!$B$5</f>
        <v>0</v>
      </c>
      <c r="L192" s="49">
        <v>512918.18547899998</v>
      </c>
      <c r="M192" s="48">
        <f>Table32[[#This Row],[C&amp;I CLM $ Collected]]/'1.) CLM Reference'!$B$4</f>
        <v>5.5217552298273504E-3</v>
      </c>
      <c r="N192" s="49">
        <v>458752.45</v>
      </c>
      <c r="O192" s="67">
        <f>Table32[[#This Row],[C&amp;I Incentive Disbursements]]/'1.) CLM Reference'!$B$5</f>
        <v>3.6835538440997684E-3</v>
      </c>
    </row>
    <row r="193" spans="1:15" x14ac:dyDescent="0.35">
      <c r="A193" t="s">
        <v>162</v>
      </c>
      <c r="B193" s="72">
        <v>9003430601</v>
      </c>
      <c r="C193" t="s">
        <v>45</v>
      </c>
      <c r="D193" s="47">
        <f>Table32[[#This Row],[Residential CLM $ Collected]]+Table32[[#This Row],[C&amp;I CLM $ Collected]]</f>
        <v>6.1157460000000006</v>
      </c>
      <c r="E193" s="48">
        <f>Table32[[#This Row],[CLM $ Collected ]]/'1.) CLM Reference'!$B$4</f>
        <v>6.5838282626417645E-8</v>
      </c>
      <c r="F193" s="49">
        <f>Table32[[#This Row],[Residential Incentive Disbursements]]+Table32[[#This Row],[C&amp;I Incentive Disbursements]]</f>
        <v>0</v>
      </c>
      <c r="G193" s="48">
        <f>Table32[[#This Row],[Incentive Disbursements]]/'1.) CLM Reference'!$B$5</f>
        <v>0</v>
      </c>
      <c r="H193" s="49">
        <v>0</v>
      </c>
      <c r="I193" s="48">
        <f>Table32[[#This Row],[Residential CLM $ Collected]]/'1.) CLM Reference'!$B$4</f>
        <v>0</v>
      </c>
      <c r="J193" s="49">
        <v>0</v>
      </c>
      <c r="K193" s="48">
        <f>Table32[[#This Row],[Residential Incentive Disbursements]]/'1.) CLM Reference'!$B$5</f>
        <v>0</v>
      </c>
      <c r="L193" s="49">
        <v>6.1157460000000006</v>
      </c>
      <c r="M193" s="48">
        <f>Table32[[#This Row],[C&amp;I CLM $ Collected]]/'1.) CLM Reference'!$B$4</f>
        <v>6.5838282626417645E-8</v>
      </c>
      <c r="N193" s="49">
        <v>0</v>
      </c>
      <c r="O193" s="67">
        <f>Table32[[#This Row],[C&amp;I Incentive Disbursements]]/'1.) CLM Reference'!$B$5</f>
        <v>0</v>
      </c>
    </row>
    <row r="194" spans="1:15" x14ac:dyDescent="0.35">
      <c r="A194" t="s">
        <v>163</v>
      </c>
      <c r="B194" s="72">
        <v>9011711100</v>
      </c>
      <c r="C194" t="s">
        <v>45</v>
      </c>
      <c r="D194" s="47">
        <f>Table32[[#This Row],[Residential CLM $ Collected]]+Table32[[#This Row],[C&amp;I CLM $ Collected]]</f>
        <v>13679.534694</v>
      </c>
      <c r="E194" s="48">
        <f>Table32[[#This Row],[CLM $ Collected ]]/'1.) CLM Reference'!$B$4</f>
        <v>1.472652839705013E-4</v>
      </c>
      <c r="F194" s="49">
        <f>Table32[[#This Row],[Residential Incentive Disbursements]]+Table32[[#This Row],[C&amp;I Incentive Disbursements]]</f>
        <v>9849.6</v>
      </c>
      <c r="G194" s="48">
        <f>Table32[[#This Row],[Incentive Disbursements]]/'1.) CLM Reference'!$B$5</f>
        <v>7.9087385675749702E-5</v>
      </c>
      <c r="H194" s="49">
        <v>0</v>
      </c>
      <c r="I194" s="48">
        <f>Table32[[#This Row],[Residential CLM $ Collected]]/'1.) CLM Reference'!$B$4</f>
        <v>0</v>
      </c>
      <c r="J194" s="49">
        <v>0</v>
      </c>
      <c r="K194" s="48">
        <f>Table32[[#This Row],[Residential Incentive Disbursements]]/'1.) CLM Reference'!$B$5</f>
        <v>0</v>
      </c>
      <c r="L194" s="49">
        <v>13679.534694</v>
      </c>
      <c r="M194" s="48">
        <f>Table32[[#This Row],[C&amp;I CLM $ Collected]]/'1.) CLM Reference'!$B$4</f>
        <v>1.472652839705013E-4</v>
      </c>
      <c r="N194" s="49">
        <v>9849.6</v>
      </c>
      <c r="O194" s="67">
        <f>Table32[[#This Row],[C&amp;I Incentive Disbursements]]/'1.) CLM Reference'!$B$5</f>
        <v>7.9087385675749702E-5</v>
      </c>
    </row>
    <row r="195" spans="1:15" x14ac:dyDescent="0.35">
      <c r="A195" t="s">
        <v>164</v>
      </c>
      <c r="B195" s="72">
        <v>9013890100</v>
      </c>
      <c r="C195" t="s">
        <v>45</v>
      </c>
      <c r="D195" s="47">
        <f>Table32[[#This Row],[Residential CLM $ Collected]]+Table32[[#This Row],[C&amp;I CLM $ Collected]]</f>
        <v>7.5116160000000001</v>
      </c>
      <c r="E195" s="48">
        <f>Table32[[#This Row],[CLM $ Collected ]]/'1.) CLM Reference'!$B$4</f>
        <v>8.0865342868902782E-8</v>
      </c>
      <c r="F195" s="49">
        <f>Table32[[#This Row],[Residential Incentive Disbursements]]+Table32[[#This Row],[C&amp;I Incentive Disbursements]]</f>
        <v>0</v>
      </c>
      <c r="G195" s="48">
        <f>Table32[[#This Row],[Incentive Disbursements]]/'1.) CLM Reference'!$B$5</f>
        <v>0</v>
      </c>
      <c r="H195" s="49">
        <v>0</v>
      </c>
      <c r="I195" s="48">
        <f>Table32[[#This Row],[Residential CLM $ Collected]]/'1.) CLM Reference'!$B$4</f>
        <v>0</v>
      </c>
      <c r="J195" s="49">
        <v>0</v>
      </c>
      <c r="K195" s="48">
        <f>Table32[[#This Row],[Residential Incentive Disbursements]]/'1.) CLM Reference'!$B$5</f>
        <v>0</v>
      </c>
      <c r="L195" s="49">
        <v>7.5116160000000001</v>
      </c>
      <c r="M195" s="48">
        <f>Table32[[#This Row],[C&amp;I CLM $ Collected]]/'1.) CLM Reference'!$B$4</f>
        <v>8.0865342868902782E-8</v>
      </c>
      <c r="N195" s="49">
        <v>0</v>
      </c>
      <c r="O195" s="67">
        <f>Table32[[#This Row],[C&amp;I Incentive Disbursements]]/'1.) CLM Reference'!$B$5</f>
        <v>0</v>
      </c>
    </row>
    <row r="196" spans="1:15" x14ac:dyDescent="0.35">
      <c r="A196" t="s">
        <v>164</v>
      </c>
      <c r="B196" s="72">
        <v>9013890202</v>
      </c>
      <c r="C196" t="s">
        <v>45</v>
      </c>
      <c r="D196" s="47">
        <f>Table32[[#This Row],[Residential CLM $ Collected]]+Table32[[#This Row],[C&amp;I CLM $ Collected]]</f>
        <v>154892.377416</v>
      </c>
      <c r="E196" s="48">
        <f>Table32[[#This Row],[CLM $ Collected ]]/'1.) CLM Reference'!$B$4</f>
        <v>1.6674741104343372E-3</v>
      </c>
      <c r="F196" s="49">
        <f>Table32[[#This Row],[Residential Incentive Disbursements]]+Table32[[#This Row],[C&amp;I Incentive Disbursements]]</f>
        <v>32392.53</v>
      </c>
      <c r="G196" s="48">
        <f>Table32[[#This Row],[Incentive Disbursements]]/'1.) CLM Reference'!$B$5</f>
        <v>2.6009589355134138E-4</v>
      </c>
      <c r="H196" s="49">
        <v>0</v>
      </c>
      <c r="I196" s="48">
        <f>Table32[[#This Row],[Residential CLM $ Collected]]/'1.) CLM Reference'!$B$4</f>
        <v>0</v>
      </c>
      <c r="J196" s="49">
        <v>0</v>
      </c>
      <c r="K196" s="48">
        <f>Table32[[#This Row],[Residential Incentive Disbursements]]/'1.) CLM Reference'!$B$5</f>
        <v>0</v>
      </c>
      <c r="L196" s="49">
        <v>154892.377416</v>
      </c>
      <c r="M196" s="48">
        <f>Table32[[#This Row],[C&amp;I CLM $ Collected]]/'1.) CLM Reference'!$B$4</f>
        <v>1.6674741104343372E-3</v>
      </c>
      <c r="N196" s="49">
        <v>32392.53</v>
      </c>
      <c r="O196" s="67">
        <f>Table32[[#This Row],[C&amp;I Incentive Disbursements]]/'1.) CLM Reference'!$B$5</f>
        <v>2.6009589355134138E-4</v>
      </c>
    </row>
    <row r="197" spans="1:15" x14ac:dyDescent="0.35">
      <c r="A197" t="s">
        <v>165</v>
      </c>
      <c r="B197" s="72">
        <v>9001100300</v>
      </c>
      <c r="C197" t="s">
        <v>45</v>
      </c>
      <c r="D197" s="47">
        <f>Table32[[#This Row],[Residential CLM $ Collected]]+Table32[[#This Row],[C&amp;I CLM $ Collected]]</f>
        <v>2756109.689886</v>
      </c>
      <c r="E197" s="48">
        <f>Table32[[#This Row],[CLM $ Collected ]]/'1.) CLM Reference'!$B$4</f>
        <v>2.9670546931171229E-2</v>
      </c>
      <c r="F197" s="49">
        <f>Table32[[#This Row],[Residential Incentive Disbursements]]+Table32[[#This Row],[C&amp;I Incentive Disbursements]]</f>
        <v>2099056.1743999999</v>
      </c>
      <c r="G197" s="48">
        <f>Table32[[#This Row],[Incentive Disbursements]]/'1.) CLM Reference'!$B$5</f>
        <v>1.6854376342169887E-2</v>
      </c>
      <c r="H197" s="49">
        <v>18105.5448</v>
      </c>
      <c r="I197" s="48">
        <f>Table32[[#This Row],[Residential CLM $ Collected]]/'1.) CLM Reference'!$B$4</f>
        <v>1.9491293059712848E-4</v>
      </c>
      <c r="J197" s="49">
        <v>0</v>
      </c>
      <c r="K197" s="48">
        <f>Table32[[#This Row],[Residential Incentive Disbursements]]/'1.) CLM Reference'!$B$5</f>
        <v>0</v>
      </c>
      <c r="L197" s="49">
        <v>2738004.1450860002</v>
      </c>
      <c r="M197" s="48">
        <f>Table32[[#This Row],[C&amp;I CLM $ Collected]]/'1.) CLM Reference'!$B$4</f>
        <v>2.9475634000574104E-2</v>
      </c>
      <c r="N197" s="49">
        <v>2099056.1743999999</v>
      </c>
      <c r="O197" s="67">
        <f>Table32[[#This Row],[C&amp;I Incentive Disbursements]]/'1.) CLM Reference'!$B$5</f>
        <v>1.6854376342169887E-2</v>
      </c>
    </row>
    <row r="198" spans="1:15" x14ac:dyDescent="0.35">
      <c r="A198" t="s">
        <v>165</v>
      </c>
      <c r="B198" s="72">
        <v>9001201000</v>
      </c>
      <c r="C198" t="s">
        <v>45</v>
      </c>
      <c r="D198" s="47">
        <f>Table32[[#This Row],[Residential CLM $ Collected]]+Table32[[#This Row],[C&amp;I CLM $ Collected]]</f>
        <v>4245.74388</v>
      </c>
      <c r="E198" s="48">
        <f>Table32[[#This Row],[CLM $ Collected ]]/'1.) CLM Reference'!$B$4</f>
        <v>4.5707013589318948E-5</v>
      </c>
      <c r="F198" s="49">
        <f>Table32[[#This Row],[Residential Incentive Disbursements]]+Table32[[#This Row],[C&amp;I Incentive Disbursements]]</f>
        <v>0</v>
      </c>
      <c r="G198" s="48">
        <f>Table32[[#This Row],[Incentive Disbursements]]/'1.) CLM Reference'!$B$5</f>
        <v>0</v>
      </c>
      <c r="H198" s="49">
        <v>2021.6448</v>
      </c>
      <c r="I198" s="48">
        <f>Table32[[#This Row],[Residential CLM $ Collected]]/'1.) CLM Reference'!$B$4</f>
        <v>2.1763758944963961E-5</v>
      </c>
      <c r="J198" s="49">
        <v>0</v>
      </c>
      <c r="K198" s="48">
        <f>Table32[[#This Row],[Residential Incentive Disbursements]]/'1.) CLM Reference'!$B$5</f>
        <v>0</v>
      </c>
      <c r="L198" s="49">
        <v>2224.09908</v>
      </c>
      <c r="M198" s="48">
        <f>Table32[[#This Row],[C&amp;I CLM $ Collected]]/'1.) CLM Reference'!$B$4</f>
        <v>2.3943254644354987E-5</v>
      </c>
      <c r="N198" s="49">
        <v>0</v>
      </c>
      <c r="O198" s="67">
        <f>Table32[[#This Row],[C&amp;I Incentive Disbursements]]/'1.) CLM Reference'!$B$5</f>
        <v>0</v>
      </c>
    </row>
    <row r="199" spans="1:15" x14ac:dyDescent="0.35">
      <c r="A199" t="s">
        <v>165</v>
      </c>
      <c r="B199" s="72">
        <v>9001213000</v>
      </c>
      <c r="C199" t="s">
        <v>45</v>
      </c>
      <c r="D199" s="47">
        <f>Table32[[#This Row],[Residential CLM $ Collected]]+Table32[[#This Row],[C&amp;I CLM $ Collected]]</f>
        <v>0</v>
      </c>
      <c r="E199" s="48">
        <f>Table32[[#This Row],[CLM $ Collected ]]/'1.) CLM Reference'!$B$4</f>
        <v>0</v>
      </c>
      <c r="F199" s="49">
        <f>Table32[[#This Row],[Residential Incentive Disbursements]]+Table32[[#This Row],[C&amp;I Incentive Disbursements]]</f>
        <v>137400.54</v>
      </c>
      <c r="G199" s="48">
        <f>Table32[[#This Row],[Incentive Disbursements]]/'1.) CLM Reference'!$B$5</f>
        <v>1.1032579494635593E-3</v>
      </c>
      <c r="H199" s="49">
        <v>0</v>
      </c>
      <c r="I199" s="48">
        <f>Table32[[#This Row],[Residential CLM $ Collected]]/'1.) CLM Reference'!$B$4</f>
        <v>0</v>
      </c>
      <c r="J199" s="49">
        <v>0</v>
      </c>
      <c r="K199" s="48">
        <f>Table32[[#This Row],[Residential Incentive Disbursements]]/'1.) CLM Reference'!$B$5</f>
        <v>0</v>
      </c>
      <c r="L199" s="49">
        <v>0</v>
      </c>
      <c r="M199" s="48">
        <f>Table32[[#This Row],[C&amp;I CLM $ Collected]]/'1.) CLM Reference'!$B$4</f>
        <v>0</v>
      </c>
      <c r="N199" s="49">
        <v>137400.54</v>
      </c>
      <c r="O199" s="67">
        <f>Table32[[#This Row],[C&amp;I Incentive Disbursements]]/'1.) CLM Reference'!$B$5</f>
        <v>1.1032579494635593E-3</v>
      </c>
    </row>
    <row r="200" spans="1:15" x14ac:dyDescent="0.35">
      <c r="A200" t="s">
        <v>165</v>
      </c>
      <c r="B200" s="72">
        <v>9001215000</v>
      </c>
      <c r="C200" t="s">
        <v>45</v>
      </c>
      <c r="D200" s="47">
        <f>Table32[[#This Row],[Residential CLM $ Collected]]+Table32[[#This Row],[C&amp;I CLM $ Collected]]</f>
        <v>4.0760370000000004</v>
      </c>
      <c r="E200" s="48">
        <f>Table32[[#This Row],[CLM $ Collected ]]/'1.) CLM Reference'!$B$4</f>
        <v>4.3880055843021519E-8</v>
      </c>
      <c r="F200" s="49">
        <f>Table32[[#This Row],[Residential Incentive Disbursements]]+Table32[[#This Row],[C&amp;I Incentive Disbursements]]</f>
        <v>0</v>
      </c>
      <c r="G200" s="48">
        <f>Table32[[#This Row],[Incentive Disbursements]]/'1.) CLM Reference'!$B$5</f>
        <v>0</v>
      </c>
      <c r="H200" s="49">
        <v>0</v>
      </c>
      <c r="I200" s="48">
        <f>Table32[[#This Row],[Residential CLM $ Collected]]/'1.) CLM Reference'!$B$4</f>
        <v>0</v>
      </c>
      <c r="J200" s="49">
        <v>0</v>
      </c>
      <c r="K200" s="48">
        <f>Table32[[#This Row],[Residential Incentive Disbursements]]/'1.) CLM Reference'!$B$5</f>
        <v>0</v>
      </c>
      <c r="L200" s="49">
        <v>4.0760370000000004</v>
      </c>
      <c r="M200" s="48">
        <f>Table32[[#This Row],[C&amp;I CLM $ Collected]]/'1.) CLM Reference'!$B$4</f>
        <v>4.3880055843021519E-8</v>
      </c>
      <c r="N200" s="49">
        <v>0</v>
      </c>
      <c r="O200" s="67">
        <f>Table32[[#This Row],[C&amp;I Incentive Disbursements]]/'1.) CLM Reference'!$B$5</f>
        <v>0</v>
      </c>
    </row>
    <row r="201" spans="1:15" x14ac:dyDescent="0.35">
      <c r="A201" t="s">
        <v>166</v>
      </c>
      <c r="B201" s="72">
        <v>9015908100</v>
      </c>
      <c r="C201" t="s">
        <v>45</v>
      </c>
      <c r="D201" s="47">
        <f>Table32[[#This Row],[Residential CLM $ Collected]]+Table32[[#This Row],[C&amp;I CLM $ Collected]]</f>
        <v>2983.1673900000001</v>
      </c>
      <c r="E201" s="48">
        <f>Table32[[#This Row],[CLM $ Collected ]]/'1.) CLM Reference'!$B$4</f>
        <v>3.211490760812052E-5</v>
      </c>
      <c r="F201" s="49">
        <f>Table32[[#This Row],[Residential Incentive Disbursements]]+Table32[[#This Row],[C&amp;I Incentive Disbursements]]</f>
        <v>2308.8000000000002</v>
      </c>
      <c r="G201" s="48">
        <f>Table32[[#This Row],[Incentive Disbursements]]/'1.) CLM Reference'!$B$5</f>
        <v>1.8538514868438405E-5</v>
      </c>
      <c r="H201" s="49">
        <v>0</v>
      </c>
      <c r="I201" s="48">
        <f>Table32[[#This Row],[Residential CLM $ Collected]]/'1.) CLM Reference'!$B$4</f>
        <v>0</v>
      </c>
      <c r="J201" s="49">
        <v>0</v>
      </c>
      <c r="K201" s="48">
        <f>Table32[[#This Row],[Residential Incentive Disbursements]]/'1.) CLM Reference'!$B$5</f>
        <v>0</v>
      </c>
      <c r="L201" s="49">
        <v>2983.1673900000001</v>
      </c>
      <c r="M201" s="48">
        <f>Table32[[#This Row],[C&amp;I CLM $ Collected]]/'1.) CLM Reference'!$B$4</f>
        <v>3.211490760812052E-5</v>
      </c>
      <c r="N201" s="49">
        <v>2308.8000000000002</v>
      </c>
      <c r="O201" s="67">
        <f>Table32[[#This Row],[C&amp;I Incentive Disbursements]]/'1.) CLM Reference'!$B$5</f>
        <v>1.8538514868438405E-5</v>
      </c>
    </row>
    <row r="202" spans="1:15" x14ac:dyDescent="0.35">
      <c r="A202" t="s">
        <v>167</v>
      </c>
      <c r="B202" s="72">
        <v>9011705102</v>
      </c>
      <c r="C202" t="s">
        <v>45</v>
      </c>
      <c r="D202" s="47">
        <f>Table32[[#This Row],[Residential CLM $ Collected]]+Table32[[#This Row],[C&amp;I CLM $ Collected]]</f>
        <v>1485.7123470000001</v>
      </c>
      <c r="E202" s="48">
        <f>Table32[[#This Row],[CLM $ Collected ]]/'1.) CLM Reference'!$B$4</f>
        <v>1.5994246556894983E-5</v>
      </c>
      <c r="F202" s="49">
        <f>Table32[[#This Row],[Residential Incentive Disbursements]]+Table32[[#This Row],[C&amp;I Incentive Disbursements]]</f>
        <v>0</v>
      </c>
      <c r="G202" s="48">
        <f>Table32[[#This Row],[Incentive Disbursements]]/'1.) CLM Reference'!$B$5</f>
        <v>0</v>
      </c>
      <c r="H202" s="49">
        <v>0</v>
      </c>
      <c r="I202" s="48">
        <f>Table32[[#This Row],[Residential CLM $ Collected]]/'1.) CLM Reference'!$B$4</f>
        <v>0</v>
      </c>
      <c r="J202" s="49">
        <v>0</v>
      </c>
      <c r="K202" s="48">
        <f>Table32[[#This Row],[Residential Incentive Disbursements]]/'1.) CLM Reference'!$B$5</f>
        <v>0</v>
      </c>
      <c r="L202" s="49">
        <v>1485.7123470000001</v>
      </c>
      <c r="M202" s="48">
        <f>Table32[[#This Row],[C&amp;I CLM $ Collected]]/'1.) CLM Reference'!$B$4</f>
        <v>1.5994246556894983E-5</v>
      </c>
      <c r="N202" s="49">
        <v>0</v>
      </c>
      <c r="O202" s="67">
        <f>Table32[[#This Row],[C&amp;I Incentive Disbursements]]/'1.) CLM Reference'!$B$5</f>
        <v>0</v>
      </c>
    </row>
    <row r="203" spans="1:15" x14ac:dyDescent="0.35">
      <c r="A203" t="s">
        <v>167</v>
      </c>
      <c r="B203" s="72">
        <v>9011705200</v>
      </c>
      <c r="C203" t="s">
        <v>45</v>
      </c>
      <c r="D203" s="47">
        <f>Table32[[#This Row],[Residential CLM $ Collected]]+Table32[[#This Row],[C&amp;I CLM $ Collected]]</f>
        <v>117307.38369</v>
      </c>
      <c r="E203" s="48">
        <f>Table32[[#This Row],[CLM $ Collected ]]/'1.) CLM Reference'!$B$4</f>
        <v>1.2628576598092587E-3</v>
      </c>
      <c r="F203" s="49">
        <f>Table32[[#This Row],[Residential Incentive Disbursements]]+Table32[[#This Row],[C&amp;I Incentive Disbursements]]</f>
        <v>237581.13</v>
      </c>
      <c r="G203" s="48">
        <f>Table32[[#This Row],[Incentive Disbursements]]/'1.) CLM Reference'!$B$5</f>
        <v>1.9076582254701133E-3</v>
      </c>
      <c r="H203" s="49">
        <v>0</v>
      </c>
      <c r="I203" s="48">
        <f>Table32[[#This Row],[Residential CLM $ Collected]]/'1.) CLM Reference'!$B$4</f>
        <v>0</v>
      </c>
      <c r="J203" s="49">
        <v>0</v>
      </c>
      <c r="K203" s="48">
        <f>Table32[[#This Row],[Residential Incentive Disbursements]]/'1.) CLM Reference'!$B$5</f>
        <v>0</v>
      </c>
      <c r="L203" s="49">
        <v>117307.38369</v>
      </c>
      <c r="M203" s="48">
        <f>Table32[[#This Row],[C&amp;I CLM $ Collected]]/'1.) CLM Reference'!$B$4</f>
        <v>1.2628576598092587E-3</v>
      </c>
      <c r="N203" s="49">
        <v>237581.13</v>
      </c>
      <c r="O203" s="67">
        <f>Table32[[#This Row],[C&amp;I Incentive Disbursements]]/'1.) CLM Reference'!$B$5</f>
        <v>1.9076582254701133E-3</v>
      </c>
    </row>
    <row r="204" spans="1:15" x14ac:dyDescent="0.35">
      <c r="A204" t="s">
        <v>168</v>
      </c>
      <c r="B204" s="72">
        <v>9003477102</v>
      </c>
      <c r="C204" t="s">
        <v>45</v>
      </c>
      <c r="D204" s="47">
        <f>Table32[[#This Row],[Residential CLM $ Collected]]+Table32[[#This Row],[C&amp;I CLM $ Collected]]</f>
        <v>224810.275998</v>
      </c>
      <c r="E204" s="48">
        <f>Table32[[#This Row],[CLM $ Collected ]]/'1.) CLM Reference'!$B$4</f>
        <v>2.4201663196083156E-3</v>
      </c>
      <c r="F204" s="49">
        <f>Table32[[#This Row],[Residential Incentive Disbursements]]+Table32[[#This Row],[C&amp;I Incentive Disbursements]]</f>
        <v>1178164.1580000001</v>
      </c>
      <c r="G204" s="48">
        <f>Table32[[#This Row],[Incentive Disbursements]]/'1.) CLM Reference'!$B$5</f>
        <v>9.4600717951075081E-3</v>
      </c>
      <c r="H204" s="49">
        <v>0</v>
      </c>
      <c r="I204" s="48">
        <f>Table32[[#This Row],[Residential CLM $ Collected]]/'1.) CLM Reference'!$B$4</f>
        <v>0</v>
      </c>
      <c r="J204" s="49">
        <v>0</v>
      </c>
      <c r="K204" s="48">
        <f>Table32[[#This Row],[Residential Incentive Disbursements]]/'1.) CLM Reference'!$B$5</f>
        <v>0</v>
      </c>
      <c r="L204" s="49">
        <v>224810.275998</v>
      </c>
      <c r="M204" s="48">
        <f>Table32[[#This Row],[C&amp;I CLM $ Collected]]/'1.) CLM Reference'!$B$4</f>
        <v>2.4201663196083156E-3</v>
      </c>
      <c r="N204" s="49">
        <v>1178164.1580000001</v>
      </c>
      <c r="O204" s="67">
        <f>Table32[[#This Row],[C&amp;I Incentive Disbursements]]/'1.) CLM Reference'!$B$5</f>
        <v>9.4600717951075081E-3</v>
      </c>
    </row>
    <row r="205" spans="1:15" x14ac:dyDescent="0.35">
      <c r="A205" t="s">
        <v>169</v>
      </c>
      <c r="B205" s="72">
        <v>9005349100</v>
      </c>
      <c r="C205" t="s">
        <v>45</v>
      </c>
      <c r="D205" s="47">
        <f>Table32[[#This Row],[Residential CLM $ Collected]]+Table32[[#This Row],[C&amp;I CLM $ Collected]]</f>
        <v>125029.11773100001</v>
      </c>
      <c r="E205" s="48">
        <f>Table32[[#This Row],[CLM $ Collected ]]/'1.) CLM Reference'!$B$4</f>
        <v>1.3459850016179912E-3</v>
      </c>
      <c r="F205" s="49">
        <f>Table32[[#This Row],[Residential Incentive Disbursements]]+Table32[[#This Row],[C&amp;I Incentive Disbursements]]</f>
        <v>152370.106</v>
      </c>
      <c r="G205" s="48">
        <f>Table32[[#This Row],[Incentive Disbursements]]/'1.) CLM Reference'!$B$5</f>
        <v>1.2234561138195321E-3</v>
      </c>
      <c r="H205" s="49">
        <v>0</v>
      </c>
      <c r="I205" s="48">
        <f>Table32[[#This Row],[Residential CLM $ Collected]]/'1.) CLM Reference'!$B$4</f>
        <v>0</v>
      </c>
      <c r="J205" s="49">
        <v>0</v>
      </c>
      <c r="K205" s="48">
        <f>Table32[[#This Row],[Residential Incentive Disbursements]]/'1.) CLM Reference'!$B$5</f>
        <v>0</v>
      </c>
      <c r="L205" s="49">
        <v>125029.11773100001</v>
      </c>
      <c r="M205" s="48">
        <f>Table32[[#This Row],[C&amp;I CLM $ Collected]]/'1.) CLM Reference'!$B$4</f>
        <v>1.3459850016179912E-3</v>
      </c>
      <c r="N205" s="49">
        <v>152370.106</v>
      </c>
      <c r="O205" s="67">
        <f>Table32[[#This Row],[C&amp;I Incentive Disbursements]]/'1.) CLM Reference'!$B$5</f>
        <v>1.2234561138195321E-3</v>
      </c>
    </row>
    <row r="206" spans="1:15" x14ac:dyDescent="0.35">
      <c r="A206" t="s">
        <v>170</v>
      </c>
      <c r="B206" s="72">
        <v>9015900100</v>
      </c>
      <c r="C206" t="s">
        <v>45</v>
      </c>
      <c r="D206" s="47">
        <f>Table32[[#This Row],[Residential CLM $ Collected]]+Table32[[#This Row],[C&amp;I CLM $ Collected]]</f>
        <v>15288.218358</v>
      </c>
      <c r="E206" s="48">
        <f>Table32[[#This Row],[CLM $ Collected ]]/'1.) CLM Reference'!$B$4</f>
        <v>1.64583362538011E-4</v>
      </c>
      <c r="F206" s="49">
        <f>Table32[[#This Row],[Residential Incentive Disbursements]]+Table32[[#This Row],[C&amp;I Incentive Disbursements]]</f>
        <v>18534</v>
      </c>
      <c r="G206" s="48">
        <f>Table32[[#This Row],[Incentive Disbursements]]/'1.) CLM Reference'!$B$5</f>
        <v>1.4881879529263573E-4</v>
      </c>
      <c r="H206" s="49">
        <v>0</v>
      </c>
      <c r="I206" s="48">
        <f>Table32[[#This Row],[Residential CLM $ Collected]]/'1.) CLM Reference'!$B$4</f>
        <v>0</v>
      </c>
      <c r="J206" s="49">
        <v>0</v>
      </c>
      <c r="K206" s="48">
        <f>Table32[[#This Row],[Residential Incentive Disbursements]]/'1.) CLM Reference'!$B$5</f>
        <v>0</v>
      </c>
      <c r="L206" s="49">
        <v>15288.218358</v>
      </c>
      <c r="M206" s="48">
        <f>Table32[[#This Row],[C&amp;I CLM $ Collected]]/'1.) CLM Reference'!$B$4</f>
        <v>1.64583362538011E-4</v>
      </c>
      <c r="N206" s="49">
        <v>18534</v>
      </c>
      <c r="O206" s="67">
        <f>Table32[[#This Row],[C&amp;I Incentive Disbursements]]/'1.) CLM Reference'!$B$5</f>
        <v>1.4881879529263573E-4</v>
      </c>
    </row>
    <row r="207" spans="1:15" x14ac:dyDescent="0.35">
      <c r="A207" t="s">
        <v>170</v>
      </c>
      <c r="B207" s="72">
        <v>9015900200</v>
      </c>
      <c r="C207" t="s">
        <v>45</v>
      </c>
      <c r="D207" s="47">
        <f>Table32[[#This Row],[Residential CLM $ Collected]]+Table32[[#This Row],[C&amp;I CLM $ Collected]]</f>
        <v>0</v>
      </c>
      <c r="E207" s="48">
        <f>Table32[[#This Row],[CLM $ Collected ]]/'1.) CLM Reference'!$B$4</f>
        <v>0</v>
      </c>
      <c r="F207" s="49">
        <f>Table32[[#This Row],[Residential Incentive Disbursements]]+Table32[[#This Row],[C&amp;I Incentive Disbursements]]</f>
        <v>1824.56</v>
      </c>
      <c r="G207" s="48">
        <f>Table32[[#This Row],[Incentive Disbursements]]/'1.) CLM Reference'!$B$5</f>
        <v>1.4650308683453731E-5</v>
      </c>
      <c r="H207" s="49">
        <v>0</v>
      </c>
      <c r="I207" s="48">
        <f>Table32[[#This Row],[Residential CLM $ Collected]]/'1.) CLM Reference'!$B$4</f>
        <v>0</v>
      </c>
      <c r="J207" s="49">
        <v>0</v>
      </c>
      <c r="K207" s="48">
        <f>Table32[[#This Row],[Residential Incentive Disbursements]]/'1.) CLM Reference'!$B$5</f>
        <v>0</v>
      </c>
      <c r="L207" s="49">
        <v>0</v>
      </c>
      <c r="M207" s="48">
        <f>Table32[[#This Row],[C&amp;I CLM $ Collected]]/'1.) CLM Reference'!$B$4</f>
        <v>0</v>
      </c>
      <c r="N207" s="49">
        <v>1824.56</v>
      </c>
      <c r="O207" s="67">
        <f>Table32[[#This Row],[C&amp;I Incentive Disbursements]]/'1.) CLM Reference'!$B$5</f>
        <v>1.4650308683453731E-5</v>
      </c>
    </row>
    <row r="208" spans="1:15" x14ac:dyDescent="0.35">
      <c r="A208" t="s">
        <v>171</v>
      </c>
      <c r="B208" s="72">
        <v>9013533101</v>
      </c>
      <c r="C208" t="s">
        <v>45</v>
      </c>
      <c r="D208" s="47">
        <f>Table32[[#This Row],[Residential CLM $ Collected]]+Table32[[#This Row],[C&amp;I CLM $ Collected]]</f>
        <v>54332.822144999998</v>
      </c>
      <c r="E208" s="48">
        <f>Table32[[#This Row],[CLM $ Collected ]]/'1.) CLM Reference'!$B$4</f>
        <v>5.8491305889312481E-4</v>
      </c>
      <c r="F208" s="49">
        <f>Table32[[#This Row],[Residential Incentive Disbursements]]+Table32[[#This Row],[C&amp;I Incentive Disbursements]]</f>
        <v>442379.46</v>
      </c>
      <c r="G208" s="48">
        <f>Table32[[#This Row],[Incentive Disbursements]]/'1.) CLM Reference'!$B$5</f>
        <v>3.5520868835333301E-3</v>
      </c>
      <c r="H208" s="49">
        <v>0</v>
      </c>
      <c r="I208" s="48">
        <f>Table32[[#This Row],[Residential CLM $ Collected]]/'1.) CLM Reference'!$B$4</f>
        <v>0</v>
      </c>
      <c r="J208" s="49">
        <v>0</v>
      </c>
      <c r="K208" s="48">
        <f>Table32[[#This Row],[Residential Incentive Disbursements]]/'1.) CLM Reference'!$B$5</f>
        <v>0</v>
      </c>
      <c r="L208" s="49">
        <v>54332.822144999998</v>
      </c>
      <c r="M208" s="48">
        <f>Table32[[#This Row],[C&amp;I CLM $ Collected]]/'1.) CLM Reference'!$B$4</f>
        <v>5.8491305889312481E-4</v>
      </c>
      <c r="N208" s="49">
        <v>442379.46</v>
      </c>
      <c r="O208" s="67">
        <f>Table32[[#This Row],[C&amp;I Incentive Disbursements]]/'1.) CLM Reference'!$B$5</f>
        <v>3.5520868835333301E-3</v>
      </c>
    </row>
    <row r="209" spans="1:15" x14ac:dyDescent="0.35">
      <c r="A209" t="s">
        <v>172</v>
      </c>
      <c r="B209" s="72">
        <v>9005310100</v>
      </c>
      <c r="C209" t="s">
        <v>45</v>
      </c>
      <c r="D209" s="47">
        <f>Table32[[#This Row],[Residential CLM $ Collected]]+Table32[[#This Row],[C&amp;I CLM $ Collected]]</f>
        <v>18.242426999999999</v>
      </c>
      <c r="E209" s="48">
        <f>Table32[[#This Row],[CLM $ Collected ]]/'1.) CLM Reference'!$B$4</f>
        <v>1.9638651844236041E-7</v>
      </c>
      <c r="F209" s="49">
        <f>Table32[[#This Row],[Residential Incentive Disbursements]]+Table32[[#This Row],[C&amp;I Incentive Disbursements]]</f>
        <v>0</v>
      </c>
      <c r="G209" s="48">
        <f>Table32[[#This Row],[Incentive Disbursements]]/'1.) CLM Reference'!$B$5</f>
        <v>0</v>
      </c>
      <c r="H209" s="49">
        <v>0</v>
      </c>
      <c r="I209" s="48">
        <f>Table32[[#This Row],[Residential CLM $ Collected]]/'1.) CLM Reference'!$B$4</f>
        <v>0</v>
      </c>
      <c r="J209" s="49">
        <v>0</v>
      </c>
      <c r="K209" s="48">
        <f>Table32[[#This Row],[Residential Incentive Disbursements]]/'1.) CLM Reference'!$B$5</f>
        <v>0</v>
      </c>
      <c r="L209" s="49">
        <v>18.242426999999999</v>
      </c>
      <c r="M209" s="48">
        <f>Table32[[#This Row],[C&amp;I CLM $ Collected]]/'1.) CLM Reference'!$B$4</f>
        <v>1.9638651844236041E-7</v>
      </c>
      <c r="N209" s="49">
        <v>0</v>
      </c>
      <c r="O209" s="67">
        <f>Table32[[#This Row],[C&amp;I Incentive Disbursements]]/'1.) CLM Reference'!$B$5</f>
        <v>0</v>
      </c>
    </row>
    <row r="210" spans="1:15" x14ac:dyDescent="0.35">
      <c r="A210" t="s">
        <v>172</v>
      </c>
      <c r="B210" s="72">
        <v>9005310700</v>
      </c>
      <c r="C210" t="s">
        <v>45</v>
      </c>
      <c r="D210" s="47">
        <f>Table32[[#This Row],[Residential CLM $ Collected]]+Table32[[#This Row],[C&amp;I CLM $ Collected]]</f>
        <v>369660.80665500002</v>
      </c>
      <c r="E210" s="48">
        <f>Table32[[#This Row],[CLM $ Collected ]]/'1.) CLM Reference'!$B$4</f>
        <v>3.9795362110299241E-3</v>
      </c>
      <c r="F210" s="49">
        <f>Table32[[#This Row],[Residential Incentive Disbursements]]+Table32[[#This Row],[C&amp;I Incentive Disbursements]]</f>
        <v>362760.29</v>
      </c>
      <c r="G210" s="48">
        <f>Table32[[#This Row],[Incentive Disbursements]]/'1.) CLM Reference'!$B$5</f>
        <v>2.9127845763357706E-3</v>
      </c>
      <c r="H210" s="49">
        <v>0</v>
      </c>
      <c r="I210" s="48">
        <f>Table32[[#This Row],[Residential CLM $ Collected]]/'1.) CLM Reference'!$B$4</f>
        <v>0</v>
      </c>
      <c r="J210" s="49">
        <v>0</v>
      </c>
      <c r="K210" s="48">
        <f>Table32[[#This Row],[Residential Incentive Disbursements]]/'1.) CLM Reference'!$B$5</f>
        <v>0</v>
      </c>
      <c r="L210" s="49">
        <v>369660.80665500002</v>
      </c>
      <c r="M210" s="48">
        <f>Table32[[#This Row],[C&amp;I CLM $ Collected]]/'1.) CLM Reference'!$B$4</f>
        <v>3.9795362110299241E-3</v>
      </c>
      <c r="N210" s="49">
        <v>362760.29</v>
      </c>
      <c r="O210" s="67">
        <f>Table32[[#This Row],[C&amp;I Incentive Disbursements]]/'1.) CLM Reference'!$B$5</f>
        <v>2.9127845763357706E-3</v>
      </c>
    </row>
    <row r="211" spans="1:15" x14ac:dyDescent="0.35">
      <c r="A211" t="s">
        <v>172</v>
      </c>
      <c r="B211" s="72">
        <v>9005310803</v>
      </c>
      <c r="C211" t="s">
        <v>45</v>
      </c>
      <c r="D211" s="47">
        <f>Table32[[#This Row],[Residential CLM $ Collected]]+Table32[[#This Row],[C&amp;I CLM $ Collected]]</f>
        <v>8446.7039999999997</v>
      </c>
      <c r="E211" s="48">
        <f>Table32[[#This Row],[CLM $ Collected ]]/'1.) CLM Reference'!$B$4</f>
        <v>9.093191332892051E-5</v>
      </c>
      <c r="F211" s="49">
        <f>Table32[[#This Row],[Residential Incentive Disbursements]]+Table32[[#This Row],[C&amp;I Incentive Disbursements]]</f>
        <v>0</v>
      </c>
      <c r="G211" s="48">
        <f>Table32[[#This Row],[Incentive Disbursements]]/'1.) CLM Reference'!$B$5</f>
        <v>0</v>
      </c>
      <c r="H211" s="49">
        <v>8446.7039999999997</v>
      </c>
      <c r="I211" s="48">
        <f>Table32[[#This Row],[Residential CLM $ Collected]]/'1.) CLM Reference'!$B$4</f>
        <v>9.093191332892051E-5</v>
      </c>
      <c r="J211" s="49">
        <v>0</v>
      </c>
      <c r="K211" s="48">
        <f>Table32[[#This Row],[Residential Incentive Disbursements]]/'1.) CLM Reference'!$B$5</f>
        <v>0</v>
      </c>
      <c r="L211" s="49">
        <v>0</v>
      </c>
      <c r="M211" s="48">
        <f>Table32[[#This Row],[C&amp;I CLM $ Collected]]/'1.) CLM Reference'!$B$4</f>
        <v>0</v>
      </c>
      <c r="N211" s="49">
        <v>0</v>
      </c>
      <c r="O211" s="67">
        <f>Table32[[#This Row],[C&amp;I Incentive Disbursements]]/'1.) CLM Reference'!$B$5</f>
        <v>0</v>
      </c>
    </row>
    <row r="212" spans="1:15" x14ac:dyDescent="0.35">
      <c r="A212" t="s">
        <v>173</v>
      </c>
      <c r="B212" s="72">
        <v>9001100300</v>
      </c>
      <c r="C212" t="s">
        <v>45</v>
      </c>
      <c r="D212" s="47">
        <f>Table32[[#This Row],[Residential CLM $ Collected]]+Table32[[#This Row],[C&amp;I CLM $ Collected]]</f>
        <v>135.709476</v>
      </c>
      <c r="E212" s="48">
        <f>Table32[[#This Row],[CLM $ Collected ]]/'1.) CLM Reference'!$B$4</f>
        <v>1.4609630347583175E-6</v>
      </c>
      <c r="F212" s="49">
        <f>Table32[[#This Row],[Residential Incentive Disbursements]]+Table32[[#This Row],[C&amp;I Incentive Disbursements]]</f>
        <v>0</v>
      </c>
      <c r="G212" s="48">
        <f>Table32[[#This Row],[Incentive Disbursements]]/'1.) CLM Reference'!$B$5</f>
        <v>0</v>
      </c>
      <c r="H212" s="49">
        <v>0</v>
      </c>
      <c r="I212" s="48">
        <f>Table32[[#This Row],[Residential CLM $ Collected]]/'1.) CLM Reference'!$B$4</f>
        <v>0</v>
      </c>
      <c r="J212" s="49">
        <v>0</v>
      </c>
      <c r="K212" s="48">
        <f>Table32[[#This Row],[Residential Incentive Disbursements]]/'1.) CLM Reference'!$B$5</f>
        <v>0</v>
      </c>
      <c r="L212" s="49">
        <v>135.709476</v>
      </c>
      <c r="M212" s="48">
        <f>Table32[[#This Row],[C&amp;I CLM $ Collected]]/'1.) CLM Reference'!$B$4</f>
        <v>1.4609630347583175E-6</v>
      </c>
      <c r="N212" s="49">
        <v>0</v>
      </c>
      <c r="O212" s="67">
        <f>Table32[[#This Row],[C&amp;I Incentive Disbursements]]/'1.) CLM Reference'!$B$5</f>
        <v>0</v>
      </c>
    </row>
    <row r="213" spans="1:15" x14ac:dyDescent="0.35">
      <c r="A213" t="s">
        <v>173</v>
      </c>
      <c r="B213" s="72">
        <v>9013890201</v>
      </c>
      <c r="C213" t="s">
        <v>45</v>
      </c>
      <c r="D213" s="47">
        <f>Table32[[#This Row],[Residential CLM $ Collected]]+Table32[[#This Row],[C&amp;I CLM $ Collected]]</f>
        <v>584.73525600000005</v>
      </c>
      <c r="E213" s="48">
        <f>Table32[[#This Row],[CLM $ Collected ]]/'1.) CLM Reference'!$B$4</f>
        <v>6.2948927320000982E-6</v>
      </c>
      <c r="F213" s="49">
        <f>Table32[[#This Row],[Residential Incentive Disbursements]]+Table32[[#This Row],[C&amp;I Incentive Disbursements]]</f>
        <v>1332</v>
      </c>
      <c r="G213" s="48">
        <f>Table32[[#This Row],[Incentive Disbursements]]/'1.) CLM Reference'!$B$5</f>
        <v>1.0695297039483695E-5</v>
      </c>
      <c r="H213" s="49">
        <v>0</v>
      </c>
      <c r="I213" s="48">
        <f>Table32[[#This Row],[Residential CLM $ Collected]]/'1.) CLM Reference'!$B$4</f>
        <v>0</v>
      </c>
      <c r="J213" s="49">
        <v>0</v>
      </c>
      <c r="K213" s="48">
        <f>Table32[[#This Row],[Residential Incentive Disbursements]]/'1.) CLM Reference'!$B$5</f>
        <v>0</v>
      </c>
      <c r="L213" s="49">
        <v>584.73525600000005</v>
      </c>
      <c r="M213" s="48">
        <f>Table32[[#This Row],[C&amp;I CLM $ Collected]]/'1.) CLM Reference'!$B$4</f>
        <v>6.2948927320000982E-6</v>
      </c>
      <c r="N213" s="49">
        <v>1332</v>
      </c>
      <c r="O213" s="67">
        <f>Table32[[#This Row],[C&amp;I Incentive Disbursements]]/'1.) CLM Reference'!$B$5</f>
        <v>1.0695297039483695E-5</v>
      </c>
    </row>
    <row r="214" spans="1:15" x14ac:dyDescent="0.35">
      <c r="A214" t="s">
        <v>174</v>
      </c>
      <c r="B214" s="72">
        <v>9013530200</v>
      </c>
      <c r="C214" t="s">
        <v>45</v>
      </c>
      <c r="D214" s="47">
        <f>Table32[[#This Row],[Residential CLM $ Collected]]+Table32[[#This Row],[C&amp;I CLM $ Collected]]</f>
        <v>0</v>
      </c>
      <c r="E214" s="48">
        <f>Table32[[#This Row],[CLM $ Collected ]]/'1.) CLM Reference'!$B$4</f>
        <v>0</v>
      </c>
      <c r="F214" s="49">
        <f>Table32[[#This Row],[Residential Incentive Disbursements]]+Table32[[#This Row],[C&amp;I Incentive Disbursements]]</f>
        <v>1925.68</v>
      </c>
      <c r="G214" s="48">
        <f>Table32[[#This Row],[Incentive Disbursements]]/'1.) CLM Reference'!$B$5</f>
        <v>1.5462251954198921E-5</v>
      </c>
      <c r="H214" s="49">
        <v>0</v>
      </c>
      <c r="I214" s="48">
        <f>Table32[[#This Row],[Residential CLM $ Collected]]/'1.) CLM Reference'!$B$4</f>
        <v>0</v>
      </c>
      <c r="J214" s="49">
        <v>0</v>
      </c>
      <c r="K214" s="48">
        <f>Table32[[#This Row],[Residential Incentive Disbursements]]/'1.) CLM Reference'!$B$5</f>
        <v>0</v>
      </c>
      <c r="L214" s="49">
        <v>0</v>
      </c>
      <c r="M214" s="48">
        <f>Table32[[#This Row],[C&amp;I CLM $ Collected]]/'1.) CLM Reference'!$B$4</f>
        <v>0</v>
      </c>
      <c r="N214" s="49">
        <v>1925.68</v>
      </c>
      <c r="O214" s="67">
        <f>Table32[[#This Row],[C&amp;I Incentive Disbursements]]/'1.) CLM Reference'!$B$5</f>
        <v>1.5462251954198921E-5</v>
      </c>
    </row>
    <row r="215" spans="1:15" x14ac:dyDescent="0.35">
      <c r="A215" t="s">
        <v>174</v>
      </c>
      <c r="B215" s="72">
        <v>9013530302</v>
      </c>
      <c r="C215" t="s">
        <v>45</v>
      </c>
      <c r="D215" s="47">
        <f>Table32[[#This Row],[Residential CLM $ Collected]]+Table32[[#This Row],[C&amp;I CLM $ Collected]]</f>
        <v>175092.54010499999</v>
      </c>
      <c r="E215" s="48">
        <f>Table32[[#This Row],[CLM $ Collected ]]/'1.) CLM Reference'!$B$4</f>
        <v>1.8849363824479228E-3</v>
      </c>
      <c r="F215" s="49">
        <f>Table32[[#This Row],[Residential Incentive Disbursements]]+Table32[[#This Row],[C&amp;I Incentive Disbursements]]</f>
        <v>121151.84</v>
      </c>
      <c r="G215" s="48">
        <f>Table32[[#This Row],[Incentive Disbursements]]/'1.) CLM Reference'!$B$5</f>
        <v>9.7278897573573736E-4</v>
      </c>
      <c r="H215" s="49">
        <v>0</v>
      </c>
      <c r="I215" s="48">
        <f>Table32[[#This Row],[Residential CLM $ Collected]]/'1.) CLM Reference'!$B$4</f>
        <v>0</v>
      </c>
      <c r="J215" s="49">
        <v>0</v>
      </c>
      <c r="K215" s="48">
        <f>Table32[[#This Row],[Residential Incentive Disbursements]]/'1.) CLM Reference'!$B$5</f>
        <v>0</v>
      </c>
      <c r="L215" s="49">
        <v>175092.54010499999</v>
      </c>
      <c r="M215" s="48">
        <f>Table32[[#This Row],[C&amp;I CLM $ Collected]]/'1.) CLM Reference'!$B$4</f>
        <v>1.8849363824479228E-3</v>
      </c>
      <c r="N215" s="49">
        <v>121151.84</v>
      </c>
      <c r="O215" s="67">
        <f>Table32[[#This Row],[C&amp;I Incentive Disbursements]]/'1.) CLM Reference'!$B$5</f>
        <v>9.7278897573573736E-4</v>
      </c>
    </row>
    <row r="216" spans="1:15" x14ac:dyDescent="0.35">
      <c r="A216" t="s">
        <v>174</v>
      </c>
      <c r="B216" s="72">
        <v>9013530400</v>
      </c>
      <c r="C216" t="s">
        <v>45</v>
      </c>
      <c r="D216" s="47">
        <f>Table32[[#This Row],[Residential CLM $ Collected]]+Table32[[#This Row],[C&amp;I CLM $ Collected]]</f>
        <v>929.506935</v>
      </c>
      <c r="E216" s="48">
        <f>Table32[[#This Row],[CLM $ Collected ]]/'1.) CLM Reference'!$B$4</f>
        <v>1.0006488217421914E-5</v>
      </c>
      <c r="F216" s="49">
        <f>Table32[[#This Row],[Residential Incentive Disbursements]]+Table32[[#This Row],[C&amp;I Incentive Disbursements]]</f>
        <v>0</v>
      </c>
      <c r="G216" s="48">
        <f>Table32[[#This Row],[Incentive Disbursements]]/'1.) CLM Reference'!$B$5</f>
        <v>0</v>
      </c>
      <c r="H216" s="49">
        <v>0</v>
      </c>
      <c r="I216" s="48">
        <f>Table32[[#This Row],[Residential CLM $ Collected]]/'1.) CLM Reference'!$B$4</f>
        <v>0</v>
      </c>
      <c r="J216" s="49">
        <v>0</v>
      </c>
      <c r="K216" s="48">
        <f>Table32[[#This Row],[Residential Incentive Disbursements]]/'1.) CLM Reference'!$B$5</f>
        <v>0</v>
      </c>
      <c r="L216" s="49">
        <v>929.506935</v>
      </c>
      <c r="M216" s="48">
        <f>Table32[[#This Row],[C&amp;I CLM $ Collected]]/'1.) CLM Reference'!$B$4</f>
        <v>1.0006488217421914E-5</v>
      </c>
      <c r="N216" s="49">
        <v>0</v>
      </c>
      <c r="O216" s="67">
        <f>Table32[[#This Row],[C&amp;I Incentive Disbursements]]/'1.) CLM Reference'!$B$5</f>
        <v>0</v>
      </c>
    </row>
    <row r="217" spans="1:15" x14ac:dyDescent="0.35">
      <c r="A217" t="s">
        <v>175</v>
      </c>
      <c r="B217" s="72">
        <v>9011708100</v>
      </c>
      <c r="C217" t="s">
        <v>45</v>
      </c>
      <c r="D217" s="47">
        <f>Table32[[#This Row],[Residential CLM $ Collected]]+Table32[[#This Row],[C&amp;I CLM $ Collected]]</f>
        <v>729.44688600000006</v>
      </c>
      <c r="E217" s="48">
        <f>Table32[[#This Row],[CLM $ Collected ]]/'1.) CLM Reference'!$B$4</f>
        <v>7.8527673061353832E-6</v>
      </c>
      <c r="F217" s="49">
        <f>Table32[[#This Row],[Residential Incentive Disbursements]]+Table32[[#This Row],[C&amp;I Incentive Disbursements]]</f>
        <v>5723.88</v>
      </c>
      <c r="G217" s="48">
        <f>Table32[[#This Row],[Incentive Disbursements]]/'1.) CLM Reference'!$B$5</f>
        <v>4.5959907521291241E-5</v>
      </c>
      <c r="H217" s="49">
        <v>0</v>
      </c>
      <c r="I217" s="48">
        <f>Table32[[#This Row],[Residential CLM $ Collected]]/'1.) CLM Reference'!$B$4</f>
        <v>0</v>
      </c>
      <c r="J217" s="49">
        <v>0</v>
      </c>
      <c r="K217" s="48">
        <f>Table32[[#This Row],[Residential Incentive Disbursements]]/'1.) CLM Reference'!$B$5</f>
        <v>0</v>
      </c>
      <c r="L217" s="49">
        <v>729.44688600000006</v>
      </c>
      <c r="M217" s="48">
        <f>Table32[[#This Row],[C&amp;I CLM $ Collected]]/'1.) CLM Reference'!$B$4</f>
        <v>7.8527673061353832E-6</v>
      </c>
      <c r="N217" s="49">
        <v>5723.88</v>
      </c>
      <c r="O217" s="67">
        <f>Table32[[#This Row],[C&amp;I Incentive Disbursements]]/'1.) CLM Reference'!$B$5</f>
        <v>4.5959907521291241E-5</v>
      </c>
    </row>
    <row r="218" spans="1:15" x14ac:dyDescent="0.35">
      <c r="A218" t="s">
        <v>176</v>
      </c>
      <c r="B218" s="72">
        <v>9001100300</v>
      </c>
      <c r="C218" t="s">
        <v>45</v>
      </c>
      <c r="D218" s="47">
        <f>Table32[[#This Row],[Residential CLM $ Collected]]+Table32[[#This Row],[C&amp;I CLM $ Collected]]</f>
        <v>113.946945</v>
      </c>
      <c r="E218" s="48">
        <f>Table32[[#This Row],[CLM $ Collected ]]/'1.) CLM Reference'!$B$4</f>
        <v>1.2266812861958077E-6</v>
      </c>
      <c r="F218" s="49">
        <f>Table32[[#This Row],[Residential Incentive Disbursements]]+Table32[[#This Row],[C&amp;I Incentive Disbursements]]</f>
        <v>0</v>
      </c>
      <c r="G218" s="48">
        <f>Table32[[#This Row],[Incentive Disbursements]]/'1.) CLM Reference'!$B$5</f>
        <v>0</v>
      </c>
      <c r="H218" s="49">
        <v>0</v>
      </c>
      <c r="I218" s="48">
        <f>Table32[[#This Row],[Residential CLM $ Collected]]/'1.) CLM Reference'!$B$4</f>
        <v>0</v>
      </c>
      <c r="J218" s="49">
        <v>0</v>
      </c>
      <c r="K218" s="48">
        <f>Table32[[#This Row],[Residential Incentive Disbursements]]/'1.) CLM Reference'!$B$5</f>
        <v>0</v>
      </c>
      <c r="L218" s="49">
        <v>113.946945</v>
      </c>
      <c r="M218" s="48">
        <f>Table32[[#This Row],[C&amp;I CLM $ Collected]]/'1.) CLM Reference'!$B$4</f>
        <v>1.2266812861958077E-6</v>
      </c>
      <c r="N218" s="49">
        <v>0</v>
      </c>
      <c r="O218" s="67">
        <f>Table32[[#This Row],[C&amp;I Incentive Disbursements]]/'1.) CLM Reference'!$B$5</f>
        <v>0</v>
      </c>
    </row>
    <row r="219" spans="1:15" x14ac:dyDescent="0.35">
      <c r="A219" t="s">
        <v>176</v>
      </c>
      <c r="B219" s="72">
        <v>9005265100</v>
      </c>
      <c r="C219" t="s">
        <v>45</v>
      </c>
      <c r="D219" s="47">
        <f>Table32[[#This Row],[Residential CLM $ Collected]]+Table32[[#This Row],[C&amp;I CLM $ Collected]]</f>
        <v>35.550731999999996</v>
      </c>
      <c r="E219" s="48">
        <f>Table32[[#This Row],[CLM $ Collected ]]/'1.) CLM Reference'!$B$4</f>
        <v>3.8271686577435184E-7</v>
      </c>
      <c r="F219" s="49">
        <f>Table32[[#This Row],[Residential Incentive Disbursements]]+Table32[[#This Row],[C&amp;I Incentive Disbursements]]</f>
        <v>2044</v>
      </c>
      <c r="G219" s="48">
        <f>Table32[[#This Row],[Incentive Disbursements]]/'1.) CLM Reference'!$B$5</f>
        <v>1.6412302664192697E-5</v>
      </c>
      <c r="H219" s="49">
        <v>0</v>
      </c>
      <c r="I219" s="48">
        <f>Table32[[#This Row],[Residential CLM $ Collected]]/'1.) CLM Reference'!$B$4</f>
        <v>0</v>
      </c>
      <c r="J219" s="49">
        <v>0</v>
      </c>
      <c r="K219" s="48">
        <f>Table32[[#This Row],[Residential Incentive Disbursements]]/'1.) CLM Reference'!$B$5</f>
        <v>0</v>
      </c>
      <c r="L219" s="49">
        <v>35.550731999999996</v>
      </c>
      <c r="M219" s="48">
        <f>Table32[[#This Row],[C&amp;I CLM $ Collected]]/'1.) CLM Reference'!$B$4</f>
        <v>3.8271686577435184E-7</v>
      </c>
      <c r="N219" s="49">
        <v>2044</v>
      </c>
      <c r="O219" s="67">
        <f>Table32[[#This Row],[C&amp;I Incentive Disbursements]]/'1.) CLM Reference'!$B$5</f>
        <v>1.6412302664192697E-5</v>
      </c>
    </row>
    <row r="220" spans="1:15" x14ac:dyDescent="0.35">
      <c r="A220" t="s">
        <v>177</v>
      </c>
      <c r="B220" s="72">
        <v>9005267100</v>
      </c>
      <c r="C220" t="s">
        <v>45</v>
      </c>
      <c r="D220" s="47">
        <f>Table32[[#This Row],[Residential CLM $ Collected]]+Table32[[#This Row],[C&amp;I CLM $ Collected]]</f>
        <v>21777.703479</v>
      </c>
      <c r="E220" s="48">
        <f>Table32[[#This Row],[CLM $ Collected ]]/'1.) CLM Reference'!$B$4</f>
        <v>2.3444508594776836E-4</v>
      </c>
      <c r="F220" s="49">
        <f>Table32[[#This Row],[Residential Incentive Disbursements]]+Table32[[#This Row],[C&amp;I Incentive Disbursements]]</f>
        <v>3674</v>
      </c>
      <c r="G220" s="48">
        <f>Table32[[#This Row],[Incentive Disbursements]]/'1.) CLM Reference'!$B$5</f>
        <v>2.9500391383681E-5</v>
      </c>
      <c r="H220" s="49">
        <v>0</v>
      </c>
      <c r="I220" s="48">
        <f>Table32[[#This Row],[Residential CLM $ Collected]]/'1.) CLM Reference'!$B$4</f>
        <v>0</v>
      </c>
      <c r="J220" s="49">
        <v>0</v>
      </c>
      <c r="K220" s="48">
        <f>Table32[[#This Row],[Residential Incentive Disbursements]]/'1.) CLM Reference'!$B$5</f>
        <v>0</v>
      </c>
      <c r="L220" s="49">
        <v>21777.703479</v>
      </c>
      <c r="M220" s="48">
        <f>Table32[[#This Row],[C&amp;I CLM $ Collected]]/'1.) CLM Reference'!$B$4</f>
        <v>2.3444508594776836E-4</v>
      </c>
      <c r="N220" s="49">
        <v>3674</v>
      </c>
      <c r="O220" s="67">
        <f>Table32[[#This Row],[C&amp;I Incentive Disbursements]]/'1.) CLM Reference'!$B$5</f>
        <v>2.9500391383681E-5</v>
      </c>
    </row>
    <row r="221" spans="1:15" x14ac:dyDescent="0.35">
      <c r="A221" t="s">
        <v>178</v>
      </c>
      <c r="B221" s="72">
        <v>9009350100</v>
      </c>
      <c r="C221" t="s">
        <v>55</v>
      </c>
      <c r="D221" s="47">
        <f>Table32[[#This Row],[Residential CLM $ Collected]]+Table32[[#This Row],[C&amp;I CLM $ Collected]]</f>
        <v>4.3011150000000002</v>
      </c>
      <c r="E221" s="48">
        <f>Table32[[#This Row],[CLM $ Collected ]]/'1.) CLM Reference'!$B$4</f>
        <v>4.6303104311186942E-8</v>
      </c>
      <c r="F221" s="49">
        <f>Table32[[#This Row],[Residential Incentive Disbursements]]+Table32[[#This Row],[C&amp;I Incentive Disbursements]]</f>
        <v>0</v>
      </c>
      <c r="G221" s="48">
        <f>Table32[[#This Row],[Incentive Disbursements]]/'1.) CLM Reference'!$B$5</f>
        <v>0</v>
      </c>
      <c r="H221" s="49">
        <v>0</v>
      </c>
      <c r="I221" s="48">
        <f>Table32[[#This Row],[Residential CLM $ Collected]]/'1.) CLM Reference'!$B$4</f>
        <v>0</v>
      </c>
      <c r="J221" s="49">
        <v>0</v>
      </c>
      <c r="K221" s="48">
        <f>Table32[[#This Row],[Residential Incentive Disbursements]]/'1.) CLM Reference'!$B$5</f>
        <v>0</v>
      </c>
      <c r="L221" s="49">
        <v>4.3011150000000002</v>
      </c>
      <c r="M221" s="48">
        <f>Table32[[#This Row],[C&amp;I CLM $ Collected]]/'1.) CLM Reference'!$B$4</f>
        <v>4.6303104311186942E-8</v>
      </c>
      <c r="N221" s="49">
        <v>0</v>
      </c>
      <c r="O221" s="67">
        <f>Table32[[#This Row],[C&amp;I Incentive Disbursements]]/'1.) CLM Reference'!$B$5</f>
        <v>0</v>
      </c>
    </row>
    <row r="222" spans="1:15" x14ac:dyDescent="0.35">
      <c r="A222" t="s">
        <v>178</v>
      </c>
      <c r="B222" s="72">
        <v>9009350800</v>
      </c>
      <c r="C222" t="s">
        <v>45</v>
      </c>
      <c r="D222" s="47">
        <f>Table32[[#This Row],[Residential CLM $ Collected]]+Table32[[#This Row],[C&amp;I CLM $ Collected]]</f>
        <v>1.4910209999999999</v>
      </c>
      <c r="E222" s="48">
        <f>Table32[[#This Row],[CLM $ Collected ]]/'1.) CLM Reference'!$B$4</f>
        <v>1.6051396182889845E-8</v>
      </c>
      <c r="F222" s="49">
        <f>Table32[[#This Row],[Residential Incentive Disbursements]]+Table32[[#This Row],[C&amp;I Incentive Disbursements]]</f>
        <v>0</v>
      </c>
      <c r="G222" s="48">
        <f>Table32[[#This Row],[Incentive Disbursements]]/'1.) CLM Reference'!$B$5</f>
        <v>0</v>
      </c>
      <c r="H222" s="49">
        <v>0</v>
      </c>
      <c r="I222" s="48">
        <f>Table32[[#This Row],[Residential CLM $ Collected]]/'1.) CLM Reference'!$B$4</f>
        <v>0</v>
      </c>
      <c r="J222" s="49">
        <v>0</v>
      </c>
      <c r="K222" s="48">
        <f>Table32[[#This Row],[Residential Incentive Disbursements]]/'1.) CLM Reference'!$B$5</f>
        <v>0</v>
      </c>
      <c r="L222" s="49">
        <v>1.4910209999999999</v>
      </c>
      <c r="M222" s="48">
        <f>Table32[[#This Row],[C&amp;I CLM $ Collected]]/'1.) CLM Reference'!$B$4</f>
        <v>1.6051396182889845E-8</v>
      </c>
      <c r="N222" s="49">
        <v>0</v>
      </c>
      <c r="O222" s="67">
        <f>Table32[[#This Row],[C&amp;I Incentive Disbursements]]/'1.) CLM Reference'!$B$5</f>
        <v>0</v>
      </c>
    </row>
    <row r="223" spans="1:15" x14ac:dyDescent="0.35">
      <c r="A223" t="s">
        <v>178</v>
      </c>
      <c r="B223" s="72">
        <v>9009351000</v>
      </c>
      <c r="C223" t="s">
        <v>45</v>
      </c>
      <c r="D223" s="47">
        <f>Table32[[#This Row],[Residential CLM $ Collected]]+Table32[[#This Row],[C&amp;I CLM $ Collected]]</f>
        <v>9468.6996390000004</v>
      </c>
      <c r="E223" s="48">
        <f>Table32[[#This Row],[CLM $ Collected ]]/'1.) CLM Reference'!$B$4</f>
        <v>1.019340768791151E-4</v>
      </c>
      <c r="F223" s="49">
        <f>Table32[[#This Row],[Residential Incentive Disbursements]]+Table32[[#This Row],[C&amp;I Incentive Disbursements]]</f>
        <v>0</v>
      </c>
      <c r="G223" s="48">
        <f>Table32[[#This Row],[Incentive Disbursements]]/'1.) CLM Reference'!$B$5</f>
        <v>0</v>
      </c>
      <c r="H223" s="49">
        <v>0</v>
      </c>
      <c r="I223" s="48">
        <f>Table32[[#This Row],[Residential CLM $ Collected]]/'1.) CLM Reference'!$B$4</f>
        <v>0</v>
      </c>
      <c r="J223" s="49">
        <v>0</v>
      </c>
      <c r="K223" s="48">
        <f>Table32[[#This Row],[Residential Incentive Disbursements]]/'1.) CLM Reference'!$B$5</f>
        <v>0</v>
      </c>
      <c r="L223" s="49">
        <v>9468.6996390000004</v>
      </c>
      <c r="M223" s="48">
        <f>Table32[[#This Row],[C&amp;I CLM $ Collected]]/'1.) CLM Reference'!$B$4</f>
        <v>1.019340768791151E-4</v>
      </c>
      <c r="N223" s="49">
        <v>0</v>
      </c>
      <c r="O223" s="67">
        <f>Table32[[#This Row],[C&amp;I Incentive Disbursements]]/'1.) CLM Reference'!$B$5</f>
        <v>0</v>
      </c>
    </row>
    <row r="224" spans="1:15" x14ac:dyDescent="0.35">
      <c r="A224" t="s">
        <v>178</v>
      </c>
      <c r="B224" s="72">
        <v>9009351602</v>
      </c>
      <c r="C224" t="s">
        <v>45</v>
      </c>
      <c r="D224" s="47">
        <f>Table32[[#This Row],[Residential CLM $ Collected]]+Table32[[#This Row],[C&amp;I CLM $ Collected]]</f>
        <v>1116683.1990509999</v>
      </c>
      <c r="E224" s="48">
        <f>Table32[[#This Row],[CLM $ Collected ]]/'1.) CLM Reference'!$B$4</f>
        <v>1.2021510387006247E-2</v>
      </c>
      <c r="F224" s="49">
        <f>Table32[[#This Row],[Residential Incentive Disbursements]]+Table32[[#This Row],[C&amp;I Incentive Disbursements]]</f>
        <v>708495.93160000001</v>
      </c>
      <c r="G224" s="48">
        <f>Table32[[#This Row],[Incentive Disbursements]]/'1.) CLM Reference'!$B$5</f>
        <v>5.6888696994952873E-3</v>
      </c>
      <c r="H224" s="49">
        <v>0</v>
      </c>
      <c r="I224" s="48">
        <f>Table32[[#This Row],[Residential CLM $ Collected]]/'1.) CLM Reference'!$B$4</f>
        <v>0</v>
      </c>
      <c r="J224" s="68">
        <v>0</v>
      </c>
      <c r="K224" s="48">
        <f>Table32[[#This Row],[Residential Incentive Disbursements]]/'1.) CLM Reference'!$B$5</f>
        <v>0</v>
      </c>
      <c r="L224" s="49">
        <v>1116683.1990509999</v>
      </c>
      <c r="M224" s="48">
        <f>Table32[[#This Row],[C&amp;I CLM $ Collected]]/'1.) CLM Reference'!$B$4</f>
        <v>1.2021510387006247E-2</v>
      </c>
      <c r="N224" s="68">
        <v>708495.93160000001</v>
      </c>
      <c r="O224" s="67">
        <f>Table32[[#This Row],[C&amp;I Incentive Disbursements]]/'1.) CLM Reference'!$B$5</f>
        <v>5.6888696994952873E-3</v>
      </c>
    </row>
    <row r="225" spans="1:15" x14ac:dyDescent="0.35">
      <c r="A225" t="s">
        <v>178</v>
      </c>
      <c r="B225" s="72">
        <v>9009351700</v>
      </c>
      <c r="C225" t="s">
        <v>55</v>
      </c>
      <c r="D225" s="47">
        <f>Table32[[#This Row],[Residential CLM $ Collected]]+Table32[[#This Row],[C&amp;I CLM $ Collected]]</f>
        <v>3.84951</v>
      </c>
      <c r="E225" s="48">
        <f>Table32[[#This Row],[CLM $ Collected ]]/'1.) CLM Reference'!$B$4</f>
        <v>4.1441408350382919E-8</v>
      </c>
      <c r="F225" s="49">
        <f>Table32[[#This Row],[Residential Incentive Disbursements]]+Table32[[#This Row],[C&amp;I Incentive Disbursements]]</f>
        <v>0</v>
      </c>
      <c r="G225" s="48">
        <f>Table32[[#This Row],[Incentive Disbursements]]/'1.) CLM Reference'!$B$5</f>
        <v>0</v>
      </c>
      <c r="H225" s="49">
        <v>0</v>
      </c>
      <c r="I225" s="48">
        <f>Table32[[#This Row],[Residential CLM $ Collected]]/'1.) CLM Reference'!$B$4</f>
        <v>0</v>
      </c>
      <c r="J225" s="68">
        <v>0</v>
      </c>
      <c r="K225" s="48">
        <f>Table32[[#This Row],[Residential Incentive Disbursements]]/'1.) CLM Reference'!$B$5</f>
        <v>0</v>
      </c>
      <c r="L225" s="49">
        <v>3.84951</v>
      </c>
      <c r="M225" s="48">
        <f>Table32[[#This Row],[C&amp;I CLM $ Collected]]/'1.) CLM Reference'!$B$4</f>
        <v>4.1441408350382919E-8</v>
      </c>
      <c r="N225" s="68">
        <v>0</v>
      </c>
      <c r="O225" s="67">
        <f>Table32[[#This Row],[C&amp;I Incentive Disbursements]]/'1.) CLM Reference'!$B$5</f>
        <v>0</v>
      </c>
    </row>
    <row r="226" spans="1:15" x14ac:dyDescent="0.35">
      <c r="A226" t="s">
        <v>178</v>
      </c>
      <c r="B226" s="72">
        <v>9009352702</v>
      </c>
      <c r="C226" t="s">
        <v>45</v>
      </c>
      <c r="D226" s="47">
        <f>Table32[[#This Row],[Residential CLM $ Collected]]+Table32[[#This Row],[C&amp;I CLM $ Collected]]</f>
        <v>0.94716299999999998</v>
      </c>
      <c r="E226" s="48">
        <f>Table32[[#This Row],[CLM $ Collected ]]/'1.) CLM Reference'!$B$4</f>
        <v>1.0196562330627467E-8</v>
      </c>
      <c r="F226" s="49">
        <f>Table32[[#This Row],[Residential Incentive Disbursements]]+Table32[[#This Row],[C&amp;I Incentive Disbursements]]</f>
        <v>0</v>
      </c>
      <c r="G226" s="48">
        <f>Table32[[#This Row],[Incentive Disbursements]]/'1.) CLM Reference'!$B$5</f>
        <v>0</v>
      </c>
      <c r="H226" s="49">
        <v>0</v>
      </c>
      <c r="I226" s="48">
        <f>Table32[[#This Row],[Residential CLM $ Collected]]/'1.) CLM Reference'!$B$4</f>
        <v>0</v>
      </c>
      <c r="J226" s="68">
        <v>0</v>
      </c>
      <c r="K226" s="48">
        <f>Table32[[#This Row],[Residential Incentive Disbursements]]/'1.) CLM Reference'!$B$5</f>
        <v>0</v>
      </c>
      <c r="L226" s="49">
        <v>0.94716299999999998</v>
      </c>
      <c r="M226" s="48">
        <f>Table32[[#This Row],[C&amp;I CLM $ Collected]]/'1.) CLM Reference'!$B$4</f>
        <v>1.0196562330627467E-8</v>
      </c>
      <c r="N226" s="68">
        <v>0</v>
      </c>
      <c r="O226" s="67">
        <f>Table32[[#This Row],[C&amp;I Incentive Disbursements]]/'1.) CLM Reference'!$B$5</f>
        <v>0</v>
      </c>
    </row>
    <row r="227" spans="1:15" x14ac:dyDescent="0.35">
      <c r="A227" t="s">
        <v>179</v>
      </c>
      <c r="B227" s="72">
        <v>9011693300</v>
      </c>
      <c r="C227" t="s">
        <v>45</v>
      </c>
      <c r="D227" s="47">
        <f>Table32[[#This Row],[Residential CLM $ Collected]]+Table32[[#This Row],[C&amp;I CLM $ Collected]]</f>
        <v>275626.98372300004</v>
      </c>
      <c r="E227" s="48">
        <f>Table32[[#This Row],[CLM $ Collected ]]/'1.) CLM Reference'!$B$4</f>
        <v>2.9672270976953408E-3</v>
      </c>
      <c r="F227" s="49">
        <f>Table32[[#This Row],[Residential Incentive Disbursements]]+Table32[[#This Row],[C&amp;I Incentive Disbursements]]</f>
        <v>342881.52</v>
      </c>
      <c r="G227" s="48">
        <f>Table32[[#This Row],[Incentive Disbursements]]/'1.) CLM Reference'!$B$5</f>
        <v>2.7531679472595117E-3</v>
      </c>
      <c r="H227" s="49">
        <v>0</v>
      </c>
      <c r="I227" s="48">
        <f>Table32[[#This Row],[Residential CLM $ Collected]]/'1.) CLM Reference'!$B$4</f>
        <v>0</v>
      </c>
      <c r="J227" s="68">
        <v>0</v>
      </c>
      <c r="K227" s="48">
        <f>Table32[[#This Row],[Residential Incentive Disbursements]]/'1.) CLM Reference'!$B$5</f>
        <v>0</v>
      </c>
      <c r="L227" s="49">
        <v>275626.98372300004</v>
      </c>
      <c r="M227" s="48">
        <f>Table32[[#This Row],[C&amp;I CLM $ Collected]]/'1.) CLM Reference'!$B$4</f>
        <v>2.9672270976953408E-3</v>
      </c>
      <c r="N227" s="68">
        <v>342881.52</v>
      </c>
      <c r="O227" s="67">
        <f>Table32[[#This Row],[C&amp;I Incentive Disbursements]]/'1.) CLM Reference'!$B$5</f>
        <v>2.7531679472595117E-3</v>
      </c>
    </row>
    <row r="228" spans="1:15" x14ac:dyDescent="0.35">
      <c r="A228" t="s">
        <v>179</v>
      </c>
      <c r="B228" s="72">
        <v>9011693500</v>
      </c>
      <c r="C228" t="s">
        <v>45</v>
      </c>
      <c r="D228" s="47">
        <f>Table32[[#This Row],[Residential CLM $ Collected]]+Table32[[#This Row],[C&amp;I CLM $ Collected]]</f>
        <v>0</v>
      </c>
      <c r="E228" s="48">
        <f>Table32[[#This Row],[CLM $ Collected ]]/'1.) CLM Reference'!$B$4</f>
        <v>0</v>
      </c>
      <c r="F228" s="49">
        <f>Table32[[#This Row],[Residential Incentive Disbursements]]+Table32[[#This Row],[C&amp;I Incentive Disbursements]]</f>
        <v>10932</v>
      </c>
      <c r="G228" s="48">
        <f>Table32[[#This Row],[Incentive Disbursements]]/'1.) CLM Reference'!$B$5</f>
        <v>8.7778518945672484E-5</v>
      </c>
      <c r="H228" s="49">
        <v>0</v>
      </c>
      <c r="I228" s="48">
        <f>Table32[[#This Row],[Residential CLM $ Collected]]/'1.) CLM Reference'!$B$4</f>
        <v>0</v>
      </c>
      <c r="J228" s="68">
        <v>0</v>
      </c>
      <c r="K228" s="48">
        <f>Table32[[#This Row],[Residential Incentive Disbursements]]/'1.) CLM Reference'!$B$5</f>
        <v>0</v>
      </c>
      <c r="L228" s="49">
        <v>0</v>
      </c>
      <c r="M228" s="48">
        <f>Table32[[#This Row],[C&amp;I CLM $ Collected]]/'1.) CLM Reference'!$B$4</f>
        <v>0</v>
      </c>
      <c r="N228" s="68">
        <v>10932</v>
      </c>
      <c r="O228" s="67">
        <f>Table32[[#This Row],[C&amp;I Incentive Disbursements]]/'1.) CLM Reference'!$B$5</f>
        <v>8.7778518945672484E-5</v>
      </c>
    </row>
    <row r="229" spans="1:15" x14ac:dyDescent="0.35">
      <c r="A229" t="s">
        <v>180</v>
      </c>
      <c r="B229" s="72">
        <v>9005360200</v>
      </c>
      <c r="C229" t="s">
        <v>45</v>
      </c>
      <c r="D229" s="47">
        <f>Table32[[#This Row],[Residential CLM $ Collected]]+Table32[[#This Row],[C&amp;I CLM $ Collected]]</f>
        <v>342766.51802399999</v>
      </c>
      <c r="E229" s="48">
        <f>Table32[[#This Row],[CLM $ Collected ]]/'1.) CLM Reference'!$B$4</f>
        <v>3.69000918097926E-3</v>
      </c>
      <c r="F229" s="49">
        <f>Table32[[#This Row],[Residential Incentive Disbursements]]+Table32[[#This Row],[C&amp;I Incentive Disbursements]]</f>
        <v>121526.8</v>
      </c>
      <c r="G229" s="48">
        <f>Table32[[#This Row],[Incentive Disbursements]]/'1.) CLM Reference'!$B$5</f>
        <v>9.7579971791135662E-4</v>
      </c>
      <c r="H229" s="49">
        <v>0</v>
      </c>
      <c r="I229" s="48">
        <f>Table32[[#This Row],[Residential CLM $ Collected]]/'1.) CLM Reference'!$B$4</f>
        <v>0</v>
      </c>
      <c r="J229" s="68">
        <v>0</v>
      </c>
      <c r="K229" s="48">
        <f>Table32[[#This Row],[Residential Incentive Disbursements]]/'1.) CLM Reference'!$B$5</f>
        <v>0</v>
      </c>
      <c r="L229" s="49">
        <v>342766.51802399999</v>
      </c>
      <c r="M229" s="48">
        <f>Table32[[#This Row],[C&amp;I CLM $ Collected]]/'1.) CLM Reference'!$B$4</f>
        <v>3.69000918097926E-3</v>
      </c>
      <c r="N229" s="68">
        <v>121526.8</v>
      </c>
      <c r="O229" s="67">
        <f>Table32[[#This Row],[C&amp;I Incentive Disbursements]]/'1.) CLM Reference'!$B$5</f>
        <v>9.7579971791135662E-4</v>
      </c>
    </row>
    <row r="230" spans="1:15" x14ac:dyDescent="0.35">
      <c r="A230" t="s">
        <v>180</v>
      </c>
      <c r="B230" s="72">
        <v>9005360300</v>
      </c>
      <c r="C230" t="s">
        <v>45</v>
      </c>
      <c r="D230" s="47">
        <f>Table32[[#This Row],[Residential CLM $ Collected]]+Table32[[#This Row],[C&amp;I CLM $ Collected]]</f>
        <v>1.0031909999999999</v>
      </c>
      <c r="E230" s="48">
        <f>Table32[[#This Row],[CLM $ Collected ]]/'1.) CLM Reference'!$B$4</f>
        <v>1.0799724610256628E-8</v>
      </c>
      <c r="F230" s="49">
        <f>Table32[[#This Row],[Residential Incentive Disbursements]]+Table32[[#This Row],[C&amp;I Incentive Disbursements]]</f>
        <v>4899</v>
      </c>
      <c r="G230" s="48">
        <f>Table32[[#This Row],[Incentive Disbursements]]/'1.) CLM Reference'!$B$5</f>
        <v>3.933653167900197E-5</v>
      </c>
      <c r="H230" s="49">
        <v>0</v>
      </c>
      <c r="I230" s="48">
        <f>Table32[[#This Row],[Residential CLM $ Collected]]/'1.) CLM Reference'!$B$4</f>
        <v>0</v>
      </c>
      <c r="J230" s="68">
        <v>0</v>
      </c>
      <c r="K230" s="48">
        <f>Table32[[#This Row],[Residential Incentive Disbursements]]/'1.) CLM Reference'!$B$5</f>
        <v>0</v>
      </c>
      <c r="L230" s="49">
        <v>1.0031909999999999</v>
      </c>
      <c r="M230" s="48">
        <f>Table32[[#This Row],[C&amp;I CLM $ Collected]]/'1.) CLM Reference'!$B$4</f>
        <v>1.0799724610256628E-8</v>
      </c>
      <c r="N230" s="68">
        <v>4899</v>
      </c>
      <c r="O230" s="67">
        <f>Table32[[#This Row],[C&amp;I Incentive Disbursements]]/'1.) CLM Reference'!$B$5</f>
        <v>3.933653167900197E-5</v>
      </c>
    </row>
    <row r="231" spans="1:15" x14ac:dyDescent="0.35">
      <c r="A231" t="s">
        <v>181</v>
      </c>
      <c r="B231" s="72">
        <v>9003496200</v>
      </c>
      <c r="C231" t="s">
        <v>45</v>
      </c>
      <c r="D231" s="47">
        <f>Table32[[#This Row],[Residential CLM $ Collected]]+Table32[[#This Row],[C&amp;I CLM $ Collected]]</f>
        <v>0.63949200000000006</v>
      </c>
      <c r="E231" s="48">
        <f>Table32[[#This Row],[CLM $ Collected ]]/'1.) CLM Reference'!$B$4</f>
        <v>6.884369467491467E-9</v>
      </c>
      <c r="F231" s="49">
        <f>Table32[[#This Row],[Residential Incentive Disbursements]]+Table32[[#This Row],[C&amp;I Incentive Disbursements]]</f>
        <v>0</v>
      </c>
      <c r="G231" s="48">
        <f>Table32[[#This Row],[Incentive Disbursements]]/'1.) CLM Reference'!$B$5</f>
        <v>0</v>
      </c>
      <c r="H231" s="49">
        <v>0</v>
      </c>
      <c r="I231" s="48">
        <f>Table32[[#This Row],[Residential CLM $ Collected]]/'1.) CLM Reference'!$B$4</f>
        <v>0</v>
      </c>
      <c r="J231" s="68">
        <v>0</v>
      </c>
      <c r="K231" s="48">
        <f>Table32[[#This Row],[Residential Incentive Disbursements]]/'1.) CLM Reference'!$B$5</f>
        <v>0</v>
      </c>
      <c r="L231" s="49">
        <v>0.63949200000000006</v>
      </c>
      <c r="M231" s="48">
        <f>Table32[[#This Row],[C&amp;I CLM $ Collected]]/'1.) CLM Reference'!$B$4</f>
        <v>6.884369467491467E-9</v>
      </c>
      <c r="N231" s="68">
        <v>0</v>
      </c>
      <c r="O231" s="67">
        <f>Table32[[#This Row],[C&amp;I Incentive Disbursements]]/'1.) CLM Reference'!$B$5</f>
        <v>0</v>
      </c>
    </row>
    <row r="232" spans="1:15" x14ac:dyDescent="0.35">
      <c r="A232" t="s">
        <v>181</v>
      </c>
      <c r="B232" s="72">
        <v>9003497700</v>
      </c>
      <c r="C232" t="s">
        <v>45</v>
      </c>
      <c r="D232" s="47">
        <f>Table32[[#This Row],[Residential CLM $ Collected]]+Table32[[#This Row],[C&amp;I CLM $ Collected]]</f>
        <v>524984.85710999998</v>
      </c>
      <c r="E232" s="48">
        <f>Table32[[#This Row],[CLM $ Collected ]]/'1.) CLM Reference'!$B$4</f>
        <v>5.6516574424440875E-3</v>
      </c>
      <c r="F232" s="49">
        <f>Table32[[#This Row],[Residential Incentive Disbursements]]+Table32[[#This Row],[C&amp;I Incentive Disbursements]]</f>
        <v>1073459.8700000001</v>
      </c>
      <c r="G232" s="48">
        <f>Table32[[#This Row],[Incentive Disbursements]]/'1.) CLM Reference'!$B$5</f>
        <v>8.6193484756873513E-3</v>
      </c>
      <c r="H232" s="49">
        <v>0</v>
      </c>
      <c r="I232" s="48">
        <f>Table32[[#This Row],[Residential CLM $ Collected]]/'1.) CLM Reference'!$B$4</f>
        <v>0</v>
      </c>
      <c r="J232" s="68">
        <v>0</v>
      </c>
      <c r="K232" s="48">
        <f>Table32[[#This Row],[Residential Incentive Disbursements]]/'1.) CLM Reference'!$B$5</f>
        <v>0</v>
      </c>
      <c r="L232" s="49">
        <v>524984.85710999998</v>
      </c>
      <c r="M232" s="48">
        <f>Table32[[#This Row],[C&amp;I CLM $ Collected]]/'1.) CLM Reference'!$B$4</f>
        <v>5.6516574424440875E-3</v>
      </c>
      <c r="N232" s="68">
        <v>1073459.8700000001</v>
      </c>
      <c r="O232" s="67">
        <f>Table32[[#This Row],[C&amp;I Incentive Disbursements]]/'1.) CLM Reference'!$B$5</f>
        <v>8.6193484756873513E-3</v>
      </c>
    </row>
    <row r="233" spans="1:15" x14ac:dyDescent="0.35">
      <c r="A233" t="s">
        <v>182</v>
      </c>
      <c r="B233" s="72">
        <v>9007680100</v>
      </c>
      <c r="C233" t="s">
        <v>45</v>
      </c>
      <c r="D233" s="47">
        <f>Table32[[#This Row],[Residential CLM $ Collected]]+Table32[[#This Row],[C&amp;I CLM $ Collected]]</f>
        <v>144898.991496</v>
      </c>
      <c r="E233" s="48">
        <f>Table32[[#This Row],[CLM $ Collected ]]/'1.) CLM Reference'!$B$4</f>
        <v>1.5598915903957643E-3</v>
      </c>
      <c r="F233" s="49">
        <f>Table32[[#This Row],[Residential Incentive Disbursements]]+Table32[[#This Row],[C&amp;I Incentive Disbursements]]</f>
        <v>180223.12</v>
      </c>
      <c r="G233" s="48">
        <f>Table32[[#This Row],[Incentive Disbursements]]/'1.) CLM Reference'!$B$5</f>
        <v>1.4471019532901761E-3</v>
      </c>
      <c r="H233" s="49">
        <v>0</v>
      </c>
      <c r="I233" s="48">
        <f>Table32[[#This Row],[Residential CLM $ Collected]]/'1.) CLM Reference'!$B$4</f>
        <v>0</v>
      </c>
      <c r="J233" s="68">
        <v>0</v>
      </c>
      <c r="K233" s="48">
        <f>Table32[[#This Row],[Residential Incentive Disbursements]]/'1.) CLM Reference'!$B$5</f>
        <v>0</v>
      </c>
      <c r="L233" s="49">
        <v>144898.991496</v>
      </c>
      <c r="M233" s="48">
        <f>Table32[[#This Row],[C&amp;I CLM $ Collected]]/'1.) CLM Reference'!$B$4</f>
        <v>1.5598915903957643E-3</v>
      </c>
      <c r="N233" s="68">
        <v>180223.12</v>
      </c>
      <c r="O233" s="67">
        <f>Table32[[#This Row],[C&amp;I Incentive Disbursements]]/'1.) CLM Reference'!$B$5</f>
        <v>1.4471019532901761E-3</v>
      </c>
    </row>
    <row r="234" spans="1:15" x14ac:dyDescent="0.35">
      <c r="A234" t="s">
        <v>183</v>
      </c>
      <c r="B234" s="72">
        <v>9001240100</v>
      </c>
      <c r="C234" t="s">
        <v>45</v>
      </c>
      <c r="D234" s="47">
        <f>Table32[[#This Row],[Residential CLM $ Collected]]+Table32[[#This Row],[C&amp;I CLM $ Collected]]</f>
        <v>25878.503889</v>
      </c>
      <c r="E234" s="48">
        <f>Table32[[#This Row],[CLM $ Collected ]]/'1.) CLM Reference'!$B$4</f>
        <v>2.7859172911903632E-4</v>
      </c>
      <c r="F234" s="49">
        <f>Table32[[#This Row],[Residential Incentive Disbursements]]+Table32[[#This Row],[C&amp;I Incentive Disbursements]]</f>
        <v>2499.84</v>
      </c>
      <c r="G234" s="48">
        <f>Table32[[#This Row],[Incentive Disbursements]]/'1.) CLM Reference'!$B$5</f>
        <v>2.0072470984371563E-5</v>
      </c>
      <c r="H234" s="49">
        <v>0</v>
      </c>
      <c r="I234" s="48">
        <f>Table32[[#This Row],[Residential CLM $ Collected]]/'1.) CLM Reference'!$B$4</f>
        <v>0</v>
      </c>
      <c r="J234" s="68">
        <v>0</v>
      </c>
      <c r="K234" s="48">
        <f>Table32[[#This Row],[Residential Incentive Disbursements]]/'1.) CLM Reference'!$B$5</f>
        <v>0</v>
      </c>
      <c r="L234" s="49">
        <v>25878.503889</v>
      </c>
      <c r="M234" s="48">
        <f>Table32[[#This Row],[C&amp;I CLM $ Collected]]/'1.) CLM Reference'!$B$4</f>
        <v>2.7859172911903632E-4</v>
      </c>
      <c r="N234" s="68">
        <v>2499.84</v>
      </c>
      <c r="O234" s="67">
        <f>Table32[[#This Row],[C&amp;I Incentive Disbursements]]/'1.) CLM Reference'!$B$5</f>
        <v>2.0072470984371563E-5</v>
      </c>
    </row>
    <row r="235" spans="1:15" x14ac:dyDescent="0.35">
      <c r="A235" t="s">
        <v>184</v>
      </c>
      <c r="B235" s="72">
        <v>9001100300</v>
      </c>
      <c r="C235" t="s">
        <v>45</v>
      </c>
      <c r="D235" s="47">
        <f>Table32[[#This Row],[Residential CLM $ Collected]]+Table32[[#This Row],[C&amp;I CLM $ Collected]]</f>
        <v>268965.202842</v>
      </c>
      <c r="E235" s="48">
        <f>Table32[[#This Row],[CLM $ Collected ]]/'1.) CLM Reference'!$B$4</f>
        <v>2.8955105462822269E-3</v>
      </c>
      <c r="F235" s="49">
        <f>Table32[[#This Row],[Residential Incentive Disbursements]]+Table32[[#This Row],[C&amp;I Incentive Disbursements]]</f>
        <v>80646.259999999995</v>
      </c>
      <c r="G235" s="48">
        <f>Table32[[#This Row],[Incentive Disbursements]]/'1.) CLM Reference'!$B$5</f>
        <v>6.4754932869627048E-4</v>
      </c>
      <c r="H235" s="49">
        <v>0</v>
      </c>
      <c r="I235" s="48">
        <f>Table32[[#This Row],[Residential CLM $ Collected]]/'1.) CLM Reference'!$B$4</f>
        <v>0</v>
      </c>
      <c r="J235" s="68">
        <v>0</v>
      </c>
      <c r="K235" s="48">
        <f>Table32[[#This Row],[Residential Incentive Disbursements]]/'1.) CLM Reference'!$B$5</f>
        <v>0</v>
      </c>
      <c r="L235" s="49">
        <v>268965.202842</v>
      </c>
      <c r="M235" s="48">
        <f>Table32[[#This Row],[C&amp;I CLM $ Collected]]/'1.) CLM Reference'!$B$4</f>
        <v>2.8955105462822269E-3</v>
      </c>
      <c r="N235" s="68">
        <v>80646.259999999995</v>
      </c>
      <c r="O235" s="67">
        <f>Table32[[#This Row],[C&amp;I Incentive Disbursements]]/'1.) CLM Reference'!$B$5</f>
        <v>6.4754932869627048E-4</v>
      </c>
    </row>
    <row r="236" spans="1:15" x14ac:dyDescent="0.35">
      <c r="A236" t="s">
        <v>184</v>
      </c>
      <c r="B236" s="72">
        <v>9001502000</v>
      </c>
      <c r="C236" t="s">
        <v>45</v>
      </c>
      <c r="D236" s="47">
        <f>Table32[[#This Row],[Residential CLM $ Collected]]+Table32[[#This Row],[C&amp;I CLM $ Collected]]</f>
        <v>18.551546999999999</v>
      </c>
      <c r="E236" s="48">
        <f>Table32[[#This Row],[CLM $ Collected ]]/'1.) CLM Reference'!$B$4</f>
        <v>1.9971431032996957E-7</v>
      </c>
      <c r="F236" s="49">
        <f>Table32[[#This Row],[Residential Incentive Disbursements]]+Table32[[#This Row],[C&amp;I Incentive Disbursements]]</f>
        <v>0</v>
      </c>
      <c r="G236" s="48">
        <f>Table32[[#This Row],[Incentive Disbursements]]/'1.) CLM Reference'!$B$5</f>
        <v>0</v>
      </c>
      <c r="H236" s="49">
        <v>0</v>
      </c>
      <c r="I236" s="48">
        <f>Table32[[#This Row],[Residential CLM $ Collected]]/'1.) CLM Reference'!$B$4</f>
        <v>0</v>
      </c>
      <c r="J236" s="49">
        <v>0</v>
      </c>
      <c r="K236" s="48">
        <f>Table32[[#This Row],[Residential Incentive Disbursements]]/'1.) CLM Reference'!$B$5</f>
        <v>0</v>
      </c>
      <c r="L236" s="49">
        <v>18.551546999999999</v>
      </c>
      <c r="M236" s="48">
        <f>Table32[[#This Row],[C&amp;I CLM $ Collected]]/'1.) CLM Reference'!$B$4</f>
        <v>1.9971431032996957E-7</v>
      </c>
      <c r="N236" s="49">
        <v>0</v>
      </c>
      <c r="O236" s="67">
        <f>Table32[[#This Row],[C&amp;I Incentive Disbursements]]/'1.) CLM Reference'!$B$5</f>
        <v>0</v>
      </c>
    </row>
    <row r="237" spans="1:15" x14ac:dyDescent="0.35">
      <c r="A237" t="s">
        <v>184</v>
      </c>
      <c r="B237" s="72">
        <v>9001503000</v>
      </c>
      <c r="C237" t="s">
        <v>45</v>
      </c>
      <c r="D237" s="47">
        <f>Table32[[#This Row],[Residential CLM $ Collected]]+Table32[[#This Row],[C&amp;I CLM $ Collected]]</f>
        <v>3318.4032000000002</v>
      </c>
      <c r="E237" s="48">
        <f>Table32[[#This Row],[CLM $ Collected ]]/'1.) CLM Reference'!$B$4</f>
        <v>3.5723845913484418E-5</v>
      </c>
      <c r="F237" s="49">
        <f>Table32[[#This Row],[Residential Incentive Disbursements]]+Table32[[#This Row],[C&amp;I Incentive Disbursements]]</f>
        <v>0</v>
      </c>
      <c r="G237" s="48">
        <f>Table32[[#This Row],[Incentive Disbursements]]/'1.) CLM Reference'!$B$5</f>
        <v>0</v>
      </c>
      <c r="H237" s="49">
        <v>3318.4032000000002</v>
      </c>
      <c r="I237" s="48">
        <f>Table32[[#This Row],[Residential CLM $ Collected]]/'1.) CLM Reference'!$B$4</f>
        <v>3.5723845913484418E-5</v>
      </c>
      <c r="J237" s="49">
        <v>0</v>
      </c>
      <c r="K237" s="48">
        <f>Table32[[#This Row],[Residential Incentive Disbursements]]/'1.) CLM Reference'!$B$5</f>
        <v>0</v>
      </c>
      <c r="L237" s="49">
        <v>0</v>
      </c>
      <c r="M237" s="48">
        <f>Table32[[#This Row],[C&amp;I CLM $ Collected]]/'1.) CLM Reference'!$B$4</f>
        <v>0</v>
      </c>
      <c r="N237" s="49">
        <v>0</v>
      </c>
      <c r="O237" s="67">
        <f>Table32[[#This Row],[C&amp;I Incentive Disbursements]]/'1.) CLM Reference'!$B$5</f>
        <v>0</v>
      </c>
    </row>
    <row r="238" spans="1:15" x14ac:dyDescent="0.35">
      <c r="A238" t="s">
        <v>185</v>
      </c>
      <c r="B238" s="72">
        <v>9003492500</v>
      </c>
      <c r="C238" t="s">
        <v>45</v>
      </c>
      <c r="D238" s="47">
        <f>Table32[[#This Row],[Residential CLM $ Collected]]+Table32[[#This Row],[C&amp;I CLM $ Collected]]</f>
        <v>13.558292999999999</v>
      </c>
      <c r="E238" s="48">
        <f>Table32[[#This Row],[CLM $ Collected ]]/'1.) CLM Reference'!$B$4</f>
        <v>1.4596007199543273E-7</v>
      </c>
      <c r="F238" s="49">
        <f>Table32[[#This Row],[Residential Incentive Disbursements]]+Table32[[#This Row],[C&amp;I Incentive Disbursements]]</f>
        <v>0</v>
      </c>
      <c r="G238" s="48">
        <f>Table32[[#This Row],[Incentive Disbursements]]/'1.) CLM Reference'!$B$5</f>
        <v>0</v>
      </c>
      <c r="H238" s="49">
        <v>0</v>
      </c>
      <c r="I238" s="48">
        <f>Table32[[#This Row],[Residential CLM $ Collected]]/'1.) CLM Reference'!$B$4</f>
        <v>0</v>
      </c>
      <c r="J238" s="49">
        <v>0</v>
      </c>
      <c r="K238" s="48">
        <f>Table32[[#This Row],[Residential Incentive Disbursements]]/'1.) CLM Reference'!$B$5</f>
        <v>0</v>
      </c>
      <c r="L238" s="49">
        <v>13.558292999999999</v>
      </c>
      <c r="M238" s="48">
        <f>Table32[[#This Row],[C&amp;I CLM $ Collected]]/'1.) CLM Reference'!$B$4</f>
        <v>1.4596007199543273E-7</v>
      </c>
      <c r="N238" s="49">
        <v>0</v>
      </c>
      <c r="O238" s="67">
        <f>Table32[[#This Row],[C&amp;I Incentive Disbursements]]/'1.) CLM Reference'!$B$5</f>
        <v>0</v>
      </c>
    </row>
    <row r="239" spans="1:15" x14ac:dyDescent="0.35">
      <c r="A239" t="s">
        <v>185</v>
      </c>
      <c r="B239" s="72">
        <v>9003492600</v>
      </c>
      <c r="C239" t="s">
        <v>45</v>
      </c>
      <c r="D239" s="47">
        <f>Table32[[#This Row],[Residential CLM $ Collected]]+Table32[[#This Row],[C&amp;I CLM $ Collected]]</f>
        <v>157938.72410399999</v>
      </c>
      <c r="E239" s="48">
        <f>Table32[[#This Row],[CLM $ Collected ]]/'1.) CLM Reference'!$B$4</f>
        <v>1.7002691667075368E-3</v>
      </c>
      <c r="F239" s="49">
        <f>Table32[[#This Row],[Residential Incentive Disbursements]]+Table32[[#This Row],[C&amp;I Incentive Disbursements]]</f>
        <v>207246.48</v>
      </c>
      <c r="G239" s="48">
        <f>Table32[[#This Row],[Incentive Disbursements]]/'1.) CLM Reference'!$B$5</f>
        <v>1.6640860840746372E-3</v>
      </c>
      <c r="H239" s="49">
        <v>0</v>
      </c>
      <c r="I239" s="48">
        <f>Table32[[#This Row],[Residential CLM $ Collected]]/'1.) CLM Reference'!$B$4</f>
        <v>0</v>
      </c>
      <c r="J239" s="49">
        <v>0</v>
      </c>
      <c r="K239" s="48">
        <f>Table32[[#This Row],[Residential Incentive Disbursements]]/'1.) CLM Reference'!$B$5</f>
        <v>0</v>
      </c>
      <c r="L239" s="49">
        <v>157938.72410399999</v>
      </c>
      <c r="M239" s="48">
        <f>Table32[[#This Row],[C&amp;I CLM $ Collected]]/'1.) CLM Reference'!$B$4</f>
        <v>1.7002691667075368E-3</v>
      </c>
      <c r="N239" s="49">
        <v>207246.48</v>
      </c>
      <c r="O239" s="67">
        <f>Table32[[#This Row],[C&amp;I Incentive Disbursements]]/'1.) CLM Reference'!$B$5</f>
        <v>1.6640860840746372E-3</v>
      </c>
    </row>
    <row r="240" spans="1:15" x14ac:dyDescent="0.35">
      <c r="A240" t="s">
        <v>186</v>
      </c>
      <c r="B240" s="72">
        <v>9013840100</v>
      </c>
      <c r="C240" t="s">
        <v>45</v>
      </c>
      <c r="D240" s="47">
        <f>Table32[[#This Row],[Residential CLM $ Collected]]+Table32[[#This Row],[C&amp;I CLM $ Collected]]</f>
        <v>40342.199226000004</v>
      </c>
      <c r="E240" s="48">
        <f>Table32[[#This Row],[CLM $ Collected ]]/'1.) CLM Reference'!$B$4</f>
        <v>4.3429879436010505E-4</v>
      </c>
      <c r="F240" s="49">
        <f>Table32[[#This Row],[Residential Incentive Disbursements]]+Table32[[#This Row],[C&amp;I Incentive Disbursements]]</f>
        <v>7284</v>
      </c>
      <c r="G240" s="48">
        <f>Table32[[#This Row],[Incentive Disbursements]]/'1.) CLM Reference'!$B$5</f>
        <v>5.8486894621320745E-5</v>
      </c>
      <c r="H240" s="49">
        <v>0</v>
      </c>
      <c r="I240" s="48">
        <f>Table32[[#This Row],[Residential CLM $ Collected]]/'1.) CLM Reference'!$B$4</f>
        <v>0</v>
      </c>
      <c r="J240" s="49">
        <v>0</v>
      </c>
      <c r="K240" s="48">
        <f>Table32[[#This Row],[Residential Incentive Disbursements]]/'1.) CLM Reference'!$B$5</f>
        <v>0</v>
      </c>
      <c r="L240" s="49">
        <v>40342.199226000004</v>
      </c>
      <c r="M240" s="48">
        <f>Table32[[#This Row],[C&amp;I CLM $ Collected]]/'1.) CLM Reference'!$B$4</f>
        <v>4.3429879436010505E-4</v>
      </c>
      <c r="N240" s="49">
        <v>7284</v>
      </c>
      <c r="O240" s="67">
        <f>Table32[[#This Row],[C&amp;I Incentive Disbursements]]/'1.) CLM Reference'!$B$5</f>
        <v>5.8486894621320745E-5</v>
      </c>
    </row>
    <row r="241" spans="1:15" x14ac:dyDescent="0.35">
      <c r="A241" t="s">
        <v>187</v>
      </c>
      <c r="B241" s="72">
        <v>9001245400</v>
      </c>
      <c r="C241" t="s">
        <v>45</v>
      </c>
      <c r="D241" s="47">
        <f>Table32[[#This Row],[Residential CLM $ Collected]]+Table32[[#This Row],[C&amp;I CLM $ Collected]]</f>
        <v>366684.32108700008</v>
      </c>
      <c r="E241" s="48">
        <f>Table32[[#This Row],[CLM $ Collected ]]/'1.) CLM Reference'!$B$4</f>
        <v>3.9474932357233252E-3</v>
      </c>
      <c r="F241" s="49">
        <f>Table32[[#This Row],[Residential Incentive Disbursements]]+Table32[[#This Row],[C&amp;I Incentive Disbursements]]</f>
        <v>119853.34</v>
      </c>
      <c r="G241" s="48">
        <f>Table32[[#This Row],[Incentive Disbursements]]/'1.) CLM Reference'!$B$5</f>
        <v>9.6236266702269719E-4</v>
      </c>
      <c r="H241" s="49">
        <v>1915.13364</v>
      </c>
      <c r="I241" s="48">
        <f>Table32[[#This Row],[Residential CLM $ Collected]]/'1.) CLM Reference'!$B$4</f>
        <v>2.0617126652689624E-5</v>
      </c>
      <c r="J241" s="49">
        <v>0</v>
      </c>
      <c r="K241" s="48">
        <f>Table32[[#This Row],[Residential Incentive Disbursements]]/'1.) CLM Reference'!$B$5</f>
        <v>0</v>
      </c>
      <c r="L241" s="49">
        <v>364769.18744700006</v>
      </c>
      <c r="M241" s="48">
        <f>Table32[[#This Row],[C&amp;I CLM $ Collected]]/'1.) CLM Reference'!$B$4</f>
        <v>3.9268761090706355E-3</v>
      </c>
      <c r="N241" s="49">
        <v>119853.34</v>
      </c>
      <c r="O241" s="67">
        <f>Table32[[#This Row],[C&amp;I Incentive Disbursements]]/'1.) CLM Reference'!$B$5</f>
        <v>9.6236266702269719E-4</v>
      </c>
    </row>
    <row r="242" spans="1:15" x14ac:dyDescent="0.35">
      <c r="A242" t="s">
        <v>188</v>
      </c>
      <c r="B242" s="72">
        <v>9005320100</v>
      </c>
      <c r="C242" t="s">
        <v>45</v>
      </c>
      <c r="D242" s="47">
        <f>Table32[[#This Row],[Residential CLM $ Collected]]+Table32[[#This Row],[C&amp;I CLM $ Collected]]</f>
        <v>110624.693256</v>
      </c>
      <c r="E242" s="48">
        <f>Table32[[#This Row],[CLM $ Collected ]]/'1.) CLM Reference'!$B$4</f>
        <v>1.1909160092733225E-3</v>
      </c>
      <c r="F242" s="49">
        <f>Table32[[#This Row],[Residential Incentive Disbursements]]+Table32[[#This Row],[C&amp;I Incentive Disbursements]]</f>
        <v>12786</v>
      </c>
      <c r="G242" s="48">
        <f>Table32[[#This Row],[Incentive Disbursements]]/'1.) CLM Reference'!$B$5</f>
        <v>1.0266521617630519E-4</v>
      </c>
      <c r="H242" s="49">
        <v>0</v>
      </c>
      <c r="I242" s="48">
        <f>Table32[[#This Row],[Residential CLM $ Collected]]/'1.) CLM Reference'!$B$4</f>
        <v>0</v>
      </c>
      <c r="J242" s="49">
        <v>0</v>
      </c>
      <c r="K242" s="48">
        <f>Table32[[#This Row],[Residential Incentive Disbursements]]/'1.) CLM Reference'!$B$5</f>
        <v>0</v>
      </c>
      <c r="L242" s="49">
        <v>110624.693256</v>
      </c>
      <c r="M242" s="48">
        <f>Table32[[#This Row],[C&amp;I CLM $ Collected]]/'1.) CLM Reference'!$B$4</f>
        <v>1.1909160092733225E-3</v>
      </c>
      <c r="N242" s="49">
        <v>12786</v>
      </c>
      <c r="O242" s="67">
        <f>Table32[[#This Row],[C&amp;I Incentive Disbursements]]/'1.) CLM Reference'!$B$5</f>
        <v>1.0266521617630519E-4</v>
      </c>
    </row>
    <row r="243" spans="1:15" x14ac:dyDescent="0.35">
      <c r="A243" t="s">
        <v>188</v>
      </c>
      <c r="B243" s="72">
        <v>9005320200</v>
      </c>
      <c r="C243" t="s">
        <v>45</v>
      </c>
      <c r="D243" s="47">
        <f>Table32[[#This Row],[Residential CLM $ Collected]]+Table32[[#This Row],[C&amp;I CLM $ Collected]]</f>
        <v>1.6644180000000002</v>
      </c>
      <c r="E243" s="48">
        <f>Table32[[#This Row],[CLM $ Collected ]]/'1.) CLM Reference'!$B$4</f>
        <v>1.7918079444845618E-8</v>
      </c>
      <c r="F243" s="49">
        <f>Table32[[#This Row],[Residential Incentive Disbursements]]+Table32[[#This Row],[C&amp;I Incentive Disbursements]]</f>
        <v>10849.04</v>
      </c>
      <c r="G243" s="48">
        <f>Table32[[#This Row],[Incentive Disbursements]]/'1.) CLM Reference'!$B$5</f>
        <v>8.7112391436366504E-5</v>
      </c>
      <c r="H243" s="49">
        <v>0</v>
      </c>
      <c r="I243" s="48">
        <f>Table32[[#This Row],[Residential CLM $ Collected]]/'1.) CLM Reference'!$B$4</f>
        <v>0</v>
      </c>
      <c r="J243" s="49">
        <v>0</v>
      </c>
      <c r="K243" s="48">
        <f>Table32[[#This Row],[Residential Incentive Disbursements]]/'1.) CLM Reference'!$B$5</f>
        <v>0</v>
      </c>
      <c r="L243" s="49">
        <v>1.6644180000000002</v>
      </c>
      <c r="M243" s="48">
        <f>Table32[[#This Row],[C&amp;I CLM $ Collected]]/'1.) CLM Reference'!$B$4</f>
        <v>1.7918079444845618E-8</v>
      </c>
      <c r="N243" s="49">
        <v>10849.04</v>
      </c>
      <c r="O243" s="67">
        <f>Table32[[#This Row],[C&amp;I Incentive Disbursements]]/'1.) CLM Reference'!$B$5</f>
        <v>8.7112391436366504E-5</v>
      </c>
    </row>
    <row r="244" spans="1:15" x14ac:dyDescent="0.35">
      <c r="A244" t="s">
        <v>189</v>
      </c>
      <c r="B244" s="72">
        <v>9015800500</v>
      </c>
      <c r="C244" t="s">
        <v>55</v>
      </c>
      <c r="D244" s="47">
        <f>Table32[[#This Row],[Residential CLM $ Collected]]+Table32[[#This Row],[C&amp;I CLM $ Collected]]</f>
        <v>293699.73185699998</v>
      </c>
      <c r="E244" s="48">
        <f>Table32[[#This Row],[CLM $ Collected ]]/'1.) CLM Reference'!$B$4</f>
        <v>3.1617869599725431E-3</v>
      </c>
      <c r="F244" s="49">
        <f>Table32[[#This Row],[Residential Incentive Disbursements]]+Table32[[#This Row],[C&amp;I Incentive Disbursements]]</f>
        <v>134612.91</v>
      </c>
      <c r="G244" s="48">
        <f>Table32[[#This Row],[Incentive Disbursements]]/'1.) CLM Reference'!$B$5</f>
        <v>1.0808746680174813E-3</v>
      </c>
      <c r="H244" s="49">
        <v>0</v>
      </c>
      <c r="I244" s="48">
        <f>Table32[[#This Row],[Residential CLM $ Collected]]/'1.) CLM Reference'!$B$4</f>
        <v>0</v>
      </c>
      <c r="J244" s="49">
        <v>0</v>
      </c>
      <c r="K244" s="48">
        <f>Table32[[#This Row],[Residential Incentive Disbursements]]/'1.) CLM Reference'!$B$5</f>
        <v>0</v>
      </c>
      <c r="L244" s="49">
        <v>293699.73185699998</v>
      </c>
      <c r="M244" s="48">
        <f>Table32[[#This Row],[C&amp;I CLM $ Collected]]/'1.) CLM Reference'!$B$4</f>
        <v>3.1617869599725431E-3</v>
      </c>
      <c r="N244" s="49">
        <v>134612.91</v>
      </c>
      <c r="O244" s="67">
        <f>Table32[[#This Row],[C&amp;I Incentive Disbursements]]/'1.) CLM Reference'!$B$5</f>
        <v>1.0808746680174813E-3</v>
      </c>
    </row>
    <row r="245" spans="1:15" x14ac:dyDescent="0.35">
      <c r="A245" t="s">
        <v>189</v>
      </c>
      <c r="B245" s="72">
        <v>9015800700</v>
      </c>
      <c r="C245" t="s">
        <v>45</v>
      </c>
      <c r="D245" s="47">
        <f>Table32[[#This Row],[Residential CLM $ Collected]]+Table32[[#This Row],[C&amp;I CLM $ Collected]]</f>
        <v>2.79657</v>
      </c>
      <c r="E245" s="48">
        <f>Table32[[#This Row],[CLM $ Collected ]]/'1.) CLM Reference'!$B$4</f>
        <v>3.0106117233214189E-8</v>
      </c>
      <c r="F245" s="49">
        <f>Table32[[#This Row],[Residential Incentive Disbursements]]+Table32[[#This Row],[C&amp;I Incentive Disbursements]]</f>
        <v>0</v>
      </c>
      <c r="G245" s="48">
        <f>Table32[[#This Row],[Incentive Disbursements]]/'1.) CLM Reference'!$B$5</f>
        <v>0</v>
      </c>
      <c r="H245" s="49">
        <v>0</v>
      </c>
      <c r="I245" s="48">
        <f>Table32[[#This Row],[Residential CLM $ Collected]]/'1.) CLM Reference'!$B$4</f>
        <v>0</v>
      </c>
      <c r="J245" s="49">
        <v>0</v>
      </c>
      <c r="K245" s="48">
        <f>Table32[[#This Row],[Residential Incentive Disbursements]]/'1.) CLM Reference'!$B$5</f>
        <v>0</v>
      </c>
      <c r="L245" s="49">
        <v>2.79657</v>
      </c>
      <c r="M245" s="48">
        <f>Table32[[#This Row],[C&amp;I CLM $ Collected]]/'1.) CLM Reference'!$B$4</f>
        <v>3.0106117233214189E-8</v>
      </c>
      <c r="N245" s="49">
        <v>0</v>
      </c>
      <c r="O245" s="67">
        <f>Table32[[#This Row],[C&amp;I Incentive Disbursements]]/'1.) CLM Reference'!$B$5</f>
        <v>0</v>
      </c>
    </row>
    <row r="246" spans="1:15" x14ac:dyDescent="0.35">
      <c r="A246" t="s">
        <v>190</v>
      </c>
      <c r="B246" s="72">
        <v>9003473100</v>
      </c>
      <c r="C246" t="s">
        <v>45</v>
      </c>
      <c r="D246" s="47">
        <f>Table32[[#This Row],[Residential CLM $ Collected]]+Table32[[#This Row],[C&amp;I CLM $ Collected]]</f>
        <v>1723234.1575890002</v>
      </c>
      <c r="E246" s="48">
        <f>Table32[[#This Row],[CLM $ Collected ]]/'1.) CLM Reference'!$B$4</f>
        <v>1.8551257278971577E-2</v>
      </c>
      <c r="F246" s="49">
        <f>Table32[[#This Row],[Residential Incentive Disbursements]]+Table32[[#This Row],[C&amp;I Incentive Disbursements]]</f>
        <v>1101603.4080000001</v>
      </c>
      <c r="G246" s="48">
        <f>Table32[[#This Row],[Incentive Disbursements]]/'1.) CLM Reference'!$B$5</f>
        <v>8.8453270782789407E-3</v>
      </c>
      <c r="H246" s="49">
        <v>0</v>
      </c>
      <c r="I246" s="48">
        <f>Table32[[#This Row],[Residential CLM $ Collected]]/'1.) CLM Reference'!$B$4</f>
        <v>0</v>
      </c>
      <c r="J246" s="49">
        <v>0</v>
      </c>
      <c r="K246" s="48">
        <f>Table32[[#This Row],[Residential Incentive Disbursements]]/'1.) CLM Reference'!$B$5</f>
        <v>0</v>
      </c>
      <c r="L246" s="49">
        <v>1723234.1575890002</v>
      </c>
      <c r="M246" s="48">
        <f>Table32[[#This Row],[C&amp;I CLM $ Collected]]/'1.) CLM Reference'!$B$4</f>
        <v>1.8551257278971577E-2</v>
      </c>
      <c r="N246" s="49">
        <v>1101603.4080000001</v>
      </c>
      <c r="O246" s="67">
        <f>Table32[[#This Row],[C&amp;I Incentive Disbursements]]/'1.) CLM Reference'!$B$5</f>
        <v>8.8453270782789407E-3</v>
      </c>
    </row>
    <row r="247" spans="1:15" x14ac:dyDescent="0.35">
      <c r="A247" t="s">
        <v>190</v>
      </c>
      <c r="B247" s="72">
        <v>9003473501</v>
      </c>
      <c r="C247" t="s">
        <v>45</v>
      </c>
      <c r="D247" s="47">
        <f>Table32[[#This Row],[Residential CLM $ Collected]]+Table32[[#This Row],[C&amp;I CLM $ Collected]]</f>
        <v>3.8171489999999997</v>
      </c>
      <c r="E247" s="48">
        <f>Table32[[#This Row],[CLM $ Collected ]]/'1.) CLM Reference'!$B$4</f>
        <v>4.1093030137148834E-8</v>
      </c>
      <c r="F247" s="49">
        <f>Table32[[#This Row],[Residential Incentive Disbursements]]+Table32[[#This Row],[C&amp;I Incentive Disbursements]]</f>
        <v>0</v>
      </c>
      <c r="G247" s="48">
        <f>Table32[[#This Row],[Incentive Disbursements]]/'1.) CLM Reference'!$B$5</f>
        <v>0</v>
      </c>
      <c r="H247" s="49">
        <v>0</v>
      </c>
      <c r="I247" s="48">
        <f>Table32[[#This Row],[Residential CLM $ Collected]]/'1.) CLM Reference'!$B$4</f>
        <v>0</v>
      </c>
      <c r="J247" s="49">
        <v>0</v>
      </c>
      <c r="K247" s="48">
        <f>Table32[[#This Row],[Residential Incentive Disbursements]]/'1.) CLM Reference'!$B$5</f>
        <v>0</v>
      </c>
      <c r="L247" s="49">
        <v>3.8171489999999997</v>
      </c>
      <c r="M247" s="48">
        <f>Table32[[#This Row],[C&amp;I CLM $ Collected]]/'1.) CLM Reference'!$B$4</f>
        <v>4.1093030137148834E-8</v>
      </c>
      <c r="N247" s="49">
        <v>0</v>
      </c>
      <c r="O247" s="67">
        <f>Table32[[#This Row],[C&amp;I Incentive Disbursements]]/'1.) CLM Reference'!$B$5</f>
        <v>0</v>
      </c>
    </row>
    <row r="248" spans="1:15" x14ac:dyDescent="0.35">
      <c r="A248" t="s">
        <v>191</v>
      </c>
      <c r="B248" s="72">
        <v>9003476300</v>
      </c>
      <c r="C248" t="s">
        <v>45</v>
      </c>
      <c r="D248" s="47">
        <f>Table32[[#This Row],[Residential CLM $ Collected]]+Table32[[#This Row],[C&amp;I CLM $ Collected]]</f>
        <v>270282.23854799999</v>
      </c>
      <c r="E248" s="48">
        <f>Table32[[#This Row],[CLM $ Collected ]]/'1.) CLM Reference'!$B$4</f>
        <v>2.9096889259992249E-3</v>
      </c>
      <c r="F248" s="49">
        <f>Table32[[#This Row],[Residential Incentive Disbursements]]+Table32[[#This Row],[C&amp;I Incentive Disbursements]]</f>
        <v>390009.61</v>
      </c>
      <c r="G248" s="48">
        <f>Table32[[#This Row],[Incentive Disbursements]]/'1.) CLM Reference'!$B$5</f>
        <v>3.1315830534558485E-3</v>
      </c>
      <c r="H248" s="49">
        <v>0</v>
      </c>
      <c r="I248" s="48">
        <f>Table32[[#This Row],[Residential CLM $ Collected]]/'1.) CLM Reference'!$B$4</f>
        <v>0</v>
      </c>
      <c r="J248" s="49">
        <v>0</v>
      </c>
      <c r="K248" s="48">
        <f>Table32[[#This Row],[Residential Incentive Disbursements]]/'1.) CLM Reference'!$B$5</f>
        <v>0</v>
      </c>
      <c r="L248" s="49">
        <v>270282.23854799999</v>
      </c>
      <c r="M248" s="48">
        <f>Table32[[#This Row],[C&amp;I CLM $ Collected]]/'1.) CLM Reference'!$B$4</f>
        <v>2.9096889259992249E-3</v>
      </c>
      <c r="N248" s="49">
        <v>390009.61</v>
      </c>
      <c r="O248" s="67">
        <f>Table32[[#This Row],[C&amp;I Incentive Disbursements]]/'1.) CLM Reference'!$B$5</f>
        <v>3.1315830534558485E-3</v>
      </c>
    </row>
    <row r="249" spans="1:15" x14ac:dyDescent="0.35">
      <c r="A249" t="s">
        <v>192</v>
      </c>
      <c r="B249" s="72">
        <v>9009361100</v>
      </c>
      <c r="C249" t="s">
        <v>45</v>
      </c>
      <c r="D249" s="47">
        <f>Table32[[#This Row],[Residential CLM $ Collected]]+Table32[[#This Row],[C&amp;I CLM $ Collected]]</f>
        <v>33207.410166000001</v>
      </c>
      <c r="E249" s="48">
        <f>Table32[[#This Row],[CLM $ Collected ]]/'1.) CLM Reference'!$B$4</f>
        <v>3.5749013379569427E-4</v>
      </c>
      <c r="F249" s="49">
        <f>Table32[[#This Row],[Residential Incentive Disbursements]]+Table32[[#This Row],[C&amp;I Incentive Disbursements]]</f>
        <v>24438.85</v>
      </c>
      <c r="G249" s="48">
        <f>Table32[[#This Row],[Incentive Disbursements]]/'1.) CLM Reference'!$B$5</f>
        <v>1.9623180184188144E-4</v>
      </c>
      <c r="H249" s="49">
        <v>0</v>
      </c>
      <c r="I249" s="48">
        <f>Table32[[#This Row],[Residential CLM $ Collected]]/'1.) CLM Reference'!$B$4</f>
        <v>0</v>
      </c>
      <c r="J249" s="49">
        <v>0</v>
      </c>
      <c r="K249" s="48">
        <f>Table32[[#This Row],[Residential Incentive Disbursements]]/'1.) CLM Reference'!$B$5</f>
        <v>0</v>
      </c>
      <c r="L249" s="49">
        <v>33207.410166000001</v>
      </c>
      <c r="M249" s="48">
        <f>Table32[[#This Row],[C&amp;I CLM $ Collected]]/'1.) CLM Reference'!$B$4</f>
        <v>3.5749013379569427E-4</v>
      </c>
      <c r="N249" s="49">
        <v>24438.85</v>
      </c>
      <c r="O249" s="67">
        <f>Table32[[#This Row],[C&amp;I Incentive Disbursements]]/'1.) CLM Reference'!$B$5</f>
        <v>1.9623180184188144E-4</v>
      </c>
    </row>
    <row r="250" spans="1:15" x14ac:dyDescent="0.35">
      <c r="A250" t="s">
        <v>193</v>
      </c>
      <c r="B250" s="72">
        <v>9005362102</v>
      </c>
      <c r="C250" t="s">
        <v>45</v>
      </c>
      <c r="D250" s="47">
        <f>Table32[[#This Row],[Residential CLM $ Collected]]+Table32[[#This Row],[C&amp;I CLM $ Collected]]</f>
        <v>19538.238237000001</v>
      </c>
      <c r="E250" s="48">
        <f>Table32[[#This Row],[CLM $ Collected ]]/'1.) CLM Reference'!$B$4</f>
        <v>2.1033640884855027E-4</v>
      </c>
      <c r="F250" s="49">
        <f>Table32[[#This Row],[Residential Incentive Disbursements]]+Table32[[#This Row],[C&amp;I Incentive Disbursements]]</f>
        <v>9797.92</v>
      </c>
      <c r="G250" s="48">
        <f>Table32[[#This Row],[Incentive Disbursements]]/'1.) CLM Reference'!$B$5</f>
        <v>7.8672420997821384E-5</v>
      </c>
      <c r="H250" s="49">
        <v>0</v>
      </c>
      <c r="I250" s="48">
        <f>Table32[[#This Row],[Residential CLM $ Collected]]/'1.) CLM Reference'!$B$4</f>
        <v>0</v>
      </c>
      <c r="J250" s="49">
        <v>0</v>
      </c>
      <c r="K250" s="48">
        <f>Table32[[#This Row],[Residential Incentive Disbursements]]/'1.) CLM Reference'!$B$5</f>
        <v>0</v>
      </c>
      <c r="L250" s="49">
        <v>19538.238237000001</v>
      </c>
      <c r="M250" s="48">
        <f>Table32[[#This Row],[C&amp;I CLM $ Collected]]/'1.) CLM Reference'!$B$4</f>
        <v>2.1033640884855027E-4</v>
      </c>
      <c r="N250" s="49">
        <v>9797.92</v>
      </c>
      <c r="O250" s="67">
        <f>Table32[[#This Row],[C&amp;I Incentive Disbursements]]/'1.) CLM Reference'!$B$5</f>
        <v>7.8672420997821384E-5</v>
      </c>
    </row>
    <row r="251" spans="1:15" x14ac:dyDescent="0.35">
      <c r="A251" t="s">
        <v>194</v>
      </c>
      <c r="B251" s="72">
        <v>9015901100</v>
      </c>
      <c r="C251" t="s">
        <v>45</v>
      </c>
      <c r="D251" s="47">
        <f>Table32[[#This Row],[Residential CLM $ Collected]]+Table32[[#This Row],[C&amp;I CLM $ Collected]]</f>
        <v>48578.478479999998</v>
      </c>
      <c r="E251" s="48">
        <f>Table32[[#This Row],[CLM $ Collected ]]/'1.) CLM Reference'!$B$4</f>
        <v>5.2296540695568239E-4</v>
      </c>
      <c r="F251" s="49">
        <f>Table32[[#This Row],[Residential Incentive Disbursements]]+Table32[[#This Row],[C&amp;I Incentive Disbursements]]</f>
        <v>32466.400000000001</v>
      </c>
      <c r="G251" s="48">
        <f>Table32[[#This Row],[Incentive Disbursements]]/'1.) CLM Reference'!$B$5</f>
        <v>2.6068903288490496E-4</v>
      </c>
      <c r="H251" s="49">
        <v>0</v>
      </c>
      <c r="I251" s="48">
        <f>Table32[[#This Row],[Residential CLM $ Collected]]/'1.) CLM Reference'!$B$4</f>
        <v>0</v>
      </c>
      <c r="J251" s="49">
        <v>0</v>
      </c>
      <c r="K251" s="48">
        <f>Table32[[#This Row],[Residential Incentive Disbursements]]/'1.) CLM Reference'!$B$5</f>
        <v>0</v>
      </c>
      <c r="L251" s="49">
        <v>48578.478479999998</v>
      </c>
      <c r="M251" s="48">
        <f>Table32[[#This Row],[C&amp;I CLM $ Collected]]/'1.) CLM Reference'!$B$4</f>
        <v>5.2296540695568239E-4</v>
      </c>
      <c r="N251" s="49">
        <v>32466.400000000001</v>
      </c>
      <c r="O251" s="67">
        <f>Table32[[#This Row],[C&amp;I Incentive Disbursements]]/'1.) CLM Reference'!$B$5</f>
        <v>2.6068903288490496E-4</v>
      </c>
    </row>
    <row r="252" spans="1:15" x14ac:dyDescent="0.35">
      <c r="A252" s="60"/>
      <c r="B252" s="61"/>
      <c r="C252" s="62" t="s">
        <v>17</v>
      </c>
      <c r="D252" s="82">
        <f>SUBTOTAL(109,D2:D251)</f>
        <v>34419414.164184026</v>
      </c>
      <c r="E252" s="83">
        <f>Table32[[#This Row],[CLM $ Collected ]]/'1.) CLM Reference'!$B$4</f>
        <v>0.37053780807398973</v>
      </c>
      <c r="F252" s="63">
        <f>SUBTOTAL(109,F2:F251)</f>
        <v>43686119.428800009</v>
      </c>
      <c r="G252" s="83">
        <f>Table32[[#This Row],[Incentive Disbursements]]/'1.) CLM Reference'!$B$5</f>
        <v>0.35077779564067257</v>
      </c>
      <c r="H252" s="63">
        <f>SUBTOTAL(109,H2:H251)</f>
        <v>55627.593000000001</v>
      </c>
      <c r="I252" s="83">
        <f>Table32[[#This Row],[Residential CLM $ Collected]]/'1.) CLM Reference'!$B$4</f>
        <v>5.9885174919974301E-4</v>
      </c>
      <c r="J252" s="63">
        <f>SUBTOTAL(109,J2:J251)</f>
        <v>0</v>
      </c>
      <c r="K252" s="83">
        <f>Table32[[#This Row],[Residential Incentive Disbursements]]/'1.) CLM Reference'!$B$5</f>
        <v>0</v>
      </c>
      <c r="L252" s="63">
        <f>SUBTOTAL(109,L2:L251)</f>
        <v>34363786.571184032</v>
      </c>
      <c r="M252" s="83">
        <f>Table32[[#This Row],[C&amp;I CLM $ Collected]]/'1.) CLM Reference'!$B$4</f>
        <v>0.36993895632479001</v>
      </c>
      <c r="N252" s="63">
        <f>SUBTOTAL(109,N2:N251)</f>
        <v>43686119.428800009</v>
      </c>
      <c r="O252" s="84">
        <f>Table32[[#This Row],[C&amp;I Incentive Disbursements]]/'1.) CLM Reference'!$B$5</f>
        <v>0.35077779564067257</v>
      </c>
    </row>
  </sheetData>
  <pageMargins left="0.7" right="0.7" top="0.75" bottom="0.75" header="0.3" footer="0.3"/>
  <pageSetup paperSize="5" scale="52" fitToHeight="25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1353"/>
  <sheetViews>
    <sheetView tabSelected="1" zoomScale="80" zoomScaleNormal="80" workbookViewId="0">
      <pane ySplit="1" topLeftCell="A156" activePane="bottomLeft" state="frozen"/>
      <selection pane="bottomLeft" activeCell="B2" sqref="B2"/>
    </sheetView>
  </sheetViews>
  <sheetFormatPr defaultColWidth="8.7265625" defaultRowHeight="14.5" x14ac:dyDescent="0.35"/>
  <cols>
    <col min="1" max="1" width="16.54296875" customWidth="1"/>
    <col min="2" max="2" width="19.1796875" customWidth="1"/>
    <col min="3" max="3" width="20" customWidth="1"/>
    <col min="4" max="5" width="15.7265625" style="24" customWidth="1"/>
    <col min="6" max="16" width="15.7265625" customWidth="1"/>
    <col min="17" max="17" width="14.1796875" customWidth="1"/>
    <col min="18" max="18" width="20.54296875" customWidth="1"/>
    <col min="19" max="19" width="14.1796875" customWidth="1"/>
  </cols>
  <sheetData>
    <row r="1" spans="1:17" ht="31" x14ac:dyDescent="0.35">
      <c r="A1" s="85" t="s">
        <v>29</v>
      </c>
      <c r="B1" s="7" t="s">
        <v>30</v>
      </c>
      <c r="C1" s="79" t="s">
        <v>31</v>
      </c>
      <c r="D1" s="80" t="s">
        <v>32</v>
      </c>
      <c r="E1" s="81" t="s">
        <v>34</v>
      </c>
      <c r="F1" s="26" t="s">
        <v>195</v>
      </c>
      <c r="G1" s="27" t="s">
        <v>196</v>
      </c>
      <c r="H1" s="28" t="s">
        <v>197</v>
      </c>
      <c r="I1" s="28" t="s">
        <v>198</v>
      </c>
      <c r="J1" s="29" t="s">
        <v>199</v>
      </c>
      <c r="K1" s="28" t="s">
        <v>200</v>
      </c>
      <c r="L1" s="28" t="s">
        <v>201</v>
      </c>
      <c r="M1" s="28" t="s">
        <v>202</v>
      </c>
      <c r="N1" s="28" t="s">
        <v>203</v>
      </c>
      <c r="O1" s="27" t="s">
        <v>204</v>
      </c>
    </row>
    <row r="2" spans="1:17" hidden="1" x14ac:dyDescent="0.35">
      <c r="A2" t="s">
        <v>44</v>
      </c>
      <c r="B2" s="72">
        <v>9013528100</v>
      </c>
      <c r="C2" s="74" t="s">
        <v>45</v>
      </c>
      <c r="D2" s="40">
        <v>55790.391530999994</v>
      </c>
      <c r="E2" s="40">
        <v>85449.9</v>
      </c>
      <c r="F2" s="64">
        <f>Table323[[#This Row],[HES Single]]+Table323[[#This Row],[HES 2-4]]+Table323[[#This Row],[HES 4+]]</f>
        <v>20</v>
      </c>
      <c r="G2" s="64">
        <v>20</v>
      </c>
      <c r="H2" s="64">
        <v>0</v>
      </c>
      <c r="I2" s="64">
        <v>0</v>
      </c>
      <c r="J2" s="75">
        <v>27716.14</v>
      </c>
      <c r="K2">
        <f t="shared" ref="K2:K65" si="0">L2+M2+N2</f>
        <v>74</v>
      </c>
      <c r="L2" s="64">
        <v>1</v>
      </c>
      <c r="M2" s="64">
        <v>0</v>
      </c>
      <c r="N2" s="64">
        <v>73</v>
      </c>
      <c r="O2" s="75">
        <v>57734</v>
      </c>
      <c r="P2" t="s">
        <v>11</v>
      </c>
      <c r="Q2" s="24" t="s">
        <v>11</v>
      </c>
    </row>
    <row r="3" spans="1:17" hidden="1" x14ac:dyDescent="0.35">
      <c r="A3" t="s">
        <v>44</v>
      </c>
      <c r="B3" s="72">
        <v>9013529100</v>
      </c>
      <c r="C3" s="74" t="s">
        <v>45</v>
      </c>
      <c r="D3" s="40">
        <v>575.90988000000004</v>
      </c>
      <c r="E3" s="40">
        <v>0</v>
      </c>
      <c r="F3" s="64">
        <f>Table323[[#This Row],[HES Single]]+Table323[[#This Row],[HES 2-4]]+Table323[[#This Row],[HES 4+]]</f>
        <v>0</v>
      </c>
      <c r="G3" s="64">
        <v>0</v>
      </c>
      <c r="H3" s="64">
        <v>0</v>
      </c>
      <c r="I3" s="64">
        <v>0</v>
      </c>
      <c r="J3" s="75">
        <v>0</v>
      </c>
      <c r="K3">
        <f t="shared" si="0"/>
        <v>0</v>
      </c>
      <c r="L3" s="64">
        <v>0</v>
      </c>
      <c r="M3" s="64">
        <v>0</v>
      </c>
      <c r="N3" s="64">
        <v>0</v>
      </c>
      <c r="O3" s="75">
        <v>0</v>
      </c>
      <c r="Q3" s="24"/>
    </row>
    <row r="4" spans="1:17" hidden="1" x14ac:dyDescent="0.35">
      <c r="A4" t="s">
        <v>46</v>
      </c>
      <c r="B4" s="72">
        <v>9015830100</v>
      </c>
      <c r="C4" s="74" t="s">
        <v>45</v>
      </c>
      <c r="D4" s="40">
        <v>73931.800530000008</v>
      </c>
      <c r="E4" s="40">
        <v>77087.600000000006</v>
      </c>
      <c r="F4" s="64">
        <f>Table323[[#This Row],[HES Single]]+Table323[[#This Row],[HES 2-4]]+Table323[[#This Row],[HES 4+]]</f>
        <v>32</v>
      </c>
      <c r="G4" s="64">
        <v>32</v>
      </c>
      <c r="H4" s="64">
        <v>0</v>
      </c>
      <c r="I4" s="64">
        <v>0</v>
      </c>
      <c r="J4" s="75">
        <v>43451.19</v>
      </c>
      <c r="K4">
        <f t="shared" si="0"/>
        <v>3</v>
      </c>
      <c r="L4" s="64">
        <v>1</v>
      </c>
      <c r="M4" s="64">
        <v>2</v>
      </c>
      <c r="N4" s="64">
        <v>0</v>
      </c>
      <c r="O4" s="75">
        <v>3076.64</v>
      </c>
      <c r="Q4" s="24"/>
    </row>
    <row r="5" spans="1:17" hidden="1" x14ac:dyDescent="0.35">
      <c r="A5" t="s">
        <v>46</v>
      </c>
      <c r="B5" s="72">
        <v>9015902200</v>
      </c>
      <c r="C5" s="74" t="s">
        <v>45</v>
      </c>
      <c r="D5" s="40">
        <v>1001.94003</v>
      </c>
      <c r="E5" s="40">
        <v>0</v>
      </c>
      <c r="F5" s="64">
        <f>Table323[[#This Row],[HES Single]]+Table323[[#This Row],[HES 2-4]]+Table323[[#This Row],[HES 4+]]</f>
        <v>0</v>
      </c>
      <c r="G5" s="64">
        <v>0</v>
      </c>
      <c r="H5" s="64">
        <v>0</v>
      </c>
      <c r="I5" s="64">
        <v>0</v>
      </c>
      <c r="J5" s="75">
        <v>0</v>
      </c>
      <c r="K5">
        <f t="shared" si="0"/>
        <v>0</v>
      </c>
      <c r="L5" s="64">
        <v>0</v>
      </c>
      <c r="M5" s="64">
        <v>0</v>
      </c>
      <c r="N5" s="64">
        <v>0</v>
      </c>
      <c r="O5" s="75">
        <v>0</v>
      </c>
      <c r="Q5" s="24"/>
    </row>
    <row r="6" spans="1:17" hidden="1" x14ac:dyDescent="0.35">
      <c r="A6" t="s">
        <v>47</v>
      </c>
      <c r="B6" s="72">
        <v>9003460301</v>
      </c>
      <c r="C6" s="74" t="s">
        <v>45</v>
      </c>
      <c r="D6" s="40">
        <v>194.64417</v>
      </c>
      <c r="E6" s="40">
        <v>0</v>
      </c>
      <c r="F6" s="64">
        <f>Table323[[#This Row],[HES Single]]+Table323[[#This Row],[HES 2-4]]+Table323[[#This Row],[HES 4+]]</f>
        <v>0</v>
      </c>
      <c r="G6" s="64">
        <v>0</v>
      </c>
      <c r="H6" s="64">
        <v>0</v>
      </c>
      <c r="I6" s="64">
        <v>0</v>
      </c>
      <c r="J6" s="75">
        <v>0</v>
      </c>
      <c r="K6">
        <f t="shared" si="0"/>
        <v>0</v>
      </c>
      <c r="L6" s="64">
        <v>0</v>
      </c>
      <c r="M6" s="64">
        <v>0</v>
      </c>
      <c r="N6" s="64">
        <v>0</v>
      </c>
      <c r="O6" s="75">
        <v>0</v>
      </c>
      <c r="Q6" s="24"/>
    </row>
    <row r="7" spans="1:17" hidden="1" x14ac:dyDescent="0.35">
      <c r="A7" t="s">
        <v>47</v>
      </c>
      <c r="B7" s="72">
        <v>9003460302</v>
      </c>
      <c r="C7" s="74" t="s">
        <v>45</v>
      </c>
      <c r="D7" s="40">
        <v>936.13128000000006</v>
      </c>
      <c r="E7" s="40">
        <v>0</v>
      </c>
      <c r="F7" s="64">
        <f>Table323[[#This Row],[HES Single]]+Table323[[#This Row],[HES 2-4]]+Table323[[#This Row],[HES 4+]]</f>
        <v>0</v>
      </c>
      <c r="G7" s="64">
        <v>0</v>
      </c>
      <c r="H7" s="64">
        <v>0</v>
      </c>
      <c r="I7" s="64">
        <v>0</v>
      </c>
      <c r="J7" s="75">
        <v>0</v>
      </c>
      <c r="K7">
        <f t="shared" si="0"/>
        <v>0</v>
      </c>
      <c r="L7" s="64">
        <v>0</v>
      </c>
      <c r="M7" s="64">
        <v>0</v>
      </c>
      <c r="N7" s="64">
        <v>0</v>
      </c>
      <c r="O7" s="75">
        <v>0</v>
      </c>
      <c r="Q7" s="24"/>
    </row>
    <row r="8" spans="1:17" hidden="1" x14ac:dyDescent="0.35">
      <c r="A8" t="s">
        <v>47</v>
      </c>
      <c r="B8" s="72">
        <v>9003462101</v>
      </c>
      <c r="C8" s="74" t="s">
        <v>45</v>
      </c>
      <c r="D8" s="40">
        <v>196720.02720300001</v>
      </c>
      <c r="E8" s="40">
        <v>375422.65</v>
      </c>
      <c r="F8" s="64">
        <f>Table323[[#This Row],[HES Single]]+Table323[[#This Row],[HES 2-4]]+Table323[[#This Row],[HES 4+]]</f>
        <v>105</v>
      </c>
      <c r="G8" s="64">
        <v>105</v>
      </c>
      <c r="H8" s="64">
        <v>0</v>
      </c>
      <c r="I8" s="64">
        <v>0</v>
      </c>
      <c r="J8" s="75">
        <v>258788.78999999998</v>
      </c>
      <c r="K8">
        <f t="shared" si="0"/>
        <v>1</v>
      </c>
      <c r="L8" s="64">
        <v>0</v>
      </c>
      <c r="M8" s="64">
        <v>1</v>
      </c>
      <c r="N8" s="64">
        <v>0</v>
      </c>
      <c r="O8" s="75">
        <v>4494.82</v>
      </c>
      <c r="Q8" s="24"/>
    </row>
    <row r="9" spans="1:17" hidden="1" x14ac:dyDescent="0.35">
      <c r="A9" t="s">
        <v>47</v>
      </c>
      <c r="B9" s="72">
        <v>9003462102</v>
      </c>
      <c r="C9" s="74" t="s">
        <v>45</v>
      </c>
      <c r="D9" s="40">
        <v>57179.861297999996</v>
      </c>
      <c r="E9" s="40">
        <v>49088.42</v>
      </c>
      <c r="F9" s="64">
        <f>Table323[[#This Row],[HES Single]]+Table323[[#This Row],[HES 2-4]]+Table323[[#This Row],[HES 4+]]</f>
        <v>21</v>
      </c>
      <c r="G9" s="64">
        <v>21</v>
      </c>
      <c r="H9" s="64">
        <v>0</v>
      </c>
      <c r="I9" s="64">
        <v>0</v>
      </c>
      <c r="J9" s="75">
        <v>35140.99</v>
      </c>
      <c r="K9">
        <f t="shared" si="0"/>
        <v>0</v>
      </c>
      <c r="L9" s="64">
        <v>0</v>
      </c>
      <c r="M9" s="64">
        <v>0</v>
      </c>
      <c r="N9" s="64">
        <v>0</v>
      </c>
      <c r="O9" s="75">
        <v>0</v>
      </c>
      <c r="Q9" s="24"/>
    </row>
    <row r="10" spans="1:17" hidden="1" x14ac:dyDescent="0.35">
      <c r="A10" t="s">
        <v>47</v>
      </c>
      <c r="B10" s="72">
        <v>9003462201</v>
      </c>
      <c r="C10" s="74" t="s">
        <v>45</v>
      </c>
      <c r="D10" s="40">
        <v>67174.451820000002</v>
      </c>
      <c r="E10" s="40">
        <v>81553.58</v>
      </c>
      <c r="F10" s="64">
        <f>Table323[[#This Row],[HES Single]]+Table323[[#This Row],[HES 2-4]]+Table323[[#This Row],[HES 4+]]</f>
        <v>31</v>
      </c>
      <c r="G10" s="64">
        <v>31</v>
      </c>
      <c r="H10" s="64">
        <v>0</v>
      </c>
      <c r="I10" s="64">
        <v>0</v>
      </c>
      <c r="J10" s="75">
        <v>50926.39</v>
      </c>
      <c r="K10">
        <f t="shared" si="0"/>
        <v>0</v>
      </c>
      <c r="L10" s="64">
        <v>0</v>
      </c>
      <c r="M10" s="64">
        <v>0</v>
      </c>
      <c r="N10" s="64">
        <v>0</v>
      </c>
      <c r="O10" s="75">
        <v>0</v>
      </c>
      <c r="Q10" s="24"/>
    </row>
    <row r="11" spans="1:17" hidden="1" x14ac:dyDescent="0.35">
      <c r="A11" t="s">
        <v>47</v>
      </c>
      <c r="B11" s="72">
        <v>9003462202</v>
      </c>
      <c r="C11" s="74" t="s">
        <v>45</v>
      </c>
      <c r="D11" s="40">
        <v>43152.206286000001</v>
      </c>
      <c r="E11" s="40">
        <v>22208.27</v>
      </c>
      <c r="F11" s="64">
        <f>Table323[[#This Row],[HES Single]]+Table323[[#This Row],[HES 2-4]]+Table323[[#This Row],[HES 4+]]</f>
        <v>18</v>
      </c>
      <c r="G11" s="64">
        <v>18</v>
      </c>
      <c r="H11" s="64">
        <v>0</v>
      </c>
      <c r="I11" s="64">
        <v>0</v>
      </c>
      <c r="J11" s="75">
        <v>21452.720000000001</v>
      </c>
      <c r="K11">
        <f t="shared" si="0"/>
        <v>1</v>
      </c>
      <c r="L11" s="64">
        <v>0</v>
      </c>
      <c r="M11" s="64">
        <v>1</v>
      </c>
      <c r="N11" s="64">
        <v>0</v>
      </c>
      <c r="O11" s="75">
        <v>755.2</v>
      </c>
      <c r="Q11" s="24" t="s">
        <v>11</v>
      </c>
    </row>
    <row r="12" spans="1:17" hidden="1" x14ac:dyDescent="0.35">
      <c r="A12" t="s">
        <v>48</v>
      </c>
      <c r="B12" s="72">
        <v>9003330100</v>
      </c>
      <c r="C12" s="74" t="s">
        <v>45</v>
      </c>
      <c r="D12" s="40">
        <v>753.72777899999994</v>
      </c>
      <c r="E12" s="40">
        <v>0</v>
      </c>
      <c r="F12" s="64">
        <f>Table323[[#This Row],[HES Single]]+Table323[[#This Row],[HES 2-4]]+Table323[[#This Row],[HES 4+]]</f>
        <v>0</v>
      </c>
      <c r="G12" s="64">
        <v>0</v>
      </c>
      <c r="H12" s="64">
        <v>0</v>
      </c>
      <c r="I12" s="64">
        <v>0</v>
      </c>
      <c r="J12" s="75">
        <v>0</v>
      </c>
      <c r="K12">
        <f t="shared" si="0"/>
        <v>0</v>
      </c>
      <c r="L12" s="64">
        <v>0</v>
      </c>
      <c r="M12" s="64">
        <v>0</v>
      </c>
      <c r="N12" s="64">
        <v>0</v>
      </c>
      <c r="O12" s="75">
        <v>0</v>
      </c>
      <c r="Q12" s="24"/>
    </row>
    <row r="13" spans="1:17" hidden="1" x14ac:dyDescent="0.35">
      <c r="A13" t="s">
        <v>48</v>
      </c>
      <c r="B13" s="72">
        <v>9005290100</v>
      </c>
      <c r="C13" s="74" t="s">
        <v>45</v>
      </c>
      <c r="D13" s="40">
        <v>61077.739884000002</v>
      </c>
      <c r="E13" s="40">
        <v>72114.494999999995</v>
      </c>
      <c r="F13" s="64">
        <f>Table323[[#This Row],[HES Single]]+Table323[[#This Row],[HES 2-4]]+Table323[[#This Row],[HES 4+]]</f>
        <v>27</v>
      </c>
      <c r="G13" s="64">
        <v>27</v>
      </c>
      <c r="H13" s="64">
        <v>0</v>
      </c>
      <c r="I13" s="64">
        <v>0</v>
      </c>
      <c r="J13" s="75">
        <v>49959.54</v>
      </c>
      <c r="K13">
        <f t="shared" si="0"/>
        <v>1</v>
      </c>
      <c r="L13" s="64">
        <v>1</v>
      </c>
      <c r="M13" s="64">
        <v>0</v>
      </c>
      <c r="N13" s="64">
        <v>0</v>
      </c>
      <c r="O13" s="75">
        <v>258</v>
      </c>
      <c r="Q13" s="24"/>
    </row>
    <row r="14" spans="1:17" hidden="1" x14ac:dyDescent="0.35">
      <c r="A14" t="s">
        <v>48</v>
      </c>
      <c r="B14" s="72">
        <v>9005320100</v>
      </c>
      <c r="C14" s="74" t="s">
        <v>45</v>
      </c>
      <c r="D14" s="40">
        <v>143.38338000000002</v>
      </c>
      <c r="E14" s="40">
        <v>0</v>
      </c>
      <c r="F14" s="64">
        <f>Table323[[#This Row],[HES Single]]+Table323[[#This Row],[HES 2-4]]+Table323[[#This Row],[HES 4+]]</f>
        <v>0</v>
      </c>
      <c r="G14" s="64">
        <v>0</v>
      </c>
      <c r="H14" s="64">
        <v>0</v>
      </c>
      <c r="I14" s="64">
        <v>0</v>
      </c>
      <c r="J14" s="75">
        <v>0</v>
      </c>
      <c r="K14">
        <f t="shared" si="0"/>
        <v>0</v>
      </c>
      <c r="L14" s="64">
        <v>0</v>
      </c>
      <c r="M14" s="64">
        <v>0</v>
      </c>
      <c r="N14" s="64">
        <v>0</v>
      </c>
      <c r="O14" s="75">
        <v>0</v>
      </c>
      <c r="Q14" s="24"/>
    </row>
    <row r="15" spans="1:17" hidden="1" x14ac:dyDescent="0.35">
      <c r="A15" t="s">
        <v>49</v>
      </c>
      <c r="B15" s="72">
        <v>9009130101</v>
      </c>
      <c r="C15" s="74" t="s">
        <v>45</v>
      </c>
      <c r="D15" s="40">
        <v>389.66507999999999</v>
      </c>
      <c r="E15" s="40">
        <v>0</v>
      </c>
      <c r="F15" s="64">
        <f>Table323[[#This Row],[HES Single]]+Table323[[#This Row],[HES 2-4]]+Table323[[#This Row],[HES 4+]]</f>
        <v>0</v>
      </c>
      <c r="G15" s="64">
        <v>0</v>
      </c>
      <c r="H15" s="64">
        <v>0</v>
      </c>
      <c r="I15" s="64">
        <v>0</v>
      </c>
      <c r="J15" s="75">
        <v>0</v>
      </c>
      <c r="K15">
        <f t="shared" si="0"/>
        <v>0</v>
      </c>
      <c r="L15" s="64">
        <v>0</v>
      </c>
      <c r="M15" s="64">
        <v>0</v>
      </c>
      <c r="N15" s="64">
        <v>0</v>
      </c>
      <c r="O15" s="75">
        <v>0</v>
      </c>
      <c r="Q15" s="24"/>
    </row>
    <row r="16" spans="1:17" hidden="1" x14ac:dyDescent="0.35">
      <c r="A16" t="s">
        <v>49</v>
      </c>
      <c r="B16" s="72">
        <v>9009341100</v>
      </c>
      <c r="C16" s="74" t="s">
        <v>45</v>
      </c>
      <c r="D16" s="40">
        <v>95827.64629199999</v>
      </c>
      <c r="E16" s="40">
        <v>92090.695000000007</v>
      </c>
      <c r="F16" s="64">
        <f>Table323[[#This Row],[HES Single]]+Table323[[#This Row],[HES 2-4]]+Table323[[#This Row],[HES 4+]]</f>
        <v>51</v>
      </c>
      <c r="G16" s="64">
        <v>51</v>
      </c>
      <c r="H16" s="64">
        <v>0</v>
      </c>
      <c r="I16" s="64">
        <v>0</v>
      </c>
      <c r="J16" s="75">
        <v>70197.86</v>
      </c>
      <c r="K16">
        <f t="shared" si="0"/>
        <v>1</v>
      </c>
      <c r="L16" s="64">
        <v>1</v>
      </c>
      <c r="M16" s="64">
        <v>0</v>
      </c>
      <c r="N16" s="64">
        <v>0</v>
      </c>
      <c r="O16" s="75">
        <v>172</v>
      </c>
      <c r="Q16" s="24"/>
    </row>
    <row r="17" spans="1:18" hidden="1" x14ac:dyDescent="0.35">
      <c r="A17" t="s">
        <v>49</v>
      </c>
      <c r="B17" s="72">
        <v>9009345201</v>
      </c>
      <c r="C17" s="74" t="s">
        <v>45</v>
      </c>
      <c r="D17" s="40">
        <v>10.13334</v>
      </c>
      <c r="E17" s="40">
        <v>0</v>
      </c>
      <c r="F17" s="64">
        <f>Table323[[#This Row],[HES Single]]+Table323[[#This Row],[HES 2-4]]+Table323[[#This Row],[HES 4+]]</f>
        <v>0</v>
      </c>
      <c r="G17" s="64">
        <v>0</v>
      </c>
      <c r="H17" s="64">
        <v>0</v>
      </c>
      <c r="I17" s="64">
        <v>0</v>
      </c>
      <c r="J17" s="75">
        <v>0</v>
      </c>
      <c r="K17">
        <f t="shared" si="0"/>
        <v>0</v>
      </c>
      <c r="L17" s="64">
        <v>0</v>
      </c>
      <c r="M17" s="64">
        <v>0</v>
      </c>
      <c r="N17" s="64">
        <v>0</v>
      </c>
      <c r="O17" s="75">
        <v>0</v>
      </c>
      <c r="Q17" s="24"/>
    </row>
    <row r="18" spans="1:18" hidden="1" x14ac:dyDescent="0.35">
      <c r="A18" t="s">
        <v>50</v>
      </c>
      <c r="B18" s="72">
        <v>9003400100</v>
      </c>
      <c r="C18" s="74" t="s">
        <v>45</v>
      </c>
      <c r="D18" s="40">
        <v>168943.619733</v>
      </c>
      <c r="E18" s="40">
        <v>1915852.1349999998</v>
      </c>
      <c r="F18" s="64">
        <f>Table323[[#This Row],[HES Single]]+Table323[[#This Row],[HES 2-4]]+Table323[[#This Row],[HES 4+]]</f>
        <v>74</v>
      </c>
      <c r="G18" s="64">
        <v>74</v>
      </c>
      <c r="H18" s="64">
        <v>0</v>
      </c>
      <c r="I18" s="64">
        <v>0</v>
      </c>
      <c r="J18" s="75">
        <v>107876.66</v>
      </c>
      <c r="K18">
        <f t="shared" si="0"/>
        <v>0</v>
      </c>
      <c r="L18" s="64">
        <v>0</v>
      </c>
      <c r="M18" s="64">
        <v>0</v>
      </c>
      <c r="N18" s="64">
        <v>0</v>
      </c>
      <c r="O18" s="75">
        <v>0</v>
      </c>
      <c r="Q18" s="24"/>
    </row>
    <row r="19" spans="1:18" hidden="1" x14ac:dyDescent="0.35">
      <c r="A19" t="s">
        <v>50</v>
      </c>
      <c r="B19" s="72">
        <v>9003400200</v>
      </c>
      <c r="C19" s="74" t="s">
        <v>45</v>
      </c>
      <c r="D19" s="40">
        <v>72264.478250999993</v>
      </c>
      <c r="E19" s="40">
        <v>80599.684999999998</v>
      </c>
      <c r="F19" s="64">
        <f>Table323[[#This Row],[HES Single]]+Table323[[#This Row],[HES 2-4]]+Table323[[#This Row],[HES 4+]]</f>
        <v>52</v>
      </c>
      <c r="G19" s="64">
        <v>52</v>
      </c>
      <c r="H19" s="64">
        <v>0</v>
      </c>
      <c r="I19" s="64">
        <v>0</v>
      </c>
      <c r="J19" s="75">
        <v>79874.69</v>
      </c>
      <c r="K19">
        <f t="shared" si="0"/>
        <v>1</v>
      </c>
      <c r="L19" s="64">
        <v>0</v>
      </c>
      <c r="M19" s="64">
        <v>1</v>
      </c>
      <c r="N19" s="64">
        <v>0</v>
      </c>
      <c r="O19" s="75">
        <v>724.66</v>
      </c>
      <c r="Q19" s="24"/>
      <c r="R19" s="76"/>
    </row>
    <row r="20" spans="1:18" hidden="1" x14ac:dyDescent="0.35">
      <c r="A20" t="s">
        <v>50</v>
      </c>
      <c r="B20" s="72">
        <v>9003400300</v>
      </c>
      <c r="C20" s="74" t="s">
        <v>45</v>
      </c>
      <c r="D20" s="40">
        <v>72218.16</v>
      </c>
      <c r="E20" s="40">
        <v>55554.89</v>
      </c>
      <c r="F20" s="64">
        <f>Table323[[#This Row],[HES Single]]+Table323[[#This Row],[HES 2-4]]+Table323[[#This Row],[HES 4+]]</f>
        <v>31</v>
      </c>
      <c r="G20" s="64">
        <v>31</v>
      </c>
      <c r="H20" s="64">
        <v>0</v>
      </c>
      <c r="I20" s="64">
        <v>0</v>
      </c>
      <c r="J20" s="75">
        <v>32513.87</v>
      </c>
      <c r="K20">
        <f t="shared" si="0"/>
        <v>0</v>
      </c>
      <c r="L20" s="64">
        <v>0</v>
      </c>
      <c r="M20" s="64">
        <v>0</v>
      </c>
      <c r="N20" s="64">
        <v>0</v>
      </c>
      <c r="O20" s="75">
        <v>0</v>
      </c>
      <c r="Q20" s="24"/>
    </row>
    <row r="21" spans="1:18" hidden="1" x14ac:dyDescent="0.35">
      <c r="A21" t="s">
        <v>50</v>
      </c>
      <c r="B21" s="72">
        <v>9003490302</v>
      </c>
      <c r="C21" s="74" t="s">
        <v>45</v>
      </c>
      <c r="D21" s="40">
        <v>68.272050000000007</v>
      </c>
      <c r="E21" s="40">
        <v>0</v>
      </c>
      <c r="F21" s="64">
        <f>Table323[[#This Row],[HES Single]]+Table323[[#This Row],[HES 2-4]]+Table323[[#This Row],[HES 4+]]</f>
        <v>0</v>
      </c>
      <c r="G21" s="64">
        <v>0</v>
      </c>
      <c r="H21" s="64">
        <v>0</v>
      </c>
      <c r="I21" s="64">
        <v>0</v>
      </c>
      <c r="J21" s="75">
        <v>0</v>
      </c>
      <c r="K21">
        <f t="shared" si="0"/>
        <v>0</v>
      </c>
      <c r="L21" s="64">
        <v>0</v>
      </c>
      <c r="M21" s="64">
        <v>0</v>
      </c>
      <c r="N21" s="64">
        <v>0</v>
      </c>
      <c r="O21" s="75">
        <v>0</v>
      </c>
      <c r="Q21" s="24"/>
    </row>
    <row r="22" spans="1:18" hidden="1" x14ac:dyDescent="0.35">
      <c r="A22" t="s">
        <v>50</v>
      </c>
      <c r="B22" s="72">
        <v>9007541401</v>
      </c>
      <c r="C22" s="74" t="s">
        <v>45</v>
      </c>
      <c r="D22" s="40">
        <v>170.21403000000001</v>
      </c>
      <c r="E22" s="40">
        <v>0</v>
      </c>
      <c r="F22" s="64">
        <f>Table323[[#This Row],[HES Single]]+Table323[[#This Row],[HES 2-4]]+Table323[[#This Row],[HES 4+]]</f>
        <v>0</v>
      </c>
      <c r="G22" s="64">
        <v>0</v>
      </c>
      <c r="H22" s="64">
        <v>0</v>
      </c>
      <c r="I22" s="64">
        <v>0</v>
      </c>
      <c r="J22" s="75">
        <v>0</v>
      </c>
      <c r="K22">
        <f t="shared" si="0"/>
        <v>0</v>
      </c>
      <c r="L22" s="64">
        <v>0</v>
      </c>
      <c r="M22" s="64">
        <v>0</v>
      </c>
      <c r="N22" s="64">
        <v>0</v>
      </c>
      <c r="O22" s="75">
        <v>0</v>
      </c>
      <c r="Q22" s="24"/>
    </row>
    <row r="23" spans="1:18" hidden="1" x14ac:dyDescent="0.35">
      <c r="A23" t="s">
        <v>50</v>
      </c>
      <c r="B23" s="72">
        <v>9009171600</v>
      </c>
      <c r="C23" s="74" t="s">
        <v>45</v>
      </c>
      <c r="D23" s="40">
        <v>325.57580999999999</v>
      </c>
      <c r="E23" s="40">
        <v>0</v>
      </c>
      <c r="F23" s="64">
        <f>Table323[[#This Row],[HES Single]]+Table323[[#This Row],[HES 2-4]]+Table323[[#This Row],[HES 4+]]</f>
        <v>0</v>
      </c>
      <c r="G23" s="64">
        <v>0</v>
      </c>
      <c r="H23" s="64">
        <v>0</v>
      </c>
      <c r="I23" s="64">
        <v>0</v>
      </c>
      <c r="J23" s="75">
        <v>0</v>
      </c>
      <c r="K23">
        <f t="shared" si="0"/>
        <v>0</v>
      </c>
      <c r="L23" s="64">
        <v>0</v>
      </c>
      <c r="M23" s="64">
        <v>0</v>
      </c>
      <c r="N23" s="64">
        <v>0</v>
      </c>
      <c r="O23" s="75">
        <v>0</v>
      </c>
      <c r="Q23" s="24"/>
    </row>
    <row r="24" spans="1:18" hidden="1" x14ac:dyDescent="0.35">
      <c r="A24" t="s">
        <v>51</v>
      </c>
      <c r="B24" s="72">
        <v>9009161100</v>
      </c>
      <c r="C24" s="74" t="s">
        <v>45</v>
      </c>
      <c r="D24" s="40">
        <v>99671.70515400001</v>
      </c>
      <c r="E24" s="40">
        <v>212578.21</v>
      </c>
      <c r="F24" s="64">
        <f>Table323[[#This Row],[HES Single]]+Table323[[#This Row],[HES 2-4]]+Table323[[#This Row],[HES 4+]]</f>
        <v>49</v>
      </c>
      <c r="G24" s="64">
        <v>49</v>
      </c>
      <c r="H24" s="64">
        <v>0</v>
      </c>
      <c r="I24" s="64">
        <v>0</v>
      </c>
      <c r="J24" s="75">
        <v>144912.64000000001</v>
      </c>
      <c r="K24">
        <f t="shared" si="0"/>
        <v>4</v>
      </c>
      <c r="L24" s="64">
        <v>4</v>
      </c>
      <c r="M24" s="64">
        <v>0</v>
      </c>
      <c r="N24" s="64">
        <v>0</v>
      </c>
      <c r="O24" s="75">
        <v>22748.639999999999</v>
      </c>
      <c r="Q24" s="24"/>
    </row>
    <row r="25" spans="1:18" x14ac:dyDescent="0.35">
      <c r="A25" t="s">
        <v>52</v>
      </c>
      <c r="B25" s="72">
        <v>9001200100</v>
      </c>
      <c r="C25" s="74" t="s">
        <v>45</v>
      </c>
      <c r="D25" s="40">
        <v>39098.932110000002</v>
      </c>
      <c r="E25" s="40">
        <v>17632.61</v>
      </c>
      <c r="F25" s="64">
        <f>Table323[[#This Row],[HES Single]]+Table323[[#This Row],[HES 2-4]]+Table323[[#This Row],[HES 4+]]</f>
        <v>10</v>
      </c>
      <c r="G25" s="64">
        <v>10</v>
      </c>
      <c r="H25" s="64">
        <v>0</v>
      </c>
      <c r="I25" s="64">
        <v>0</v>
      </c>
      <c r="J25" s="75">
        <v>12861.6</v>
      </c>
      <c r="K25">
        <f t="shared" si="0"/>
        <v>0</v>
      </c>
      <c r="L25" s="64">
        <v>0</v>
      </c>
      <c r="M25" s="64">
        <v>0</v>
      </c>
      <c r="N25" s="64">
        <v>0</v>
      </c>
      <c r="O25" s="75">
        <v>0</v>
      </c>
      <c r="Q25" s="24"/>
    </row>
    <row r="26" spans="1:18" x14ac:dyDescent="0.35">
      <c r="A26" t="s">
        <v>52</v>
      </c>
      <c r="B26" s="72">
        <v>9001200200</v>
      </c>
      <c r="C26" s="74" t="s">
        <v>45</v>
      </c>
      <c r="D26" s="40">
        <v>67328.166570000001</v>
      </c>
      <c r="E26" s="40">
        <v>118956.015</v>
      </c>
      <c r="F26" s="64">
        <f>Table323[[#This Row],[HES Single]]+Table323[[#This Row],[HES 2-4]]+Table323[[#This Row],[HES 4+]]</f>
        <v>15</v>
      </c>
      <c r="G26" s="64">
        <v>15</v>
      </c>
      <c r="H26" s="64">
        <v>0</v>
      </c>
      <c r="I26" s="64">
        <v>0</v>
      </c>
      <c r="J26" s="75">
        <v>12608.8</v>
      </c>
      <c r="K26">
        <f t="shared" ref="K26" si="1">L26+M26+N26</f>
        <v>60</v>
      </c>
      <c r="L26" s="64">
        <v>1</v>
      </c>
      <c r="M26" s="64">
        <v>3</v>
      </c>
      <c r="N26" s="64">
        <v>56</v>
      </c>
      <c r="O26" s="75">
        <v>75726.320000000007</v>
      </c>
      <c r="Q26" s="24"/>
    </row>
    <row r="27" spans="1:18" x14ac:dyDescent="0.35">
      <c r="A27" t="s">
        <v>52</v>
      </c>
      <c r="B27" s="72">
        <v>9001200301</v>
      </c>
      <c r="C27" s="74" t="s">
        <v>45</v>
      </c>
      <c r="D27" s="40">
        <v>56111.637729000002</v>
      </c>
      <c r="E27" s="40">
        <v>37650.06</v>
      </c>
      <c r="F27" s="64">
        <f>Table323[[#This Row],[HES Single]]+Table323[[#This Row],[HES 2-4]]+Table323[[#This Row],[HES 4+]]</f>
        <v>14</v>
      </c>
      <c r="G27" s="64">
        <v>14</v>
      </c>
      <c r="H27" s="64">
        <v>0</v>
      </c>
      <c r="I27" s="64">
        <v>0</v>
      </c>
      <c r="J27" s="75">
        <v>29574.36</v>
      </c>
      <c r="K27">
        <f t="shared" si="0"/>
        <v>0</v>
      </c>
      <c r="L27" s="64">
        <v>0</v>
      </c>
      <c r="M27" s="64">
        <v>0</v>
      </c>
      <c r="N27" s="64">
        <v>0</v>
      </c>
      <c r="O27" s="75">
        <v>0</v>
      </c>
      <c r="Q27" s="24"/>
    </row>
    <row r="28" spans="1:18" x14ac:dyDescent="0.35">
      <c r="A28" t="s">
        <v>52</v>
      </c>
      <c r="B28" s="72">
        <v>9001200302</v>
      </c>
      <c r="C28" s="74" t="s">
        <v>45</v>
      </c>
      <c r="D28" s="40">
        <v>180968.670771</v>
      </c>
      <c r="E28" s="40">
        <v>177164.495</v>
      </c>
      <c r="F28" s="64">
        <f>Table323[[#This Row],[HES Single]]+Table323[[#This Row],[HES 2-4]]+Table323[[#This Row],[HES 4+]]</f>
        <v>65</v>
      </c>
      <c r="G28" s="64">
        <v>65</v>
      </c>
      <c r="H28" s="64">
        <v>0</v>
      </c>
      <c r="I28" s="64">
        <v>0</v>
      </c>
      <c r="J28" s="75">
        <v>122386.43</v>
      </c>
      <c r="K28">
        <f t="shared" si="0"/>
        <v>0</v>
      </c>
      <c r="L28" s="64">
        <v>0</v>
      </c>
      <c r="M28" s="64">
        <v>0</v>
      </c>
      <c r="N28" s="64">
        <v>0</v>
      </c>
      <c r="O28" s="75">
        <v>0</v>
      </c>
      <c r="Q28" s="24"/>
    </row>
    <row r="29" spans="1:18" x14ac:dyDescent="0.35">
      <c r="A29" t="s">
        <v>52</v>
      </c>
      <c r="B29" s="72">
        <v>9001205300</v>
      </c>
      <c r="C29" s="74" t="s">
        <v>45</v>
      </c>
      <c r="D29" s="40">
        <v>553.46004000000005</v>
      </c>
      <c r="E29" s="40">
        <v>0</v>
      </c>
      <c r="F29" s="64">
        <f>Table323[[#This Row],[HES Single]]+Table323[[#This Row],[HES 2-4]]+Table323[[#This Row],[HES 4+]]</f>
        <v>0</v>
      </c>
      <c r="G29" s="64">
        <v>0</v>
      </c>
      <c r="H29" s="64">
        <v>0</v>
      </c>
      <c r="I29" s="64">
        <v>0</v>
      </c>
      <c r="J29" s="75">
        <v>0</v>
      </c>
      <c r="K29">
        <f t="shared" si="0"/>
        <v>0</v>
      </c>
      <c r="L29" s="64">
        <v>0</v>
      </c>
      <c r="M29" s="64">
        <v>0</v>
      </c>
      <c r="N29" s="64">
        <v>0</v>
      </c>
      <c r="O29" s="75">
        <v>0</v>
      </c>
      <c r="Q29" s="24"/>
    </row>
    <row r="30" spans="1:18" x14ac:dyDescent="0.35">
      <c r="A30" t="s">
        <v>52</v>
      </c>
      <c r="B30" s="72">
        <v>9001210500</v>
      </c>
      <c r="C30" s="74" t="s">
        <v>45</v>
      </c>
      <c r="D30" s="40">
        <v>672.22973999999999</v>
      </c>
      <c r="E30" s="40">
        <v>0</v>
      </c>
      <c r="F30" s="64">
        <f>Table323[[#This Row],[HES Single]]+Table323[[#This Row],[HES 2-4]]+Table323[[#This Row],[HES 4+]]</f>
        <v>0</v>
      </c>
      <c r="G30" s="64">
        <v>0</v>
      </c>
      <c r="H30" s="64">
        <v>0</v>
      </c>
      <c r="I30" s="64">
        <v>0</v>
      </c>
      <c r="J30" s="75">
        <v>0</v>
      </c>
      <c r="K30">
        <f t="shared" si="0"/>
        <v>0</v>
      </c>
      <c r="L30" s="64">
        <v>0</v>
      </c>
      <c r="M30" s="64">
        <v>0</v>
      </c>
      <c r="N30" s="64">
        <v>0</v>
      </c>
      <c r="O30" s="75">
        <v>0</v>
      </c>
      <c r="Q30" s="24"/>
    </row>
    <row r="31" spans="1:18" x14ac:dyDescent="0.35">
      <c r="A31" t="s">
        <v>52</v>
      </c>
      <c r="B31" s="72">
        <v>9001230400</v>
      </c>
      <c r="C31" s="74" t="s">
        <v>45</v>
      </c>
      <c r="D31" s="40">
        <v>830.84211000000005</v>
      </c>
      <c r="E31" s="40">
        <v>4290.7</v>
      </c>
      <c r="F31" s="64">
        <f>Table323[[#This Row],[HES Single]]+Table323[[#This Row],[HES 2-4]]+Table323[[#This Row],[HES 4+]]</f>
        <v>1</v>
      </c>
      <c r="G31" s="64">
        <v>1</v>
      </c>
      <c r="H31" s="64">
        <v>0</v>
      </c>
      <c r="I31" s="64">
        <v>0</v>
      </c>
      <c r="J31" s="75">
        <v>4290.7</v>
      </c>
      <c r="K31">
        <f t="shared" si="0"/>
        <v>0</v>
      </c>
      <c r="L31" s="64">
        <v>0</v>
      </c>
      <c r="M31" s="64">
        <v>0</v>
      </c>
      <c r="N31" s="64">
        <v>0</v>
      </c>
      <c r="O31" s="75">
        <v>0</v>
      </c>
      <c r="Q31" s="24"/>
    </row>
    <row r="32" spans="1:18" hidden="1" x14ac:dyDescent="0.35">
      <c r="A32" t="s">
        <v>53</v>
      </c>
      <c r="B32" s="72">
        <v>9005303100</v>
      </c>
      <c r="C32" s="74" t="s">
        <v>45</v>
      </c>
      <c r="D32" s="40">
        <v>118.11765</v>
      </c>
      <c r="E32" s="40">
        <v>0</v>
      </c>
      <c r="F32" s="64">
        <f>Table323[[#This Row],[HES Single]]+Table323[[#This Row],[HES 2-4]]+Table323[[#This Row],[HES 4+]]</f>
        <v>0</v>
      </c>
      <c r="G32" s="64">
        <v>0</v>
      </c>
      <c r="H32" s="64">
        <v>0</v>
      </c>
      <c r="I32" s="64">
        <v>0</v>
      </c>
      <c r="J32" s="75">
        <v>0</v>
      </c>
      <c r="K32">
        <f t="shared" si="0"/>
        <v>0</v>
      </c>
      <c r="L32" s="64">
        <v>0</v>
      </c>
      <c r="M32" s="64">
        <v>0</v>
      </c>
      <c r="N32" s="64">
        <v>0</v>
      </c>
      <c r="O32" s="75">
        <v>0</v>
      </c>
      <c r="Q32" s="24"/>
    </row>
    <row r="33" spans="1:17" hidden="1" x14ac:dyDescent="0.35">
      <c r="A33" t="s">
        <v>53</v>
      </c>
      <c r="B33" s="72">
        <v>9005342100</v>
      </c>
      <c r="C33" s="74" t="s">
        <v>45</v>
      </c>
      <c r="D33" s="40">
        <v>72377.877957000004</v>
      </c>
      <c r="E33" s="40">
        <v>117402.355</v>
      </c>
      <c r="F33" s="64">
        <f>Table323[[#This Row],[HES Single]]+Table323[[#This Row],[HES 2-4]]+Table323[[#This Row],[HES 4+]]</f>
        <v>20</v>
      </c>
      <c r="G33" s="64">
        <v>20</v>
      </c>
      <c r="H33" s="64">
        <v>0</v>
      </c>
      <c r="I33" s="64">
        <v>0</v>
      </c>
      <c r="J33" s="75">
        <v>38450.29</v>
      </c>
      <c r="K33">
        <f t="shared" si="0"/>
        <v>1</v>
      </c>
      <c r="L33" s="64">
        <v>1</v>
      </c>
      <c r="M33" s="64">
        <v>0</v>
      </c>
      <c r="N33" s="64">
        <v>0</v>
      </c>
      <c r="O33" s="75">
        <v>171.73</v>
      </c>
      <c r="Q33" s="24"/>
    </row>
    <row r="34" spans="1:17" hidden="1" x14ac:dyDescent="0.35">
      <c r="A34" t="s">
        <v>53</v>
      </c>
      <c r="B34" s="72">
        <v>9005362102</v>
      </c>
      <c r="C34" s="74" t="s">
        <v>45</v>
      </c>
      <c r="D34" s="40">
        <v>232.92192</v>
      </c>
      <c r="E34" s="40">
        <v>0</v>
      </c>
      <c r="F34" s="64">
        <f>Table323[[#This Row],[HES Single]]+Table323[[#This Row],[HES 2-4]]+Table323[[#This Row],[HES 4+]]</f>
        <v>0</v>
      </c>
      <c r="G34" s="64">
        <v>0</v>
      </c>
      <c r="H34" s="64">
        <v>0</v>
      </c>
      <c r="I34" s="64">
        <v>0</v>
      </c>
      <c r="J34" s="75">
        <v>0</v>
      </c>
      <c r="K34">
        <f t="shared" si="0"/>
        <v>0</v>
      </c>
      <c r="L34" s="64">
        <v>0</v>
      </c>
      <c r="M34" s="64">
        <v>0</v>
      </c>
      <c r="N34" s="64">
        <v>0</v>
      </c>
      <c r="O34" s="75">
        <v>0</v>
      </c>
      <c r="Q34" s="24"/>
    </row>
    <row r="35" spans="1:17" hidden="1" x14ac:dyDescent="0.35">
      <c r="A35" t="s">
        <v>54</v>
      </c>
      <c r="B35" s="72">
        <v>9003471100</v>
      </c>
      <c r="C35" s="74" t="s">
        <v>55</v>
      </c>
      <c r="D35" s="40">
        <v>27348.937979999999</v>
      </c>
      <c r="E35" s="40">
        <v>90283.66</v>
      </c>
      <c r="F35" s="64">
        <f>Table323[[#This Row],[HES Single]]+Table323[[#This Row],[HES 2-4]]+Table323[[#This Row],[HES 4+]]</f>
        <v>29</v>
      </c>
      <c r="G35" s="64">
        <v>28</v>
      </c>
      <c r="H35" s="64">
        <v>1</v>
      </c>
      <c r="I35" s="64">
        <v>0</v>
      </c>
      <c r="J35" s="75">
        <v>35689.43</v>
      </c>
      <c r="K35">
        <f t="shared" si="0"/>
        <v>0</v>
      </c>
      <c r="L35" s="64">
        <v>0</v>
      </c>
      <c r="M35" s="64">
        <v>0</v>
      </c>
      <c r="N35" s="64">
        <v>0</v>
      </c>
      <c r="O35" s="75">
        <v>0</v>
      </c>
      <c r="Q35" s="24"/>
    </row>
    <row r="36" spans="1:17" hidden="1" x14ac:dyDescent="0.35">
      <c r="A36" t="s">
        <v>54</v>
      </c>
      <c r="B36" s="72">
        <v>9003471200</v>
      </c>
      <c r="C36" s="74" t="s">
        <v>55</v>
      </c>
      <c r="D36" s="40">
        <v>23472.959097000003</v>
      </c>
      <c r="E36" s="40">
        <v>38140.480000000003</v>
      </c>
      <c r="F36" s="64">
        <f>Table323[[#This Row],[HES Single]]+Table323[[#This Row],[HES 2-4]]+Table323[[#This Row],[HES 4+]]</f>
        <v>12</v>
      </c>
      <c r="G36" s="64">
        <v>12</v>
      </c>
      <c r="H36" s="64">
        <v>0</v>
      </c>
      <c r="I36" s="64">
        <v>0</v>
      </c>
      <c r="J36" s="75">
        <v>9886.49</v>
      </c>
      <c r="K36">
        <f t="shared" si="0"/>
        <v>0</v>
      </c>
      <c r="L36" s="64">
        <v>0</v>
      </c>
      <c r="M36" s="64">
        <v>0</v>
      </c>
      <c r="N36" s="64">
        <v>0</v>
      </c>
      <c r="O36" s="75">
        <v>0</v>
      </c>
      <c r="Q36" s="24"/>
    </row>
    <row r="37" spans="1:17" hidden="1" x14ac:dyDescent="0.35">
      <c r="A37" t="s">
        <v>54</v>
      </c>
      <c r="B37" s="72">
        <v>9003471300</v>
      </c>
      <c r="C37" s="74" t="s">
        <v>45</v>
      </c>
      <c r="D37" s="40">
        <v>53486.596967999998</v>
      </c>
      <c r="E37" s="40">
        <v>61976.43</v>
      </c>
      <c r="F37" s="64">
        <f>Table323[[#This Row],[HES Single]]+Table323[[#This Row],[HES 2-4]]+Table323[[#This Row],[HES 4+]]</f>
        <v>191</v>
      </c>
      <c r="G37" s="64">
        <v>29</v>
      </c>
      <c r="H37" s="64">
        <v>0</v>
      </c>
      <c r="I37" s="64">
        <v>162</v>
      </c>
      <c r="J37" s="75">
        <v>46615.39</v>
      </c>
      <c r="K37">
        <f t="shared" si="0"/>
        <v>0</v>
      </c>
      <c r="L37" s="64">
        <v>0</v>
      </c>
      <c r="M37" s="64">
        <v>0</v>
      </c>
      <c r="N37" s="64">
        <v>0</v>
      </c>
      <c r="O37" s="75">
        <v>0</v>
      </c>
      <c r="Q37" s="24"/>
    </row>
    <row r="38" spans="1:17" hidden="1" x14ac:dyDescent="0.35">
      <c r="A38" t="s">
        <v>54</v>
      </c>
      <c r="B38" s="72">
        <v>9003471400</v>
      </c>
      <c r="C38" s="74" t="s">
        <v>45</v>
      </c>
      <c r="D38" s="40">
        <v>180225.93510600002</v>
      </c>
      <c r="E38" s="40">
        <v>467875.57500000001</v>
      </c>
      <c r="F38" s="64">
        <f>Table323[[#This Row],[HES Single]]+Table323[[#This Row],[HES 2-4]]+Table323[[#This Row],[HES 4+]]</f>
        <v>469</v>
      </c>
      <c r="G38" s="64">
        <v>111</v>
      </c>
      <c r="H38" s="64">
        <v>0</v>
      </c>
      <c r="I38" s="64">
        <v>358</v>
      </c>
      <c r="J38" s="75">
        <v>264559.61</v>
      </c>
      <c r="K38">
        <f t="shared" si="0"/>
        <v>23</v>
      </c>
      <c r="L38" s="64">
        <v>8</v>
      </c>
      <c r="M38" s="64">
        <v>15</v>
      </c>
      <c r="N38" s="64">
        <v>0</v>
      </c>
      <c r="O38" s="75">
        <v>49712.35</v>
      </c>
      <c r="Q38" s="24"/>
    </row>
    <row r="39" spans="1:17" hidden="1" x14ac:dyDescent="0.35">
      <c r="A39" t="s">
        <v>54</v>
      </c>
      <c r="B39" s="72">
        <v>9003471500</v>
      </c>
      <c r="C39" s="74" t="s">
        <v>45</v>
      </c>
      <c r="D39" s="40">
        <v>31840.250652000002</v>
      </c>
      <c r="E39" s="40">
        <v>80541.53</v>
      </c>
      <c r="F39" s="64">
        <f>Table323[[#This Row],[HES Single]]+Table323[[#This Row],[HES 2-4]]+Table323[[#This Row],[HES 4+]]</f>
        <v>25</v>
      </c>
      <c r="G39" s="64">
        <v>25</v>
      </c>
      <c r="H39" s="64">
        <v>0</v>
      </c>
      <c r="I39" s="64">
        <v>0</v>
      </c>
      <c r="J39" s="75">
        <v>30427.9</v>
      </c>
      <c r="K39">
        <f t="shared" si="0"/>
        <v>0</v>
      </c>
      <c r="L39" s="64">
        <v>0</v>
      </c>
      <c r="M39" s="64">
        <v>0</v>
      </c>
      <c r="N39" s="64">
        <v>0</v>
      </c>
      <c r="O39" s="75">
        <v>0</v>
      </c>
      <c r="Q39" s="24"/>
    </row>
    <row r="40" spans="1:17" hidden="1" x14ac:dyDescent="0.35">
      <c r="A40" t="s">
        <v>54</v>
      </c>
      <c r="B40" s="72">
        <v>9003473100</v>
      </c>
      <c r="C40" s="74" t="s">
        <v>45</v>
      </c>
      <c r="D40" s="40">
        <v>990.86000999999999</v>
      </c>
      <c r="E40" s="40">
        <v>783.25</v>
      </c>
      <c r="F40" s="64">
        <f>Table323[[#This Row],[HES Single]]+Table323[[#This Row],[HES 2-4]]+Table323[[#This Row],[HES 4+]]</f>
        <v>1</v>
      </c>
      <c r="G40" s="64">
        <v>1</v>
      </c>
      <c r="H40" s="64">
        <v>0</v>
      </c>
      <c r="I40" s="64">
        <v>0</v>
      </c>
      <c r="J40" s="75">
        <v>783.25</v>
      </c>
      <c r="K40">
        <f t="shared" si="0"/>
        <v>0</v>
      </c>
      <c r="L40" s="64">
        <v>0</v>
      </c>
      <c r="M40" s="64">
        <v>0</v>
      </c>
      <c r="N40" s="64">
        <v>0</v>
      </c>
      <c r="O40" s="75">
        <v>0</v>
      </c>
      <c r="Q40" s="24"/>
    </row>
    <row r="41" spans="1:17" hidden="1" x14ac:dyDescent="0.35">
      <c r="A41" t="s">
        <v>54</v>
      </c>
      <c r="B41" s="72">
        <v>9003473501</v>
      </c>
      <c r="C41" s="74" t="s">
        <v>45</v>
      </c>
      <c r="D41" s="40">
        <v>158.46746999999999</v>
      </c>
      <c r="E41" s="40">
        <v>0</v>
      </c>
      <c r="F41" s="64">
        <f>Table323[[#This Row],[HES Single]]+Table323[[#This Row],[HES 2-4]]+Table323[[#This Row],[HES 4+]]</f>
        <v>0</v>
      </c>
      <c r="G41" s="64">
        <v>0</v>
      </c>
      <c r="H41" s="64">
        <v>0</v>
      </c>
      <c r="I41" s="64">
        <v>0</v>
      </c>
      <c r="J41" s="75">
        <v>0</v>
      </c>
      <c r="K41">
        <f t="shared" si="0"/>
        <v>0</v>
      </c>
      <c r="L41" s="64">
        <v>0</v>
      </c>
      <c r="M41" s="64">
        <v>0</v>
      </c>
      <c r="N41" s="64">
        <v>0</v>
      </c>
      <c r="O41" s="75">
        <v>0</v>
      </c>
      <c r="Q41" s="24"/>
    </row>
    <row r="42" spans="1:17" hidden="1" x14ac:dyDescent="0.35">
      <c r="A42" t="s">
        <v>54</v>
      </c>
      <c r="B42" s="72">
        <v>9003503900</v>
      </c>
      <c r="C42" s="74" t="s">
        <v>45</v>
      </c>
      <c r="D42" s="40">
        <v>424.99169999999998</v>
      </c>
      <c r="E42" s="40">
        <v>0</v>
      </c>
      <c r="F42" s="64">
        <f>Table323[[#This Row],[HES Single]]+Table323[[#This Row],[HES 2-4]]+Table323[[#This Row],[HES 4+]]</f>
        <v>0</v>
      </c>
      <c r="G42" s="64">
        <v>0</v>
      </c>
      <c r="H42" s="64">
        <v>0</v>
      </c>
      <c r="I42" s="64">
        <v>0</v>
      </c>
      <c r="J42" s="75">
        <v>0</v>
      </c>
      <c r="K42">
        <f t="shared" si="0"/>
        <v>0</v>
      </c>
      <c r="L42" s="64">
        <v>0</v>
      </c>
      <c r="M42" s="64">
        <v>0</v>
      </c>
      <c r="N42" s="64">
        <v>0</v>
      </c>
      <c r="O42" s="75">
        <v>0</v>
      </c>
      <c r="Q42" s="24"/>
    </row>
    <row r="43" spans="1:17" hidden="1" x14ac:dyDescent="0.35">
      <c r="A43" t="s">
        <v>56</v>
      </c>
      <c r="B43" s="72">
        <v>9003514900</v>
      </c>
      <c r="C43" s="74" t="s">
        <v>45</v>
      </c>
      <c r="D43" s="40">
        <v>11.81901</v>
      </c>
      <c r="E43" s="40">
        <v>0</v>
      </c>
      <c r="F43" s="64">
        <f>Table323[[#This Row],[HES Single]]+Table323[[#This Row],[HES 2-4]]+Table323[[#This Row],[HES 4+]]</f>
        <v>0</v>
      </c>
      <c r="G43" s="64">
        <v>0</v>
      </c>
      <c r="H43" s="64">
        <v>0</v>
      </c>
      <c r="I43" s="64">
        <v>0</v>
      </c>
      <c r="J43" s="75">
        <v>0</v>
      </c>
      <c r="K43">
        <f t="shared" si="0"/>
        <v>0</v>
      </c>
      <c r="L43" s="64">
        <v>0</v>
      </c>
      <c r="M43" s="64">
        <v>0</v>
      </c>
      <c r="N43" s="64">
        <v>0</v>
      </c>
      <c r="O43" s="75">
        <v>0</v>
      </c>
      <c r="Q43" s="24"/>
    </row>
    <row r="44" spans="1:17" hidden="1" x14ac:dyDescent="0.35">
      <c r="A44" t="s">
        <v>56</v>
      </c>
      <c r="B44" s="72">
        <v>9013526102</v>
      </c>
      <c r="C44" s="74" t="s">
        <v>45</v>
      </c>
      <c r="D44" s="40">
        <v>37.297260000000001</v>
      </c>
      <c r="E44" s="40">
        <v>0</v>
      </c>
      <c r="F44" s="64">
        <f>Table323[[#This Row],[HES Single]]+Table323[[#This Row],[HES 2-4]]+Table323[[#This Row],[HES 4+]]</f>
        <v>0</v>
      </c>
      <c r="G44" s="64">
        <v>0</v>
      </c>
      <c r="H44" s="64">
        <v>0</v>
      </c>
      <c r="I44" s="64">
        <v>0</v>
      </c>
      <c r="J44" s="75">
        <v>0</v>
      </c>
      <c r="K44">
        <f t="shared" si="0"/>
        <v>0</v>
      </c>
      <c r="L44" s="64">
        <v>0</v>
      </c>
      <c r="M44" s="64">
        <v>0</v>
      </c>
      <c r="N44" s="64">
        <v>0</v>
      </c>
      <c r="O44" s="75">
        <v>0</v>
      </c>
      <c r="Q44" s="24"/>
    </row>
    <row r="45" spans="1:17" hidden="1" x14ac:dyDescent="0.35">
      <c r="A45" t="s">
        <v>56</v>
      </c>
      <c r="B45" s="72">
        <v>9013528100</v>
      </c>
      <c r="C45" s="74" t="s">
        <v>45</v>
      </c>
      <c r="D45" s="40">
        <v>110.27856</v>
      </c>
      <c r="E45" s="40">
        <v>0</v>
      </c>
      <c r="F45" s="64">
        <f>Table323[[#This Row],[HES Single]]+Table323[[#This Row],[HES 2-4]]+Table323[[#This Row],[HES 4+]]</f>
        <v>0</v>
      </c>
      <c r="G45" s="64">
        <v>0</v>
      </c>
      <c r="H45" s="64">
        <v>0</v>
      </c>
      <c r="I45" s="64">
        <v>0</v>
      </c>
      <c r="J45" s="75">
        <v>0</v>
      </c>
      <c r="K45">
        <f t="shared" si="0"/>
        <v>0</v>
      </c>
      <c r="L45" s="64">
        <v>0</v>
      </c>
      <c r="M45" s="64">
        <v>0</v>
      </c>
      <c r="N45" s="64">
        <v>0</v>
      </c>
      <c r="O45" s="75">
        <v>0</v>
      </c>
      <c r="Q45" s="24"/>
    </row>
    <row r="46" spans="1:17" hidden="1" x14ac:dyDescent="0.35">
      <c r="A46" t="s">
        <v>56</v>
      </c>
      <c r="B46" s="72">
        <v>9013529100</v>
      </c>
      <c r="C46" s="74" t="s">
        <v>45</v>
      </c>
      <c r="D46" s="40">
        <v>87354.813924000002</v>
      </c>
      <c r="E46" s="40">
        <v>192561.92000000001</v>
      </c>
      <c r="F46" s="64">
        <f>Table323[[#This Row],[HES Single]]+Table323[[#This Row],[HES 2-4]]+Table323[[#This Row],[HES 4+]]</f>
        <v>44</v>
      </c>
      <c r="G46" s="64">
        <v>44</v>
      </c>
      <c r="H46" s="64">
        <v>0</v>
      </c>
      <c r="I46" s="64">
        <v>0</v>
      </c>
      <c r="J46" s="75">
        <v>98447.54</v>
      </c>
      <c r="K46">
        <f t="shared" si="0"/>
        <v>2</v>
      </c>
      <c r="L46" s="64">
        <v>2</v>
      </c>
      <c r="M46" s="64">
        <v>0</v>
      </c>
      <c r="N46" s="64">
        <v>0</v>
      </c>
      <c r="O46" s="75">
        <v>45285.61</v>
      </c>
      <c r="Q46" s="24"/>
    </row>
    <row r="47" spans="1:17" hidden="1" x14ac:dyDescent="0.35">
      <c r="A47" t="s">
        <v>56</v>
      </c>
      <c r="B47" s="72">
        <v>9013530600</v>
      </c>
      <c r="C47" s="74" t="s">
        <v>45</v>
      </c>
      <c r="D47" s="40">
        <v>279.05324999999999</v>
      </c>
      <c r="E47" s="40">
        <v>35</v>
      </c>
      <c r="F47" s="64">
        <f>Table323[[#This Row],[HES Single]]+Table323[[#This Row],[HES 2-4]]+Table323[[#This Row],[HES 4+]]</f>
        <v>0</v>
      </c>
      <c r="G47" s="64">
        <v>0</v>
      </c>
      <c r="H47" s="64">
        <v>0</v>
      </c>
      <c r="I47" s="64">
        <v>0</v>
      </c>
      <c r="J47" s="75">
        <v>0</v>
      </c>
      <c r="K47">
        <f t="shared" si="0"/>
        <v>0</v>
      </c>
      <c r="L47" s="64">
        <v>0</v>
      </c>
      <c r="M47" s="64">
        <v>0</v>
      </c>
      <c r="N47" s="64">
        <v>0</v>
      </c>
      <c r="O47" s="75">
        <v>0</v>
      </c>
      <c r="Q47" s="24"/>
    </row>
    <row r="48" spans="1:17" hidden="1" x14ac:dyDescent="0.35">
      <c r="A48" t="s">
        <v>57</v>
      </c>
      <c r="B48" s="72">
        <v>9009184100</v>
      </c>
      <c r="C48" s="74" t="s">
        <v>55</v>
      </c>
      <c r="D48" s="40">
        <v>60082.433376000001</v>
      </c>
      <c r="E48" s="40">
        <v>29403.87</v>
      </c>
      <c r="F48" s="64">
        <f>Table323[[#This Row],[HES Single]]+Table323[[#This Row],[HES 2-4]]+Table323[[#This Row],[HES 4+]]</f>
        <v>166</v>
      </c>
      <c r="G48" s="64">
        <v>30</v>
      </c>
      <c r="H48" s="64">
        <v>0</v>
      </c>
      <c r="I48" s="64">
        <v>136</v>
      </c>
      <c r="J48" s="75">
        <v>24701.31</v>
      </c>
      <c r="K48">
        <f t="shared" si="0"/>
        <v>0</v>
      </c>
      <c r="L48" s="64">
        <v>0</v>
      </c>
      <c r="M48" s="64">
        <v>0</v>
      </c>
      <c r="N48" s="64">
        <v>0</v>
      </c>
      <c r="O48" s="75">
        <v>0</v>
      </c>
      <c r="Q48" s="24"/>
    </row>
    <row r="49" spans="1:17" hidden="1" x14ac:dyDescent="0.35">
      <c r="A49" t="s">
        <v>57</v>
      </c>
      <c r="B49" s="72">
        <v>9009184200</v>
      </c>
      <c r="C49" s="74" t="s">
        <v>45</v>
      </c>
      <c r="D49" s="40">
        <v>38539.455822000004</v>
      </c>
      <c r="E49" s="40">
        <v>15235.69</v>
      </c>
      <c r="F49" s="64">
        <f>Table323[[#This Row],[HES Single]]+Table323[[#This Row],[HES 2-4]]+Table323[[#This Row],[HES 4+]]</f>
        <v>11</v>
      </c>
      <c r="G49" s="64">
        <v>11</v>
      </c>
      <c r="H49" s="64">
        <v>0</v>
      </c>
      <c r="I49" s="64">
        <v>0</v>
      </c>
      <c r="J49" s="75">
        <v>13394.13</v>
      </c>
      <c r="K49">
        <f t="shared" si="0"/>
        <v>0</v>
      </c>
      <c r="L49" s="64">
        <v>0</v>
      </c>
      <c r="M49" s="64">
        <v>0</v>
      </c>
      <c r="N49" s="64">
        <v>0</v>
      </c>
      <c r="O49" s="75">
        <v>0</v>
      </c>
      <c r="Q49" s="24"/>
    </row>
    <row r="50" spans="1:17" hidden="1" x14ac:dyDescent="0.35">
      <c r="A50" t="s">
        <v>57</v>
      </c>
      <c r="B50" s="72">
        <v>9009184300</v>
      </c>
      <c r="C50" s="74" t="s">
        <v>45</v>
      </c>
      <c r="D50" s="40">
        <v>48648.291300000004</v>
      </c>
      <c r="E50" s="40">
        <v>36470.894999999997</v>
      </c>
      <c r="F50" s="64">
        <f>Table323[[#This Row],[HES Single]]+Table323[[#This Row],[HES 2-4]]+Table323[[#This Row],[HES 4+]]</f>
        <v>47</v>
      </c>
      <c r="G50" s="64">
        <v>47</v>
      </c>
      <c r="H50" s="64">
        <v>0</v>
      </c>
      <c r="I50" s="64">
        <v>0</v>
      </c>
      <c r="J50" s="75">
        <v>30782.11</v>
      </c>
      <c r="K50">
        <f t="shared" si="0"/>
        <v>0</v>
      </c>
      <c r="L50" s="64">
        <v>0</v>
      </c>
      <c r="M50" s="64">
        <v>0</v>
      </c>
      <c r="N50" s="64">
        <v>0</v>
      </c>
      <c r="O50" s="75">
        <v>0</v>
      </c>
      <c r="Q50" s="24"/>
    </row>
    <row r="51" spans="1:17" hidden="1" x14ac:dyDescent="0.35">
      <c r="A51" t="s">
        <v>57</v>
      </c>
      <c r="B51" s="72">
        <v>9009184400</v>
      </c>
      <c r="C51" s="74" t="s">
        <v>45</v>
      </c>
      <c r="D51" s="40">
        <v>44264.012394000005</v>
      </c>
      <c r="E51" s="40">
        <v>43856.26</v>
      </c>
      <c r="F51" s="64">
        <f>Table323[[#This Row],[HES Single]]+Table323[[#This Row],[HES 2-4]]+Table323[[#This Row],[HES 4+]]</f>
        <v>42</v>
      </c>
      <c r="G51" s="64">
        <v>42</v>
      </c>
      <c r="H51" s="64">
        <v>0</v>
      </c>
      <c r="I51" s="64">
        <v>0</v>
      </c>
      <c r="J51" s="75">
        <v>30521.08</v>
      </c>
      <c r="K51">
        <f t="shared" si="0"/>
        <v>0</v>
      </c>
      <c r="L51" s="64">
        <v>0</v>
      </c>
      <c r="M51" s="64">
        <v>0</v>
      </c>
      <c r="N51" s="64">
        <v>0</v>
      </c>
      <c r="O51" s="75">
        <v>0</v>
      </c>
      <c r="Q51" s="24"/>
    </row>
    <row r="52" spans="1:17" hidden="1" x14ac:dyDescent="0.35">
      <c r="A52" t="s">
        <v>57</v>
      </c>
      <c r="B52" s="72">
        <v>9009184500</v>
      </c>
      <c r="C52" s="74" t="s">
        <v>45</v>
      </c>
      <c r="D52" s="40">
        <v>31520.662110000001</v>
      </c>
      <c r="E52" s="40">
        <v>49876.23</v>
      </c>
      <c r="F52" s="64">
        <f>Table323[[#This Row],[HES Single]]+Table323[[#This Row],[HES 2-4]]+Table323[[#This Row],[HES 4+]]</f>
        <v>39</v>
      </c>
      <c r="G52" s="64">
        <v>39</v>
      </c>
      <c r="H52" s="64">
        <v>0</v>
      </c>
      <c r="I52" s="64">
        <v>0</v>
      </c>
      <c r="J52" s="75">
        <v>46387.13</v>
      </c>
      <c r="K52">
        <f t="shared" si="0"/>
        <v>0</v>
      </c>
      <c r="L52" s="64">
        <v>0</v>
      </c>
      <c r="M52" s="64">
        <v>0</v>
      </c>
      <c r="N52" s="64">
        <v>0</v>
      </c>
      <c r="O52" s="75">
        <v>0</v>
      </c>
      <c r="Q52" s="24"/>
    </row>
    <row r="53" spans="1:17" hidden="1" x14ac:dyDescent="0.35">
      <c r="A53" t="s">
        <v>57</v>
      </c>
      <c r="B53" s="72">
        <v>9009184600</v>
      </c>
      <c r="C53" s="74" t="s">
        <v>45</v>
      </c>
      <c r="D53" s="40">
        <v>44300.319987000003</v>
      </c>
      <c r="E53" s="40">
        <v>58365.85</v>
      </c>
      <c r="F53" s="64">
        <f>Table323[[#This Row],[HES Single]]+Table323[[#This Row],[HES 2-4]]+Table323[[#This Row],[HES 4+]]</f>
        <v>41</v>
      </c>
      <c r="G53" s="64">
        <v>41</v>
      </c>
      <c r="H53" s="64">
        <v>0</v>
      </c>
      <c r="I53" s="64">
        <v>0</v>
      </c>
      <c r="J53" s="75">
        <v>44332.97</v>
      </c>
      <c r="K53">
        <f t="shared" si="0"/>
        <v>1</v>
      </c>
      <c r="L53" s="64">
        <v>1</v>
      </c>
      <c r="M53" s="64">
        <v>0</v>
      </c>
      <c r="N53" s="64">
        <v>0</v>
      </c>
      <c r="O53" s="75">
        <v>85.87</v>
      </c>
      <c r="Q53" s="24"/>
    </row>
    <row r="54" spans="1:17" hidden="1" x14ac:dyDescent="0.35">
      <c r="A54" t="s">
        <v>57</v>
      </c>
      <c r="B54" s="72">
        <v>9009184700</v>
      </c>
      <c r="C54" s="74" t="s">
        <v>45</v>
      </c>
      <c r="D54" s="40">
        <v>209543.57625600003</v>
      </c>
      <c r="E54" s="40">
        <v>329326.65000000002</v>
      </c>
      <c r="F54" s="64">
        <f>Table323[[#This Row],[HES Single]]+Table323[[#This Row],[HES 2-4]]+Table323[[#This Row],[HES 4+]]</f>
        <v>174</v>
      </c>
      <c r="G54" s="64">
        <v>173</v>
      </c>
      <c r="H54" s="64">
        <v>1</v>
      </c>
      <c r="I54" s="64">
        <v>0</v>
      </c>
      <c r="J54" s="75">
        <f>60526.64+140000</f>
        <v>200526.64</v>
      </c>
      <c r="K54">
        <f t="shared" si="0"/>
        <v>0</v>
      </c>
      <c r="L54" s="64">
        <v>0</v>
      </c>
      <c r="M54" s="64">
        <v>0</v>
      </c>
      <c r="N54" s="64">
        <v>0</v>
      </c>
      <c r="O54" s="75">
        <v>0</v>
      </c>
      <c r="Q54" s="24"/>
    </row>
    <row r="55" spans="1:17" hidden="1" x14ac:dyDescent="0.35">
      <c r="A55" t="s">
        <v>58</v>
      </c>
      <c r="B55" s="72">
        <v>9005250100</v>
      </c>
      <c r="C55" s="74" t="s">
        <v>45</v>
      </c>
      <c r="D55" s="40">
        <v>53609.733471</v>
      </c>
      <c r="E55" s="40">
        <v>79010.035000000003</v>
      </c>
      <c r="F55" s="64">
        <f>Table323[[#This Row],[HES Single]]+Table323[[#This Row],[HES 2-4]]+Table323[[#This Row],[HES 4+]]</f>
        <v>17</v>
      </c>
      <c r="G55" s="64">
        <v>17</v>
      </c>
      <c r="H55" s="64">
        <v>0</v>
      </c>
      <c r="I55" s="64">
        <v>0</v>
      </c>
      <c r="J55" s="75">
        <v>49009.33</v>
      </c>
      <c r="K55">
        <f t="shared" si="0"/>
        <v>0</v>
      </c>
      <c r="L55" s="64">
        <v>0</v>
      </c>
      <c r="M55" s="64">
        <v>0</v>
      </c>
      <c r="N55" s="64">
        <v>0</v>
      </c>
      <c r="O55" s="75">
        <v>0</v>
      </c>
      <c r="Q55" s="24"/>
    </row>
    <row r="56" spans="1:17" hidden="1" x14ac:dyDescent="0.35">
      <c r="A56" t="s">
        <v>58</v>
      </c>
      <c r="B56" s="72">
        <v>9005268100</v>
      </c>
      <c r="C56" s="74" t="s">
        <v>45</v>
      </c>
      <c r="D56" s="40">
        <v>625.06479000000002</v>
      </c>
      <c r="E56" s="40">
        <v>0</v>
      </c>
      <c r="F56" s="64">
        <f>Table323[[#This Row],[HES Single]]+Table323[[#This Row],[HES 2-4]]+Table323[[#This Row],[HES 4+]]</f>
        <v>0</v>
      </c>
      <c r="G56" s="64">
        <v>0</v>
      </c>
      <c r="H56" s="64">
        <v>0</v>
      </c>
      <c r="I56" s="64">
        <v>0</v>
      </c>
      <c r="J56" s="75">
        <v>0</v>
      </c>
      <c r="K56">
        <f t="shared" si="0"/>
        <v>0</v>
      </c>
      <c r="L56" s="64">
        <v>0</v>
      </c>
      <c r="M56" s="64">
        <v>0</v>
      </c>
      <c r="N56" s="64">
        <v>0</v>
      </c>
      <c r="O56" s="75">
        <v>0</v>
      </c>
      <c r="Q56" s="24"/>
    </row>
    <row r="57" spans="1:17" hidden="1" x14ac:dyDescent="0.35">
      <c r="A57" t="s">
        <v>59</v>
      </c>
      <c r="B57" s="72">
        <v>9003405100</v>
      </c>
      <c r="C57" s="74" t="s">
        <v>45</v>
      </c>
      <c r="D57" s="40">
        <v>44185.742244000001</v>
      </c>
      <c r="E57" s="40">
        <v>15566.26</v>
      </c>
      <c r="F57" s="64">
        <f>Table323[[#This Row],[HES Single]]+Table323[[#This Row],[HES 2-4]]+Table323[[#This Row],[HES 4+]]</f>
        <v>13</v>
      </c>
      <c r="G57" s="64">
        <v>13</v>
      </c>
      <c r="H57" s="64">
        <v>0</v>
      </c>
      <c r="I57" s="64">
        <v>0</v>
      </c>
      <c r="J57" s="75">
        <v>14423.24</v>
      </c>
      <c r="K57">
        <f t="shared" si="0"/>
        <v>0</v>
      </c>
      <c r="L57" s="64">
        <v>0</v>
      </c>
      <c r="M57" s="64">
        <v>0</v>
      </c>
      <c r="N57" s="64">
        <v>0</v>
      </c>
      <c r="O57" s="75">
        <v>0</v>
      </c>
      <c r="Q57" s="24"/>
    </row>
    <row r="58" spans="1:17" hidden="1" x14ac:dyDescent="0.35">
      <c r="A58" t="s">
        <v>59</v>
      </c>
      <c r="B58" s="72">
        <v>9003405200</v>
      </c>
      <c r="C58" s="74" t="s">
        <v>45</v>
      </c>
      <c r="D58" s="40">
        <v>46721.628450000004</v>
      </c>
      <c r="E58" s="40">
        <v>92427.28</v>
      </c>
      <c r="F58" s="64">
        <f>Table323[[#This Row],[HES Single]]+Table323[[#This Row],[HES 2-4]]+Table323[[#This Row],[HES 4+]]</f>
        <v>16</v>
      </c>
      <c r="G58" s="64">
        <v>16</v>
      </c>
      <c r="H58" s="64">
        <v>0</v>
      </c>
      <c r="I58" s="64">
        <v>0</v>
      </c>
      <c r="J58" s="75">
        <v>24887.06</v>
      </c>
      <c r="K58">
        <f t="shared" si="0"/>
        <v>0</v>
      </c>
      <c r="L58" s="64">
        <v>0</v>
      </c>
      <c r="M58" s="64">
        <v>0</v>
      </c>
      <c r="N58" s="64">
        <v>0</v>
      </c>
      <c r="O58" s="75">
        <v>0</v>
      </c>
      <c r="Q58" s="24"/>
    </row>
    <row r="59" spans="1:17" hidden="1" x14ac:dyDescent="0.35">
      <c r="A59" t="s">
        <v>59</v>
      </c>
      <c r="B59" s="72">
        <v>9003405300</v>
      </c>
      <c r="C59" s="74" t="s">
        <v>55</v>
      </c>
      <c r="D59" s="40">
        <v>60919.002899999999</v>
      </c>
      <c r="E59" s="40">
        <v>52851.06</v>
      </c>
      <c r="F59" s="64">
        <f>Table323[[#This Row],[HES Single]]+Table323[[#This Row],[HES 2-4]]+Table323[[#This Row],[HES 4+]]</f>
        <v>29</v>
      </c>
      <c r="G59" s="64">
        <v>29</v>
      </c>
      <c r="H59" s="64">
        <v>0</v>
      </c>
      <c r="I59" s="64">
        <v>0</v>
      </c>
      <c r="J59" s="75">
        <v>35872.660000000003</v>
      </c>
      <c r="K59">
        <f t="shared" si="0"/>
        <v>0</v>
      </c>
      <c r="L59" s="64">
        <v>0</v>
      </c>
      <c r="M59" s="64">
        <v>0</v>
      </c>
      <c r="N59" s="64">
        <v>0</v>
      </c>
      <c r="O59" s="75">
        <v>0</v>
      </c>
      <c r="Q59" s="24"/>
    </row>
    <row r="60" spans="1:17" hidden="1" x14ac:dyDescent="0.35">
      <c r="A60" t="s">
        <v>59</v>
      </c>
      <c r="B60" s="72">
        <v>9003405401</v>
      </c>
      <c r="C60" s="74" t="s">
        <v>45</v>
      </c>
      <c r="D60" s="40">
        <v>40952.529135000004</v>
      </c>
      <c r="E60" s="40">
        <v>56769.62</v>
      </c>
      <c r="F60" s="64">
        <f>Table323[[#This Row],[HES Single]]+Table323[[#This Row],[HES 2-4]]+Table323[[#This Row],[HES 4+]]</f>
        <v>18</v>
      </c>
      <c r="G60" s="64">
        <v>18</v>
      </c>
      <c r="H60" s="64">
        <v>0</v>
      </c>
      <c r="I60" s="64">
        <v>0</v>
      </c>
      <c r="J60" s="75">
        <v>37657.360000000001</v>
      </c>
      <c r="K60">
        <f t="shared" si="0"/>
        <v>0</v>
      </c>
      <c r="L60" s="64">
        <v>0</v>
      </c>
      <c r="M60" s="64">
        <v>0</v>
      </c>
      <c r="N60" s="64">
        <v>0</v>
      </c>
      <c r="O60" s="75">
        <v>0</v>
      </c>
      <c r="Q60" s="24"/>
    </row>
    <row r="61" spans="1:17" hidden="1" x14ac:dyDescent="0.35">
      <c r="A61" t="s">
        <v>59</v>
      </c>
      <c r="B61" s="72">
        <v>9003405402</v>
      </c>
      <c r="C61" s="74" t="s">
        <v>45</v>
      </c>
      <c r="D61" s="40">
        <v>46575.665849999998</v>
      </c>
      <c r="E61" s="40">
        <v>31981.48</v>
      </c>
      <c r="F61" s="64">
        <f>Table323[[#This Row],[HES Single]]+Table323[[#This Row],[HES 2-4]]+Table323[[#This Row],[HES 4+]]</f>
        <v>11</v>
      </c>
      <c r="G61" s="64">
        <v>11</v>
      </c>
      <c r="H61" s="64">
        <v>0</v>
      </c>
      <c r="I61" s="64">
        <v>0</v>
      </c>
      <c r="J61" s="75">
        <v>7512.43</v>
      </c>
      <c r="K61">
        <f t="shared" si="0"/>
        <v>0</v>
      </c>
      <c r="L61" s="64">
        <v>0</v>
      </c>
      <c r="M61" s="64">
        <v>0</v>
      </c>
      <c r="N61" s="64">
        <v>0</v>
      </c>
      <c r="O61" s="75">
        <v>0</v>
      </c>
      <c r="Q61" s="24"/>
    </row>
    <row r="62" spans="1:17" hidden="1" x14ac:dyDescent="0.35">
      <c r="A62" t="s">
        <v>59</v>
      </c>
      <c r="B62" s="72">
        <v>9003405500</v>
      </c>
      <c r="C62" s="74" t="s">
        <v>45</v>
      </c>
      <c r="D62" s="40">
        <v>55690.663140000004</v>
      </c>
      <c r="E62" s="40">
        <v>36117.394999999997</v>
      </c>
      <c r="F62" s="64">
        <f>Table323[[#This Row],[HES Single]]+Table323[[#This Row],[HES 2-4]]+Table323[[#This Row],[HES 4+]]</f>
        <v>15</v>
      </c>
      <c r="G62" s="64">
        <v>15</v>
      </c>
      <c r="H62" s="64">
        <v>0</v>
      </c>
      <c r="I62" s="64">
        <v>0</v>
      </c>
      <c r="J62" s="75">
        <v>17011.53</v>
      </c>
      <c r="K62">
        <f t="shared" si="0"/>
        <v>0</v>
      </c>
      <c r="L62" s="64">
        <v>0</v>
      </c>
      <c r="M62" s="64">
        <v>0</v>
      </c>
      <c r="N62" s="64">
        <v>0</v>
      </c>
      <c r="O62" s="75">
        <v>0</v>
      </c>
      <c r="Q62" s="24"/>
    </row>
    <row r="63" spans="1:17" hidden="1" x14ac:dyDescent="0.35">
      <c r="A63" t="s">
        <v>59</v>
      </c>
      <c r="B63" s="72">
        <v>9003405600</v>
      </c>
      <c r="C63" s="74" t="s">
        <v>45</v>
      </c>
      <c r="D63" s="40">
        <v>71352.386847000002</v>
      </c>
      <c r="E63" s="40">
        <v>58739.99</v>
      </c>
      <c r="F63" s="64">
        <f>Table323[[#This Row],[HES Single]]+Table323[[#This Row],[HES 2-4]]+Table323[[#This Row],[HES 4+]]</f>
        <v>26</v>
      </c>
      <c r="G63" s="64">
        <v>26</v>
      </c>
      <c r="H63" s="64">
        <v>0</v>
      </c>
      <c r="I63" s="64">
        <v>0</v>
      </c>
      <c r="J63" s="75">
        <v>22614.1</v>
      </c>
      <c r="K63">
        <f t="shared" si="0"/>
        <v>0</v>
      </c>
      <c r="L63" s="64">
        <v>0</v>
      </c>
      <c r="M63" s="64">
        <v>0</v>
      </c>
      <c r="N63" s="64">
        <v>0</v>
      </c>
      <c r="O63" s="75">
        <v>0</v>
      </c>
      <c r="Q63" s="24"/>
    </row>
    <row r="64" spans="1:17" hidden="1" x14ac:dyDescent="0.35">
      <c r="A64" t="s">
        <v>59</v>
      </c>
      <c r="B64" s="72">
        <v>9003405700</v>
      </c>
      <c r="C64" s="74" t="s">
        <v>45</v>
      </c>
      <c r="D64" s="40">
        <v>19042.999500000002</v>
      </c>
      <c r="E64" s="40">
        <v>10392.27</v>
      </c>
      <c r="F64" s="64">
        <f>Table323[[#This Row],[HES Single]]+Table323[[#This Row],[HES 2-4]]+Table323[[#This Row],[HES 4+]]</f>
        <v>5</v>
      </c>
      <c r="G64" s="64">
        <v>5</v>
      </c>
      <c r="H64" s="64">
        <v>0</v>
      </c>
      <c r="I64" s="64">
        <v>0</v>
      </c>
      <c r="J64" s="75">
        <v>1112.51</v>
      </c>
      <c r="K64">
        <f t="shared" si="0"/>
        <v>0</v>
      </c>
      <c r="L64" s="64">
        <v>0</v>
      </c>
      <c r="M64" s="64">
        <v>0</v>
      </c>
      <c r="N64" s="64">
        <v>0</v>
      </c>
      <c r="O64" s="75">
        <v>0</v>
      </c>
      <c r="Q64" s="24"/>
    </row>
    <row r="65" spans="1:17" hidden="1" x14ac:dyDescent="0.35">
      <c r="A65" t="s">
        <v>59</v>
      </c>
      <c r="B65" s="72">
        <v>9003405800</v>
      </c>
      <c r="C65" s="74" t="s">
        <v>45</v>
      </c>
      <c r="D65" s="40">
        <v>419178.803694</v>
      </c>
      <c r="E65" s="40">
        <v>1158806.75</v>
      </c>
      <c r="F65" s="64">
        <f>Table323[[#This Row],[HES Single]]+Table323[[#This Row],[HES 2-4]]+Table323[[#This Row],[HES 4+]]</f>
        <v>195</v>
      </c>
      <c r="G65" s="64">
        <f>45+150</f>
        <v>195</v>
      </c>
      <c r="H65" s="64">
        <v>0</v>
      </c>
      <c r="I65" s="64">
        <v>0</v>
      </c>
      <c r="J65" s="75">
        <f>72685.3+239634</f>
        <v>312319.3</v>
      </c>
      <c r="K65" s="64">
        <f t="shared" si="0"/>
        <v>2333</v>
      </c>
      <c r="L65" s="64">
        <v>7</v>
      </c>
      <c r="M65" s="64">
        <v>22</v>
      </c>
      <c r="N65" s="64">
        <v>2304</v>
      </c>
      <c r="O65" s="75">
        <v>1118195.8399999999</v>
      </c>
      <c r="Q65" s="24"/>
    </row>
    <row r="66" spans="1:17" hidden="1" x14ac:dyDescent="0.35">
      <c r="A66" t="s">
        <v>59</v>
      </c>
      <c r="B66" s="72">
        <v>9003405900</v>
      </c>
      <c r="C66" s="74" t="s">
        <v>45</v>
      </c>
      <c r="D66" s="40">
        <v>55077.366162000006</v>
      </c>
      <c r="E66" s="40">
        <v>107530.97</v>
      </c>
      <c r="F66" s="64">
        <f>Table323[[#This Row],[HES Single]]+Table323[[#This Row],[HES 2-4]]+Table323[[#This Row],[HES 4+]]</f>
        <v>33</v>
      </c>
      <c r="G66" s="64">
        <v>33</v>
      </c>
      <c r="H66" s="64">
        <v>0</v>
      </c>
      <c r="I66" s="64">
        <v>0</v>
      </c>
      <c r="J66" s="75">
        <v>70740.600000000006</v>
      </c>
      <c r="K66">
        <f t="shared" ref="K66:K129" si="2">L66+M66+N66</f>
        <v>0</v>
      </c>
      <c r="L66" s="64">
        <v>0</v>
      </c>
      <c r="M66" s="64">
        <v>0</v>
      </c>
      <c r="N66" s="64">
        <v>0</v>
      </c>
      <c r="O66" s="75">
        <v>0</v>
      </c>
      <c r="Q66" s="24"/>
    </row>
    <row r="67" spans="1:17" hidden="1" x14ac:dyDescent="0.35">
      <c r="A67" t="s">
        <v>59</v>
      </c>
      <c r="B67" s="72">
        <v>9003406001</v>
      </c>
      <c r="C67" s="74" t="s">
        <v>45</v>
      </c>
      <c r="D67" s="40">
        <v>39240.138125999998</v>
      </c>
      <c r="E67" s="40">
        <v>53963.92</v>
      </c>
      <c r="F67" s="64">
        <f>Table323[[#This Row],[HES Single]]+Table323[[#This Row],[HES 2-4]]+Table323[[#This Row],[HES 4+]]</f>
        <v>18</v>
      </c>
      <c r="G67" s="64">
        <v>18</v>
      </c>
      <c r="H67" s="64">
        <v>0</v>
      </c>
      <c r="I67" s="64">
        <v>0</v>
      </c>
      <c r="J67" s="75">
        <v>37286.1</v>
      </c>
      <c r="K67">
        <f t="shared" si="2"/>
        <v>0</v>
      </c>
      <c r="L67" s="64">
        <v>0</v>
      </c>
      <c r="M67" s="64">
        <v>0</v>
      </c>
      <c r="N67" s="64">
        <v>0</v>
      </c>
      <c r="O67" s="75">
        <v>0</v>
      </c>
      <c r="Q67" s="24"/>
    </row>
    <row r="68" spans="1:17" hidden="1" x14ac:dyDescent="0.35">
      <c r="A68" t="s">
        <v>59</v>
      </c>
      <c r="B68" s="72">
        <v>9003406002</v>
      </c>
      <c r="C68" s="74" t="s">
        <v>45</v>
      </c>
      <c r="D68" s="40">
        <v>56447.842920000003</v>
      </c>
      <c r="E68" s="40">
        <v>47458.38</v>
      </c>
      <c r="F68" s="64">
        <f>Table323[[#This Row],[HES Single]]+Table323[[#This Row],[HES 2-4]]+Table323[[#This Row],[HES 4+]]</f>
        <v>16</v>
      </c>
      <c r="G68" s="64">
        <v>16</v>
      </c>
      <c r="H68" s="64">
        <v>0</v>
      </c>
      <c r="I68" s="64">
        <v>0</v>
      </c>
      <c r="J68" s="75">
        <v>38867.11</v>
      </c>
      <c r="K68">
        <f t="shared" si="2"/>
        <v>0</v>
      </c>
      <c r="L68" s="64">
        <v>0</v>
      </c>
      <c r="M68" s="64">
        <v>0</v>
      </c>
      <c r="N68" s="64">
        <v>0</v>
      </c>
      <c r="O68" s="75">
        <v>0</v>
      </c>
      <c r="Q68" s="24"/>
    </row>
    <row r="69" spans="1:17" hidden="1" x14ac:dyDescent="0.35">
      <c r="A69" t="s">
        <v>59</v>
      </c>
      <c r="B69" s="72">
        <v>9003406100</v>
      </c>
      <c r="C69" s="74" t="s">
        <v>45</v>
      </c>
      <c r="D69" s="40">
        <v>29000.063819999999</v>
      </c>
      <c r="E69" s="40">
        <v>26130.1</v>
      </c>
      <c r="F69" s="64">
        <f>Table323[[#This Row],[HES Single]]+Table323[[#This Row],[HES 2-4]]+Table323[[#This Row],[HES 4+]]</f>
        <v>0</v>
      </c>
      <c r="G69" s="64">
        <v>0</v>
      </c>
      <c r="H69" s="64">
        <v>0</v>
      </c>
      <c r="I69" s="64">
        <v>0</v>
      </c>
      <c r="J69" s="75">
        <v>0</v>
      </c>
      <c r="K69">
        <f t="shared" si="2"/>
        <v>97</v>
      </c>
      <c r="L69" s="64">
        <v>0</v>
      </c>
      <c r="M69" s="64">
        <v>0</v>
      </c>
      <c r="N69" s="64">
        <v>97</v>
      </c>
      <c r="O69" s="75">
        <v>14100</v>
      </c>
      <c r="Q69" s="24" t="s">
        <v>11</v>
      </c>
    </row>
    <row r="70" spans="1:17" hidden="1" x14ac:dyDescent="0.35">
      <c r="A70" t="s">
        <v>59</v>
      </c>
      <c r="B70" s="72">
        <v>9003410101</v>
      </c>
      <c r="C70" s="74" t="s">
        <v>45</v>
      </c>
      <c r="D70" s="40">
        <v>357.84503999999998</v>
      </c>
      <c r="E70" s="40">
        <v>0</v>
      </c>
      <c r="F70" s="64">
        <f>Table323[[#This Row],[HES Single]]+Table323[[#This Row],[HES 2-4]]+Table323[[#This Row],[HES 4+]]</f>
        <v>0</v>
      </c>
      <c r="G70" s="64">
        <v>0</v>
      </c>
      <c r="H70" s="64">
        <v>0</v>
      </c>
      <c r="I70" s="64">
        <v>0</v>
      </c>
      <c r="J70" s="75">
        <v>0</v>
      </c>
      <c r="K70">
        <f t="shared" si="2"/>
        <v>0</v>
      </c>
      <c r="L70" s="64">
        <v>0</v>
      </c>
      <c r="M70" s="64">
        <v>0</v>
      </c>
      <c r="N70" s="64">
        <v>0</v>
      </c>
      <c r="O70" s="75">
        <v>0</v>
      </c>
      <c r="Q70" s="24"/>
    </row>
    <row r="71" spans="1:17" hidden="1" x14ac:dyDescent="0.35">
      <c r="A71" t="s">
        <v>59</v>
      </c>
      <c r="B71" s="72">
        <v>9003420500</v>
      </c>
      <c r="C71" s="74" t="s">
        <v>45</v>
      </c>
      <c r="D71" s="40">
        <v>784.90398000000005</v>
      </c>
      <c r="E71" s="40">
        <v>0</v>
      </c>
      <c r="F71" s="64">
        <f>Table323[[#This Row],[HES Single]]+Table323[[#This Row],[HES 2-4]]+Table323[[#This Row],[HES 4+]]</f>
        <v>0</v>
      </c>
      <c r="G71" s="64">
        <v>0</v>
      </c>
      <c r="H71" s="64">
        <v>0</v>
      </c>
      <c r="I71" s="64">
        <v>0</v>
      </c>
      <c r="J71" s="75">
        <v>0</v>
      </c>
      <c r="K71">
        <f t="shared" si="2"/>
        <v>0</v>
      </c>
      <c r="L71" s="64">
        <v>0</v>
      </c>
      <c r="M71" s="64">
        <v>0</v>
      </c>
      <c r="N71" s="64">
        <v>0</v>
      </c>
      <c r="O71" s="75">
        <v>0</v>
      </c>
      <c r="Q71" s="24"/>
    </row>
    <row r="72" spans="1:17" hidden="1" x14ac:dyDescent="0.35">
      <c r="A72" t="s">
        <v>59</v>
      </c>
      <c r="B72" s="72">
        <v>9003430601</v>
      </c>
      <c r="C72" s="74" t="s">
        <v>45</v>
      </c>
      <c r="D72" s="40">
        <v>630.88011000000006</v>
      </c>
      <c r="E72" s="40">
        <v>877.58</v>
      </c>
      <c r="F72" s="64">
        <f>Table323[[#This Row],[HES Single]]+Table323[[#This Row],[HES 2-4]]+Table323[[#This Row],[HES 4+]]</f>
        <v>1</v>
      </c>
      <c r="G72" s="64">
        <v>1</v>
      </c>
      <c r="H72" s="64">
        <v>0</v>
      </c>
      <c r="I72" s="64">
        <v>0</v>
      </c>
      <c r="J72" s="75">
        <v>807.58</v>
      </c>
      <c r="K72">
        <f t="shared" si="2"/>
        <v>0</v>
      </c>
      <c r="L72" s="64">
        <v>0</v>
      </c>
      <c r="M72" s="64">
        <v>0</v>
      </c>
      <c r="N72" s="64">
        <v>0</v>
      </c>
      <c r="O72" s="75">
        <v>0</v>
      </c>
      <c r="Q72" s="24" t="s">
        <v>11</v>
      </c>
    </row>
    <row r="73" spans="1:17" hidden="1" x14ac:dyDescent="0.35">
      <c r="A73" t="s">
        <v>59</v>
      </c>
      <c r="B73" s="72">
        <v>9005425400</v>
      </c>
      <c r="C73" s="74" t="s">
        <v>45</v>
      </c>
      <c r="D73" s="40">
        <v>195.49907999999999</v>
      </c>
      <c r="E73" s="40">
        <v>0</v>
      </c>
      <c r="F73" s="64">
        <f>Table323[[#This Row],[HES Single]]+Table323[[#This Row],[HES 2-4]]+Table323[[#This Row],[HES 4+]]</f>
        <v>0</v>
      </c>
      <c r="G73" s="64">
        <v>0</v>
      </c>
      <c r="H73" s="64">
        <v>0</v>
      </c>
      <c r="I73" s="64">
        <v>0</v>
      </c>
      <c r="J73" s="75">
        <v>0</v>
      </c>
      <c r="K73">
        <f t="shared" si="2"/>
        <v>0</v>
      </c>
      <c r="L73" s="64">
        <v>0</v>
      </c>
      <c r="M73" s="64">
        <v>0</v>
      </c>
      <c r="N73" s="64">
        <v>0</v>
      </c>
      <c r="O73" s="75">
        <v>0</v>
      </c>
      <c r="Q73" s="24"/>
    </row>
    <row r="74" spans="1:17" x14ac:dyDescent="0.35">
      <c r="A74" t="s">
        <v>60</v>
      </c>
      <c r="B74" s="72">
        <v>9001205100</v>
      </c>
      <c r="C74" s="74" t="s">
        <v>45</v>
      </c>
      <c r="D74" s="40">
        <v>53352.115277999997</v>
      </c>
      <c r="E74" s="40">
        <v>69296.89</v>
      </c>
      <c r="F74" s="64">
        <f>Table323[[#This Row],[HES Single]]+Table323[[#This Row],[HES 2-4]]+Table323[[#This Row],[HES 4+]]</f>
        <v>24</v>
      </c>
      <c r="G74" s="64">
        <v>24</v>
      </c>
      <c r="H74" s="64">
        <v>0</v>
      </c>
      <c r="I74" s="64">
        <v>0</v>
      </c>
      <c r="J74" s="75">
        <v>46282.11</v>
      </c>
      <c r="K74">
        <f t="shared" si="2"/>
        <v>0</v>
      </c>
      <c r="L74" s="64">
        <v>0</v>
      </c>
      <c r="M74" s="64">
        <v>0</v>
      </c>
      <c r="N74" s="64">
        <v>0</v>
      </c>
      <c r="O74" s="75">
        <v>0</v>
      </c>
      <c r="Q74" s="24"/>
    </row>
    <row r="75" spans="1:17" x14ac:dyDescent="0.35">
      <c r="A75" t="s">
        <v>60</v>
      </c>
      <c r="B75" s="72">
        <v>9001205200</v>
      </c>
      <c r="C75" s="74" t="s">
        <v>45</v>
      </c>
      <c r="D75" s="40">
        <v>205872.288909</v>
      </c>
      <c r="E75" s="40">
        <v>293564.55499999999</v>
      </c>
      <c r="F75" s="64">
        <f>Table323[[#This Row],[HES Single]]+Table323[[#This Row],[HES 2-4]]+Table323[[#This Row],[HES 4+]]</f>
        <v>127</v>
      </c>
      <c r="G75" s="64">
        <v>77</v>
      </c>
      <c r="H75" s="64">
        <v>0</v>
      </c>
      <c r="I75" s="64">
        <v>50</v>
      </c>
      <c r="J75" s="75">
        <v>184888.84</v>
      </c>
      <c r="K75">
        <f t="shared" si="2"/>
        <v>1</v>
      </c>
      <c r="L75" s="64">
        <v>0</v>
      </c>
      <c r="M75" s="64">
        <v>1</v>
      </c>
      <c r="N75" s="64">
        <v>0</v>
      </c>
      <c r="O75" s="75">
        <v>928.47</v>
      </c>
      <c r="Q75" s="24"/>
    </row>
    <row r="76" spans="1:17" x14ac:dyDescent="0.35">
      <c r="A76" t="s">
        <v>60</v>
      </c>
      <c r="B76" s="72">
        <v>9001205300</v>
      </c>
      <c r="C76" s="74" t="s">
        <v>45</v>
      </c>
      <c r="D76" s="40">
        <v>78302.990619000004</v>
      </c>
      <c r="E76" s="40">
        <v>55220.28</v>
      </c>
      <c r="F76" s="64">
        <f>Table323[[#This Row],[HES Single]]+Table323[[#This Row],[HES 2-4]]+Table323[[#This Row],[HES 4+]]</f>
        <v>30</v>
      </c>
      <c r="G76" s="64">
        <v>30</v>
      </c>
      <c r="H76" s="64">
        <v>0</v>
      </c>
      <c r="I76" s="64">
        <v>0</v>
      </c>
      <c r="J76" s="75">
        <v>50003.03</v>
      </c>
      <c r="K76">
        <f t="shared" si="2"/>
        <v>0</v>
      </c>
      <c r="L76" s="64">
        <v>0</v>
      </c>
      <c r="M76" s="64">
        <v>0</v>
      </c>
      <c r="N76" s="64">
        <v>0</v>
      </c>
      <c r="O76" s="75">
        <v>0</v>
      </c>
      <c r="Q76" s="24"/>
    </row>
    <row r="77" spans="1:17" x14ac:dyDescent="0.35">
      <c r="A77" t="s">
        <v>60</v>
      </c>
      <c r="B77" s="72">
        <v>9001211400</v>
      </c>
      <c r="C77" s="74" t="s">
        <v>45</v>
      </c>
      <c r="D77" s="40">
        <v>2345.3465700000002</v>
      </c>
      <c r="E77" s="40">
        <v>1628.68</v>
      </c>
      <c r="F77" s="64">
        <f>Table323[[#This Row],[HES Single]]+Table323[[#This Row],[HES 2-4]]+Table323[[#This Row],[HES 4+]]</f>
        <v>0</v>
      </c>
      <c r="G77" s="64">
        <v>0</v>
      </c>
      <c r="H77" s="64">
        <v>0</v>
      </c>
      <c r="I77" s="64">
        <v>0</v>
      </c>
      <c r="J77" s="75">
        <v>0</v>
      </c>
      <c r="K77">
        <f t="shared" si="2"/>
        <v>0</v>
      </c>
      <c r="L77" s="64">
        <v>0</v>
      </c>
      <c r="M77" s="64">
        <v>0</v>
      </c>
      <c r="N77" s="64">
        <v>0</v>
      </c>
      <c r="O77" s="75">
        <v>0</v>
      </c>
      <c r="Q77" s="24"/>
    </row>
    <row r="78" spans="1:17" hidden="1" x14ac:dyDescent="0.35">
      <c r="A78" t="s">
        <v>60</v>
      </c>
      <c r="B78" s="72">
        <v>9005253400</v>
      </c>
      <c r="C78" s="74" t="s">
        <v>45</v>
      </c>
      <c r="D78" s="40">
        <v>1025.5297499999999</v>
      </c>
      <c r="E78" s="40">
        <v>592.5</v>
      </c>
      <c r="F78" s="64">
        <f>Table323[[#This Row],[HES Single]]+Table323[[#This Row],[HES 2-4]]+Table323[[#This Row],[HES 4+]]</f>
        <v>0</v>
      </c>
      <c r="G78" s="64">
        <v>0</v>
      </c>
      <c r="H78" s="64">
        <v>0</v>
      </c>
      <c r="I78" s="64">
        <v>0</v>
      </c>
      <c r="J78" s="75">
        <v>0</v>
      </c>
      <c r="K78">
        <f t="shared" si="2"/>
        <v>0</v>
      </c>
      <c r="L78" s="64">
        <v>0</v>
      </c>
      <c r="M78" s="64">
        <v>0</v>
      </c>
      <c r="N78" s="64">
        <v>0</v>
      </c>
      <c r="O78" s="75">
        <v>0</v>
      </c>
      <c r="Q78" s="24"/>
    </row>
    <row r="79" spans="1:17" hidden="1" x14ac:dyDescent="0.35">
      <c r="A79" t="s">
        <v>61</v>
      </c>
      <c r="B79" s="72">
        <v>9015902500</v>
      </c>
      <c r="C79" s="74" t="s">
        <v>45</v>
      </c>
      <c r="D79" s="40">
        <v>68.986890000000002</v>
      </c>
      <c r="E79" s="40">
        <v>0</v>
      </c>
      <c r="F79" s="64">
        <f>Table323[[#This Row],[HES Single]]+Table323[[#This Row],[HES 2-4]]+Table323[[#This Row],[HES 4+]]</f>
        <v>0</v>
      </c>
      <c r="G79" s="64">
        <v>0</v>
      </c>
      <c r="H79" s="64">
        <v>0</v>
      </c>
      <c r="I79" s="64">
        <v>0</v>
      </c>
      <c r="J79" s="75">
        <v>0</v>
      </c>
      <c r="K79">
        <f t="shared" si="2"/>
        <v>0</v>
      </c>
      <c r="L79" s="64">
        <v>0</v>
      </c>
      <c r="M79" s="64">
        <v>0</v>
      </c>
      <c r="N79" s="64">
        <v>0</v>
      </c>
      <c r="O79" s="75">
        <v>0</v>
      </c>
      <c r="Q79" s="24"/>
    </row>
    <row r="80" spans="1:17" hidden="1" x14ac:dyDescent="0.35">
      <c r="A80" t="s">
        <v>61</v>
      </c>
      <c r="B80" s="72">
        <v>9015905100</v>
      </c>
      <c r="C80" s="74" t="s">
        <v>45</v>
      </c>
      <c r="D80" s="40">
        <v>124271.107674</v>
      </c>
      <c r="E80" s="40">
        <v>136144.45250000001</v>
      </c>
      <c r="F80" s="64">
        <f>Table323[[#This Row],[HES Single]]+Table323[[#This Row],[HES 2-4]]+Table323[[#This Row],[HES 4+]]</f>
        <v>37</v>
      </c>
      <c r="G80" s="64">
        <v>37</v>
      </c>
      <c r="H80" s="64">
        <v>0</v>
      </c>
      <c r="I80" s="64">
        <v>0</v>
      </c>
      <c r="J80" s="75">
        <v>72750.91</v>
      </c>
      <c r="K80">
        <f t="shared" si="2"/>
        <v>1</v>
      </c>
      <c r="L80" s="64">
        <v>0</v>
      </c>
      <c r="M80" s="64">
        <v>1</v>
      </c>
      <c r="N80" s="64">
        <v>0</v>
      </c>
      <c r="O80" s="75">
        <v>171.73</v>
      </c>
      <c r="Q80" s="24"/>
    </row>
    <row r="81" spans="1:17" hidden="1" x14ac:dyDescent="0.35">
      <c r="A81" t="s">
        <v>62</v>
      </c>
      <c r="B81" s="72">
        <v>9003405800</v>
      </c>
      <c r="C81" s="74" t="s">
        <v>45</v>
      </c>
      <c r="D81" s="40">
        <v>334.45818000000003</v>
      </c>
      <c r="E81" s="40">
        <v>0</v>
      </c>
      <c r="F81" s="64">
        <f>Table323[[#This Row],[HES Single]]+Table323[[#This Row],[HES 2-4]]+Table323[[#This Row],[HES 4+]]</f>
        <v>0</v>
      </c>
      <c r="G81" s="64">
        <v>0</v>
      </c>
      <c r="H81" s="64">
        <v>0</v>
      </c>
      <c r="I81" s="64">
        <v>0</v>
      </c>
      <c r="J81" s="75">
        <v>0</v>
      </c>
      <c r="K81">
        <f t="shared" si="2"/>
        <v>0</v>
      </c>
      <c r="L81" s="64">
        <v>0</v>
      </c>
      <c r="M81" s="64">
        <v>0</v>
      </c>
      <c r="N81" s="64">
        <v>0</v>
      </c>
      <c r="O81" s="75">
        <v>0</v>
      </c>
      <c r="Q81" s="24"/>
    </row>
    <row r="82" spans="1:17" hidden="1" x14ac:dyDescent="0.35">
      <c r="A82" t="s">
        <v>62</v>
      </c>
      <c r="B82" s="72">
        <v>9003410101</v>
      </c>
      <c r="C82" s="74" t="s">
        <v>45</v>
      </c>
      <c r="D82" s="40">
        <v>123585.43169699999</v>
      </c>
      <c r="E82" s="40">
        <v>178954.95250000001</v>
      </c>
      <c r="F82" s="64">
        <f>Table323[[#This Row],[HES Single]]+Table323[[#This Row],[HES 2-4]]+Table323[[#This Row],[HES 4+]]</f>
        <v>53</v>
      </c>
      <c r="G82" s="64">
        <v>53</v>
      </c>
      <c r="H82" s="64">
        <v>0</v>
      </c>
      <c r="I82" s="64">
        <v>0</v>
      </c>
      <c r="J82" s="75">
        <v>104149.77</v>
      </c>
      <c r="K82">
        <f t="shared" si="2"/>
        <v>2</v>
      </c>
      <c r="L82" s="64">
        <v>2</v>
      </c>
      <c r="M82" s="64">
        <v>0</v>
      </c>
      <c r="N82" s="64">
        <v>0</v>
      </c>
      <c r="O82" s="75">
        <v>14888.17</v>
      </c>
      <c r="Q82" s="24"/>
    </row>
    <row r="83" spans="1:17" hidden="1" x14ac:dyDescent="0.35">
      <c r="A83" t="s">
        <v>62</v>
      </c>
      <c r="B83" s="72">
        <v>9003410102</v>
      </c>
      <c r="C83" s="74" t="s">
        <v>45</v>
      </c>
      <c r="D83" s="40">
        <v>55239.934302000001</v>
      </c>
      <c r="E83" s="40">
        <v>47973.574999999997</v>
      </c>
      <c r="F83" s="64">
        <f>Table323[[#This Row],[HES Single]]+Table323[[#This Row],[HES 2-4]]+Table323[[#This Row],[HES 4+]]</f>
        <v>22</v>
      </c>
      <c r="G83" s="64">
        <v>22</v>
      </c>
      <c r="H83" s="64">
        <v>0</v>
      </c>
      <c r="I83" s="64">
        <v>0</v>
      </c>
      <c r="J83" s="75">
        <v>33865.980000000003</v>
      </c>
      <c r="K83">
        <f t="shared" si="2"/>
        <v>0</v>
      </c>
      <c r="L83" s="64">
        <v>0</v>
      </c>
      <c r="M83" s="64">
        <v>0</v>
      </c>
      <c r="N83" s="64">
        <v>0</v>
      </c>
      <c r="O83" s="75">
        <v>0</v>
      </c>
      <c r="Q83" s="24"/>
    </row>
    <row r="84" spans="1:17" hidden="1" x14ac:dyDescent="0.35">
      <c r="A84" t="s">
        <v>62</v>
      </c>
      <c r="B84" s="72">
        <v>9003460302</v>
      </c>
      <c r="C84" s="74" t="s">
        <v>45</v>
      </c>
      <c r="D84" s="40">
        <v>250.16502</v>
      </c>
      <c r="E84" s="40">
        <v>0</v>
      </c>
      <c r="F84" s="64">
        <f>Table323[[#This Row],[HES Single]]+Table323[[#This Row],[HES 2-4]]+Table323[[#This Row],[HES 4+]]</f>
        <v>0</v>
      </c>
      <c r="G84" s="64">
        <v>0</v>
      </c>
      <c r="H84" s="64">
        <v>0</v>
      </c>
      <c r="I84" s="64">
        <v>0</v>
      </c>
      <c r="J84" s="75">
        <v>0</v>
      </c>
      <c r="K84">
        <f t="shared" si="2"/>
        <v>0</v>
      </c>
      <c r="L84" s="64">
        <v>0</v>
      </c>
      <c r="M84" s="64">
        <v>0</v>
      </c>
      <c r="N84" s="64">
        <v>0</v>
      </c>
      <c r="O84" s="75">
        <v>0</v>
      </c>
      <c r="Q84" s="24"/>
    </row>
    <row r="85" spans="1:17" hidden="1" x14ac:dyDescent="0.35">
      <c r="A85" t="s">
        <v>63</v>
      </c>
      <c r="B85" s="72">
        <v>9005260200</v>
      </c>
      <c r="C85" s="74" t="s">
        <v>45</v>
      </c>
      <c r="D85" s="40">
        <v>108.05193</v>
      </c>
      <c r="E85" s="40">
        <v>0</v>
      </c>
      <c r="F85" s="64">
        <f>Table323[[#This Row],[HES Single]]+Table323[[#This Row],[HES 2-4]]+Table323[[#This Row],[HES 4+]]</f>
        <v>0</v>
      </c>
      <c r="G85" s="64">
        <v>0</v>
      </c>
      <c r="H85" s="64">
        <v>0</v>
      </c>
      <c r="I85" s="64">
        <v>0</v>
      </c>
      <c r="J85" s="75">
        <v>0</v>
      </c>
      <c r="K85">
        <f t="shared" si="2"/>
        <v>0</v>
      </c>
      <c r="L85" s="64">
        <v>0</v>
      </c>
      <c r="M85" s="64">
        <v>0</v>
      </c>
      <c r="N85" s="64">
        <v>0</v>
      </c>
      <c r="O85" s="75">
        <v>0</v>
      </c>
      <c r="Q85" s="24"/>
    </row>
    <row r="86" spans="1:17" hidden="1" x14ac:dyDescent="0.35">
      <c r="A86" t="s">
        <v>63</v>
      </c>
      <c r="B86" s="72">
        <v>9005261100</v>
      </c>
      <c r="C86" s="74" t="s">
        <v>45</v>
      </c>
      <c r="D86" s="40">
        <v>52.154339999999998</v>
      </c>
      <c r="E86" s="40">
        <v>0</v>
      </c>
      <c r="F86" s="64">
        <f>Table323[[#This Row],[HES Single]]+Table323[[#This Row],[HES 2-4]]+Table323[[#This Row],[HES 4+]]</f>
        <v>0</v>
      </c>
      <c r="G86" s="64">
        <v>0</v>
      </c>
      <c r="H86" s="64">
        <v>0</v>
      </c>
      <c r="I86" s="64">
        <v>0</v>
      </c>
      <c r="J86" s="75">
        <v>0</v>
      </c>
      <c r="K86">
        <f t="shared" si="2"/>
        <v>0</v>
      </c>
      <c r="L86" s="64">
        <v>0</v>
      </c>
      <c r="M86" s="64">
        <v>0</v>
      </c>
      <c r="N86" s="64">
        <v>0</v>
      </c>
      <c r="O86" s="75">
        <v>0</v>
      </c>
      <c r="Q86" s="24"/>
    </row>
    <row r="87" spans="1:17" hidden="1" x14ac:dyDescent="0.35">
      <c r="A87" t="s">
        <v>63</v>
      </c>
      <c r="B87" s="72">
        <v>9005263200</v>
      </c>
      <c r="C87" s="74" t="s">
        <v>45</v>
      </c>
      <c r="D87" s="40">
        <v>5.7187200000000002</v>
      </c>
      <c r="E87" s="40">
        <v>0</v>
      </c>
      <c r="F87" s="64">
        <f>Table323[[#This Row],[HES Single]]+Table323[[#This Row],[HES 2-4]]+Table323[[#This Row],[HES 4+]]</f>
        <v>0</v>
      </c>
      <c r="G87" s="64">
        <v>0</v>
      </c>
      <c r="H87" s="64">
        <v>0</v>
      </c>
      <c r="I87" s="64">
        <v>0</v>
      </c>
      <c r="J87" s="75">
        <v>0</v>
      </c>
      <c r="K87">
        <f t="shared" si="2"/>
        <v>0</v>
      </c>
      <c r="L87" s="64">
        <v>0</v>
      </c>
      <c r="M87" s="64">
        <v>0</v>
      </c>
      <c r="N87" s="64">
        <v>0</v>
      </c>
      <c r="O87" s="75">
        <v>0</v>
      </c>
      <c r="Q87" s="24"/>
    </row>
    <row r="88" spans="1:17" hidden="1" x14ac:dyDescent="0.35">
      <c r="A88" t="s">
        <v>63</v>
      </c>
      <c r="B88" s="72">
        <v>9005425600</v>
      </c>
      <c r="C88" s="74" t="s">
        <v>45</v>
      </c>
      <c r="D88" s="40">
        <v>25169.346384</v>
      </c>
      <c r="E88" s="40">
        <v>15394.73</v>
      </c>
      <c r="F88" s="64">
        <f>Table323[[#This Row],[HES Single]]+Table323[[#This Row],[HES 2-4]]+Table323[[#This Row],[HES 4+]]</f>
        <v>5</v>
      </c>
      <c r="G88" s="64">
        <v>5</v>
      </c>
      <c r="H88" s="64">
        <v>0</v>
      </c>
      <c r="I88" s="64">
        <v>0</v>
      </c>
      <c r="J88" s="75">
        <v>8710.14</v>
      </c>
      <c r="K88">
        <f t="shared" si="2"/>
        <v>1</v>
      </c>
      <c r="L88" s="64">
        <v>1</v>
      </c>
      <c r="M88" s="64">
        <v>0</v>
      </c>
      <c r="N88" s="64">
        <v>0</v>
      </c>
      <c r="O88" s="75">
        <v>233.22</v>
      </c>
      <c r="Q88" s="24"/>
    </row>
    <row r="89" spans="1:17" hidden="1" x14ac:dyDescent="0.35">
      <c r="A89" t="s">
        <v>64</v>
      </c>
      <c r="B89" s="72">
        <v>9015825000</v>
      </c>
      <c r="C89" s="74" t="s">
        <v>45</v>
      </c>
      <c r="D89" s="40">
        <v>868.74311999999998</v>
      </c>
      <c r="E89" s="40">
        <v>1000</v>
      </c>
      <c r="F89" s="64">
        <f>Table323[[#This Row],[HES Single]]+Table323[[#This Row],[HES 2-4]]+Table323[[#This Row],[HES 4+]]</f>
        <v>0</v>
      </c>
      <c r="G89" s="64">
        <v>0</v>
      </c>
      <c r="H89" s="64">
        <v>0</v>
      </c>
      <c r="I89" s="64">
        <v>0</v>
      </c>
      <c r="J89" s="75">
        <v>0</v>
      </c>
      <c r="K89">
        <f t="shared" si="2"/>
        <v>0</v>
      </c>
      <c r="L89" s="64">
        <v>0</v>
      </c>
      <c r="M89" s="64">
        <v>0</v>
      </c>
      <c r="N89" s="64">
        <v>0</v>
      </c>
      <c r="O89" s="75">
        <v>0</v>
      </c>
      <c r="Q89" s="24"/>
    </row>
    <row r="90" spans="1:17" hidden="1" x14ac:dyDescent="0.35">
      <c r="A90" t="s">
        <v>64</v>
      </c>
      <c r="B90" s="72">
        <v>9015906100</v>
      </c>
      <c r="C90" s="74" t="s">
        <v>45</v>
      </c>
      <c r="D90" s="40">
        <v>86480.333246999988</v>
      </c>
      <c r="E90" s="40">
        <v>126618.44500000001</v>
      </c>
      <c r="F90" s="64">
        <f>Table323[[#This Row],[HES Single]]+Table323[[#This Row],[HES 2-4]]+Table323[[#This Row],[HES 4+]]</f>
        <v>19</v>
      </c>
      <c r="G90" s="64">
        <v>19</v>
      </c>
      <c r="H90" s="64">
        <v>0</v>
      </c>
      <c r="I90" s="64">
        <v>0</v>
      </c>
      <c r="J90" s="75">
        <v>29133.57</v>
      </c>
      <c r="K90">
        <f t="shared" si="2"/>
        <v>44</v>
      </c>
      <c r="L90" s="64">
        <v>2</v>
      </c>
      <c r="M90" s="64">
        <v>0</v>
      </c>
      <c r="N90" s="64">
        <v>42</v>
      </c>
      <c r="O90" s="75">
        <v>4796.09</v>
      </c>
      <c r="Q90" s="24"/>
    </row>
    <row r="91" spans="1:17" hidden="1" x14ac:dyDescent="0.35">
      <c r="A91" t="s">
        <v>65</v>
      </c>
      <c r="B91" s="72">
        <v>9003464101</v>
      </c>
      <c r="C91" s="74" t="s">
        <v>45</v>
      </c>
      <c r="D91" s="40">
        <v>119725.01555699999</v>
      </c>
      <c r="E91" s="40">
        <v>274684.91499999998</v>
      </c>
      <c r="F91" s="64">
        <f>Table323[[#This Row],[HES Single]]+Table323[[#This Row],[HES 2-4]]+Table323[[#This Row],[HES 4+]]</f>
        <v>56</v>
      </c>
      <c r="G91" s="64">
        <v>56</v>
      </c>
      <c r="H91" s="64">
        <v>0</v>
      </c>
      <c r="I91" s="64">
        <v>0</v>
      </c>
      <c r="J91" s="75">
        <v>114192.03</v>
      </c>
      <c r="K91">
        <f t="shared" si="2"/>
        <v>0</v>
      </c>
      <c r="L91" s="64">
        <v>0</v>
      </c>
      <c r="M91" s="64">
        <v>0</v>
      </c>
      <c r="N91" s="64">
        <v>0</v>
      </c>
      <c r="O91" s="75">
        <v>0</v>
      </c>
      <c r="Q91" s="24"/>
    </row>
    <row r="92" spans="1:17" hidden="1" x14ac:dyDescent="0.35">
      <c r="A92" t="s">
        <v>65</v>
      </c>
      <c r="B92" s="72">
        <v>9003464102</v>
      </c>
      <c r="C92" s="74" t="s">
        <v>45</v>
      </c>
      <c r="D92" s="40">
        <v>55500.615198</v>
      </c>
      <c r="E92" s="40">
        <v>44726.03</v>
      </c>
      <c r="F92" s="64">
        <f>Table323[[#This Row],[HES Single]]+Table323[[#This Row],[HES 2-4]]+Table323[[#This Row],[HES 4+]]</f>
        <v>23</v>
      </c>
      <c r="G92" s="64">
        <v>23</v>
      </c>
      <c r="H92" s="64">
        <v>0</v>
      </c>
      <c r="I92" s="64">
        <v>0</v>
      </c>
      <c r="J92" s="75">
        <v>40239.789999999994</v>
      </c>
      <c r="K92">
        <f t="shared" si="2"/>
        <v>1</v>
      </c>
      <c r="L92" s="64">
        <v>1</v>
      </c>
      <c r="M92" s="64">
        <v>0</v>
      </c>
      <c r="N92" s="64">
        <v>0</v>
      </c>
      <c r="O92" s="75">
        <v>3880.15</v>
      </c>
      <c r="Q92" s="24"/>
    </row>
    <row r="93" spans="1:17" hidden="1" x14ac:dyDescent="0.35">
      <c r="A93" t="s">
        <v>65</v>
      </c>
      <c r="B93" s="72">
        <v>9003466102</v>
      </c>
      <c r="C93" s="74" t="s">
        <v>45</v>
      </c>
      <c r="D93" s="40">
        <v>56.960190000000004</v>
      </c>
      <c r="E93" s="40">
        <v>0</v>
      </c>
      <c r="F93" s="64">
        <f>Table323[[#This Row],[HES Single]]+Table323[[#This Row],[HES 2-4]]+Table323[[#This Row],[HES 4+]]</f>
        <v>0</v>
      </c>
      <c r="G93" s="64">
        <v>0</v>
      </c>
      <c r="H93" s="64">
        <v>0</v>
      </c>
      <c r="I93" s="64">
        <v>0</v>
      </c>
      <c r="J93" s="75">
        <v>0</v>
      </c>
      <c r="K93">
        <f t="shared" si="2"/>
        <v>0</v>
      </c>
      <c r="L93" s="64">
        <v>0</v>
      </c>
      <c r="M93" s="64">
        <v>0</v>
      </c>
      <c r="N93" s="64">
        <v>0</v>
      </c>
      <c r="O93" s="75">
        <v>0</v>
      </c>
      <c r="Q93" s="24" t="s">
        <v>11</v>
      </c>
    </row>
    <row r="94" spans="1:17" hidden="1" x14ac:dyDescent="0.35">
      <c r="A94" t="s">
        <v>65</v>
      </c>
      <c r="B94" s="72">
        <v>9003466202</v>
      </c>
      <c r="C94" s="74" t="s">
        <v>45</v>
      </c>
      <c r="D94" s="40">
        <v>288.86297999999999</v>
      </c>
      <c r="E94" s="40">
        <v>0</v>
      </c>
      <c r="F94" s="64">
        <f>Table323[[#This Row],[HES Single]]+Table323[[#This Row],[HES 2-4]]+Table323[[#This Row],[HES 4+]]</f>
        <v>0</v>
      </c>
      <c r="G94" s="64">
        <v>0</v>
      </c>
      <c r="H94" s="64">
        <v>0</v>
      </c>
      <c r="I94" s="64">
        <v>0</v>
      </c>
      <c r="J94" s="75">
        <v>0</v>
      </c>
      <c r="K94">
        <f t="shared" si="2"/>
        <v>0</v>
      </c>
      <c r="L94" s="64">
        <v>0</v>
      </c>
      <c r="M94" s="64">
        <v>0</v>
      </c>
      <c r="N94" s="64">
        <v>0</v>
      </c>
      <c r="O94" s="75">
        <v>0</v>
      </c>
      <c r="Q94" s="24"/>
    </row>
    <row r="95" spans="1:17" hidden="1" x14ac:dyDescent="0.35">
      <c r="A95" t="s">
        <v>65</v>
      </c>
      <c r="B95" s="72">
        <v>9005290100</v>
      </c>
      <c r="C95" s="74" t="s">
        <v>45</v>
      </c>
      <c r="D95" s="40">
        <v>83.679749999999999</v>
      </c>
      <c r="E95" s="40">
        <v>0</v>
      </c>
      <c r="F95" s="64">
        <f>Table323[[#This Row],[HES Single]]+Table323[[#This Row],[HES 2-4]]+Table323[[#This Row],[HES 4+]]</f>
        <v>0</v>
      </c>
      <c r="G95" s="64">
        <v>0</v>
      </c>
      <c r="H95" s="64">
        <v>0</v>
      </c>
      <c r="I95" s="64">
        <v>0</v>
      </c>
      <c r="J95" s="75">
        <v>0</v>
      </c>
      <c r="K95">
        <f t="shared" si="2"/>
        <v>0</v>
      </c>
      <c r="L95" s="64">
        <v>0</v>
      </c>
      <c r="M95" s="64">
        <v>0</v>
      </c>
      <c r="N95" s="64">
        <v>0</v>
      </c>
      <c r="O95" s="75">
        <v>0</v>
      </c>
      <c r="Q95" s="24"/>
    </row>
    <row r="96" spans="1:17" hidden="1" x14ac:dyDescent="0.35">
      <c r="A96" t="s">
        <v>66</v>
      </c>
      <c r="B96" s="72">
        <v>9015815000</v>
      </c>
      <c r="C96" s="74" t="s">
        <v>45</v>
      </c>
      <c r="D96" s="40">
        <v>41601.085113000001</v>
      </c>
      <c r="E96" s="40">
        <v>52329.97</v>
      </c>
      <c r="F96" s="64">
        <f>Table323[[#This Row],[HES Single]]+Table323[[#This Row],[HES 2-4]]+Table323[[#This Row],[HES 4+]]</f>
        <v>14</v>
      </c>
      <c r="G96" s="64">
        <v>14</v>
      </c>
      <c r="H96" s="64">
        <v>0</v>
      </c>
      <c r="I96" s="64">
        <v>0</v>
      </c>
      <c r="J96" s="75">
        <v>22409.03</v>
      </c>
      <c r="K96">
        <f t="shared" si="2"/>
        <v>0</v>
      </c>
      <c r="L96" s="64">
        <v>0</v>
      </c>
      <c r="M96" s="64">
        <v>0</v>
      </c>
      <c r="N96" s="64">
        <v>0</v>
      </c>
      <c r="O96" s="75">
        <v>0</v>
      </c>
      <c r="Q96" s="24"/>
    </row>
    <row r="97" spans="1:17" hidden="1" x14ac:dyDescent="0.35">
      <c r="A97" t="s">
        <v>67</v>
      </c>
      <c r="B97" s="72">
        <v>9009166002</v>
      </c>
      <c r="C97" s="74" t="s">
        <v>45</v>
      </c>
      <c r="D97" s="40">
        <v>442.79991000000001</v>
      </c>
      <c r="E97" s="40">
        <v>3961.04</v>
      </c>
      <c r="F97" s="64">
        <f>Table323[[#This Row],[HES Single]]+Table323[[#This Row],[HES 2-4]]+Table323[[#This Row],[HES 4+]]</f>
        <v>1</v>
      </c>
      <c r="G97" s="64">
        <v>1</v>
      </c>
      <c r="H97" s="64">
        <v>0</v>
      </c>
      <c r="I97" s="64">
        <v>0</v>
      </c>
      <c r="J97" s="75">
        <v>3961.04</v>
      </c>
      <c r="K97">
        <f t="shared" si="2"/>
        <v>0</v>
      </c>
      <c r="L97" s="64">
        <v>0</v>
      </c>
      <c r="M97" s="64">
        <v>0</v>
      </c>
      <c r="N97" s="64">
        <v>0</v>
      </c>
      <c r="O97" s="75">
        <v>0</v>
      </c>
      <c r="Q97" s="24"/>
    </row>
    <row r="98" spans="1:17" hidden="1" x14ac:dyDescent="0.35">
      <c r="A98" t="s">
        <v>67</v>
      </c>
      <c r="B98" s="72">
        <v>9009170500</v>
      </c>
      <c r="C98" s="74" t="s">
        <v>45</v>
      </c>
      <c r="D98" s="40">
        <v>134.28366</v>
      </c>
      <c r="E98" s="40">
        <v>0</v>
      </c>
      <c r="F98" s="64">
        <f>Table323[[#This Row],[HES Single]]+Table323[[#This Row],[HES 2-4]]+Table323[[#This Row],[HES 4+]]</f>
        <v>0</v>
      </c>
      <c r="G98" s="64">
        <v>0</v>
      </c>
      <c r="H98" s="64">
        <v>0</v>
      </c>
      <c r="I98" s="64">
        <v>0</v>
      </c>
      <c r="J98" s="75">
        <v>0</v>
      </c>
      <c r="K98">
        <f t="shared" si="2"/>
        <v>0</v>
      </c>
      <c r="L98" s="64">
        <v>0</v>
      </c>
      <c r="M98" s="64">
        <v>0</v>
      </c>
      <c r="N98" s="64">
        <v>0</v>
      </c>
      <c r="O98" s="75">
        <v>0</v>
      </c>
      <c r="Q98" s="24"/>
    </row>
    <row r="99" spans="1:17" hidden="1" x14ac:dyDescent="0.35">
      <c r="A99" t="s">
        <v>67</v>
      </c>
      <c r="B99" s="72">
        <v>9009343101</v>
      </c>
      <c r="C99" s="74" t="s">
        <v>45</v>
      </c>
      <c r="D99" s="40">
        <v>48427.891154999998</v>
      </c>
      <c r="E99" s="40">
        <v>26051.73</v>
      </c>
      <c r="F99" s="64">
        <f>Table323[[#This Row],[HES Single]]+Table323[[#This Row],[HES 2-4]]+Table323[[#This Row],[HES 4+]]</f>
        <v>16</v>
      </c>
      <c r="G99" s="64">
        <v>16</v>
      </c>
      <c r="H99" s="64">
        <v>0</v>
      </c>
      <c r="I99" s="64">
        <v>0</v>
      </c>
      <c r="J99" s="75">
        <v>23938.48</v>
      </c>
      <c r="K99">
        <f t="shared" si="2"/>
        <v>0</v>
      </c>
      <c r="L99" s="64">
        <v>0</v>
      </c>
      <c r="M99" s="64">
        <v>0</v>
      </c>
      <c r="N99" s="64">
        <v>0</v>
      </c>
      <c r="O99" s="75">
        <v>0</v>
      </c>
      <c r="Q99" s="24"/>
    </row>
    <row r="100" spans="1:17" hidden="1" x14ac:dyDescent="0.35">
      <c r="A100" t="s">
        <v>67</v>
      </c>
      <c r="B100" s="72">
        <v>9009343102</v>
      </c>
      <c r="C100" s="74" t="s">
        <v>45</v>
      </c>
      <c r="D100" s="40">
        <v>47515.263620999998</v>
      </c>
      <c r="E100" s="40">
        <v>122001.39</v>
      </c>
      <c r="F100" s="64">
        <f>Table323[[#This Row],[HES Single]]+Table323[[#This Row],[HES 2-4]]+Table323[[#This Row],[HES 4+]]</f>
        <v>24</v>
      </c>
      <c r="G100" s="64">
        <v>24</v>
      </c>
      <c r="H100" s="64">
        <v>0</v>
      </c>
      <c r="I100" s="64">
        <v>0</v>
      </c>
      <c r="J100" s="75">
        <v>64292.37</v>
      </c>
      <c r="K100">
        <f t="shared" si="2"/>
        <v>0</v>
      </c>
      <c r="L100" s="64">
        <v>0</v>
      </c>
      <c r="M100" s="64">
        <v>0</v>
      </c>
      <c r="N100" s="64">
        <v>0</v>
      </c>
      <c r="O100" s="75">
        <v>0</v>
      </c>
      <c r="Q100" s="24"/>
    </row>
    <row r="101" spans="1:17" hidden="1" x14ac:dyDescent="0.35">
      <c r="A101" t="s">
        <v>67</v>
      </c>
      <c r="B101" s="72">
        <v>9009343200</v>
      </c>
      <c r="C101" s="74" t="s">
        <v>45</v>
      </c>
      <c r="D101" s="40">
        <v>73914.246860999992</v>
      </c>
      <c r="E101" s="40">
        <v>123688.34</v>
      </c>
      <c r="F101" s="64">
        <f>Table323[[#This Row],[HES Single]]+Table323[[#This Row],[HES 2-4]]+Table323[[#This Row],[HES 4+]]</f>
        <v>24</v>
      </c>
      <c r="G101" s="64">
        <v>24</v>
      </c>
      <c r="H101" s="64">
        <v>0</v>
      </c>
      <c r="I101" s="64">
        <v>0</v>
      </c>
      <c r="J101" s="75">
        <v>57814.840000000026</v>
      </c>
      <c r="K101">
        <f t="shared" si="2"/>
        <v>3</v>
      </c>
      <c r="L101" s="64">
        <v>3</v>
      </c>
      <c r="M101" s="64">
        <v>0</v>
      </c>
      <c r="N101" s="64">
        <v>0</v>
      </c>
      <c r="O101" s="75">
        <v>64512.81</v>
      </c>
      <c r="Q101" s="24"/>
    </row>
    <row r="102" spans="1:17" hidden="1" x14ac:dyDescent="0.35">
      <c r="A102" t="s">
        <v>67</v>
      </c>
      <c r="B102" s="72">
        <v>9009343300</v>
      </c>
      <c r="C102" s="74" t="s">
        <v>45</v>
      </c>
      <c r="D102" s="40">
        <v>81381.114843000003</v>
      </c>
      <c r="E102" s="40">
        <v>91906.85</v>
      </c>
      <c r="F102" s="64">
        <f>Table323[[#This Row],[HES Single]]+Table323[[#This Row],[HES 2-4]]+Table323[[#This Row],[HES 4+]]</f>
        <v>35</v>
      </c>
      <c r="G102" s="64">
        <v>35</v>
      </c>
      <c r="H102" s="64">
        <v>0</v>
      </c>
      <c r="I102" s="64">
        <v>0</v>
      </c>
      <c r="J102" s="75">
        <v>67718.09</v>
      </c>
      <c r="K102">
        <f t="shared" si="2"/>
        <v>0</v>
      </c>
      <c r="L102" s="64">
        <v>0</v>
      </c>
      <c r="M102" s="64">
        <v>0</v>
      </c>
      <c r="N102" s="64">
        <v>0</v>
      </c>
      <c r="O102" s="75">
        <v>0</v>
      </c>
      <c r="Q102" s="24"/>
    </row>
    <row r="103" spans="1:17" hidden="1" x14ac:dyDescent="0.35">
      <c r="A103" t="s">
        <v>67</v>
      </c>
      <c r="B103" s="72">
        <v>9009343400</v>
      </c>
      <c r="C103" s="74" t="s">
        <v>45</v>
      </c>
      <c r="D103" s="40">
        <v>225131.399997</v>
      </c>
      <c r="E103" s="40">
        <v>579199.125</v>
      </c>
      <c r="F103" s="64">
        <f>Table323[[#This Row],[HES Single]]+Table323[[#This Row],[HES 2-4]]+Table323[[#This Row],[HES 4+]]</f>
        <v>157</v>
      </c>
      <c r="G103" s="64">
        <v>157</v>
      </c>
      <c r="H103" s="64">
        <v>0</v>
      </c>
      <c r="I103" s="64">
        <v>0</v>
      </c>
      <c r="J103" s="75">
        <v>354575.21</v>
      </c>
      <c r="K103">
        <f t="shared" si="2"/>
        <v>0</v>
      </c>
      <c r="L103" s="64">
        <v>0</v>
      </c>
      <c r="M103" s="64">
        <v>0</v>
      </c>
      <c r="N103" s="64">
        <v>0</v>
      </c>
      <c r="O103" s="75">
        <v>0</v>
      </c>
      <c r="Q103" s="24"/>
    </row>
    <row r="104" spans="1:17" hidden="1" x14ac:dyDescent="0.35">
      <c r="A104" t="s">
        <v>67</v>
      </c>
      <c r="B104" s="72">
        <v>9009347100</v>
      </c>
      <c r="C104" s="74" t="s">
        <v>45</v>
      </c>
      <c r="D104" s="40">
        <v>215.45663999999999</v>
      </c>
      <c r="E104" s="40">
        <v>0</v>
      </c>
      <c r="F104" s="64">
        <f>Table323[[#This Row],[HES Single]]+Table323[[#This Row],[HES 2-4]]+Table323[[#This Row],[HES 4+]]</f>
        <v>0</v>
      </c>
      <c r="G104" s="64">
        <v>0</v>
      </c>
      <c r="H104" s="64">
        <v>0</v>
      </c>
      <c r="I104" s="64">
        <v>0</v>
      </c>
      <c r="J104" s="75">
        <v>0</v>
      </c>
      <c r="K104">
        <f t="shared" si="2"/>
        <v>0</v>
      </c>
      <c r="L104" s="64">
        <v>0</v>
      </c>
      <c r="M104" s="64">
        <v>0</v>
      </c>
      <c r="N104" s="64">
        <v>0</v>
      </c>
      <c r="O104" s="75">
        <v>0</v>
      </c>
      <c r="Q104" s="24"/>
    </row>
    <row r="105" spans="1:17" hidden="1" x14ac:dyDescent="0.35">
      <c r="A105" t="s">
        <v>68</v>
      </c>
      <c r="B105" s="72">
        <v>9007600100</v>
      </c>
      <c r="C105" s="74" t="s">
        <v>45</v>
      </c>
      <c r="D105" s="40">
        <v>78714.444795000003</v>
      </c>
      <c r="E105" s="40">
        <v>244352.26500000001</v>
      </c>
      <c r="F105" s="64">
        <f>Table323[[#This Row],[HES Single]]+Table323[[#This Row],[HES 2-4]]+Table323[[#This Row],[HES 4+]]</f>
        <v>127</v>
      </c>
      <c r="G105" s="64">
        <v>22</v>
      </c>
      <c r="H105" s="64">
        <v>0</v>
      </c>
      <c r="I105" s="64">
        <v>105</v>
      </c>
      <c r="J105" s="75">
        <v>131630.88</v>
      </c>
      <c r="K105">
        <f t="shared" si="2"/>
        <v>10</v>
      </c>
      <c r="L105" s="64">
        <v>0</v>
      </c>
      <c r="M105" s="64">
        <v>1</v>
      </c>
      <c r="N105" s="64">
        <v>9</v>
      </c>
      <c r="O105" s="75">
        <v>27730.31</v>
      </c>
      <c r="Q105" s="24"/>
    </row>
    <row r="106" spans="1:17" hidden="1" x14ac:dyDescent="0.35">
      <c r="A106" t="s">
        <v>69</v>
      </c>
      <c r="B106" s="72">
        <v>9007610100</v>
      </c>
      <c r="C106" s="74" t="s">
        <v>45</v>
      </c>
      <c r="D106" s="40">
        <v>27404.7438</v>
      </c>
      <c r="E106" s="40">
        <v>12373.37</v>
      </c>
      <c r="F106" s="64">
        <f>Table323[[#This Row],[HES Single]]+Table323[[#This Row],[HES 2-4]]+Table323[[#This Row],[HES 4+]]</f>
        <v>0</v>
      </c>
      <c r="G106" s="64">
        <v>0</v>
      </c>
      <c r="H106" s="64">
        <v>0</v>
      </c>
      <c r="I106" s="64">
        <v>0</v>
      </c>
      <c r="J106" s="75">
        <v>0</v>
      </c>
      <c r="K106">
        <f t="shared" si="2"/>
        <v>1</v>
      </c>
      <c r="L106" s="64">
        <v>1</v>
      </c>
      <c r="M106" s="64">
        <v>0</v>
      </c>
      <c r="N106" s="64">
        <v>0</v>
      </c>
      <c r="O106" s="75">
        <v>10362.34</v>
      </c>
      <c r="Q106" s="24"/>
    </row>
    <row r="107" spans="1:17" hidden="1" x14ac:dyDescent="0.35">
      <c r="A107" t="s">
        <v>69</v>
      </c>
      <c r="B107" s="72">
        <v>9007610200</v>
      </c>
      <c r="C107" s="74" t="s">
        <v>45</v>
      </c>
      <c r="D107" s="40">
        <v>48096.338703000001</v>
      </c>
      <c r="E107" s="40">
        <v>49502.879999999997</v>
      </c>
      <c r="F107" s="64">
        <f>Table323[[#This Row],[HES Single]]+Table323[[#This Row],[HES 2-4]]+Table323[[#This Row],[HES 4+]]</f>
        <v>18</v>
      </c>
      <c r="G107" s="64">
        <v>18</v>
      </c>
      <c r="H107" s="64">
        <v>0</v>
      </c>
      <c r="I107" s="64">
        <v>0</v>
      </c>
      <c r="J107" s="75">
        <v>19851.05</v>
      </c>
      <c r="K107">
        <f t="shared" si="2"/>
        <v>0</v>
      </c>
      <c r="L107" s="64">
        <v>0</v>
      </c>
      <c r="M107" s="64">
        <v>0</v>
      </c>
      <c r="N107" s="64">
        <v>0</v>
      </c>
      <c r="O107" s="75">
        <v>0</v>
      </c>
      <c r="Q107" s="24"/>
    </row>
    <row r="108" spans="1:17" hidden="1" x14ac:dyDescent="0.35">
      <c r="A108" t="s">
        <v>69</v>
      </c>
      <c r="B108" s="72">
        <v>9007610300</v>
      </c>
      <c r="C108" s="74" t="s">
        <v>45</v>
      </c>
      <c r="D108" s="40">
        <v>128153.374251</v>
      </c>
      <c r="E108" s="40">
        <v>150813.625</v>
      </c>
      <c r="F108" s="64">
        <f>Table323[[#This Row],[HES Single]]+Table323[[#This Row],[HES 2-4]]+Table323[[#This Row],[HES 4+]]</f>
        <v>56</v>
      </c>
      <c r="G108" s="64">
        <v>56</v>
      </c>
      <c r="H108" s="64">
        <v>0</v>
      </c>
      <c r="I108" s="64">
        <v>0</v>
      </c>
      <c r="J108" s="75">
        <v>90891.82</v>
      </c>
      <c r="K108">
        <f t="shared" si="2"/>
        <v>2</v>
      </c>
      <c r="L108" s="64">
        <v>0</v>
      </c>
      <c r="M108" s="64">
        <v>2</v>
      </c>
      <c r="N108" s="64">
        <v>0</v>
      </c>
      <c r="O108" s="75">
        <v>6590.39</v>
      </c>
      <c r="Q108" s="24"/>
    </row>
    <row r="109" spans="1:17" hidden="1" x14ac:dyDescent="0.35">
      <c r="A109" t="s">
        <v>69</v>
      </c>
      <c r="B109" s="72">
        <v>9007610400</v>
      </c>
      <c r="C109" s="74" t="s">
        <v>45</v>
      </c>
      <c r="D109" s="40">
        <v>39766.28355</v>
      </c>
      <c r="E109" s="40">
        <v>34065.764999999999</v>
      </c>
      <c r="F109" s="64">
        <f>Table323[[#This Row],[HES Single]]+Table323[[#This Row],[HES 2-4]]+Table323[[#This Row],[HES 4+]]</f>
        <v>15</v>
      </c>
      <c r="G109" s="64">
        <v>15</v>
      </c>
      <c r="H109" s="64">
        <v>0</v>
      </c>
      <c r="I109" s="64">
        <v>0</v>
      </c>
      <c r="J109" s="75">
        <v>27084.62</v>
      </c>
      <c r="K109">
        <f t="shared" si="2"/>
        <v>0</v>
      </c>
      <c r="L109" s="64">
        <v>0</v>
      </c>
      <c r="M109" s="64">
        <v>0</v>
      </c>
      <c r="N109" s="64">
        <v>0</v>
      </c>
      <c r="O109" s="75">
        <v>0</v>
      </c>
      <c r="Q109" s="24"/>
    </row>
    <row r="110" spans="1:17" hidden="1" x14ac:dyDescent="0.35">
      <c r="A110" t="s">
        <v>70</v>
      </c>
      <c r="B110" s="72">
        <v>9007550201</v>
      </c>
      <c r="C110" s="74" t="s">
        <v>45</v>
      </c>
      <c r="D110" s="40">
        <v>394.63031999999998</v>
      </c>
      <c r="E110" s="40">
        <v>336.48</v>
      </c>
      <c r="F110" s="64">
        <f>Table323[[#This Row],[HES Single]]+Table323[[#This Row],[HES 2-4]]+Table323[[#This Row],[HES 4+]]</f>
        <v>1</v>
      </c>
      <c r="G110" s="64">
        <v>1</v>
      </c>
      <c r="H110" s="64">
        <v>0</v>
      </c>
      <c r="I110" s="64">
        <v>0</v>
      </c>
      <c r="J110" s="75">
        <v>336.48</v>
      </c>
      <c r="K110">
        <f t="shared" si="2"/>
        <v>0</v>
      </c>
      <c r="L110" s="64">
        <v>0</v>
      </c>
      <c r="M110" s="64">
        <v>0</v>
      </c>
      <c r="N110" s="64">
        <v>0</v>
      </c>
      <c r="O110" s="75">
        <v>0</v>
      </c>
      <c r="Q110" s="24"/>
    </row>
    <row r="111" spans="1:17" hidden="1" x14ac:dyDescent="0.35">
      <c r="A111" t="s">
        <v>70</v>
      </c>
      <c r="B111" s="72">
        <v>9007595101</v>
      </c>
      <c r="C111" s="74" t="s">
        <v>45</v>
      </c>
      <c r="D111" s="40">
        <v>831.71150999999998</v>
      </c>
      <c r="E111" s="40">
        <v>0</v>
      </c>
      <c r="F111" s="64">
        <f>Table323[[#This Row],[HES Single]]+Table323[[#This Row],[HES 2-4]]+Table323[[#This Row],[HES 4+]]</f>
        <v>0</v>
      </c>
      <c r="G111" s="64">
        <v>0</v>
      </c>
      <c r="H111" s="64">
        <v>0</v>
      </c>
      <c r="I111" s="64">
        <v>0</v>
      </c>
      <c r="J111" s="75">
        <v>0</v>
      </c>
      <c r="K111">
        <f t="shared" si="2"/>
        <v>0</v>
      </c>
      <c r="L111" s="64">
        <v>0</v>
      </c>
      <c r="M111" s="64">
        <v>0</v>
      </c>
      <c r="N111" s="64">
        <v>0</v>
      </c>
      <c r="O111" s="75">
        <v>0</v>
      </c>
      <c r="Q111" s="24"/>
    </row>
    <row r="112" spans="1:17" hidden="1" x14ac:dyDescent="0.35">
      <c r="A112" t="s">
        <v>70</v>
      </c>
      <c r="B112" s="72">
        <v>9011714101</v>
      </c>
      <c r="C112" s="74" t="s">
        <v>45</v>
      </c>
      <c r="D112" s="40">
        <v>35614.349378999999</v>
      </c>
      <c r="E112" s="40">
        <v>30805.43</v>
      </c>
      <c r="F112" s="64">
        <f>Table323[[#This Row],[HES Single]]+Table323[[#This Row],[HES 2-4]]+Table323[[#This Row],[HES 4+]]</f>
        <v>11</v>
      </c>
      <c r="G112" s="64">
        <v>11</v>
      </c>
      <c r="H112" s="64">
        <v>0</v>
      </c>
      <c r="I112" s="64">
        <v>0</v>
      </c>
      <c r="J112" s="75">
        <v>23977.53</v>
      </c>
      <c r="K112">
        <f t="shared" si="2"/>
        <v>0</v>
      </c>
      <c r="L112" s="64">
        <v>0</v>
      </c>
      <c r="M112" s="64">
        <v>0</v>
      </c>
      <c r="N112" s="64">
        <v>0</v>
      </c>
      <c r="O112" s="75">
        <v>0</v>
      </c>
      <c r="Q112" s="24"/>
    </row>
    <row r="113" spans="1:18" hidden="1" x14ac:dyDescent="0.35">
      <c r="A113" t="s">
        <v>70</v>
      </c>
      <c r="B113" s="72">
        <v>9011714103</v>
      </c>
      <c r="C113" s="74" t="s">
        <v>45</v>
      </c>
      <c r="D113" s="40">
        <v>161602.310016</v>
      </c>
      <c r="E113" s="40">
        <v>451812.99249999999</v>
      </c>
      <c r="F113" s="64">
        <f>Table323[[#This Row],[HES Single]]+Table323[[#This Row],[HES 2-4]]+Table323[[#This Row],[HES 4+]]</f>
        <v>76</v>
      </c>
      <c r="G113" s="64">
        <v>76</v>
      </c>
      <c r="H113" s="64">
        <v>0</v>
      </c>
      <c r="I113" s="64">
        <v>0</v>
      </c>
      <c r="J113" s="75">
        <v>139450.23000000001</v>
      </c>
      <c r="K113">
        <f t="shared" si="2"/>
        <v>2</v>
      </c>
      <c r="L113" s="64">
        <v>0</v>
      </c>
      <c r="M113" s="64">
        <v>2</v>
      </c>
      <c r="N113" s="64">
        <v>0</v>
      </c>
      <c r="O113" s="75">
        <v>3366.55</v>
      </c>
      <c r="Q113" s="24"/>
    </row>
    <row r="114" spans="1:18" hidden="1" x14ac:dyDescent="0.35">
      <c r="A114" t="s">
        <v>70</v>
      </c>
      <c r="B114" s="72">
        <v>9011714104</v>
      </c>
      <c r="C114" s="74" t="s">
        <v>45</v>
      </c>
      <c r="D114" s="40">
        <v>58486.793610000001</v>
      </c>
      <c r="E114" s="40">
        <v>48666.21</v>
      </c>
      <c r="F114" s="64">
        <f>Table323[[#This Row],[HES Single]]+Table323[[#This Row],[HES 2-4]]+Table323[[#This Row],[HES 4+]]</f>
        <v>18</v>
      </c>
      <c r="G114" s="64">
        <v>18</v>
      </c>
      <c r="H114" s="64">
        <v>0</v>
      </c>
      <c r="I114" s="64">
        <v>0</v>
      </c>
      <c r="J114" s="75">
        <v>33813.19</v>
      </c>
      <c r="K114">
        <f t="shared" si="2"/>
        <v>0</v>
      </c>
      <c r="L114" s="64">
        <v>0</v>
      </c>
      <c r="M114" s="64">
        <v>0</v>
      </c>
      <c r="N114" s="64">
        <v>0</v>
      </c>
      <c r="O114" s="75">
        <v>0</v>
      </c>
      <c r="Q114" s="24"/>
    </row>
    <row r="115" spans="1:18" hidden="1" x14ac:dyDescent="0.35">
      <c r="A115" t="s">
        <v>70</v>
      </c>
      <c r="B115" s="72">
        <v>9011715100</v>
      </c>
      <c r="C115" s="74" t="s">
        <v>45</v>
      </c>
      <c r="D115" s="40">
        <v>153.60848999999999</v>
      </c>
      <c r="E115" s="40">
        <v>0</v>
      </c>
      <c r="F115" s="64">
        <f>Table323[[#This Row],[HES Single]]+Table323[[#This Row],[HES 2-4]]+Table323[[#This Row],[HES 4+]]</f>
        <v>0</v>
      </c>
      <c r="G115" s="64">
        <v>0</v>
      </c>
      <c r="H115" s="64">
        <v>0</v>
      </c>
      <c r="I115" s="64">
        <v>0</v>
      </c>
      <c r="J115" s="75">
        <v>0</v>
      </c>
      <c r="K115">
        <f t="shared" si="2"/>
        <v>0</v>
      </c>
      <c r="L115" s="64">
        <v>0</v>
      </c>
      <c r="M115" s="64">
        <v>0</v>
      </c>
      <c r="N115" s="64">
        <v>0</v>
      </c>
      <c r="O115" s="75">
        <v>0</v>
      </c>
      <c r="Q115" s="24"/>
    </row>
    <row r="116" spans="1:18" hidden="1" x14ac:dyDescent="0.35">
      <c r="A116" t="s">
        <v>70</v>
      </c>
      <c r="B116" s="72">
        <v>9011870100</v>
      </c>
      <c r="C116" s="74" t="s">
        <v>45</v>
      </c>
      <c r="D116" s="40">
        <v>817.31327999999996</v>
      </c>
      <c r="E116" s="40">
        <v>0</v>
      </c>
      <c r="F116" s="64">
        <f>Table323[[#This Row],[HES Single]]+Table323[[#This Row],[HES 2-4]]+Table323[[#This Row],[HES 4+]]</f>
        <v>0</v>
      </c>
      <c r="G116" s="64">
        <v>0</v>
      </c>
      <c r="H116" s="64">
        <v>0</v>
      </c>
      <c r="I116" s="64">
        <v>0</v>
      </c>
      <c r="J116" s="75">
        <v>0</v>
      </c>
      <c r="K116">
        <f t="shared" si="2"/>
        <v>0</v>
      </c>
      <c r="L116" s="64">
        <v>0</v>
      </c>
      <c r="M116" s="64">
        <v>0</v>
      </c>
      <c r="N116" s="64">
        <v>0</v>
      </c>
      <c r="O116" s="75">
        <v>0</v>
      </c>
      <c r="Q116" s="24"/>
    </row>
    <row r="117" spans="1:18" hidden="1" x14ac:dyDescent="0.35">
      <c r="A117" t="s">
        <v>70</v>
      </c>
      <c r="B117" s="72">
        <v>9013526101</v>
      </c>
      <c r="C117" s="74" t="s">
        <v>45</v>
      </c>
      <c r="D117" s="40">
        <v>618.36558000000002</v>
      </c>
      <c r="E117" s="40">
        <v>0</v>
      </c>
      <c r="F117" s="64">
        <f>Table323[[#This Row],[HES Single]]+Table323[[#This Row],[HES 2-4]]+Table323[[#This Row],[HES 4+]]</f>
        <v>0</v>
      </c>
      <c r="G117" s="64">
        <v>0</v>
      </c>
      <c r="H117" s="64">
        <v>0</v>
      </c>
      <c r="I117" s="64">
        <v>0</v>
      </c>
      <c r="J117" s="75">
        <v>0</v>
      </c>
      <c r="K117">
        <f t="shared" si="2"/>
        <v>0</v>
      </c>
      <c r="L117" s="64">
        <v>0</v>
      </c>
      <c r="M117" s="64">
        <v>0</v>
      </c>
      <c r="N117" s="64">
        <v>0</v>
      </c>
      <c r="O117" s="75">
        <v>0</v>
      </c>
      <c r="Q117" s="24"/>
    </row>
    <row r="118" spans="1:18" hidden="1" x14ac:dyDescent="0.35">
      <c r="A118" t="s">
        <v>71</v>
      </c>
      <c r="B118" s="72">
        <v>9005293100</v>
      </c>
      <c r="C118" s="74" t="s">
        <v>45</v>
      </c>
      <c r="D118" s="40">
        <v>28472.888640000001</v>
      </c>
      <c r="E118" s="40">
        <v>51367.13</v>
      </c>
      <c r="F118" s="64">
        <f>Table323[[#This Row],[HES Single]]+Table323[[#This Row],[HES 2-4]]+Table323[[#This Row],[HES 4+]]</f>
        <v>7</v>
      </c>
      <c r="G118" s="64">
        <v>7</v>
      </c>
      <c r="H118" s="64">
        <v>0</v>
      </c>
      <c r="I118" s="64">
        <v>0</v>
      </c>
      <c r="J118" s="75">
        <v>10674.54</v>
      </c>
      <c r="K118">
        <f t="shared" si="2"/>
        <v>1</v>
      </c>
      <c r="L118" s="64">
        <v>1</v>
      </c>
      <c r="M118" s="64">
        <v>0</v>
      </c>
      <c r="N118" s="64">
        <v>0</v>
      </c>
      <c r="O118" s="75">
        <v>24804.54</v>
      </c>
      <c r="Q118" s="24"/>
    </row>
    <row r="119" spans="1:18" hidden="1" x14ac:dyDescent="0.35">
      <c r="A119" t="s">
        <v>71</v>
      </c>
      <c r="B119" s="72">
        <v>9005320100</v>
      </c>
      <c r="C119" s="74" t="s">
        <v>45</v>
      </c>
      <c r="D119" s="40">
        <v>181.21194</v>
      </c>
      <c r="E119" s="40">
        <v>0</v>
      </c>
      <c r="F119" s="64">
        <f>Table323[[#This Row],[HES Single]]+Table323[[#This Row],[HES 2-4]]+Table323[[#This Row],[HES 4+]]</f>
        <v>0</v>
      </c>
      <c r="G119" s="64">
        <v>0</v>
      </c>
      <c r="H119" s="64">
        <v>0</v>
      </c>
      <c r="I119" s="64">
        <v>0</v>
      </c>
      <c r="J119" s="75">
        <v>0</v>
      </c>
      <c r="K119">
        <f t="shared" si="2"/>
        <v>0</v>
      </c>
      <c r="L119" s="64">
        <v>0</v>
      </c>
      <c r="M119" s="64">
        <v>0</v>
      </c>
      <c r="N119" s="64">
        <v>0</v>
      </c>
      <c r="O119" s="75">
        <v>0</v>
      </c>
      <c r="Q119" s="24"/>
    </row>
    <row r="120" spans="1:18" hidden="1" x14ac:dyDescent="0.35">
      <c r="A120" t="s">
        <v>72</v>
      </c>
      <c r="B120" s="72">
        <v>9013850200</v>
      </c>
      <c r="C120" s="74" t="s">
        <v>45</v>
      </c>
      <c r="D120" s="40">
        <v>337.68945000000002</v>
      </c>
      <c r="E120" s="40">
        <v>0</v>
      </c>
      <c r="F120" s="64">
        <f>Table323[[#This Row],[HES Single]]+Table323[[#This Row],[HES 2-4]]+Table323[[#This Row],[HES 4+]]</f>
        <v>0</v>
      </c>
      <c r="G120" s="64">
        <v>0</v>
      </c>
      <c r="H120" s="64">
        <v>0</v>
      </c>
      <c r="I120" s="64">
        <v>0</v>
      </c>
      <c r="J120" s="75">
        <v>0</v>
      </c>
      <c r="K120">
        <f t="shared" si="2"/>
        <v>0</v>
      </c>
      <c r="L120" s="64">
        <v>0</v>
      </c>
      <c r="M120" s="64">
        <v>0</v>
      </c>
      <c r="N120" s="64">
        <v>0</v>
      </c>
      <c r="O120" s="75">
        <v>0</v>
      </c>
      <c r="Q120" s="24"/>
    </row>
    <row r="121" spans="1:18" hidden="1" x14ac:dyDescent="0.35">
      <c r="A121" t="s">
        <v>72</v>
      </c>
      <c r="B121" s="72">
        <v>9013860100</v>
      </c>
      <c r="C121" s="74" t="s">
        <v>45</v>
      </c>
      <c r="D121" s="40">
        <v>94500.763665000006</v>
      </c>
      <c r="E121" s="40">
        <v>139434.28</v>
      </c>
      <c r="F121" s="64">
        <f>Table323[[#This Row],[HES Single]]+Table323[[#This Row],[HES 2-4]]+Table323[[#This Row],[HES 4+]]</f>
        <v>39</v>
      </c>
      <c r="G121" s="64">
        <v>39</v>
      </c>
      <c r="H121" s="64">
        <v>0</v>
      </c>
      <c r="I121" s="64">
        <v>0</v>
      </c>
      <c r="J121" s="75">
        <v>70293.55</v>
      </c>
      <c r="K121">
        <f t="shared" si="2"/>
        <v>1</v>
      </c>
      <c r="L121" s="64">
        <v>1</v>
      </c>
      <c r="M121" s="64">
        <v>0</v>
      </c>
      <c r="N121" s="64">
        <v>0</v>
      </c>
      <c r="O121" s="75">
        <v>730.94</v>
      </c>
      <c r="Q121" s="24"/>
    </row>
    <row r="122" spans="1:18" hidden="1" x14ac:dyDescent="0.35">
      <c r="A122" t="s">
        <v>73</v>
      </c>
      <c r="B122" s="72">
        <v>9005262100</v>
      </c>
      <c r="C122" s="74" t="s">
        <v>45</v>
      </c>
      <c r="D122" s="40">
        <v>89.524050000000003</v>
      </c>
      <c r="E122" s="40">
        <v>0</v>
      </c>
      <c r="F122" s="64">
        <f>Table323[[#This Row],[HES Single]]+Table323[[#This Row],[HES 2-4]]+Table323[[#This Row],[HES 4+]]</f>
        <v>0</v>
      </c>
      <c r="G122" s="64">
        <v>0</v>
      </c>
      <c r="H122" s="64">
        <v>0</v>
      </c>
      <c r="I122" s="64">
        <v>0</v>
      </c>
      <c r="J122" s="75">
        <v>0</v>
      </c>
      <c r="K122">
        <f t="shared" si="2"/>
        <v>0</v>
      </c>
      <c r="L122" s="64">
        <v>0</v>
      </c>
      <c r="M122" s="64">
        <v>0</v>
      </c>
      <c r="N122" s="64">
        <v>0</v>
      </c>
      <c r="O122" s="75">
        <v>0</v>
      </c>
      <c r="Q122" s="24"/>
    </row>
    <row r="123" spans="1:18" hidden="1" x14ac:dyDescent="0.35">
      <c r="A123" t="s">
        <v>73</v>
      </c>
      <c r="B123" s="72">
        <v>9005263200</v>
      </c>
      <c r="C123" s="74" t="s">
        <v>45</v>
      </c>
      <c r="D123" s="40">
        <v>42407.151255000004</v>
      </c>
      <c r="E123" s="40">
        <v>47678.654999999999</v>
      </c>
      <c r="F123" s="64">
        <f>Table323[[#This Row],[HES Single]]+Table323[[#This Row],[HES 2-4]]+Table323[[#This Row],[HES 4+]]</f>
        <v>15</v>
      </c>
      <c r="G123" s="64">
        <v>15</v>
      </c>
      <c r="H123" s="64">
        <v>0</v>
      </c>
      <c r="I123" s="64">
        <v>0</v>
      </c>
      <c r="J123" s="75">
        <v>29653.82</v>
      </c>
      <c r="K123">
        <f t="shared" si="2"/>
        <v>0</v>
      </c>
      <c r="L123" s="64">
        <v>0</v>
      </c>
      <c r="M123" s="64">
        <v>0</v>
      </c>
      <c r="N123" s="64">
        <v>0</v>
      </c>
      <c r="O123" s="75">
        <v>0</v>
      </c>
      <c r="Q123" s="24"/>
    </row>
    <row r="124" spans="1:18" hidden="1" x14ac:dyDescent="0.35">
      <c r="A124" t="s">
        <v>73</v>
      </c>
      <c r="B124" s="72">
        <v>9005265100</v>
      </c>
      <c r="C124" s="74" t="s">
        <v>45</v>
      </c>
      <c r="D124" s="40">
        <v>238.478835</v>
      </c>
      <c r="E124" s="40">
        <v>0</v>
      </c>
      <c r="F124" s="64">
        <f>Table323[[#This Row],[HES Single]]+Table323[[#This Row],[HES 2-4]]+Table323[[#This Row],[HES 4+]]</f>
        <v>0</v>
      </c>
      <c r="G124" s="64">
        <v>0</v>
      </c>
      <c r="H124" s="64">
        <v>0</v>
      </c>
      <c r="I124" s="64">
        <v>0</v>
      </c>
      <c r="J124" s="75">
        <v>0</v>
      </c>
      <c r="K124">
        <f t="shared" si="2"/>
        <v>0</v>
      </c>
      <c r="L124" s="64">
        <v>0</v>
      </c>
      <c r="M124" s="64">
        <v>0</v>
      </c>
      <c r="N124" s="64">
        <v>0</v>
      </c>
      <c r="O124" s="75">
        <v>0</v>
      </c>
      <c r="Q124" s="24"/>
    </row>
    <row r="125" spans="1:18" hidden="1" x14ac:dyDescent="0.35">
      <c r="A125" t="s">
        <v>74</v>
      </c>
      <c r="B125" s="72">
        <v>9013850100</v>
      </c>
      <c r="C125" s="74" t="s">
        <v>45</v>
      </c>
      <c r="D125" s="40">
        <v>69517.807463999998</v>
      </c>
      <c r="E125" s="40">
        <v>45872.65</v>
      </c>
      <c r="F125" s="64">
        <f>Table323[[#This Row],[HES Single]]+Table323[[#This Row],[HES 2-4]]+Table323[[#This Row],[HES 4+]]</f>
        <v>20</v>
      </c>
      <c r="G125" s="64">
        <v>20</v>
      </c>
      <c r="H125" s="64">
        <v>0</v>
      </c>
      <c r="I125" s="64">
        <v>0</v>
      </c>
      <c r="J125" s="75">
        <v>35577.31</v>
      </c>
      <c r="K125">
        <f t="shared" si="2"/>
        <v>2</v>
      </c>
      <c r="L125" s="64">
        <v>2</v>
      </c>
      <c r="M125" s="64">
        <v>0</v>
      </c>
      <c r="N125" s="64">
        <v>0</v>
      </c>
      <c r="O125" s="75">
        <v>8524.08</v>
      </c>
      <c r="Q125" s="24"/>
      <c r="R125" s="24"/>
    </row>
    <row r="126" spans="1:18" hidden="1" x14ac:dyDescent="0.35">
      <c r="A126" t="s">
        <v>74</v>
      </c>
      <c r="B126" s="72">
        <v>9013850200</v>
      </c>
      <c r="C126" s="74" t="s">
        <v>45</v>
      </c>
      <c r="D126" s="40">
        <v>143871.544719</v>
      </c>
      <c r="E126" s="40">
        <v>228975.35750000001</v>
      </c>
      <c r="F126" s="64">
        <f>Table323[[#This Row],[HES Single]]+Table323[[#This Row],[HES 2-4]]+Table323[[#This Row],[HES 4+]]</f>
        <v>52</v>
      </c>
      <c r="G126" s="64">
        <v>52</v>
      </c>
      <c r="H126" s="64">
        <v>0</v>
      </c>
      <c r="I126" s="64">
        <v>0</v>
      </c>
      <c r="J126" s="75">
        <v>83905.01</v>
      </c>
      <c r="K126">
        <f t="shared" si="2"/>
        <v>0</v>
      </c>
      <c r="L126" s="64">
        <v>0</v>
      </c>
      <c r="M126" s="64">
        <v>0</v>
      </c>
      <c r="N126" s="64">
        <v>0</v>
      </c>
      <c r="O126" s="75">
        <v>0</v>
      </c>
      <c r="Q126" s="24"/>
    </row>
    <row r="127" spans="1:18" hidden="1" x14ac:dyDescent="0.35">
      <c r="A127" t="s">
        <v>75</v>
      </c>
      <c r="B127" s="72">
        <v>9007541200</v>
      </c>
      <c r="C127" s="74" t="s">
        <v>45</v>
      </c>
      <c r="D127" s="40">
        <v>279.74394000000001</v>
      </c>
      <c r="E127" s="40">
        <v>0</v>
      </c>
      <c r="F127" s="64">
        <f>Table323[[#This Row],[HES Single]]+Table323[[#This Row],[HES 2-4]]+Table323[[#This Row],[HES 4+]]</f>
        <v>0</v>
      </c>
      <c r="G127" s="64">
        <v>0</v>
      </c>
      <c r="H127" s="64">
        <v>0</v>
      </c>
      <c r="I127" s="64">
        <v>0</v>
      </c>
      <c r="J127" s="75">
        <v>0</v>
      </c>
      <c r="K127">
        <f t="shared" si="2"/>
        <v>0</v>
      </c>
      <c r="L127" s="64">
        <v>0</v>
      </c>
      <c r="M127" s="64">
        <v>0</v>
      </c>
      <c r="N127" s="64">
        <v>0</v>
      </c>
      <c r="O127" s="75">
        <v>0</v>
      </c>
      <c r="Q127" s="24"/>
    </row>
    <row r="128" spans="1:18" hidden="1" x14ac:dyDescent="0.35">
      <c r="A128" t="s">
        <v>75</v>
      </c>
      <c r="B128" s="72">
        <v>9007570100</v>
      </c>
      <c r="C128" s="74" t="s">
        <v>45</v>
      </c>
      <c r="D128" s="40">
        <v>57827.870520000004</v>
      </c>
      <c r="E128" s="40">
        <v>45411.05</v>
      </c>
      <c r="F128" s="64">
        <f>Table323[[#This Row],[HES Single]]+Table323[[#This Row],[HES 2-4]]+Table323[[#This Row],[HES 4+]]</f>
        <v>13</v>
      </c>
      <c r="G128" s="64">
        <v>13</v>
      </c>
      <c r="H128" s="64">
        <v>0</v>
      </c>
      <c r="I128" s="64">
        <v>0</v>
      </c>
      <c r="J128" s="75">
        <v>21792.75</v>
      </c>
      <c r="K128">
        <f t="shared" si="2"/>
        <v>8</v>
      </c>
      <c r="L128" s="64">
        <v>1</v>
      </c>
      <c r="M128" s="64">
        <v>7</v>
      </c>
      <c r="N128" s="64">
        <v>0</v>
      </c>
      <c r="O128" s="75">
        <v>21467.93</v>
      </c>
      <c r="Q128" s="24"/>
    </row>
    <row r="129" spans="1:17" hidden="1" x14ac:dyDescent="0.35">
      <c r="A129" t="s">
        <v>75</v>
      </c>
      <c r="B129" s="72">
        <v>9007570200</v>
      </c>
      <c r="C129" s="74" t="s">
        <v>45</v>
      </c>
      <c r="D129" s="40">
        <v>36030.62631</v>
      </c>
      <c r="E129" s="40">
        <v>27654.5</v>
      </c>
      <c r="F129" s="64">
        <f>Table323[[#This Row],[HES Single]]+Table323[[#This Row],[HES 2-4]]+Table323[[#This Row],[HES 4+]]</f>
        <v>18</v>
      </c>
      <c r="G129" s="64">
        <v>18</v>
      </c>
      <c r="H129" s="64">
        <v>0</v>
      </c>
      <c r="I129" s="64">
        <v>0</v>
      </c>
      <c r="J129" s="75">
        <v>21162.98</v>
      </c>
      <c r="K129">
        <f t="shared" si="2"/>
        <v>0</v>
      </c>
      <c r="L129" s="64">
        <v>0</v>
      </c>
      <c r="M129" s="64">
        <v>0</v>
      </c>
      <c r="N129" s="64">
        <v>0</v>
      </c>
      <c r="O129" s="75">
        <v>0</v>
      </c>
      <c r="Q129" s="24"/>
    </row>
    <row r="130" spans="1:17" hidden="1" x14ac:dyDescent="0.35">
      <c r="A130" t="s">
        <v>75</v>
      </c>
      <c r="B130" s="72">
        <v>9007570300</v>
      </c>
      <c r="C130" s="74" t="s">
        <v>45</v>
      </c>
      <c r="D130" s="40">
        <v>148320.882759</v>
      </c>
      <c r="E130" s="40">
        <v>212487.71</v>
      </c>
      <c r="F130" s="64">
        <f>Table323[[#This Row],[HES Single]]+Table323[[#This Row],[HES 2-4]]+Table323[[#This Row],[HES 4+]]</f>
        <v>74</v>
      </c>
      <c r="G130" s="64">
        <v>74</v>
      </c>
      <c r="H130" s="64">
        <v>0</v>
      </c>
      <c r="I130" s="64">
        <v>0</v>
      </c>
      <c r="J130" s="75">
        <v>126675.58</v>
      </c>
      <c r="K130">
        <f t="shared" ref="K130:K193" si="3">L130+M130+N130</f>
        <v>0</v>
      </c>
      <c r="L130" s="64">
        <v>0</v>
      </c>
      <c r="M130" s="64">
        <v>0</v>
      </c>
      <c r="N130" s="64">
        <v>0</v>
      </c>
      <c r="O130" s="75">
        <v>0</v>
      </c>
      <c r="Q130" s="24"/>
    </row>
    <row r="131" spans="1:17" x14ac:dyDescent="0.35">
      <c r="A131" t="s">
        <v>76</v>
      </c>
      <c r="B131" s="72">
        <v>9001200301</v>
      </c>
      <c r="C131" s="74" t="s">
        <v>45</v>
      </c>
      <c r="D131" s="40">
        <v>764.97540000000004</v>
      </c>
      <c r="E131" s="40">
        <v>0</v>
      </c>
      <c r="F131" s="64">
        <f>Table323[[#This Row],[HES Single]]+Table323[[#This Row],[HES 2-4]]+Table323[[#This Row],[HES 4+]]</f>
        <v>0</v>
      </c>
      <c r="G131" s="64">
        <v>0</v>
      </c>
      <c r="H131" s="64">
        <v>0</v>
      </c>
      <c r="I131" s="64">
        <v>0</v>
      </c>
      <c r="J131" s="75">
        <v>0</v>
      </c>
      <c r="K131">
        <f t="shared" si="3"/>
        <v>0</v>
      </c>
      <c r="L131" s="64">
        <v>0</v>
      </c>
      <c r="M131" s="64">
        <v>0</v>
      </c>
      <c r="N131" s="64">
        <v>0</v>
      </c>
      <c r="O131" s="75">
        <v>0</v>
      </c>
      <c r="Q131" s="24"/>
    </row>
    <row r="132" spans="1:17" x14ac:dyDescent="0.35">
      <c r="A132" t="s">
        <v>76</v>
      </c>
      <c r="B132" s="72">
        <v>9001210100</v>
      </c>
      <c r="C132" s="74" t="s">
        <v>45</v>
      </c>
      <c r="D132" s="40">
        <v>49609.211105999995</v>
      </c>
      <c r="E132" s="40">
        <v>1712.48</v>
      </c>
      <c r="F132" s="64">
        <f>Table323[[#This Row],[HES Single]]+Table323[[#This Row],[HES 2-4]]+Table323[[#This Row],[HES 4+]]</f>
        <v>1</v>
      </c>
      <c r="G132" s="64">
        <v>1</v>
      </c>
      <c r="H132" s="64">
        <v>0</v>
      </c>
      <c r="I132" s="64">
        <v>0</v>
      </c>
      <c r="J132" s="75">
        <v>274.07</v>
      </c>
      <c r="K132">
        <f t="shared" si="3"/>
        <v>0</v>
      </c>
      <c r="L132" s="64">
        <v>0</v>
      </c>
      <c r="M132" s="64">
        <v>0</v>
      </c>
      <c r="N132" s="64">
        <v>0</v>
      </c>
      <c r="O132" s="75">
        <v>0</v>
      </c>
      <c r="Q132" s="24"/>
    </row>
    <row r="133" spans="1:17" x14ac:dyDescent="0.35">
      <c r="A133" t="s">
        <v>76</v>
      </c>
      <c r="B133" s="72">
        <v>9001210200</v>
      </c>
      <c r="C133" s="74" t="s">
        <v>45</v>
      </c>
      <c r="D133" s="40">
        <v>37759.221002999999</v>
      </c>
      <c r="E133" s="40">
        <v>17698.78</v>
      </c>
      <c r="F133" s="64">
        <f>Table323[[#This Row],[HES Single]]+Table323[[#This Row],[HES 2-4]]+Table323[[#This Row],[HES 4+]]</f>
        <v>0</v>
      </c>
      <c r="G133" s="64">
        <v>0</v>
      </c>
      <c r="H133" s="64">
        <v>0</v>
      </c>
      <c r="I133" s="64">
        <v>0</v>
      </c>
      <c r="J133" s="75">
        <v>0</v>
      </c>
      <c r="K133">
        <f t="shared" si="3"/>
        <v>5</v>
      </c>
      <c r="L133" s="64">
        <v>5</v>
      </c>
      <c r="M133" s="64">
        <v>0</v>
      </c>
      <c r="N133" s="64">
        <v>0</v>
      </c>
      <c r="O133" s="75">
        <v>9507.34</v>
      </c>
      <c r="Q133" s="24" t="s">
        <v>11</v>
      </c>
    </row>
    <row r="134" spans="1:17" x14ac:dyDescent="0.35">
      <c r="A134" t="s">
        <v>76</v>
      </c>
      <c r="B134" s="72">
        <v>9001210300</v>
      </c>
      <c r="C134" s="74" t="s">
        <v>45</v>
      </c>
      <c r="D134" s="40">
        <v>42498.347450999994</v>
      </c>
      <c r="E134" s="40">
        <v>16005.42</v>
      </c>
      <c r="F134" s="64">
        <f>Table323[[#This Row],[HES Single]]+Table323[[#This Row],[HES 2-4]]+Table323[[#This Row],[HES 4+]]</f>
        <v>8</v>
      </c>
      <c r="G134" s="64">
        <v>8</v>
      </c>
      <c r="H134" s="64">
        <v>0</v>
      </c>
      <c r="I134" s="64">
        <v>0</v>
      </c>
      <c r="J134" s="75">
        <v>7099.12</v>
      </c>
      <c r="K134">
        <f t="shared" si="3"/>
        <v>0</v>
      </c>
      <c r="L134" s="64">
        <v>0</v>
      </c>
      <c r="M134" s="64">
        <v>0</v>
      </c>
      <c r="N134" s="64">
        <v>0</v>
      </c>
      <c r="O134" s="75">
        <v>0</v>
      </c>
      <c r="Q134" s="24"/>
    </row>
    <row r="135" spans="1:17" x14ac:dyDescent="0.35">
      <c r="A135" t="s">
        <v>76</v>
      </c>
      <c r="B135" s="72">
        <v>9001210400</v>
      </c>
      <c r="C135" s="74" t="s">
        <v>45</v>
      </c>
      <c r="D135" s="40">
        <v>93143.750049000009</v>
      </c>
      <c r="E135" s="40">
        <v>35693.39</v>
      </c>
      <c r="F135" s="64">
        <f>Table323[[#This Row],[HES Single]]+Table323[[#This Row],[HES 2-4]]+Table323[[#This Row],[HES 4+]]</f>
        <v>19</v>
      </c>
      <c r="G135" s="64">
        <v>19</v>
      </c>
      <c r="H135" s="64">
        <v>0</v>
      </c>
      <c r="I135" s="64">
        <v>0</v>
      </c>
      <c r="J135" s="75">
        <v>22702.52</v>
      </c>
      <c r="K135">
        <f t="shared" si="3"/>
        <v>0</v>
      </c>
      <c r="L135" s="64">
        <v>0</v>
      </c>
      <c r="M135" s="64">
        <v>0</v>
      </c>
      <c r="N135" s="64">
        <v>0</v>
      </c>
      <c r="O135" s="75">
        <v>0</v>
      </c>
      <c r="Q135" s="24"/>
    </row>
    <row r="136" spans="1:17" x14ac:dyDescent="0.35">
      <c r="A136" t="s">
        <v>76</v>
      </c>
      <c r="B136" s="72">
        <v>9001210500</v>
      </c>
      <c r="C136" s="74" t="s">
        <v>45</v>
      </c>
      <c r="D136" s="40">
        <v>520670.14421100001</v>
      </c>
      <c r="E136" s="40">
        <v>660293.13249999995</v>
      </c>
      <c r="F136" s="64">
        <f>Table323[[#This Row],[HES Single]]+Table323[[#This Row],[HES 2-4]]+Table323[[#This Row],[HES 4+]]</f>
        <v>165</v>
      </c>
      <c r="G136" s="64">
        <v>165</v>
      </c>
      <c r="H136" s="64">
        <v>0</v>
      </c>
      <c r="I136" s="64">
        <v>0</v>
      </c>
      <c r="J136" s="75">
        <v>327946.33</v>
      </c>
      <c r="K136">
        <f t="shared" si="3"/>
        <v>27</v>
      </c>
      <c r="L136" s="64">
        <v>0</v>
      </c>
      <c r="M136" s="64">
        <v>27</v>
      </c>
      <c r="N136" s="64">
        <v>0</v>
      </c>
      <c r="O136" s="75">
        <v>32850.5</v>
      </c>
      <c r="Q136" s="24"/>
    </row>
    <row r="137" spans="1:17" x14ac:dyDescent="0.35">
      <c r="A137" t="s">
        <v>76</v>
      </c>
      <c r="B137" s="72">
        <v>9001210600</v>
      </c>
      <c r="C137" s="74" t="s">
        <v>55</v>
      </c>
      <c r="D137" s="40">
        <v>47378.791004999999</v>
      </c>
      <c r="E137" s="40">
        <v>14178.85</v>
      </c>
      <c r="F137" s="64">
        <f>Table323[[#This Row],[HES Single]]+Table323[[#This Row],[HES 2-4]]+Table323[[#This Row],[HES 4+]]</f>
        <v>7</v>
      </c>
      <c r="G137" s="64">
        <v>7</v>
      </c>
      <c r="H137" s="64">
        <v>0</v>
      </c>
      <c r="I137" s="64">
        <v>0</v>
      </c>
      <c r="J137" s="75">
        <v>9717.49</v>
      </c>
      <c r="K137">
        <f t="shared" si="3"/>
        <v>0</v>
      </c>
      <c r="L137" s="64">
        <v>0</v>
      </c>
      <c r="M137" s="64">
        <v>0</v>
      </c>
      <c r="N137" s="64">
        <v>0</v>
      </c>
      <c r="O137" s="75">
        <v>0</v>
      </c>
      <c r="Q137" s="24"/>
    </row>
    <row r="138" spans="1:17" x14ac:dyDescent="0.35">
      <c r="A138" t="s">
        <v>76</v>
      </c>
      <c r="B138" s="72">
        <v>9001210701</v>
      </c>
      <c r="C138" s="74" t="s">
        <v>45</v>
      </c>
      <c r="D138" s="40">
        <v>61869.840564000006</v>
      </c>
      <c r="E138" s="40">
        <v>84620.01</v>
      </c>
      <c r="F138" s="64">
        <f>Table323[[#This Row],[HES Single]]+Table323[[#This Row],[HES 2-4]]+Table323[[#This Row],[HES 4+]]</f>
        <v>10</v>
      </c>
      <c r="G138" s="64">
        <v>10</v>
      </c>
      <c r="H138" s="64">
        <v>0</v>
      </c>
      <c r="I138" s="64">
        <v>0</v>
      </c>
      <c r="J138" s="75">
        <v>12054.57</v>
      </c>
      <c r="K138">
        <f t="shared" si="3"/>
        <v>0</v>
      </c>
      <c r="L138" s="64">
        <v>0</v>
      </c>
      <c r="M138" s="64">
        <v>0</v>
      </c>
      <c r="N138" s="64">
        <v>0</v>
      </c>
      <c r="O138" s="75">
        <v>0</v>
      </c>
      <c r="Q138" s="24"/>
    </row>
    <row r="139" spans="1:17" x14ac:dyDescent="0.35">
      <c r="A139" t="s">
        <v>76</v>
      </c>
      <c r="B139" s="72">
        <v>9001210702</v>
      </c>
      <c r="C139" s="74" t="s">
        <v>45</v>
      </c>
      <c r="D139" s="40">
        <v>40550.669754000002</v>
      </c>
      <c r="E139" s="40">
        <v>6646.4849999999997</v>
      </c>
      <c r="F139" s="64">
        <f>Table323[[#This Row],[HES Single]]+Table323[[#This Row],[HES 2-4]]+Table323[[#This Row],[HES 4+]]</f>
        <v>8</v>
      </c>
      <c r="G139" s="64">
        <v>8</v>
      </c>
      <c r="H139" s="64">
        <v>0</v>
      </c>
      <c r="I139" s="64">
        <v>0</v>
      </c>
      <c r="J139" s="75">
        <v>4195.97</v>
      </c>
      <c r="K139">
        <f t="shared" si="3"/>
        <v>0</v>
      </c>
      <c r="L139" s="64">
        <v>0</v>
      </c>
      <c r="M139" s="64">
        <v>0</v>
      </c>
      <c r="N139" s="64">
        <v>0</v>
      </c>
      <c r="O139" s="75">
        <v>0</v>
      </c>
      <c r="Q139" s="24"/>
    </row>
    <row r="140" spans="1:17" x14ac:dyDescent="0.35">
      <c r="A140" t="s">
        <v>76</v>
      </c>
      <c r="B140" s="72">
        <v>9001210800</v>
      </c>
      <c r="C140" s="74" t="s">
        <v>45</v>
      </c>
      <c r="D140" s="40">
        <v>64267.028490000004</v>
      </c>
      <c r="E140" s="40">
        <v>63624.959999999999</v>
      </c>
      <c r="F140" s="64">
        <f>Table323[[#This Row],[HES Single]]+Table323[[#This Row],[HES 2-4]]+Table323[[#This Row],[HES 4+]]</f>
        <v>23</v>
      </c>
      <c r="G140" s="64">
        <v>23</v>
      </c>
      <c r="H140" s="64">
        <v>0</v>
      </c>
      <c r="I140" s="64">
        <v>0</v>
      </c>
      <c r="J140" s="75">
        <v>54003.199999999997</v>
      </c>
      <c r="K140">
        <f t="shared" si="3"/>
        <v>0</v>
      </c>
      <c r="L140" s="64">
        <v>0</v>
      </c>
      <c r="M140" s="64">
        <v>0</v>
      </c>
      <c r="N140" s="64">
        <v>0</v>
      </c>
      <c r="O140" s="75">
        <v>0</v>
      </c>
      <c r="Q140" s="24"/>
    </row>
    <row r="141" spans="1:17" x14ac:dyDescent="0.35">
      <c r="A141" t="s">
        <v>76</v>
      </c>
      <c r="B141" s="72">
        <v>9001210900</v>
      </c>
      <c r="C141" s="74" t="s">
        <v>45</v>
      </c>
      <c r="D141" s="40">
        <v>74198.912570999993</v>
      </c>
      <c r="E141" s="40">
        <v>66178.91</v>
      </c>
      <c r="F141" s="64">
        <f>Table323[[#This Row],[HES Single]]+Table323[[#This Row],[HES 2-4]]+Table323[[#This Row],[HES 4+]]</f>
        <v>27</v>
      </c>
      <c r="G141" s="64">
        <v>27</v>
      </c>
      <c r="H141" s="64">
        <v>0</v>
      </c>
      <c r="I141" s="64">
        <v>0</v>
      </c>
      <c r="J141" s="75">
        <v>54757.74</v>
      </c>
      <c r="K141">
        <f t="shared" si="3"/>
        <v>0</v>
      </c>
      <c r="L141" s="64">
        <v>0</v>
      </c>
      <c r="M141" s="64">
        <v>0</v>
      </c>
      <c r="N141" s="64">
        <v>0</v>
      </c>
      <c r="O141" s="75">
        <v>0</v>
      </c>
      <c r="Q141" s="24"/>
    </row>
    <row r="142" spans="1:17" x14ac:dyDescent="0.35">
      <c r="A142" t="s">
        <v>76</v>
      </c>
      <c r="B142" s="72">
        <v>9001211000</v>
      </c>
      <c r="C142" s="74" t="s">
        <v>45</v>
      </c>
      <c r="D142" s="40">
        <v>53136.210414000001</v>
      </c>
      <c r="E142" s="40">
        <v>21357.1</v>
      </c>
      <c r="F142" s="64">
        <f>Table323[[#This Row],[HES Single]]+Table323[[#This Row],[HES 2-4]]+Table323[[#This Row],[HES 4+]]</f>
        <v>12</v>
      </c>
      <c r="G142" s="64">
        <v>12</v>
      </c>
      <c r="H142" s="64">
        <v>0</v>
      </c>
      <c r="I142" s="64">
        <v>0</v>
      </c>
      <c r="J142" s="75">
        <v>15134.43</v>
      </c>
      <c r="K142">
        <f t="shared" si="3"/>
        <v>0</v>
      </c>
      <c r="L142" s="64">
        <v>0</v>
      </c>
      <c r="M142" s="64">
        <v>0</v>
      </c>
      <c r="N142" s="64">
        <v>0</v>
      </c>
      <c r="O142" s="75">
        <v>0</v>
      </c>
      <c r="Q142" s="24"/>
    </row>
    <row r="143" spans="1:17" x14ac:dyDescent="0.35">
      <c r="A143" t="s">
        <v>76</v>
      </c>
      <c r="B143" s="72">
        <v>9001211100</v>
      </c>
      <c r="C143" s="74" t="s">
        <v>45</v>
      </c>
      <c r="D143" s="40">
        <v>510.3861</v>
      </c>
      <c r="E143" s="40">
        <v>211.05</v>
      </c>
      <c r="F143" s="64">
        <f>Table323[[#This Row],[HES Single]]+Table323[[#This Row],[HES 2-4]]+Table323[[#This Row],[HES 4+]]</f>
        <v>0</v>
      </c>
      <c r="G143" s="64">
        <v>0</v>
      </c>
      <c r="H143" s="64">
        <v>0</v>
      </c>
      <c r="I143" s="64">
        <v>0</v>
      </c>
      <c r="J143" s="75">
        <v>0</v>
      </c>
      <c r="K143">
        <f t="shared" si="3"/>
        <v>0</v>
      </c>
      <c r="L143" s="64">
        <v>0</v>
      </c>
      <c r="M143" s="64">
        <v>0</v>
      </c>
      <c r="N143" s="64">
        <v>0</v>
      </c>
      <c r="O143" s="75">
        <v>0</v>
      </c>
      <c r="Q143" s="24"/>
    </row>
    <row r="144" spans="1:17" x14ac:dyDescent="0.35">
      <c r="A144" t="s">
        <v>76</v>
      </c>
      <c r="B144" s="72">
        <v>9001211200</v>
      </c>
      <c r="C144" s="74" t="s">
        <v>45</v>
      </c>
      <c r="D144" s="40">
        <v>73236.859647000005</v>
      </c>
      <c r="E144" s="40">
        <v>33889.339999999997</v>
      </c>
      <c r="F144" s="64">
        <f>Table323[[#This Row],[HES Single]]+Table323[[#This Row],[HES 2-4]]+Table323[[#This Row],[HES 4+]]</f>
        <v>15</v>
      </c>
      <c r="G144" s="64">
        <v>15</v>
      </c>
      <c r="H144" s="64">
        <v>0</v>
      </c>
      <c r="I144" s="64">
        <v>0</v>
      </c>
      <c r="J144" s="75">
        <v>28431.11</v>
      </c>
      <c r="K144">
        <f t="shared" si="3"/>
        <v>0</v>
      </c>
      <c r="L144" s="64">
        <v>0</v>
      </c>
      <c r="M144" s="64">
        <v>0</v>
      </c>
      <c r="N144" s="64">
        <v>0</v>
      </c>
      <c r="O144" s="75">
        <v>0</v>
      </c>
      <c r="Q144" s="24"/>
    </row>
    <row r="145" spans="1:17" x14ac:dyDescent="0.35">
      <c r="A145" t="s">
        <v>76</v>
      </c>
      <c r="B145" s="72">
        <v>9001211300</v>
      </c>
      <c r="C145" s="74" t="s">
        <v>45</v>
      </c>
      <c r="D145" s="40">
        <v>47380.371380999997</v>
      </c>
      <c r="E145" s="40">
        <v>21328.87</v>
      </c>
      <c r="F145" s="64">
        <f>Table323[[#This Row],[HES Single]]+Table323[[#This Row],[HES 2-4]]+Table323[[#This Row],[HES 4+]]</f>
        <v>10</v>
      </c>
      <c r="G145" s="64">
        <v>10</v>
      </c>
      <c r="H145" s="64">
        <v>0</v>
      </c>
      <c r="I145" s="64">
        <v>0</v>
      </c>
      <c r="J145" s="75">
        <v>14903.76</v>
      </c>
      <c r="K145">
        <f t="shared" si="3"/>
        <v>0</v>
      </c>
      <c r="L145" s="64">
        <v>0</v>
      </c>
      <c r="M145" s="64">
        <v>0</v>
      </c>
      <c r="N145" s="64">
        <v>0</v>
      </c>
      <c r="O145" s="75">
        <v>0</v>
      </c>
      <c r="Q145" s="24"/>
    </row>
    <row r="146" spans="1:17" x14ac:dyDescent="0.35">
      <c r="A146" t="s">
        <v>76</v>
      </c>
      <c r="B146" s="72">
        <v>9001211400</v>
      </c>
      <c r="C146" s="74" t="s">
        <v>45</v>
      </c>
      <c r="D146" s="40">
        <v>52694.714120999997</v>
      </c>
      <c r="E146" s="40">
        <v>28844.46</v>
      </c>
      <c r="F146" s="64">
        <f>Table323[[#This Row],[HES Single]]+Table323[[#This Row],[HES 2-4]]+Table323[[#This Row],[HES 4+]]</f>
        <v>12</v>
      </c>
      <c r="G146" s="64">
        <v>12</v>
      </c>
      <c r="H146" s="64">
        <v>0</v>
      </c>
      <c r="I146" s="64">
        <v>0</v>
      </c>
      <c r="J146" s="75">
        <v>11902.4</v>
      </c>
      <c r="K146">
        <f t="shared" si="3"/>
        <v>0</v>
      </c>
      <c r="L146" s="64">
        <v>0</v>
      </c>
      <c r="M146" s="64">
        <v>0</v>
      </c>
      <c r="N146" s="64">
        <v>0</v>
      </c>
      <c r="O146" s="75">
        <v>0</v>
      </c>
      <c r="Q146" s="24"/>
    </row>
    <row r="147" spans="1:17" x14ac:dyDescent="0.35">
      <c r="A147" t="s">
        <v>76</v>
      </c>
      <c r="B147" s="72">
        <v>9001220100</v>
      </c>
      <c r="C147" s="74" t="s">
        <v>45</v>
      </c>
      <c r="D147" s="40">
        <v>208.22613000000001</v>
      </c>
      <c r="E147" s="40">
        <v>0</v>
      </c>
      <c r="F147" s="64">
        <f>Table323[[#This Row],[HES Single]]+Table323[[#This Row],[HES 2-4]]+Table323[[#This Row],[HES 4+]]</f>
        <v>0</v>
      </c>
      <c r="G147" s="64">
        <v>0</v>
      </c>
      <c r="H147" s="64">
        <v>0</v>
      </c>
      <c r="I147" s="64">
        <v>0</v>
      </c>
      <c r="J147" s="75">
        <v>0</v>
      </c>
      <c r="K147">
        <f t="shared" si="3"/>
        <v>0</v>
      </c>
      <c r="L147" s="64">
        <v>0</v>
      </c>
      <c r="M147" s="64">
        <v>0</v>
      </c>
      <c r="N147" s="64">
        <v>0</v>
      </c>
      <c r="O147" s="75">
        <v>0</v>
      </c>
      <c r="Q147" s="24"/>
    </row>
    <row r="148" spans="1:17" x14ac:dyDescent="0.35">
      <c r="A148" t="s">
        <v>76</v>
      </c>
      <c r="B148" s="72">
        <v>9001220200</v>
      </c>
      <c r="C148" s="74" t="s">
        <v>45</v>
      </c>
      <c r="D148" s="40">
        <v>124.9521</v>
      </c>
      <c r="E148" s="40">
        <v>0</v>
      </c>
      <c r="F148" s="64">
        <f>Table323[[#This Row],[HES Single]]+Table323[[#This Row],[HES 2-4]]+Table323[[#This Row],[HES 4+]]</f>
        <v>0</v>
      </c>
      <c r="G148" s="64">
        <v>0</v>
      </c>
      <c r="H148" s="64">
        <v>0</v>
      </c>
      <c r="I148" s="64">
        <v>0</v>
      </c>
      <c r="J148" s="75">
        <v>0</v>
      </c>
      <c r="K148">
        <f t="shared" si="3"/>
        <v>0</v>
      </c>
      <c r="L148" s="64">
        <v>0</v>
      </c>
      <c r="M148" s="64">
        <v>0</v>
      </c>
      <c r="N148" s="64">
        <v>0</v>
      </c>
      <c r="O148" s="75">
        <v>0</v>
      </c>
      <c r="Q148" s="24"/>
    </row>
    <row r="149" spans="1:17" x14ac:dyDescent="0.35">
      <c r="A149" t="s">
        <v>76</v>
      </c>
      <c r="B149" s="72">
        <v>9001220300</v>
      </c>
      <c r="C149" s="74" t="s">
        <v>45</v>
      </c>
      <c r="D149" s="40">
        <v>516.58781999999997</v>
      </c>
      <c r="E149" s="40">
        <v>0</v>
      </c>
      <c r="F149" s="64">
        <f>Table323[[#This Row],[HES Single]]+Table323[[#This Row],[HES 2-4]]+Table323[[#This Row],[HES 4+]]</f>
        <v>0</v>
      </c>
      <c r="G149" s="64">
        <v>0</v>
      </c>
      <c r="H149" s="64">
        <v>0</v>
      </c>
      <c r="I149" s="64">
        <v>0</v>
      </c>
      <c r="J149" s="75">
        <v>0</v>
      </c>
      <c r="K149">
        <f t="shared" si="3"/>
        <v>0</v>
      </c>
      <c r="L149" s="64">
        <v>0</v>
      </c>
      <c r="M149" s="64">
        <v>0</v>
      </c>
      <c r="N149" s="64">
        <v>0</v>
      </c>
      <c r="O149" s="75">
        <v>0</v>
      </c>
      <c r="Q149" s="24"/>
    </row>
    <row r="150" spans="1:17" x14ac:dyDescent="0.35">
      <c r="A150" t="s">
        <v>76</v>
      </c>
      <c r="B150" s="72">
        <v>9001240100</v>
      </c>
      <c r="C150" s="74" t="s">
        <v>45</v>
      </c>
      <c r="D150" s="40">
        <v>65.886030000000005</v>
      </c>
      <c r="E150" s="40">
        <v>0</v>
      </c>
      <c r="F150" s="64">
        <f>Table323[[#This Row],[HES Single]]+Table323[[#This Row],[HES 2-4]]+Table323[[#This Row],[HES 4+]]</f>
        <v>0</v>
      </c>
      <c r="G150" s="64">
        <v>0</v>
      </c>
      <c r="H150" s="64">
        <v>0</v>
      </c>
      <c r="I150" s="64">
        <v>0</v>
      </c>
      <c r="J150" s="75">
        <v>0</v>
      </c>
      <c r="K150">
        <f t="shared" si="3"/>
        <v>0</v>
      </c>
      <c r="L150" s="64">
        <v>0</v>
      </c>
      <c r="M150" s="64">
        <v>0</v>
      </c>
      <c r="N150" s="64">
        <v>0</v>
      </c>
      <c r="O150" s="75">
        <v>0</v>
      </c>
      <c r="Q150" s="24"/>
    </row>
    <row r="151" spans="1:17" x14ac:dyDescent="0.35">
      <c r="A151" t="s">
        <v>76</v>
      </c>
      <c r="B151" s="72">
        <v>9001245200</v>
      </c>
      <c r="C151" s="74" t="s">
        <v>45</v>
      </c>
      <c r="D151" s="40">
        <v>305.89355999999998</v>
      </c>
      <c r="E151" s="40">
        <v>0</v>
      </c>
      <c r="F151" s="64">
        <f>Table323[[#This Row],[HES Single]]+Table323[[#This Row],[HES 2-4]]+Table323[[#This Row],[HES 4+]]</f>
        <v>0</v>
      </c>
      <c r="G151" s="64">
        <v>0</v>
      </c>
      <c r="H151" s="64">
        <v>0</v>
      </c>
      <c r="I151" s="64">
        <v>0</v>
      </c>
      <c r="J151" s="75">
        <v>0</v>
      </c>
      <c r="K151">
        <f t="shared" si="3"/>
        <v>0</v>
      </c>
      <c r="L151" s="64">
        <v>0</v>
      </c>
      <c r="M151" s="64">
        <v>0</v>
      </c>
      <c r="N151" s="64">
        <v>0</v>
      </c>
      <c r="O151" s="75">
        <v>0</v>
      </c>
      <c r="Q151" s="24"/>
    </row>
    <row r="152" spans="1:17" x14ac:dyDescent="0.35">
      <c r="A152" t="s">
        <v>76</v>
      </c>
      <c r="B152" s="72">
        <v>9001245600</v>
      </c>
      <c r="C152" s="74" t="s">
        <v>45</v>
      </c>
      <c r="D152" s="40">
        <v>1776.00549</v>
      </c>
      <c r="E152" s="40">
        <v>0</v>
      </c>
      <c r="F152" s="64">
        <f>Table323[[#This Row],[HES Single]]+Table323[[#This Row],[HES 2-4]]+Table323[[#This Row],[HES 4+]]</f>
        <v>0</v>
      </c>
      <c r="G152" s="64">
        <v>0</v>
      </c>
      <c r="H152" s="64">
        <v>0</v>
      </c>
      <c r="I152" s="64">
        <v>0</v>
      </c>
      <c r="J152" s="75">
        <v>0</v>
      </c>
      <c r="K152">
        <f t="shared" si="3"/>
        <v>0</v>
      </c>
      <c r="L152" s="64">
        <v>0</v>
      </c>
      <c r="M152" s="64">
        <v>0</v>
      </c>
      <c r="N152" s="64">
        <v>0</v>
      </c>
      <c r="O152" s="75">
        <v>0</v>
      </c>
      <c r="Q152" s="24"/>
    </row>
    <row r="153" spans="1:17" x14ac:dyDescent="0.35">
      <c r="A153" t="s">
        <v>77</v>
      </c>
      <c r="B153" s="72">
        <v>9001100300</v>
      </c>
      <c r="C153" s="74" t="s">
        <v>45</v>
      </c>
      <c r="D153" s="40">
        <v>160829.94181800002</v>
      </c>
      <c r="E153" s="40">
        <v>272463.03499999997</v>
      </c>
      <c r="F153" s="64">
        <f>Table323[[#This Row],[HES Single]]+Table323[[#This Row],[HES 2-4]]+Table323[[#This Row],[HES 4+]]</f>
        <v>62</v>
      </c>
      <c r="G153" s="64">
        <v>62</v>
      </c>
      <c r="H153" s="64">
        <v>0</v>
      </c>
      <c r="I153" s="64">
        <v>0</v>
      </c>
      <c r="J153" s="75">
        <v>136000</v>
      </c>
      <c r="K153">
        <f t="shared" si="3"/>
        <v>0</v>
      </c>
      <c r="L153" s="64">
        <v>0</v>
      </c>
      <c r="M153" s="64">
        <v>0</v>
      </c>
      <c r="N153" s="64">
        <v>0</v>
      </c>
      <c r="O153" s="75">
        <v>0</v>
      </c>
      <c r="Q153" s="24"/>
    </row>
    <row r="154" spans="1:17" x14ac:dyDescent="0.35">
      <c r="A154" t="s">
        <v>77</v>
      </c>
      <c r="B154" s="72">
        <v>9001102010</v>
      </c>
      <c r="C154" s="74" t="s">
        <v>45</v>
      </c>
      <c r="D154" s="40">
        <v>53.279730000000001</v>
      </c>
      <c r="E154" s="40">
        <v>0</v>
      </c>
      <c r="F154" s="64">
        <f>Table323[[#This Row],[HES Single]]+Table323[[#This Row],[HES 2-4]]+Table323[[#This Row],[HES 4+]]</f>
        <v>0</v>
      </c>
      <c r="G154" s="64">
        <v>0</v>
      </c>
      <c r="H154" s="64">
        <v>0</v>
      </c>
      <c r="I154" s="64">
        <v>0</v>
      </c>
      <c r="J154" s="75">
        <v>0</v>
      </c>
      <c r="K154">
        <f t="shared" si="3"/>
        <v>0</v>
      </c>
      <c r="L154" s="64">
        <v>0</v>
      </c>
      <c r="M154" s="64">
        <v>0</v>
      </c>
      <c r="N154" s="64">
        <v>0</v>
      </c>
      <c r="O154" s="75">
        <v>0</v>
      </c>
      <c r="Q154" s="24"/>
    </row>
    <row r="155" spans="1:17" x14ac:dyDescent="0.35">
      <c r="A155" t="s">
        <v>77</v>
      </c>
      <c r="B155" s="72">
        <v>9001102020</v>
      </c>
      <c r="C155" s="74" t="s">
        <v>45</v>
      </c>
      <c r="D155" s="40">
        <v>33.925919999999998</v>
      </c>
      <c r="E155" s="40">
        <v>0</v>
      </c>
      <c r="F155" s="64">
        <f>Table323[[#This Row],[HES Single]]+Table323[[#This Row],[HES 2-4]]+Table323[[#This Row],[HES 4+]]</f>
        <v>0</v>
      </c>
      <c r="G155" s="64">
        <v>0</v>
      </c>
      <c r="H155" s="64">
        <v>0</v>
      </c>
      <c r="I155" s="64">
        <v>0</v>
      </c>
      <c r="J155" s="75">
        <v>0</v>
      </c>
      <c r="K155">
        <f t="shared" si="3"/>
        <v>0</v>
      </c>
      <c r="L155" s="64">
        <v>0</v>
      </c>
      <c r="M155" s="64">
        <v>0</v>
      </c>
      <c r="N155" s="64">
        <v>0</v>
      </c>
      <c r="O155" s="75">
        <v>0</v>
      </c>
      <c r="Q155" s="24"/>
    </row>
    <row r="156" spans="1:17" x14ac:dyDescent="0.35">
      <c r="A156" t="s">
        <v>77</v>
      </c>
      <c r="B156" s="72">
        <v>9001103000</v>
      </c>
      <c r="C156" s="74" t="s">
        <v>45</v>
      </c>
      <c r="D156" s="40">
        <v>75.541200000000003</v>
      </c>
      <c r="E156" s="40">
        <v>0</v>
      </c>
      <c r="F156" s="64">
        <f>Table323[[#This Row],[HES Single]]+Table323[[#This Row],[HES 2-4]]+Table323[[#This Row],[HES 4+]]</f>
        <v>0</v>
      </c>
      <c r="G156" s="64">
        <v>0</v>
      </c>
      <c r="H156" s="64">
        <v>0</v>
      </c>
      <c r="I156" s="64">
        <v>0</v>
      </c>
      <c r="J156" s="75">
        <v>0</v>
      </c>
      <c r="K156">
        <f t="shared" si="3"/>
        <v>0</v>
      </c>
      <c r="L156" s="64">
        <v>0</v>
      </c>
      <c r="M156" s="64">
        <v>0</v>
      </c>
      <c r="N156" s="64">
        <v>0</v>
      </c>
      <c r="O156" s="75">
        <v>0</v>
      </c>
      <c r="Q156" s="24"/>
    </row>
    <row r="157" spans="1:17" x14ac:dyDescent="0.35">
      <c r="A157" t="s">
        <v>77</v>
      </c>
      <c r="B157" s="72">
        <v>9001105000</v>
      </c>
      <c r="C157" s="74" t="s">
        <v>45</v>
      </c>
      <c r="D157" s="40">
        <v>128.11574999999999</v>
      </c>
      <c r="E157" s="40">
        <v>0</v>
      </c>
      <c r="F157" s="64">
        <f>Table323[[#This Row],[HES Single]]+Table323[[#This Row],[HES 2-4]]+Table323[[#This Row],[HES 4+]]</f>
        <v>0</v>
      </c>
      <c r="G157" s="64">
        <v>0</v>
      </c>
      <c r="H157" s="64">
        <v>0</v>
      </c>
      <c r="I157" s="64">
        <v>0</v>
      </c>
      <c r="J157" s="75">
        <v>0</v>
      </c>
      <c r="K157">
        <f t="shared" si="3"/>
        <v>0</v>
      </c>
      <c r="L157" s="64">
        <v>0</v>
      </c>
      <c r="M157" s="64">
        <v>0</v>
      </c>
      <c r="N157" s="64">
        <v>0</v>
      </c>
      <c r="O157" s="75">
        <v>0</v>
      </c>
      <c r="Q157" s="24"/>
    </row>
    <row r="158" spans="1:17" x14ac:dyDescent="0.35">
      <c r="A158" t="s">
        <v>77</v>
      </c>
      <c r="B158" s="72">
        <v>9001106000</v>
      </c>
      <c r="C158" s="74" t="s">
        <v>45</v>
      </c>
      <c r="D158" s="40">
        <v>124.65747</v>
      </c>
      <c r="E158" s="40">
        <v>0</v>
      </c>
      <c r="F158" s="64">
        <f>Table323[[#This Row],[HES Single]]+Table323[[#This Row],[HES 2-4]]+Table323[[#This Row],[HES 4+]]</f>
        <v>0</v>
      </c>
      <c r="G158" s="64">
        <v>0</v>
      </c>
      <c r="H158" s="64">
        <v>0</v>
      </c>
      <c r="I158" s="64">
        <v>0</v>
      </c>
      <c r="J158" s="75">
        <v>0</v>
      </c>
      <c r="K158">
        <f t="shared" si="3"/>
        <v>0</v>
      </c>
      <c r="L158" s="64">
        <v>0</v>
      </c>
      <c r="M158" s="64">
        <v>0</v>
      </c>
      <c r="N158" s="64">
        <v>0</v>
      </c>
      <c r="O158" s="75">
        <v>0</v>
      </c>
      <c r="Q158" s="24"/>
    </row>
    <row r="159" spans="1:17" x14ac:dyDescent="0.35">
      <c r="A159" t="s">
        <v>77</v>
      </c>
      <c r="B159" s="72">
        <v>9001109000</v>
      </c>
      <c r="C159" s="74" t="s">
        <v>45</v>
      </c>
      <c r="D159" s="40">
        <v>95.745090000000005</v>
      </c>
      <c r="E159" s="40">
        <v>0</v>
      </c>
      <c r="F159" s="64">
        <f>Table323[[#This Row],[HES Single]]+Table323[[#This Row],[HES 2-4]]+Table323[[#This Row],[HES 4+]]</f>
        <v>0</v>
      </c>
      <c r="G159" s="64">
        <v>0</v>
      </c>
      <c r="H159" s="64">
        <v>0</v>
      </c>
      <c r="I159" s="64">
        <v>0</v>
      </c>
      <c r="J159" s="75">
        <v>0</v>
      </c>
      <c r="K159">
        <f t="shared" si="3"/>
        <v>0</v>
      </c>
      <c r="L159" s="64">
        <v>0</v>
      </c>
      <c r="M159" s="64">
        <v>0</v>
      </c>
      <c r="N159" s="64">
        <v>0</v>
      </c>
      <c r="O159" s="75">
        <v>0</v>
      </c>
      <c r="Q159" s="24"/>
    </row>
    <row r="160" spans="1:17" x14ac:dyDescent="0.35">
      <c r="A160" t="s">
        <v>77</v>
      </c>
      <c r="B160" s="72">
        <v>9001113000</v>
      </c>
      <c r="C160" s="74" t="s">
        <v>45</v>
      </c>
      <c r="D160" s="40">
        <v>93.77928</v>
      </c>
      <c r="E160" s="40">
        <v>0</v>
      </c>
      <c r="F160" s="64">
        <f>Table323[[#This Row],[HES Single]]+Table323[[#This Row],[HES 2-4]]+Table323[[#This Row],[HES 4+]]</f>
        <v>0</v>
      </c>
      <c r="G160" s="64">
        <v>0</v>
      </c>
      <c r="H160" s="64">
        <v>0</v>
      </c>
      <c r="I160" s="64">
        <v>0</v>
      </c>
      <c r="J160" s="75">
        <v>0</v>
      </c>
      <c r="K160">
        <f t="shared" si="3"/>
        <v>0</v>
      </c>
      <c r="L160" s="64">
        <v>0</v>
      </c>
      <c r="M160" s="64">
        <v>0</v>
      </c>
      <c r="N160" s="64">
        <v>0</v>
      </c>
      <c r="O160" s="75">
        <v>0</v>
      </c>
      <c r="Q160" s="24"/>
    </row>
    <row r="161" spans="1:17" x14ac:dyDescent="0.35">
      <c r="A161" t="s">
        <v>77</v>
      </c>
      <c r="B161" s="72">
        <v>9001201000</v>
      </c>
      <c r="C161" s="74" t="s">
        <v>45</v>
      </c>
      <c r="D161" s="40">
        <v>372.08870999999999</v>
      </c>
      <c r="E161" s="40">
        <v>1858.38</v>
      </c>
      <c r="F161" s="64">
        <f>Table323[[#This Row],[HES Single]]+Table323[[#This Row],[HES 2-4]]+Table323[[#This Row],[HES 4+]]</f>
        <v>1</v>
      </c>
      <c r="G161" s="64">
        <v>1</v>
      </c>
      <c r="H161" s="64">
        <v>0</v>
      </c>
      <c r="I161" s="64">
        <v>0</v>
      </c>
      <c r="J161" s="75">
        <v>1858.38</v>
      </c>
      <c r="K161">
        <f t="shared" si="3"/>
        <v>0</v>
      </c>
      <c r="L161" s="64">
        <v>0</v>
      </c>
      <c r="M161" s="64">
        <v>0</v>
      </c>
      <c r="N161" s="64">
        <v>0</v>
      </c>
      <c r="O161" s="75">
        <v>0</v>
      </c>
      <c r="Q161" s="24"/>
    </row>
    <row r="162" spans="1:17" x14ac:dyDescent="0.35">
      <c r="A162" t="s">
        <v>77</v>
      </c>
      <c r="B162" s="72">
        <v>9001202000</v>
      </c>
      <c r="C162" s="74" t="s">
        <v>45</v>
      </c>
      <c r="D162" s="40">
        <v>34.76634</v>
      </c>
      <c r="E162" s="40">
        <v>0</v>
      </c>
      <c r="F162" s="64">
        <f>Table323[[#This Row],[HES Single]]+Table323[[#This Row],[HES 2-4]]+Table323[[#This Row],[HES 4+]]</f>
        <v>0</v>
      </c>
      <c r="G162" s="64">
        <v>0</v>
      </c>
      <c r="H162" s="64">
        <v>0</v>
      </c>
      <c r="I162" s="64">
        <v>0</v>
      </c>
      <c r="J162" s="75">
        <v>0</v>
      </c>
      <c r="K162">
        <f t="shared" si="3"/>
        <v>0</v>
      </c>
      <c r="L162" s="64">
        <v>0</v>
      </c>
      <c r="M162" s="64">
        <v>0</v>
      </c>
      <c r="N162" s="64">
        <v>0</v>
      </c>
      <c r="O162" s="75">
        <v>0</v>
      </c>
      <c r="Q162" s="24"/>
    </row>
    <row r="163" spans="1:17" x14ac:dyDescent="0.35">
      <c r="A163" t="s">
        <v>77</v>
      </c>
      <c r="B163" s="72">
        <v>9001205000</v>
      </c>
      <c r="C163" s="74" t="s">
        <v>45</v>
      </c>
      <c r="D163" s="40">
        <v>117.00675</v>
      </c>
      <c r="E163" s="40">
        <v>0</v>
      </c>
      <c r="F163" s="64">
        <f>Table323[[#This Row],[HES Single]]+Table323[[#This Row],[HES 2-4]]+Table323[[#This Row],[HES 4+]]</f>
        <v>0</v>
      </c>
      <c r="G163" s="64">
        <v>0</v>
      </c>
      <c r="H163" s="64">
        <v>0</v>
      </c>
      <c r="I163" s="64">
        <v>0</v>
      </c>
      <c r="J163" s="75">
        <v>0</v>
      </c>
      <c r="K163">
        <f t="shared" si="3"/>
        <v>0</v>
      </c>
      <c r="L163" s="64">
        <v>0</v>
      </c>
      <c r="M163" s="64">
        <v>0</v>
      </c>
      <c r="N163" s="64">
        <v>0</v>
      </c>
      <c r="O163" s="75">
        <v>0</v>
      </c>
      <c r="Q163" s="24"/>
    </row>
    <row r="164" spans="1:17" x14ac:dyDescent="0.35">
      <c r="A164" t="s">
        <v>77</v>
      </c>
      <c r="B164" s="72">
        <v>9001206000</v>
      </c>
      <c r="C164" s="74" t="s">
        <v>45</v>
      </c>
      <c r="D164" s="40">
        <v>17.7744</v>
      </c>
      <c r="E164" s="40">
        <v>0</v>
      </c>
      <c r="F164" s="64">
        <f>Table323[[#This Row],[HES Single]]+Table323[[#This Row],[HES 2-4]]+Table323[[#This Row],[HES 4+]]</f>
        <v>0</v>
      </c>
      <c r="G164" s="64">
        <v>0</v>
      </c>
      <c r="H164" s="64">
        <v>0</v>
      </c>
      <c r="I164" s="64">
        <v>0</v>
      </c>
      <c r="J164" s="75">
        <v>0</v>
      </c>
      <c r="K164">
        <f t="shared" si="3"/>
        <v>0</v>
      </c>
      <c r="L164" s="64">
        <v>0</v>
      </c>
      <c r="M164" s="64">
        <v>0</v>
      </c>
      <c r="N164" s="64">
        <v>0</v>
      </c>
      <c r="O164" s="75">
        <v>0</v>
      </c>
      <c r="Q164" s="24"/>
    </row>
    <row r="165" spans="1:17" x14ac:dyDescent="0.35">
      <c r="A165" t="s">
        <v>77</v>
      </c>
      <c r="B165" s="72">
        <v>9001207000</v>
      </c>
      <c r="C165" s="74" t="s">
        <v>45</v>
      </c>
      <c r="D165" s="40">
        <v>14.70252</v>
      </c>
      <c r="E165" s="40">
        <v>0</v>
      </c>
      <c r="F165" s="64">
        <f>Table323[[#This Row],[HES Single]]+Table323[[#This Row],[HES 2-4]]+Table323[[#This Row],[HES 4+]]</f>
        <v>0</v>
      </c>
      <c r="G165" s="64">
        <v>0</v>
      </c>
      <c r="H165" s="64">
        <v>0</v>
      </c>
      <c r="I165" s="64">
        <v>0</v>
      </c>
      <c r="J165" s="75">
        <v>0</v>
      </c>
      <c r="K165">
        <f t="shared" si="3"/>
        <v>0</v>
      </c>
      <c r="L165" s="64">
        <v>0</v>
      </c>
      <c r="M165" s="64">
        <v>0</v>
      </c>
      <c r="N165" s="64">
        <v>0</v>
      </c>
      <c r="O165" s="75">
        <v>0</v>
      </c>
      <c r="Q165" s="24"/>
    </row>
    <row r="166" spans="1:17" x14ac:dyDescent="0.35">
      <c r="A166" t="s">
        <v>77</v>
      </c>
      <c r="B166" s="72">
        <v>9001209000</v>
      </c>
      <c r="C166" s="74" t="s">
        <v>45</v>
      </c>
      <c r="D166" s="40">
        <v>349.81274999999999</v>
      </c>
      <c r="E166" s="40">
        <v>0</v>
      </c>
      <c r="F166" s="64">
        <f>Table323[[#This Row],[HES Single]]+Table323[[#This Row],[HES 2-4]]+Table323[[#This Row],[HES 4+]]</f>
        <v>0</v>
      </c>
      <c r="G166" s="64">
        <v>0</v>
      </c>
      <c r="H166" s="64">
        <v>0</v>
      </c>
      <c r="I166" s="64">
        <v>0</v>
      </c>
      <c r="J166" s="75">
        <v>0</v>
      </c>
      <c r="K166">
        <f t="shared" si="3"/>
        <v>0</v>
      </c>
      <c r="L166" s="64">
        <v>0</v>
      </c>
      <c r="M166" s="64">
        <v>0</v>
      </c>
      <c r="N166" s="64">
        <v>0</v>
      </c>
      <c r="O166" s="75">
        <v>0</v>
      </c>
      <c r="Q166" s="24"/>
    </row>
    <row r="167" spans="1:17" x14ac:dyDescent="0.35">
      <c r="A167" t="s">
        <v>77</v>
      </c>
      <c r="B167" s="72">
        <v>9001210000</v>
      </c>
      <c r="C167" s="74" t="s">
        <v>45</v>
      </c>
      <c r="D167" s="40">
        <v>38.62068</v>
      </c>
      <c r="E167" s="40">
        <v>0</v>
      </c>
      <c r="F167" s="64">
        <f>Table323[[#This Row],[HES Single]]+Table323[[#This Row],[HES 2-4]]+Table323[[#This Row],[HES 4+]]</f>
        <v>0</v>
      </c>
      <c r="G167" s="64">
        <v>0</v>
      </c>
      <c r="H167" s="64">
        <v>0</v>
      </c>
      <c r="I167" s="64">
        <v>0</v>
      </c>
      <c r="J167" s="75">
        <v>0</v>
      </c>
      <c r="K167">
        <f t="shared" si="3"/>
        <v>0</v>
      </c>
      <c r="L167" s="64">
        <v>0</v>
      </c>
      <c r="M167" s="64">
        <v>0</v>
      </c>
      <c r="N167" s="64">
        <v>0</v>
      </c>
      <c r="O167" s="75">
        <v>0</v>
      </c>
      <c r="Q167" s="24"/>
    </row>
    <row r="168" spans="1:17" x14ac:dyDescent="0.35">
      <c r="A168" t="s">
        <v>77</v>
      </c>
      <c r="B168" s="72">
        <v>9001211000</v>
      </c>
      <c r="C168" s="74" t="s">
        <v>45</v>
      </c>
      <c r="D168" s="40">
        <v>185.13390000000001</v>
      </c>
      <c r="E168" s="40">
        <v>0</v>
      </c>
      <c r="F168" s="64">
        <f>Table323[[#This Row],[HES Single]]+Table323[[#This Row],[HES 2-4]]+Table323[[#This Row],[HES 4+]]</f>
        <v>0</v>
      </c>
      <c r="G168" s="64">
        <v>0</v>
      </c>
      <c r="H168" s="64">
        <v>0</v>
      </c>
      <c r="I168" s="64">
        <v>0</v>
      </c>
      <c r="J168" s="75">
        <v>0</v>
      </c>
      <c r="K168">
        <f t="shared" si="3"/>
        <v>0</v>
      </c>
      <c r="L168" s="64">
        <v>0</v>
      </c>
      <c r="M168" s="64">
        <v>0</v>
      </c>
      <c r="N168" s="64">
        <v>0</v>
      </c>
      <c r="O168" s="75">
        <v>0</v>
      </c>
      <c r="Q168" s="24"/>
    </row>
    <row r="169" spans="1:17" x14ac:dyDescent="0.35">
      <c r="A169" t="s">
        <v>77</v>
      </c>
      <c r="B169" s="72">
        <v>9001212000</v>
      </c>
      <c r="C169" s="74" t="s">
        <v>45</v>
      </c>
      <c r="D169" s="40">
        <v>97.025040000000004</v>
      </c>
      <c r="E169" s="40">
        <v>9805.4699999999993</v>
      </c>
      <c r="F169" s="64">
        <f>Table323[[#This Row],[HES Single]]+Table323[[#This Row],[HES 2-4]]+Table323[[#This Row],[HES 4+]]</f>
        <v>1</v>
      </c>
      <c r="G169" s="64">
        <v>1</v>
      </c>
      <c r="H169" s="64">
        <v>0</v>
      </c>
      <c r="I169" s="64">
        <v>0</v>
      </c>
      <c r="J169" s="75">
        <v>9805.27</v>
      </c>
      <c r="K169">
        <f t="shared" si="3"/>
        <v>0</v>
      </c>
      <c r="L169" s="64">
        <v>0</v>
      </c>
      <c r="M169" s="64">
        <v>0</v>
      </c>
      <c r="N169" s="64">
        <v>0</v>
      </c>
      <c r="O169" s="75">
        <v>0</v>
      </c>
      <c r="Q169" s="24"/>
    </row>
    <row r="170" spans="1:17" x14ac:dyDescent="0.35">
      <c r="A170" t="s">
        <v>77</v>
      </c>
      <c r="B170" s="72">
        <v>9001213000</v>
      </c>
      <c r="C170" s="74" t="s">
        <v>45</v>
      </c>
      <c r="D170" s="40">
        <v>50.782620000000001</v>
      </c>
      <c r="E170" s="40">
        <v>0</v>
      </c>
      <c r="F170" s="64">
        <f>Table323[[#This Row],[HES Single]]+Table323[[#This Row],[HES 2-4]]+Table323[[#This Row],[HES 4+]]</f>
        <v>0</v>
      </c>
      <c r="G170" s="64">
        <v>0</v>
      </c>
      <c r="H170" s="64">
        <v>0</v>
      </c>
      <c r="I170" s="64">
        <v>0</v>
      </c>
      <c r="J170" s="75">
        <v>0</v>
      </c>
      <c r="K170">
        <f t="shared" si="3"/>
        <v>0</v>
      </c>
      <c r="L170" s="64">
        <v>0</v>
      </c>
      <c r="M170" s="64">
        <v>0</v>
      </c>
      <c r="N170" s="64">
        <v>0</v>
      </c>
      <c r="O170" s="75">
        <v>0</v>
      </c>
      <c r="Q170" s="24"/>
    </row>
    <row r="171" spans="1:17" x14ac:dyDescent="0.35">
      <c r="A171" t="s">
        <v>77</v>
      </c>
      <c r="B171" s="72">
        <v>9001214000</v>
      </c>
      <c r="C171" s="74" t="s">
        <v>45</v>
      </c>
      <c r="D171" s="40">
        <v>69.885270000000006</v>
      </c>
      <c r="E171" s="40">
        <v>0</v>
      </c>
      <c r="F171" s="64">
        <f>Table323[[#This Row],[HES Single]]+Table323[[#This Row],[HES 2-4]]+Table323[[#This Row],[HES 4+]]</f>
        <v>0</v>
      </c>
      <c r="G171" s="64">
        <v>0</v>
      </c>
      <c r="H171" s="64">
        <v>0</v>
      </c>
      <c r="I171" s="64">
        <v>0</v>
      </c>
      <c r="J171" s="75">
        <v>0</v>
      </c>
      <c r="K171">
        <f t="shared" si="3"/>
        <v>0</v>
      </c>
      <c r="L171" s="64">
        <v>0</v>
      </c>
      <c r="M171" s="64">
        <v>0</v>
      </c>
      <c r="N171" s="64">
        <v>0</v>
      </c>
      <c r="O171" s="75">
        <v>0</v>
      </c>
      <c r="Q171" s="24"/>
    </row>
    <row r="172" spans="1:17" x14ac:dyDescent="0.35">
      <c r="A172" t="s">
        <v>77</v>
      </c>
      <c r="B172" s="72">
        <v>9001216000</v>
      </c>
      <c r="C172" s="74" t="s">
        <v>45</v>
      </c>
      <c r="D172" s="40">
        <v>52.299239999999998</v>
      </c>
      <c r="E172" s="40">
        <v>1970.28</v>
      </c>
      <c r="F172" s="64">
        <f>Table323[[#This Row],[HES Single]]+Table323[[#This Row],[HES 2-4]]+Table323[[#This Row],[HES 4+]]</f>
        <v>1</v>
      </c>
      <c r="G172" s="64">
        <v>1</v>
      </c>
      <c r="H172" s="64">
        <v>0</v>
      </c>
      <c r="I172" s="64">
        <v>0</v>
      </c>
      <c r="J172" s="75">
        <v>1970.28</v>
      </c>
      <c r="K172">
        <f t="shared" si="3"/>
        <v>0</v>
      </c>
      <c r="L172" s="64">
        <v>0</v>
      </c>
      <c r="M172" s="64">
        <v>0</v>
      </c>
      <c r="N172" s="64">
        <v>0</v>
      </c>
      <c r="O172" s="75">
        <v>0</v>
      </c>
      <c r="Q172" s="24"/>
    </row>
    <row r="173" spans="1:17" x14ac:dyDescent="0.35">
      <c r="A173" t="s">
        <v>77</v>
      </c>
      <c r="B173" s="72">
        <v>9001217000</v>
      </c>
      <c r="C173" s="74" t="s">
        <v>45</v>
      </c>
      <c r="D173" s="40">
        <v>188.66463000000002</v>
      </c>
      <c r="E173" s="40">
        <v>0</v>
      </c>
      <c r="F173" s="64">
        <f>Table323[[#This Row],[HES Single]]+Table323[[#This Row],[HES 2-4]]+Table323[[#This Row],[HES 4+]]</f>
        <v>0</v>
      </c>
      <c r="G173" s="64">
        <v>0</v>
      </c>
      <c r="H173" s="64">
        <v>0</v>
      </c>
      <c r="I173" s="64">
        <v>0</v>
      </c>
      <c r="J173" s="75">
        <v>0</v>
      </c>
      <c r="K173">
        <f t="shared" si="3"/>
        <v>0</v>
      </c>
      <c r="L173" s="64">
        <v>0</v>
      </c>
      <c r="M173" s="64">
        <v>0</v>
      </c>
      <c r="N173" s="64">
        <v>0</v>
      </c>
      <c r="O173" s="75">
        <v>0</v>
      </c>
      <c r="Q173" s="24" t="s">
        <v>11</v>
      </c>
    </row>
    <row r="174" spans="1:17" x14ac:dyDescent="0.35">
      <c r="A174" t="s">
        <v>77</v>
      </c>
      <c r="B174" s="72">
        <v>9001218010</v>
      </c>
      <c r="C174" s="74" t="s">
        <v>45</v>
      </c>
      <c r="D174" s="40">
        <v>73.855530000000002</v>
      </c>
      <c r="E174" s="40">
        <v>0</v>
      </c>
      <c r="F174" s="64">
        <f>Table323[[#This Row],[HES Single]]+Table323[[#This Row],[HES 2-4]]+Table323[[#This Row],[HES 4+]]</f>
        <v>0</v>
      </c>
      <c r="G174" s="64">
        <v>0</v>
      </c>
      <c r="H174" s="64">
        <v>0</v>
      </c>
      <c r="I174" s="64">
        <v>0</v>
      </c>
      <c r="J174" s="75">
        <v>0</v>
      </c>
      <c r="K174">
        <f t="shared" si="3"/>
        <v>0</v>
      </c>
      <c r="L174" s="64">
        <v>0</v>
      </c>
      <c r="M174" s="64">
        <v>0</v>
      </c>
      <c r="N174" s="64">
        <v>0</v>
      </c>
      <c r="O174" s="75">
        <v>0</v>
      </c>
      <c r="Q174" s="24"/>
    </row>
    <row r="175" spans="1:17" x14ac:dyDescent="0.35">
      <c r="A175" t="s">
        <v>77</v>
      </c>
      <c r="B175" s="72">
        <v>9001218020</v>
      </c>
      <c r="C175" s="74" t="s">
        <v>45</v>
      </c>
      <c r="D175" s="40">
        <v>256.38123000000002</v>
      </c>
      <c r="E175" s="40">
        <v>0</v>
      </c>
      <c r="F175" s="64">
        <f>Table323[[#This Row],[HES Single]]+Table323[[#This Row],[HES 2-4]]+Table323[[#This Row],[HES 4+]]</f>
        <v>0</v>
      </c>
      <c r="G175" s="64">
        <v>0</v>
      </c>
      <c r="H175" s="64">
        <v>0</v>
      </c>
      <c r="I175" s="64">
        <v>0</v>
      </c>
      <c r="J175" s="75">
        <v>0</v>
      </c>
      <c r="K175">
        <f t="shared" si="3"/>
        <v>0</v>
      </c>
      <c r="L175" s="64">
        <v>0</v>
      </c>
      <c r="M175" s="64">
        <v>0</v>
      </c>
      <c r="N175" s="64">
        <v>0</v>
      </c>
      <c r="O175" s="75">
        <v>0</v>
      </c>
      <c r="Q175" s="24"/>
    </row>
    <row r="176" spans="1:17" x14ac:dyDescent="0.35">
      <c r="A176" t="s">
        <v>77</v>
      </c>
      <c r="B176" s="72">
        <v>9001219000</v>
      </c>
      <c r="C176" s="74" t="s">
        <v>45</v>
      </c>
      <c r="D176" s="40">
        <v>252.76356000000001</v>
      </c>
      <c r="E176" s="40">
        <v>8604.3700000000008</v>
      </c>
      <c r="F176" s="64">
        <f>Table323[[#This Row],[HES Single]]+Table323[[#This Row],[HES 2-4]]+Table323[[#This Row],[HES 4+]]</f>
        <v>1</v>
      </c>
      <c r="G176" s="64">
        <v>1</v>
      </c>
      <c r="H176" s="64">
        <v>0</v>
      </c>
      <c r="I176" s="64">
        <v>0</v>
      </c>
      <c r="J176" s="75">
        <v>8604.3700000000008</v>
      </c>
      <c r="K176">
        <f t="shared" si="3"/>
        <v>0</v>
      </c>
      <c r="L176" s="64">
        <v>0</v>
      </c>
      <c r="M176" s="64">
        <v>0</v>
      </c>
      <c r="N176" s="64">
        <v>0</v>
      </c>
      <c r="O176" s="75">
        <v>0</v>
      </c>
      <c r="Q176" s="24"/>
    </row>
    <row r="177" spans="1:17" x14ac:dyDescent="0.35">
      <c r="A177" t="s">
        <v>77</v>
      </c>
      <c r="B177" s="72">
        <v>9001221000</v>
      </c>
      <c r="C177" s="74" t="s">
        <v>45</v>
      </c>
      <c r="D177" s="40">
        <v>41.721539999999997</v>
      </c>
      <c r="E177" s="40">
        <v>0</v>
      </c>
      <c r="F177" s="64">
        <f>Table323[[#This Row],[HES Single]]+Table323[[#This Row],[HES 2-4]]+Table323[[#This Row],[HES 4+]]</f>
        <v>0</v>
      </c>
      <c r="G177" s="64">
        <v>0</v>
      </c>
      <c r="H177" s="64">
        <v>0</v>
      </c>
      <c r="I177" s="64">
        <v>0</v>
      </c>
      <c r="J177" s="75">
        <v>0</v>
      </c>
      <c r="K177">
        <f t="shared" si="3"/>
        <v>0</v>
      </c>
      <c r="L177" s="64">
        <v>0</v>
      </c>
      <c r="M177" s="64">
        <v>0</v>
      </c>
      <c r="N177" s="64">
        <v>0</v>
      </c>
      <c r="O177" s="75">
        <v>0</v>
      </c>
      <c r="Q177" s="24"/>
    </row>
    <row r="178" spans="1:17" x14ac:dyDescent="0.35">
      <c r="A178" t="s">
        <v>77</v>
      </c>
      <c r="B178" s="72">
        <v>9001222000</v>
      </c>
      <c r="C178" s="74" t="s">
        <v>45</v>
      </c>
      <c r="D178" s="40">
        <v>591.75711000000001</v>
      </c>
      <c r="E178" s="40">
        <v>1291.58</v>
      </c>
      <c r="F178" s="64">
        <f>Table323[[#This Row],[HES Single]]+Table323[[#This Row],[HES 2-4]]+Table323[[#This Row],[HES 4+]]</f>
        <v>1</v>
      </c>
      <c r="G178" s="64">
        <v>1</v>
      </c>
      <c r="H178" s="64">
        <v>0</v>
      </c>
      <c r="I178" s="64">
        <v>0</v>
      </c>
      <c r="J178" s="75">
        <v>1291.58</v>
      </c>
      <c r="K178">
        <f t="shared" si="3"/>
        <v>0</v>
      </c>
      <c r="L178" s="64">
        <v>0</v>
      </c>
      <c r="M178" s="64">
        <v>0</v>
      </c>
      <c r="N178" s="64">
        <v>0</v>
      </c>
      <c r="O178" s="75">
        <v>0</v>
      </c>
      <c r="Q178" s="24"/>
    </row>
    <row r="179" spans="1:17" x14ac:dyDescent="0.35">
      <c r="A179" t="s">
        <v>77</v>
      </c>
      <c r="B179" s="72">
        <v>9001224000</v>
      </c>
      <c r="C179" s="74" t="s">
        <v>45</v>
      </c>
      <c r="D179" s="40">
        <v>39.098849999999999</v>
      </c>
      <c r="E179" s="40">
        <v>0</v>
      </c>
      <c r="F179" s="64">
        <f>Table323[[#This Row],[HES Single]]+Table323[[#This Row],[HES 2-4]]+Table323[[#This Row],[HES 4+]]</f>
        <v>0</v>
      </c>
      <c r="G179" s="64">
        <v>0</v>
      </c>
      <c r="H179" s="64">
        <v>0</v>
      </c>
      <c r="I179" s="64">
        <v>0</v>
      </c>
      <c r="J179" s="75">
        <v>0</v>
      </c>
      <c r="K179">
        <f t="shared" si="3"/>
        <v>0</v>
      </c>
      <c r="L179" s="64">
        <v>0</v>
      </c>
      <c r="M179" s="64">
        <v>0</v>
      </c>
      <c r="N179" s="64">
        <v>0</v>
      </c>
      <c r="O179" s="75">
        <v>0</v>
      </c>
      <c r="Q179" s="24"/>
    </row>
    <row r="180" spans="1:17" x14ac:dyDescent="0.35">
      <c r="A180" t="s">
        <v>77</v>
      </c>
      <c r="B180" s="72">
        <v>9001240200</v>
      </c>
      <c r="C180" s="74" t="s">
        <v>45</v>
      </c>
      <c r="D180" s="40">
        <v>6.5784599999999998</v>
      </c>
      <c r="E180" s="40">
        <v>0</v>
      </c>
      <c r="F180" s="64">
        <f>Table323[[#This Row],[HES Single]]+Table323[[#This Row],[HES 2-4]]+Table323[[#This Row],[HES 4+]]</f>
        <v>0</v>
      </c>
      <c r="G180" s="64">
        <v>0</v>
      </c>
      <c r="H180" s="64">
        <v>0</v>
      </c>
      <c r="I180" s="64">
        <v>0</v>
      </c>
      <c r="J180" s="75">
        <v>0</v>
      </c>
      <c r="K180">
        <f t="shared" si="3"/>
        <v>0</v>
      </c>
      <c r="L180" s="64">
        <v>0</v>
      </c>
      <c r="M180" s="64">
        <v>0</v>
      </c>
      <c r="N180" s="64">
        <v>0</v>
      </c>
      <c r="O180" s="75">
        <v>0</v>
      </c>
      <c r="Q180" s="24"/>
    </row>
    <row r="181" spans="1:17" x14ac:dyDescent="0.35">
      <c r="A181" t="s">
        <v>77</v>
      </c>
      <c r="B181" s="72">
        <v>9001257100</v>
      </c>
      <c r="C181" s="74" t="s">
        <v>45</v>
      </c>
      <c r="D181" s="40">
        <v>164.62572</v>
      </c>
      <c r="E181" s="40">
        <v>0</v>
      </c>
      <c r="F181" s="64">
        <f>Table323[[#This Row],[HES Single]]+Table323[[#This Row],[HES 2-4]]+Table323[[#This Row],[HES 4+]]</f>
        <v>0</v>
      </c>
      <c r="G181" s="64">
        <v>0</v>
      </c>
      <c r="H181" s="64">
        <v>0</v>
      </c>
      <c r="I181" s="64">
        <v>0</v>
      </c>
      <c r="J181" s="75">
        <v>0</v>
      </c>
      <c r="K181">
        <f t="shared" si="3"/>
        <v>0</v>
      </c>
      <c r="L181" s="64">
        <v>0</v>
      </c>
      <c r="M181" s="64">
        <v>0</v>
      </c>
      <c r="N181" s="64">
        <v>0</v>
      </c>
      <c r="O181" s="75">
        <v>0</v>
      </c>
      <c r="Q181" s="24"/>
    </row>
    <row r="182" spans="1:17" x14ac:dyDescent="0.35">
      <c r="A182" t="s">
        <v>77</v>
      </c>
      <c r="B182" s="72">
        <v>9001301000</v>
      </c>
      <c r="C182" s="74" t="s">
        <v>45</v>
      </c>
      <c r="D182" s="40">
        <v>80986.744860000006</v>
      </c>
      <c r="E182" s="40">
        <v>33785.24</v>
      </c>
      <c r="F182" s="64">
        <f>Table323[[#This Row],[HES Single]]+Table323[[#This Row],[HES 2-4]]+Table323[[#This Row],[HES 4+]]</f>
        <v>13</v>
      </c>
      <c r="G182" s="64">
        <v>13</v>
      </c>
      <c r="H182" s="64">
        <v>0</v>
      </c>
      <c r="I182" s="64">
        <v>0</v>
      </c>
      <c r="J182" s="75">
        <v>31270.799999999999</v>
      </c>
      <c r="K182">
        <f t="shared" si="3"/>
        <v>0</v>
      </c>
      <c r="L182" s="64">
        <v>0</v>
      </c>
      <c r="M182" s="64">
        <v>0</v>
      </c>
      <c r="N182" s="64">
        <v>0</v>
      </c>
      <c r="O182" s="75">
        <v>0</v>
      </c>
      <c r="Q182" s="24"/>
    </row>
    <row r="183" spans="1:17" x14ac:dyDescent="0.35">
      <c r="A183" t="s">
        <v>77</v>
      </c>
      <c r="B183" s="72">
        <v>9001302000</v>
      </c>
      <c r="C183" s="74" t="s">
        <v>45</v>
      </c>
      <c r="D183" s="40">
        <v>54207.167280000001</v>
      </c>
      <c r="E183" s="40">
        <v>17259.919999999998</v>
      </c>
      <c r="F183" s="64">
        <f>Table323[[#This Row],[HES Single]]+Table323[[#This Row],[HES 2-4]]+Table323[[#This Row],[HES 4+]]</f>
        <v>6</v>
      </c>
      <c r="G183" s="64">
        <v>6</v>
      </c>
      <c r="H183" s="64">
        <v>0</v>
      </c>
      <c r="I183" s="64">
        <v>0</v>
      </c>
      <c r="J183" s="75">
        <v>16800.349999999999</v>
      </c>
      <c r="K183">
        <f t="shared" si="3"/>
        <v>0</v>
      </c>
      <c r="L183" s="64">
        <v>0</v>
      </c>
      <c r="M183" s="64">
        <v>0</v>
      </c>
      <c r="N183" s="64">
        <v>0</v>
      </c>
      <c r="O183" s="75">
        <v>0</v>
      </c>
      <c r="Q183" s="24"/>
    </row>
    <row r="184" spans="1:17" x14ac:dyDescent="0.35">
      <c r="A184" t="s">
        <v>77</v>
      </c>
      <c r="B184" s="72">
        <v>9001303000</v>
      </c>
      <c r="C184" s="74" t="s">
        <v>45</v>
      </c>
      <c r="D184" s="40">
        <v>93073.356180000002</v>
      </c>
      <c r="E184" s="40">
        <v>36540.699999999997</v>
      </c>
      <c r="F184" s="64">
        <f>Table323[[#This Row],[HES Single]]+Table323[[#This Row],[HES 2-4]]+Table323[[#This Row],[HES 4+]]</f>
        <v>8</v>
      </c>
      <c r="G184" s="64">
        <v>8</v>
      </c>
      <c r="H184" s="64">
        <v>0</v>
      </c>
      <c r="I184" s="64">
        <v>0</v>
      </c>
      <c r="J184" s="75">
        <v>15696.52</v>
      </c>
      <c r="K184">
        <f t="shared" si="3"/>
        <v>0</v>
      </c>
      <c r="L184" s="64">
        <v>0</v>
      </c>
      <c r="M184" s="64">
        <v>0</v>
      </c>
      <c r="N184" s="64">
        <v>0</v>
      </c>
      <c r="O184" s="75">
        <v>0</v>
      </c>
      <c r="Q184" s="24"/>
    </row>
    <row r="185" spans="1:17" x14ac:dyDescent="0.35">
      <c r="A185" t="s">
        <v>77</v>
      </c>
      <c r="B185" s="72">
        <v>9001304000</v>
      </c>
      <c r="C185" s="74" t="s">
        <v>45</v>
      </c>
      <c r="D185" s="40">
        <v>49707.346080000003</v>
      </c>
      <c r="E185" s="40">
        <v>29355.96</v>
      </c>
      <c r="F185" s="64">
        <f>Table323[[#This Row],[HES Single]]+Table323[[#This Row],[HES 2-4]]+Table323[[#This Row],[HES 4+]]</f>
        <v>10</v>
      </c>
      <c r="G185" s="64">
        <v>10</v>
      </c>
      <c r="H185" s="64">
        <v>0</v>
      </c>
      <c r="I185" s="64">
        <v>0</v>
      </c>
      <c r="J185" s="75">
        <v>20704.640000000014</v>
      </c>
      <c r="K185">
        <f t="shared" si="3"/>
        <v>2</v>
      </c>
      <c r="L185" s="64">
        <v>2</v>
      </c>
      <c r="M185" s="64">
        <v>0</v>
      </c>
      <c r="N185" s="64">
        <v>0</v>
      </c>
      <c r="O185" s="75">
        <v>343.46</v>
      </c>
      <c r="Q185" s="24"/>
    </row>
    <row r="186" spans="1:17" x14ac:dyDescent="0.35">
      <c r="A186" t="s">
        <v>77</v>
      </c>
      <c r="B186" s="72">
        <v>9001305000</v>
      </c>
      <c r="C186" s="74" t="s">
        <v>45</v>
      </c>
      <c r="D186" s="40">
        <v>85833.100206000003</v>
      </c>
      <c r="E186" s="40">
        <v>50959.24</v>
      </c>
      <c r="F186" s="64">
        <f>Table323[[#This Row],[HES Single]]+Table323[[#This Row],[HES 2-4]]+Table323[[#This Row],[HES 4+]]</f>
        <v>27</v>
      </c>
      <c r="G186" s="64">
        <v>27</v>
      </c>
      <c r="H186" s="64">
        <v>0</v>
      </c>
      <c r="I186" s="64">
        <v>0</v>
      </c>
      <c r="J186" s="75">
        <v>43477.3</v>
      </c>
      <c r="K186">
        <f t="shared" si="3"/>
        <v>0</v>
      </c>
      <c r="L186" s="64">
        <v>0</v>
      </c>
      <c r="M186" s="64">
        <v>0</v>
      </c>
      <c r="N186" s="64">
        <v>0</v>
      </c>
      <c r="O186" s="75">
        <v>0</v>
      </c>
      <c r="Q186" s="24"/>
    </row>
    <row r="187" spans="1:17" x14ac:dyDescent="0.35">
      <c r="A187" t="s">
        <v>77</v>
      </c>
      <c r="B187" s="72">
        <v>9001351000</v>
      </c>
      <c r="C187" s="74" t="s">
        <v>45</v>
      </c>
      <c r="D187" s="40">
        <v>326.61426</v>
      </c>
      <c r="E187" s="40">
        <v>2214.38</v>
      </c>
      <c r="F187" s="64">
        <f>Table323[[#This Row],[HES Single]]+Table323[[#This Row],[HES 2-4]]+Table323[[#This Row],[HES 4+]]</f>
        <v>1</v>
      </c>
      <c r="G187" s="64">
        <v>1</v>
      </c>
      <c r="H187" s="64">
        <v>0</v>
      </c>
      <c r="I187" s="64">
        <v>0</v>
      </c>
      <c r="J187" s="75">
        <v>2214.38</v>
      </c>
      <c r="K187">
        <f t="shared" si="3"/>
        <v>0</v>
      </c>
      <c r="L187" s="64">
        <v>0</v>
      </c>
      <c r="M187" s="64">
        <v>0</v>
      </c>
      <c r="N187" s="64">
        <v>0</v>
      </c>
      <c r="O187" s="75">
        <v>0</v>
      </c>
      <c r="Q187" s="24"/>
    </row>
    <row r="188" spans="1:17" x14ac:dyDescent="0.35">
      <c r="A188" t="s">
        <v>77</v>
      </c>
      <c r="B188" s="72">
        <v>9001352000</v>
      </c>
      <c r="C188" s="74" t="s">
        <v>45</v>
      </c>
      <c r="D188" s="40">
        <v>293.33555999999999</v>
      </c>
      <c r="E188" s="40">
        <v>0</v>
      </c>
      <c r="F188" s="64">
        <f>Table323[[#This Row],[HES Single]]+Table323[[#This Row],[HES 2-4]]+Table323[[#This Row],[HES 4+]]</f>
        <v>0</v>
      </c>
      <c r="G188" s="64">
        <v>0</v>
      </c>
      <c r="H188" s="64">
        <v>0</v>
      </c>
      <c r="I188" s="64">
        <v>0</v>
      </c>
      <c r="J188" s="75">
        <v>0</v>
      </c>
      <c r="K188">
        <f t="shared" si="3"/>
        <v>0</v>
      </c>
      <c r="L188" s="64">
        <v>0</v>
      </c>
      <c r="M188" s="64">
        <v>0</v>
      </c>
      <c r="N188" s="64">
        <v>0</v>
      </c>
      <c r="O188" s="75">
        <v>0</v>
      </c>
      <c r="Q188" s="24"/>
    </row>
    <row r="189" spans="1:17" x14ac:dyDescent="0.35">
      <c r="A189" t="s">
        <v>77</v>
      </c>
      <c r="B189" s="72">
        <v>9001353000</v>
      </c>
      <c r="C189" s="74" t="s">
        <v>45</v>
      </c>
      <c r="D189" s="40">
        <v>176.69588999999999</v>
      </c>
      <c r="E189" s="40">
        <v>0</v>
      </c>
      <c r="F189" s="64">
        <f>Table323[[#This Row],[HES Single]]+Table323[[#This Row],[HES 2-4]]+Table323[[#This Row],[HES 4+]]</f>
        <v>0</v>
      </c>
      <c r="G189" s="64">
        <v>0</v>
      </c>
      <c r="H189" s="64">
        <v>0</v>
      </c>
      <c r="I189" s="64">
        <v>0</v>
      </c>
      <c r="J189" s="75">
        <v>0</v>
      </c>
      <c r="K189">
        <f t="shared" si="3"/>
        <v>0</v>
      </c>
      <c r="L189" s="64">
        <v>0</v>
      </c>
      <c r="M189" s="64">
        <v>0</v>
      </c>
      <c r="N189" s="64">
        <v>0</v>
      </c>
      <c r="O189" s="75">
        <v>0</v>
      </c>
      <c r="Q189" s="24"/>
    </row>
    <row r="190" spans="1:17" x14ac:dyDescent="0.35">
      <c r="A190" t="s">
        <v>77</v>
      </c>
      <c r="B190" s="72">
        <v>9001354000</v>
      </c>
      <c r="C190" s="74" t="s">
        <v>45</v>
      </c>
      <c r="D190" s="40">
        <v>66.571889999999996</v>
      </c>
      <c r="E190" s="40">
        <v>0</v>
      </c>
      <c r="F190" s="64">
        <f>Table323[[#This Row],[HES Single]]+Table323[[#This Row],[HES 2-4]]+Table323[[#This Row],[HES 4+]]</f>
        <v>0</v>
      </c>
      <c r="G190" s="64">
        <v>0</v>
      </c>
      <c r="H190" s="64">
        <v>0</v>
      </c>
      <c r="I190" s="64">
        <v>0</v>
      </c>
      <c r="J190" s="75">
        <v>0</v>
      </c>
      <c r="K190">
        <f t="shared" si="3"/>
        <v>0</v>
      </c>
      <c r="L190" s="64">
        <v>0</v>
      </c>
      <c r="M190" s="64">
        <v>0</v>
      </c>
      <c r="N190" s="64">
        <v>0</v>
      </c>
      <c r="O190" s="75">
        <v>0</v>
      </c>
      <c r="Q190" s="24"/>
    </row>
    <row r="191" spans="1:17" x14ac:dyDescent="0.35">
      <c r="A191" t="s">
        <v>77</v>
      </c>
      <c r="B191" s="72">
        <v>9001428000</v>
      </c>
      <c r="C191" s="74" t="s">
        <v>45</v>
      </c>
      <c r="D191" s="40">
        <v>29.82525</v>
      </c>
      <c r="E191" s="40">
        <v>0</v>
      </c>
      <c r="F191" s="64">
        <f>Table323[[#This Row],[HES Single]]+Table323[[#This Row],[HES 2-4]]+Table323[[#This Row],[HES 4+]]</f>
        <v>0</v>
      </c>
      <c r="G191" s="64">
        <v>0</v>
      </c>
      <c r="H191" s="64">
        <v>0</v>
      </c>
      <c r="I191" s="64">
        <v>0</v>
      </c>
      <c r="J191" s="75">
        <v>0</v>
      </c>
      <c r="K191">
        <f t="shared" si="3"/>
        <v>0</v>
      </c>
      <c r="L191" s="64">
        <v>0</v>
      </c>
      <c r="M191" s="64">
        <v>0</v>
      </c>
      <c r="N191" s="64">
        <v>0</v>
      </c>
      <c r="O191" s="75">
        <v>0</v>
      </c>
      <c r="Q191" s="24"/>
    </row>
    <row r="192" spans="1:17" x14ac:dyDescent="0.35">
      <c r="A192" t="s">
        <v>77</v>
      </c>
      <c r="B192" s="72">
        <v>9001431000</v>
      </c>
      <c r="C192" s="74" t="s">
        <v>45</v>
      </c>
      <c r="D192" s="40">
        <v>24.009930000000001</v>
      </c>
      <c r="E192" s="40">
        <v>0</v>
      </c>
      <c r="F192" s="64">
        <f>Table323[[#This Row],[HES Single]]+Table323[[#This Row],[HES 2-4]]+Table323[[#This Row],[HES 4+]]</f>
        <v>0</v>
      </c>
      <c r="G192" s="64">
        <v>0</v>
      </c>
      <c r="H192" s="64">
        <v>0</v>
      </c>
      <c r="I192" s="64">
        <v>0</v>
      </c>
      <c r="J192" s="75">
        <v>0</v>
      </c>
      <c r="K192">
        <f t="shared" si="3"/>
        <v>0</v>
      </c>
      <c r="L192" s="64">
        <v>0</v>
      </c>
      <c r="M192" s="64">
        <v>0</v>
      </c>
      <c r="N192" s="64">
        <v>0</v>
      </c>
      <c r="O192" s="75">
        <v>0</v>
      </c>
      <c r="Q192" s="24"/>
    </row>
    <row r="193" spans="1:17" x14ac:dyDescent="0.35">
      <c r="A193" t="s">
        <v>77</v>
      </c>
      <c r="B193" s="72">
        <v>9001434000</v>
      </c>
      <c r="C193" s="74" t="s">
        <v>45</v>
      </c>
      <c r="D193" s="40">
        <v>8.0805900000000008</v>
      </c>
      <c r="E193" s="40">
        <v>0</v>
      </c>
      <c r="F193" s="64">
        <f>Table323[[#This Row],[HES Single]]+Table323[[#This Row],[HES 2-4]]+Table323[[#This Row],[HES 4+]]</f>
        <v>0</v>
      </c>
      <c r="G193" s="64">
        <v>0</v>
      </c>
      <c r="H193" s="64">
        <v>0</v>
      </c>
      <c r="I193" s="64">
        <v>0</v>
      </c>
      <c r="J193" s="75">
        <v>0</v>
      </c>
      <c r="K193">
        <f t="shared" si="3"/>
        <v>0</v>
      </c>
      <c r="L193" s="64">
        <v>0</v>
      </c>
      <c r="M193" s="64">
        <v>0</v>
      </c>
      <c r="N193" s="64">
        <v>0</v>
      </c>
      <c r="O193" s="75">
        <v>0</v>
      </c>
      <c r="Q193" s="24"/>
    </row>
    <row r="194" spans="1:17" x14ac:dyDescent="0.35">
      <c r="A194" t="s">
        <v>77</v>
      </c>
      <c r="B194" s="72">
        <v>9001437000</v>
      </c>
      <c r="C194" s="74" t="s">
        <v>45</v>
      </c>
      <c r="D194" s="40">
        <v>139.07501999999999</v>
      </c>
      <c r="E194" s="40">
        <v>0</v>
      </c>
      <c r="F194" s="64">
        <f>Table323[[#This Row],[HES Single]]+Table323[[#This Row],[HES 2-4]]+Table323[[#This Row],[HES 4+]]</f>
        <v>0</v>
      </c>
      <c r="G194" s="64">
        <v>0</v>
      </c>
      <c r="H194" s="64">
        <v>0</v>
      </c>
      <c r="I194" s="64">
        <v>0</v>
      </c>
      <c r="J194" s="75">
        <v>0</v>
      </c>
      <c r="K194">
        <f t="shared" ref="K194:K257" si="4">L194+M194+N194</f>
        <v>0</v>
      </c>
      <c r="L194" s="64">
        <v>0</v>
      </c>
      <c r="M194" s="64">
        <v>0</v>
      </c>
      <c r="N194" s="64">
        <v>0</v>
      </c>
      <c r="O194" s="75">
        <v>0</v>
      </c>
      <c r="Q194" s="24"/>
    </row>
    <row r="195" spans="1:17" x14ac:dyDescent="0.35">
      <c r="A195" t="s">
        <v>77</v>
      </c>
      <c r="B195" s="72">
        <v>9001438000</v>
      </c>
      <c r="C195" s="74" t="s">
        <v>45</v>
      </c>
      <c r="D195" s="40">
        <v>31.892490000000002</v>
      </c>
      <c r="E195" s="40">
        <v>0</v>
      </c>
      <c r="F195" s="64">
        <f>Table323[[#This Row],[HES Single]]+Table323[[#This Row],[HES 2-4]]+Table323[[#This Row],[HES 4+]]</f>
        <v>0</v>
      </c>
      <c r="G195" s="64">
        <v>0</v>
      </c>
      <c r="H195" s="64">
        <v>0</v>
      </c>
      <c r="I195" s="64">
        <v>0</v>
      </c>
      <c r="J195" s="75">
        <v>0</v>
      </c>
      <c r="K195">
        <f t="shared" si="4"/>
        <v>0</v>
      </c>
      <c r="L195" s="64">
        <v>0</v>
      </c>
      <c r="M195" s="64">
        <v>0</v>
      </c>
      <c r="N195" s="64">
        <v>0</v>
      </c>
      <c r="O195" s="75">
        <v>0</v>
      </c>
      <c r="Q195" s="24"/>
    </row>
    <row r="196" spans="1:17" x14ac:dyDescent="0.35">
      <c r="A196" t="s">
        <v>77</v>
      </c>
      <c r="B196" s="72">
        <v>9001439000</v>
      </c>
      <c r="C196" s="74" t="s">
        <v>45</v>
      </c>
      <c r="D196" s="40">
        <v>123.08289000000001</v>
      </c>
      <c r="E196" s="40">
        <v>0</v>
      </c>
      <c r="F196" s="64">
        <f>Table323[[#This Row],[HES Single]]+Table323[[#This Row],[HES 2-4]]+Table323[[#This Row],[HES 4+]]</f>
        <v>0</v>
      </c>
      <c r="G196" s="64">
        <v>0</v>
      </c>
      <c r="H196" s="64">
        <v>0</v>
      </c>
      <c r="I196" s="64">
        <v>0</v>
      </c>
      <c r="J196" s="75">
        <v>0</v>
      </c>
      <c r="K196">
        <f t="shared" si="4"/>
        <v>0</v>
      </c>
      <c r="L196" s="64">
        <v>0</v>
      </c>
      <c r="M196" s="64">
        <v>0</v>
      </c>
      <c r="N196" s="64">
        <v>0</v>
      </c>
      <c r="O196" s="75">
        <v>0</v>
      </c>
      <c r="Q196" s="24"/>
    </row>
    <row r="197" spans="1:17" x14ac:dyDescent="0.35">
      <c r="A197" t="s">
        <v>77</v>
      </c>
      <c r="B197" s="72">
        <v>9001440000</v>
      </c>
      <c r="C197" s="74" t="s">
        <v>45</v>
      </c>
      <c r="D197" s="40">
        <v>34.080480000000001</v>
      </c>
      <c r="E197" s="40">
        <v>0</v>
      </c>
      <c r="F197" s="64">
        <f>Table323[[#This Row],[HES Single]]+Table323[[#This Row],[HES 2-4]]+Table323[[#This Row],[HES 4+]]</f>
        <v>0</v>
      </c>
      <c r="G197" s="64">
        <v>0</v>
      </c>
      <c r="H197" s="64">
        <v>0</v>
      </c>
      <c r="I197" s="64">
        <v>0</v>
      </c>
      <c r="J197" s="75">
        <v>0</v>
      </c>
      <c r="K197">
        <f t="shared" si="4"/>
        <v>0</v>
      </c>
      <c r="L197" s="64">
        <v>0</v>
      </c>
      <c r="M197" s="64">
        <v>0</v>
      </c>
      <c r="N197" s="64">
        <v>0</v>
      </c>
      <c r="O197" s="75">
        <v>0</v>
      </c>
      <c r="Q197" s="24"/>
    </row>
    <row r="198" spans="1:17" x14ac:dyDescent="0.35">
      <c r="A198" t="s">
        <v>77</v>
      </c>
      <c r="B198" s="72">
        <v>9001446000</v>
      </c>
      <c r="C198" s="74" t="s">
        <v>45</v>
      </c>
      <c r="D198" s="40">
        <v>309.13449000000003</v>
      </c>
      <c r="E198" s="40">
        <v>0</v>
      </c>
      <c r="F198" s="64">
        <f>Table323[[#This Row],[HES Single]]+Table323[[#This Row],[HES 2-4]]+Table323[[#This Row],[HES 4+]]</f>
        <v>0</v>
      </c>
      <c r="G198" s="64">
        <v>0</v>
      </c>
      <c r="H198" s="64">
        <v>0</v>
      </c>
      <c r="I198" s="64">
        <v>0</v>
      </c>
      <c r="J198" s="75">
        <v>0</v>
      </c>
      <c r="K198">
        <f t="shared" si="4"/>
        <v>0</v>
      </c>
      <c r="L198" s="64">
        <v>0</v>
      </c>
      <c r="M198" s="64">
        <v>0</v>
      </c>
      <c r="N198" s="64">
        <v>0</v>
      </c>
      <c r="O198" s="75">
        <v>0</v>
      </c>
      <c r="Q198" s="24"/>
    </row>
    <row r="199" spans="1:17" x14ac:dyDescent="0.35">
      <c r="A199" t="s">
        <v>77</v>
      </c>
      <c r="B199" s="72">
        <v>9001452000</v>
      </c>
      <c r="C199" s="74" t="s">
        <v>45</v>
      </c>
      <c r="D199" s="40">
        <v>39.577019999999997</v>
      </c>
      <c r="E199" s="40">
        <v>138.29</v>
      </c>
      <c r="F199" s="64">
        <f>Table323[[#This Row],[HES Single]]+Table323[[#This Row],[HES 2-4]]+Table323[[#This Row],[HES 4+]]</f>
        <v>1</v>
      </c>
      <c r="G199" s="64">
        <v>1</v>
      </c>
      <c r="H199" s="64">
        <v>0</v>
      </c>
      <c r="I199" s="64">
        <v>0</v>
      </c>
      <c r="J199" s="75">
        <v>138.29</v>
      </c>
      <c r="K199">
        <f t="shared" si="4"/>
        <v>0</v>
      </c>
      <c r="L199" s="64">
        <v>0</v>
      </c>
      <c r="M199" s="64">
        <v>0</v>
      </c>
      <c r="N199" s="64">
        <v>0</v>
      </c>
      <c r="O199" s="75">
        <v>0</v>
      </c>
      <c r="Q199" s="24"/>
    </row>
    <row r="200" spans="1:17" x14ac:dyDescent="0.35">
      <c r="A200" t="s">
        <v>77</v>
      </c>
      <c r="B200" s="72">
        <v>9001502000</v>
      </c>
      <c r="C200" s="74" t="s">
        <v>45</v>
      </c>
      <c r="D200" s="40">
        <v>50.009819999999998</v>
      </c>
      <c r="E200" s="40">
        <v>0</v>
      </c>
      <c r="F200" s="64">
        <f>Table323[[#This Row],[HES Single]]+Table323[[#This Row],[HES 2-4]]+Table323[[#This Row],[HES 4+]]</f>
        <v>0</v>
      </c>
      <c r="G200" s="64">
        <v>0</v>
      </c>
      <c r="H200" s="64">
        <v>0</v>
      </c>
      <c r="I200" s="64">
        <v>0</v>
      </c>
      <c r="J200" s="75">
        <v>0</v>
      </c>
      <c r="K200">
        <f t="shared" si="4"/>
        <v>0</v>
      </c>
      <c r="L200" s="64">
        <v>0</v>
      </c>
      <c r="M200" s="64">
        <v>0</v>
      </c>
      <c r="N200" s="64">
        <v>0</v>
      </c>
      <c r="O200" s="75">
        <v>0</v>
      </c>
      <c r="Q200" s="24"/>
    </row>
    <row r="201" spans="1:17" x14ac:dyDescent="0.35">
      <c r="A201" t="s">
        <v>77</v>
      </c>
      <c r="B201" s="72">
        <v>9001505000</v>
      </c>
      <c r="C201" s="74" t="s">
        <v>45</v>
      </c>
      <c r="D201" s="40">
        <v>40.4754</v>
      </c>
      <c r="E201" s="40">
        <v>0</v>
      </c>
      <c r="F201" s="64">
        <f>Table323[[#This Row],[HES Single]]+Table323[[#This Row],[HES 2-4]]+Table323[[#This Row],[HES 4+]]</f>
        <v>0</v>
      </c>
      <c r="G201" s="64">
        <v>0</v>
      </c>
      <c r="H201" s="64">
        <v>0</v>
      </c>
      <c r="I201" s="64">
        <v>0</v>
      </c>
      <c r="J201" s="75">
        <v>0</v>
      </c>
      <c r="K201">
        <f t="shared" si="4"/>
        <v>0</v>
      </c>
      <c r="L201" s="64">
        <v>0</v>
      </c>
      <c r="M201" s="64">
        <v>0</v>
      </c>
      <c r="N201" s="64">
        <v>0</v>
      </c>
      <c r="O201" s="75">
        <v>0</v>
      </c>
      <c r="Q201" s="24"/>
    </row>
    <row r="202" spans="1:17" x14ac:dyDescent="0.35">
      <c r="A202" t="s">
        <v>77</v>
      </c>
      <c r="B202" s="72">
        <v>9001551000</v>
      </c>
      <c r="C202" s="74" t="s">
        <v>45</v>
      </c>
      <c r="D202" s="40">
        <v>50.033970000000004</v>
      </c>
      <c r="E202" s="40">
        <v>0</v>
      </c>
      <c r="F202" s="64">
        <f>Table323[[#This Row],[HES Single]]+Table323[[#This Row],[HES 2-4]]+Table323[[#This Row],[HES 4+]]</f>
        <v>0</v>
      </c>
      <c r="G202" s="64">
        <v>0</v>
      </c>
      <c r="H202" s="64">
        <v>0</v>
      </c>
      <c r="I202" s="64">
        <v>0</v>
      </c>
      <c r="J202" s="75">
        <v>0</v>
      </c>
      <c r="K202">
        <f t="shared" si="4"/>
        <v>0</v>
      </c>
      <c r="L202" s="64">
        <v>0</v>
      </c>
      <c r="M202" s="64">
        <v>0</v>
      </c>
      <c r="N202" s="64">
        <v>0</v>
      </c>
      <c r="O202" s="75">
        <v>0</v>
      </c>
      <c r="Q202" s="24"/>
    </row>
    <row r="203" spans="1:17" hidden="1" x14ac:dyDescent="0.35">
      <c r="A203" t="s">
        <v>77</v>
      </c>
      <c r="B203" s="72">
        <v>9003496500</v>
      </c>
      <c r="C203" s="74" t="s">
        <v>45</v>
      </c>
      <c r="D203" s="40">
        <v>76.932240000000007</v>
      </c>
      <c r="E203" s="40">
        <v>0</v>
      </c>
      <c r="F203" s="64">
        <f>Table323[[#This Row],[HES Single]]+Table323[[#This Row],[HES 2-4]]+Table323[[#This Row],[HES 4+]]</f>
        <v>0</v>
      </c>
      <c r="G203" s="64">
        <v>0</v>
      </c>
      <c r="H203" s="64">
        <v>0</v>
      </c>
      <c r="I203" s="64">
        <v>0</v>
      </c>
      <c r="J203" s="75">
        <v>0</v>
      </c>
      <c r="K203">
        <f t="shared" si="4"/>
        <v>0</v>
      </c>
      <c r="L203" s="64">
        <v>0</v>
      </c>
      <c r="M203" s="64">
        <v>0</v>
      </c>
      <c r="N203" s="64">
        <v>0</v>
      </c>
      <c r="O203" s="75">
        <v>0</v>
      </c>
      <c r="Q203" s="24"/>
    </row>
    <row r="204" spans="1:17" hidden="1" x14ac:dyDescent="0.35">
      <c r="A204" t="s">
        <v>77</v>
      </c>
      <c r="B204" s="72">
        <v>9003496900</v>
      </c>
      <c r="C204" s="74" t="s">
        <v>45</v>
      </c>
      <c r="D204" s="40">
        <v>51.999780000000001</v>
      </c>
      <c r="E204" s="40">
        <v>0</v>
      </c>
      <c r="F204" s="64">
        <f>Table323[[#This Row],[HES Single]]+Table323[[#This Row],[HES 2-4]]+Table323[[#This Row],[HES 4+]]</f>
        <v>0</v>
      </c>
      <c r="G204" s="64">
        <v>0</v>
      </c>
      <c r="H204" s="64">
        <v>0</v>
      </c>
      <c r="I204" s="64">
        <v>0</v>
      </c>
      <c r="J204" s="75">
        <v>0</v>
      </c>
      <c r="K204">
        <f t="shared" si="4"/>
        <v>0</v>
      </c>
      <c r="L204" s="64">
        <v>0</v>
      </c>
      <c r="M204" s="64">
        <v>0</v>
      </c>
      <c r="N204" s="64">
        <v>0</v>
      </c>
      <c r="O204" s="75">
        <v>0</v>
      </c>
      <c r="Q204" s="24"/>
    </row>
    <row r="205" spans="1:17" hidden="1" x14ac:dyDescent="0.35">
      <c r="A205" t="s">
        <v>77</v>
      </c>
      <c r="B205" s="72">
        <v>9011660102</v>
      </c>
      <c r="C205" s="74" t="s">
        <v>45</v>
      </c>
      <c r="D205" s="40">
        <v>85.611750000000001</v>
      </c>
      <c r="E205" s="40">
        <v>194</v>
      </c>
      <c r="F205" s="64">
        <f>Table323[[#This Row],[HES Single]]+Table323[[#This Row],[HES 2-4]]+Table323[[#This Row],[HES 4+]]</f>
        <v>0</v>
      </c>
      <c r="G205" s="64">
        <v>0</v>
      </c>
      <c r="H205" s="64">
        <v>0</v>
      </c>
      <c r="I205" s="64">
        <v>0</v>
      </c>
      <c r="J205" s="75">
        <v>0</v>
      </c>
      <c r="K205">
        <f t="shared" si="4"/>
        <v>0</v>
      </c>
      <c r="L205" s="64">
        <v>0</v>
      </c>
      <c r="M205" s="64">
        <v>0</v>
      </c>
      <c r="N205" s="64">
        <v>0</v>
      </c>
      <c r="O205" s="75">
        <v>0</v>
      </c>
      <c r="Q205" s="24"/>
    </row>
    <row r="206" spans="1:17" hidden="1" x14ac:dyDescent="0.35">
      <c r="A206" t="s">
        <v>78</v>
      </c>
      <c r="B206" s="72">
        <v>9007620100</v>
      </c>
      <c r="C206" s="74" t="s">
        <v>45</v>
      </c>
      <c r="D206" s="40">
        <v>87178.565291999999</v>
      </c>
      <c r="E206" s="40">
        <v>75616.62</v>
      </c>
      <c r="F206" s="64">
        <f>Table323[[#This Row],[HES Single]]+Table323[[#This Row],[HES 2-4]]+Table323[[#This Row],[HES 4+]]</f>
        <v>29</v>
      </c>
      <c r="G206" s="64">
        <v>29</v>
      </c>
      <c r="H206" s="64">
        <v>0</v>
      </c>
      <c r="I206" s="64">
        <v>0</v>
      </c>
      <c r="J206" s="75">
        <v>44102.67</v>
      </c>
      <c r="K206">
        <f t="shared" si="4"/>
        <v>1</v>
      </c>
      <c r="L206" s="64">
        <v>1</v>
      </c>
      <c r="M206" s="64">
        <v>0</v>
      </c>
      <c r="N206" s="64">
        <v>0</v>
      </c>
      <c r="O206" s="75">
        <v>171.73</v>
      </c>
      <c r="Q206" s="24"/>
    </row>
    <row r="207" spans="1:17" hidden="1" x14ac:dyDescent="0.35">
      <c r="A207" t="s">
        <v>79</v>
      </c>
      <c r="B207" s="72">
        <v>9007585100</v>
      </c>
      <c r="C207" s="74" t="s">
        <v>45</v>
      </c>
      <c r="D207" s="40">
        <v>126532.96866</v>
      </c>
      <c r="E207" s="40">
        <v>164083.505</v>
      </c>
      <c r="F207" s="64">
        <f>Table323[[#This Row],[HES Single]]+Table323[[#This Row],[HES 2-4]]+Table323[[#This Row],[HES 4+]]</f>
        <v>50</v>
      </c>
      <c r="G207" s="64">
        <v>50</v>
      </c>
      <c r="H207" s="64">
        <v>0</v>
      </c>
      <c r="I207" s="64">
        <v>0</v>
      </c>
      <c r="J207" s="75">
        <v>86521.86</v>
      </c>
      <c r="K207">
        <f t="shared" si="4"/>
        <v>2</v>
      </c>
      <c r="L207" s="64">
        <v>2</v>
      </c>
      <c r="M207" s="64">
        <v>0</v>
      </c>
      <c r="N207" s="64">
        <v>0</v>
      </c>
      <c r="O207" s="75">
        <v>8266.2999999999993</v>
      </c>
      <c r="Q207" s="24"/>
    </row>
    <row r="208" spans="1:17" hidden="1" x14ac:dyDescent="0.35">
      <c r="A208" t="s">
        <v>79</v>
      </c>
      <c r="B208" s="72">
        <v>9009190303</v>
      </c>
      <c r="C208" s="74" t="s">
        <v>45</v>
      </c>
      <c r="D208" s="40">
        <v>177.5025</v>
      </c>
      <c r="E208" s="40">
        <v>0</v>
      </c>
      <c r="F208" s="64">
        <f>Table323[[#This Row],[HES Single]]+Table323[[#This Row],[HES 2-4]]+Table323[[#This Row],[HES 4+]]</f>
        <v>0</v>
      </c>
      <c r="G208" s="64">
        <v>0</v>
      </c>
      <c r="H208" s="64">
        <v>0</v>
      </c>
      <c r="I208" s="64">
        <v>0</v>
      </c>
      <c r="J208" s="75">
        <v>0</v>
      </c>
      <c r="K208">
        <f t="shared" si="4"/>
        <v>0</v>
      </c>
      <c r="L208" s="64">
        <v>0</v>
      </c>
      <c r="M208" s="64">
        <v>0</v>
      </c>
      <c r="N208" s="64">
        <v>0</v>
      </c>
      <c r="O208" s="75">
        <v>0</v>
      </c>
      <c r="Q208" s="24"/>
    </row>
    <row r="209" spans="1:17" hidden="1" x14ac:dyDescent="0.35">
      <c r="A209" t="s">
        <v>80</v>
      </c>
      <c r="B209" s="72">
        <v>9003470100</v>
      </c>
      <c r="C209" s="74" t="s">
        <v>45</v>
      </c>
      <c r="D209" s="40">
        <v>91925.316378000003</v>
      </c>
      <c r="E209" s="40">
        <v>244559.94500000001</v>
      </c>
      <c r="F209" s="64">
        <f>Table323[[#This Row],[HES Single]]+Table323[[#This Row],[HES 2-4]]+Table323[[#This Row],[HES 4+]]</f>
        <v>48</v>
      </c>
      <c r="G209" s="64">
        <v>48</v>
      </c>
      <c r="H209" s="64">
        <v>0</v>
      </c>
      <c r="I209" s="64">
        <v>0</v>
      </c>
      <c r="J209" s="75">
        <v>116817.56</v>
      </c>
      <c r="K209">
        <f t="shared" si="4"/>
        <v>52</v>
      </c>
      <c r="L209" s="64">
        <v>0</v>
      </c>
      <c r="M209" s="64">
        <v>0</v>
      </c>
      <c r="N209" s="64">
        <v>52</v>
      </c>
      <c r="O209" s="75">
        <v>25867.07</v>
      </c>
      <c r="Q209" s="24"/>
    </row>
    <row r="210" spans="1:17" hidden="1" x14ac:dyDescent="0.35">
      <c r="A210" t="s">
        <v>80</v>
      </c>
      <c r="B210" s="72">
        <v>9003477101</v>
      </c>
      <c r="C210" s="74" t="s">
        <v>45</v>
      </c>
      <c r="D210" s="40">
        <v>118.38330000000001</v>
      </c>
      <c r="E210" s="40">
        <v>0</v>
      </c>
      <c r="F210" s="64">
        <f>Table323[[#This Row],[HES Single]]+Table323[[#This Row],[HES 2-4]]+Table323[[#This Row],[HES 4+]]</f>
        <v>0</v>
      </c>
      <c r="G210" s="64">
        <v>0</v>
      </c>
      <c r="H210" s="64">
        <v>0</v>
      </c>
      <c r="I210" s="64">
        <v>0</v>
      </c>
      <c r="J210" s="75">
        <v>0</v>
      </c>
      <c r="K210">
        <f t="shared" si="4"/>
        <v>0</v>
      </c>
      <c r="L210" s="64">
        <v>0</v>
      </c>
      <c r="M210" s="64">
        <v>0</v>
      </c>
      <c r="N210" s="64">
        <v>0</v>
      </c>
      <c r="O210" s="75">
        <v>0</v>
      </c>
      <c r="Q210" s="24"/>
    </row>
    <row r="211" spans="1:17" hidden="1" x14ac:dyDescent="0.35">
      <c r="A211" t="s">
        <v>81</v>
      </c>
      <c r="B211" s="72">
        <v>9007595101</v>
      </c>
      <c r="C211" s="74" t="s">
        <v>45</v>
      </c>
      <c r="D211" s="40">
        <v>38073.028517999999</v>
      </c>
      <c r="E211" s="40">
        <v>13370.24</v>
      </c>
      <c r="F211" s="64">
        <f>Table323[[#This Row],[HES Single]]+Table323[[#This Row],[HES 2-4]]+Table323[[#This Row],[HES 4+]]</f>
        <v>6</v>
      </c>
      <c r="G211" s="64">
        <v>6</v>
      </c>
      <c r="H211" s="64">
        <v>0</v>
      </c>
      <c r="I211" s="64">
        <v>0</v>
      </c>
      <c r="J211" s="75">
        <v>10175.459999999999</v>
      </c>
      <c r="K211">
        <f t="shared" si="4"/>
        <v>0</v>
      </c>
      <c r="L211" s="64">
        <v>0</v>
      </c>
      <c r="M211" s="64">
        <v>0</v>
      </c>
      <c r="N211" s="64">
        <v>0</v>
      </c>
      <c r="O211" s="75">
        <v>0</v>
      </c>
      <c r="Q211" s="24"/>
    </row>
    <row r="212" spans="1:17" hidden="1" x14ac:dyDescent="0.35">
      <c r="A212" t="s">
        <v>81</v>
      </c>
      <c r="B212" s="72">
        <v>9007595102</v>
      </c>
      <c r="C212" s="74" t="s">
        <v>45</v>
      </c>
      <c r="D212" s="40">
        <v>132512.338644</v>
      </c>
      <c r="E212" s="40">
        <v>218514.99</v>
      </c>
      <c r="F212" s="64">
        <f>Table323[[#This Row],[HES Single]]+Table323[[#This Row],[HES 2-4]]+Table323[[#This Row],[HES 4+]]</f>
        <v>99</v>
      </c>
      <c r="G212" s="64">
        <v>99</v>
      </c>
      <c r="H212" s="64">
        <v>0</v>
      </c>
      <c r="I212" s="64">
        <v>0</v>
      </c>
      <c r="J212" s="75">
        <v>188406.13</v>
      </c>
      <c r="K212">
        <f t="shared" si="4"/>
        <v>1</v>
      </c>
      <c r="L212" s="64">
        <v>1</v>
      </c>
      <c r="M212" s="64">
        <v>0</v>
      </c>
      <c r="N212" s="64">
        <v>0</v>
      </c>
      <c r="O212" s="75">
        <v>694.65</v>
      </c>
      <c r="Q212" s="24"/>
    </row>
    <row r="213" spans="1:17" hidden="1" x14ac:dyDescent="0.35">
      <c r="A213" t="s">
        <v>82</v>
      </c>
      <c r="B213" s="72">
        <v>9007550100</v>
      </c>
      <c r="C213" s="74" t="s">
        <v>45</v>
      </c>
      <c r="D213" s="40">
        <v>145348.20323099999</v>
      </c>
      <c r="E213" s="40">
        <v>222192.26500000001</v>
      </c>
      <c r="F213" s="64">
        <f>Table323[[#This Row],[HES Single]]+Table323[[#This Row],[HES 2-4]]+Table323[[#This Row],[HES 4+]]</f>
        <v>25</v>
      </c>
      <c r="G213" s="64">
        <v>25</v>
      </c>
      <c r="H213" s="64">
        <v>0</v>
      </c>
      <c r="I213" s="64">
        <v>0</v>
      </c>
      <c r="J213" s="75">
        <v>27083.51</v>
      </c>
      <c r="K213">
        <f t="shared" si="4"/>
        <v>0</v>
      </c>
      <c r="L213" s="64">
        <v>0</v>
      </c>
      <c r="M213" s="64">
        <v>0</v>
      </c>
      <c r="N213" s="64">
        <v>0</v>
      </c>
      <c r="O213" s="75">
        <v>0</v>
      </c>
      <c r="Q213" s="24"/>
    </row>
    <row r="214" spans="1:17" hidden="1" x14ac:dyDescent="0.35">
      <c r="A214" t="s">
        <v>82</v>
      </c>
      <c r="B214" s="72">
        <v>9007550201</v>
      </c>
      <c r="C214" s="74" t="s">
        <v>45</v>
      </c>
      <c r="D214" s="40">
        <v>44631.353697000006</v>
      </c>
      <c r="E214" s="40">
        <v>34946.78</v>
      </c>
      <c r="F214" s="64">
        <f>Table323[[#This Row],[HES Single]]+Table323[[#This Row],[HES 2-4]]+Table323[[#This Row],[HES 4+]]</f>
        <v>12</v>
      </c>
      <c r="G214" s="64">
        <v>12</v>
      </c>
      <c r="H214" s="64">
        <v>0</v>
      </c>
      <c r="I214" s="64">
        <v>0</v>
      </c>
      <c r="J214" s="75">
        <v>20820.86</v>
      </c>
      <c r="K214">
        <f t="shared" si="4"/>
        <v>1</v>
      </c>
      <c r="L214" s="64">
        <v>1</v>
      </c>
      <c r="M214" s="64">
        <v>0</v>
      </c>
      <c r="N214" s="64">
        <v>0</v>
      </c>
      <c r="O214" s="75">
        <v>10052.1</v>
      </c>
      <c r="Q214" s="24"/>
    </row>
    <row r="215" spans="1:17" hidden="1" x14ac:dyDescent="0.35">
      <c r="A215" t="s">
        <v>82</v>
      </c>
      <c r="B215" s="72">
        <v>9007550202</v>
      </c>
      <c r="C215" s="74" t="s">
        <v>45</v>
      </c>
      <c r="D215" s="40">
        <v>43745.834054999999</v>
      </c>
      <c r="E215" s="40">
        <v>34676.71</v>
      </c>
      <c r="F215" s="64">
        <f>Table323[[#This Row],[HES Single]]+Table323[[#This Row],[HES 2-4]]+Table323[[#This Row],[HES 4+]]</f>
        <v>12</v>
      </c>
      <c r="G215" s="64">
        <v>12</v>
      </c>
      <c r="H215" s="64">
        <v>0</v>
      </c>
      <c r="I215" s="64">
        <v>0</v>
      </c>
      <c r="J215" s="75">
        <v>25511.39</v>
      </c>
      <c r="K215">
        <f t="shared" si="4"/>
        <v>0</v>
      </c>
      <c r="L215" s="64">
        <v>0</v>
      </c>
      <c r="M215" s="64">
        <v>0</v>
      </c>
      <c r="N215" s="64">
        <v>0</v>
      </c>
      <c r="O215" s="75">
        <v>0</v>
      </c>
      <c r="Q215" s="24"/>
    </row>
    <row r="216" spans="1:17" hidden="1" x14ac:dyDescent="0.35">
      <c r="A216" t="s">
        <v>82</v>
      </c>
      <c r="B216" s="72">
        <v>9007590100</v>
      </c>
      <c r="C216" s="74" t="s">
        <v>45</v>
      </c>
      <c r="D216" s="40">
        <v>5170.24935</v>
      </c>
      <c r="E216" s="40">
        <v>2468.37</v>
      </c>
      <c r="F216" s="64">
        <f>Table323[[#This Row],[HES Single]]+Table323[[#This Row],[HES 2-4]]+Table323[[#This Row],[HES 4+]]</f>
        <v>0</v>
      </c>
      <c r="G216" s="64">
        <v>0</v>
      </c>
      <c r="H216" s="64">
        <v>0</v>
      </c>
      <c r="I216" s="64">
        <v>0</v>
      </c>
      <c r="J216" s="75">
        <v>0</v>
      </c>
      <c r="K216">
        <f t="shared" si="4"/>
        <v>0</v>
      </c>
      <c r="L216" s="64">
        <v>0</v>
      </c>
      <c r="M216" s="64">
        <v>0</v>
      </c>
      <c r="N216" s="64">
        <v>0</v>
      </c>
      <c r="O216" s="75">
        <v>0</v>
      </c>
      <c r="Q216" s="24"/>
    </row>
    <row r="217" spans="1:17" hidden="1" x14ac:dyDescent="0.35">
      <c r="A217" t="s">
        <v>83</v>
      </c>
      <c r="B217" s="72">
        <v>9003500300</v>
      </c>
      <c r="C217" s="74" t="s">
        <v>45</v>
      </c>
      <c r="D217" s="40">
        <v>269.97768000000002</v>
      </c>
      <c r="E217" s="40">
        <v>0</v>
      </c>
      <c r="F217" s="64">
        <f>Table323[[#This Row],[HES Single]]+Table323[[#This Row],[HES 2-4]]+Table323[[#This Row],[HES 4+]]</f>
        <v>0</v>
      </c>
      <c r="G217" s="64">
        <v>0</v>
      </c>
      <c r="H217" s="64">
        <v>0</v>
      </c>
      <c r="I217" s="64">
        <v>0</v>
      </c>
      <c r="J217" s="75">
        <v>0</v>
      </c>
      <c r="K217">
        <f t="shared" si="4"/>
        <v>0</v>
      </c>
      <c r="L217" s="64">
        <v>0</v>
      </c>
      <c r="M217" s="64">
        <v>0</v>
      </c>
      <c r="N217" s="64">
        <v>0</v>
      </c>
      <c r="O217" s="75">
        <v>0</v>
      </c>
      <c r="Q217" s="24"/>
    </row>
    <row r="218" spans="1:17" hidden="1" x14ac:dyDescent="0.35">
      <c r="A218" t="s">
        <v>83</v>
      </c>
      <c r="B218" s="72">
        <v>9003510100</v>
      </c>
      <c r="C218" s="74" t="s">
        <v>45</v>
      </c>
      <c r="D218" s="40">
        <v>17041.725708000002</v>
      </c>
      <c r="E218" s="40">
        <v>6976.74</v>
      </c>
      <c r="F218" s="64">
        <f>Table323[[#This Row],[HES Single]]+Table323[[#This Row],[HES 2-4]]+Table323[[#This Row],[HES 4+]]</f>
        <v>7</v>
      </c>
      <c r="G218" s="64">
        <v>7</v>
      </c>
      <c r="H218" s="64">
        <v>0</v>
      </c>
      <c r="I218" s="64">
        <v>0</v>
      </c>
      <c r="J218" s="75">
        <v>3085.37</v>
      </c>
      <c r="K218">
        <f t="shared" si="4"/>
        <v>0</v>
      </c>
      <c r="L218" s="64">
        <v>0</v>
      </c>
      <c r="M218" s="64">
        <v>0</v>
      </c>
      <c r="N218" s="64">
        <v>0</v>
      </c>
      <c r="O218" s="75">
        <v>0</v>
      </c>
      <c r="Q218" s="24"/>
    </row>
    <row r="219" spans="1:17" hidden="1" x14ac:dyDescent="0.35">
      <c r="A219" t="s">
        <v>83</v>
      </c>
      <c r="B219" s="72">
        <v>9003510200</v>
      </c>
      <c r="C219" s="74" t="s">
        <v>45</v>
      </c>
      <c r="D219" s="40">
        <v>14301.253259999999</v>
      </c>
      <c r="E219" s="40">
        <v>14628.72</v>
      </c>
      <c r="F219" s="64">
        <f>Table323[[#This Row],[HES Single]]+Table323[[#This Row],[HES 2-4]]+Table323[[#This Row],[HES 4+]]</f>
        <v>0</v>
      </c>
      <c r="G219" s="64">
        <v>0</v>
      </c>
      <c r="H219" s="64">
        <v>0</v>
      </c>
      <c r="I219" s="64">
        <v>0</v>
      </c>
      <c r="J219" s="75">
        <v>0</v>
      </c>
      <c r="K219">
        <f t="shared" si="4"/>
        <v>0</v>
      </c>
      <c r="L219" s="64">
        <v>0</v>
      </c>
      <c r="M219" s="64">
        <v>0</v>
      </c>
      <c r="N219" s="64">
        <v>0</v>
      </c>
      <c r="O219" s="75">
        <v>0</v>
      </c>
      <c r="Q219" s="24" t="s">
        <v>11</v>
      </c>
    </row>
    <row r="220" spans="1:17" hidden="1" x14ac:dyDescent="0.35">
      <c r="A220" t="s">
        <v>83</v>
      </c>
      <c r="B220" s="72">
        <v>9003510300</v>
      </c>
      <c r="C220" s="74" t="s">
        <v>55</v>
      </c>
      <c r="D220" s="40">
        <v>26273.934540000002</v>
      </c>
      <c r="E220" s="40">
        <v>19424.63</v>
      </c>
      <c r="F220" s="64">
        <f>Table323[[#This Row],[HES Single]]+Table323[[#This Row],[HES 2-4]]+Table323[[#This Row],[HES 4+]]</f>
        <v>12</v>
      </c>
      <c r="G220" s="64">
        <v>10</v>
      </c>
      <c r="H220" s="64">
        <v>2</v>
      </c>
      <c r="I220" s="64">
        <v>0</v>
      </c>
      <c r="J220" s="75">
        <v>4854.9399999999996</v>
      </c>
      <c r="K220">
        <f t="shared" si="4"/>
        <v>0</v>
      </c>
      <c r="L220" s="64">
        <v>0</v>
      </c>
      <c r="M220" s="64">
        <v>0</v>
      </c>
      <c r="N220" s="64">
        <v>0</v>
      </c>
      <c r="O220" s="75">
        <v>0</v>
      </c>
      <c r="Q220" s="24"/>
    </row>
    <row r="221" spans="1:17" hidden="1" x14ac:dyDescent="0.35">
      <c r="A221" t="s">
        <v>83</v>
      </c>
      <c r="B221" s="72">
        <v>9003510400</v>
      </c>
      <c r="C221" s="74" t="s">
        <v>45</v>
      </c>
      <c r="D221" s="40">
        <v>34796.014554000001</v>
      </c>
      <c r="E221" s="40">
        <v>7561.57</v>
      </c>
      <c r="F221" s="64">
        <f>Table323[[#This Row],[HES Single]]+Table323[[#This Row],[HES 2-4]]+Table323[[#This Row],[HES 4+]]</f>
        <v>4</v>
      </c>
      <c r="G221" s="64">
        <v>4</v>
      </c>
      <c r="H221" s="64">
        <v>0</v>
      </c>
      <c r="I221" s="64">
        <v>0</v>
      </c>
      <c r="J221" s="75">
        <v>757.44</v>
      </c>
      <c r="K221">
        <f t="shared" si="4"/>
        <v>0</v>
      </c>
      <c r="L221" s="64">
        <v>0</v>
      </c>
      <c r="M221" s="64">
        <v>0</v>
      </c>
      <c r="N221" s="64">
        <v>0</v>
      </c>
      <c r="O221" s="75">
        <v>0</v>
      </c>
      <c r="Q221" s="24"/>
    </row>
    <row r="222" spans="1:17" hidden="1" x14ac:dyDescent="0.35">
      <c r="A222" t="s">
        <v>83</v>
      </c>
      <c r="B222" s="72">
        <v>9003510500</v>
      </c>
      <c r="C222" s="74" t="s">
        <v>45</v>
      </c>
      <c r="D222" s="40">
        <v>28168.646939999999</v>
      </c>
      <c r="E222" s="40">
        <v>11501.27</v>
      </c>
      <c r="F222" s="64">
        <f>Table323[[#This Row],[HES Single]]+Table323[[#This Row],[HES 2-4]]+Table323[[#This Row],[HES 4+]]</f>
        <v>4</v>
      </c>
      <c r="G222" s="64">
        <v>4</v>
      </c>
      <c r="H222" s="64">
        <v>0</v>
      </c>
      <c r="I222" s="64">
        <v>0</v>
      </c>
      <c r="J222" s="75">
        <v>2929.64</v>
      </c>
      <c r="K222">
        <f t="shared" si="4"/>
        <v>0</v>
      </c>
      <c r="L222" s="64">
        <v>0</v>
      </c>
      <c r="M222" s="64">
        <v>0</v>
      </c>
      <c r="N222" s="64">
        <v>0</v>
      </c>
      <c r="O222" s="75">
        <v>0</v>
      </c>
      <c r="Q222" s="24"/>
    </row>
    <row r="223" spans="1:17" hidden="1" x14ac:dyDescent="0.35">
      <c r="A223" t="s">
        <v>83</v>
      </c>
      <c r="B223" s="72">
        <v>9003510600</v>
      </c>
      <c r="C223" s="74" t="s">
        <v>45</v>
      </c>
      <c r="D223" s="40">
        <v>35035.204848000001</v>
      </c>
      <c r="E223" s="40">
        <v>47826.95</v>
      </c>
      <c r="F223" s="64">
        <f>Table323[[#This Row],[HES Single]]+Table323[[#This Row],[HES 2-4]]+Table323[[#This Row],[HES 4+]]</f>
        <v>19</v>
      </c>
      <c r="G223" s="64">
        <v>19</v>
      </c>
      <c r="H223" s="64">
        <v>0</v>
      </c>
      <c r="I223" s="64">
        <v>0</v>
      </c>
      <c r="J223" s="75">
        <v>24760.02</v>
      </c>
      <c r="K223">
        <f t="shared" si="4"/>
        <v>0</v>
      </c>
      <c r="L223" s="64">
        <v>0</v>
      </c>
      <c r="M223" s="64">
        <v>0</v>
      </c>
      <c r="N223" s="64">
        <v>0</v>
      </c>
      <c r="O223" s="75">
        <v>0</v>
      </c>
      <c r="Q223" s="24"/>
    </row>
    <row r="224" spans="1:17" hidden="1" x14ac:dyDescent="0.35">
      <c r="A224" t="s">
        <v>83</v>
      </c>
      <c r="B224" s="72">
        <v>9003510700</v>
      </c>
      <c r="C224" s="74" t="s">
        <v>45</v>
      </c>
      <c r="D224" s="40">
        <v>234590.003004</v>
      </c>
      <c r="E224" s="40">
        <v>290382.90000000002</v>
      </c>
      <c r="F224" s="64">
        <f>Table323[[#This Row],[HES Single]]+Table323[[#This Row],[HES 2-4]]+Table323[[#This Row],[HES 4+]]</f>
        <v>125</v>
      </c>
      <c r="G224" s="64">
        <f>30+95</f>
        <v>125</v>
      </c>
      <c r="H224" s="64">
        <v>0</v>
      </c>
      <c r="I224" s="64">
        <v>0</v>
      </c>
      <c r="J224" s="75">
        <f>16681.52+84690</f>
        <v>101371.52</v>
      </c>
      <c r="K224">
        <f t="shared" si="4"/>
        <v>54</v>
      </c>
      <c r="L224" s="64">
        <v>8</v>
      </c>
      <c r="M224" s="64">
        <v>46</v>
      </c>
      <c r="N224" s="64">
        <v>0</v>
      </c>
      <c r="O224" s="75">
        <v>55785.279999999999</v>
      </c>
      <c r="Q224" s="24"/>
    </row>
    <row r="225" spans="1:17" hidden="1" x14ac:dyDescent="0.35">
      <c r="A225" t="s">
        <v>83</v>
      </c>
      <c r="B225" s="72">
        <v>9003510800</v>
      </c>
      <c r="C225" s="74" t="s">
        <v>45</v>
      </c>
      <c r="D225" s="40">
        <v>22972.2045</v>
      </c>
      <c r="E225" s="40">
        <v>35333.4</v>
      </c>
      <c r="F225" s="64">
        <f>Table323[[#This Row],[HES Single]]+Table323[[#This Row],[HES 2-4]]+Table323[[#This Row],[HES 4+]]</f>
        <v>11</v>
      </c>
      <c r="G225" s="64">
        <v>11</v>
      </c>
      <c r="H225" s="64">
        <v>0</v>
      </c>
      <c r="I225" s="64">
        <v>0</v>
      </c>
      <c r="J225" s="75">
        <v>5338.29</v>
      </c>
      <c r="K225">
        <f t="shared" si="4"/>
        <v>0</v>
      </c>
      <c r="L225" s="64">
        <v>0</v>
      </c>
      <c r="M225" s="64">
        <v>0</v>
      </c>
      <c r="N225" s="64">
        <v>0</v>
      </c>
      <c r="O225" s="75">
        <v>0</v>
      </c>
      <c r="Q225" s="24"/>
    </row>
    <row r="226" spans="1:17" hidden="1" x14ac:dyDescent="0.35">
      <c r="A226" t="s">
        <v>83</v>
      </c>
      <c r="B226" s="72">
        <v>9003510900</v>
      </c>
      <c r="C226" s="74" t="s">
        <v>45</v>
      </c>
      <c r="D226" s="40">
        <v>33391.866900000001</v>
      </c>
      <c r="E226" s="40">
        <v>46176.364999999998</v>
      </c>
      <c r="F226" s="64">
        <f>Table323[[#This Row],[HES Single]]+Table323[[#This Row],[HES 2-4]]+Table323[[#This Row],[HES 4+]]</f>
        <v>12</v>
      </c>
      <c r="G226" s="64">
        <v>12</v>
      </c>
      <c r="H226" s="64">
        <v>0</v>
      </c>
      <c r="I226" s="64">
        <v>0</v>
      </c>
      <c r="J226" s="75">
        <v>15664</v>
      </c>
      <c r="K226">
        <f t="shared" si="4"/>
        <v>0</v>
      </c>
      <c r="L226" s="64">
        <v>0</v>
      </c>
      <c r="M226" s="64">
        <v>0</v>
      </c>
      <c r="N226" s="64">
        <v>0</v>
      </c>
      <c r="O226" s="75">
        <v>0</v>
      </c>
      <c r="Q226" s="24"/>
    </row>
    <row r="227" spans="1:17" hidden="1" x14ac:dyDescent="0.35">
      <c r="A227" t="s">
        <v>83</v>
      </c>
      <c r="B227" s="72">
        <v>9003511000</v>
      </c>
      <c r="C227" s="74" t="s">
        <v>45</v>
      </c>
      <c r="D227" s="40">
        <v>31585.3986</v>
      </c>
      <c r="E227" s="40">
        <v>44515.13</v>
      </c>
      <c r="F227" s="64">
        <f>Table323[[#This Row],[HES Single]]+Table323[[#This Row],[HES 2-4]]+Table323[[#This Row],[HES 4+]]</f>
        <v>18</v>
      </c>
      <c r="G227" s="64">
        <v>18</v>
      </c>
      <c r="H227" s="64">
        <v>0</v>
      </c>
      <c r="I227" s="64">
        <v>0</v>
      </c>
      <c r="J227" s="75">
        <v>36023.89</v>
      </c>
      <c r="K227">
        <f t="shared" si="4"/>
        <v>0</v>
      </c>
      <c r="L227" s="64">
        <v>0</v>
      </c>
      <c r="M227" s="64">
        <v>0</v>
      </c>
      <c r="N227" s="64">
        <v>0</v>
      </c>
      <c r="O227" s="75">
        <v>0</v>
      </c>
      <c r="Q227" s="24"/>
    </row>
    <row r="228" spans="1:17" hidden="1" x14ac:dyDescent="0.35">
      <c r="A228" t="s">
        <v>83</v>
      </c>
      <c r="B228" s="72">
        <v>9003511100</v>
      </c>
      <c r="C228" s="74" t="s">
        <v>45</v>
      </c>
      <c r="D228" s="40">
        <v>32644.124940000002</v>
      </c>
      <c r="E228" s="40">
        <v>21465.05</v>
      </c>
      <c r="F228" s="64">
        <f>Table323[[#This Row],[HES Single]]+Table323[[#This Row],[HES 2-4]]+Table323[[#This Row],[HES 4+]]</f>
        <v>22</v>
      </c>
      <c r="G228" s="64">
        <v>22</v>
      </c>
      <c r="H228" s="64">
        <v>0</v>
      </c>
      <c r="I228" s="64">
        <v>0</v>
      </c>
      <c r="J228" s="75">
        <v>12790.25</v>
      </c>
      <c r="K228">
        <f t="shared" si="4"/>
        <v>0</v>
      </c>
      <c r="L228" s="64">
        <v>0</v>
      </c>
      <c r="M228" s="64">
        <v>0</v>
      </c>
      <c r="N228" s="64">
        <v>0</v>
      </c>
      <c r="O228" s="75">
        <v>0</v>
      </c>
      <c r="Q228" s="24"/>
    </row>
    <row r="229" spans="1:17" hidden="1" x14ac:dyDescent="0.35">
      <c r="A229" t="s">
        <v>83</v>
      </c>
      <c r="B229" s="72">
        <v>9003511200</v>
      </c>
      <c r="C229" s="74" t="s">
        <v>55</v>
      </c>
      <c r="D229" s="40">
        <v>21804.564075000002</v>
      </c>
      <c r="E229" s="40">
        <v>6911.54</v>
      </c>
      <c r="F229" s="64">
        <f>Table323[[#This Row],[HES Single]]+Table323[[#This Row],[HES 2-4]]+Table323[[#This Row],[HES 4+]]</f>
        <v>10</v>
      </c>
      <c r="G229" s="64">
        <v>10</v>
      </c>
      <c r="H229" s="64">
        <v>0</v>
      </c>
      <c r="I229" s="64">
        <v>0</v>
      </c>
      <c r="J229" s="75">
        <v>4743.96</v>
      </c>
      <c r="K229">
        <f t="shared" si="4"/>
        <v>0</v>
      </c>
      <c r="L229" s="64">
        <v>0</v>
      </c>
      <c r="M229" s="64">
        <v>0</v>
      </c>
      <c r="N229" s="64">
        <v>0</v>
      </c>
      <c r="O229" s="75">
        <v>0</v>
      </c>
      <c r="Q229" s="24"/>
    </row>
    <row r="230" spans="1:17" hidden="1" x14ac:dyDescent="0.35">
      <c r="A230" t="s">
        <v>83</v>
      </c>
      <c r="B230" s="72">
        <v>9003511300</v>
      </c>
      <c r="C230" s="74" t="s">
        <v>55</v>
      </c>
      <c r="D230" s="40">
        <v>22423.545480000001</v>
      </c>
      <c r="E230" s="40">
        <v>32046.06</v>
      </c>
      <c r="F230" s="64">
        <f>Table323[[#This Row],[HES Single]]+Table323[[#This Row],[HES 2-4]]+Table323[[#This Row],[HES 4+]]</f>
        <v>8</v>
      </c>
      <c r="G230" s="64">
        <v>8</v>
      </c>
      <c r="H230" s="64">
        <v>0</v>
      </c>
      <c r="I230" s="64">
        <v>0</v>
      </c>
      <c r="J230" s="75">
        <v>10485.49</v>
      </c>
      <c r="K230">
        <f t="shared" si="4"/>
        <v>0</v>
      </c>
      <c r="L230" s="64">
        <v>0</v>
      </c>
      <c r="M230" s="64">
        <v>0</v>
      </c>
      <c r="N230" s="64">
        <v>0</v>
      </c>
      <c r="O230" s="75">
        <v>0</v>
      </c>
      <c r="Q230" s="24"/>
    </row>
    <row r="231" spans="1:17" hidden="1" x14ac:dyDescent="0.35">
      <c r="A231" t="s">
        <v>83</v>
      </c>
      <c r="B231" s="72">
        <v>9003511400</v>
      </c>
      <c r="C231" s="74" t="s">
        <v>45</v>
      </c>
      <c r="D231" s="40">
        <v>20273.83323</v>
      </c>
      <c r="E231" s="40">
        <v>28760.78</v>
      </c>
      <c r="F231" s="64">
        <f>Table323[[#This Row],[HES Single]]+Table323[[#This Row],[HES 2-4]]+Table323[[#This Row],[HES 4+]]</f>
        <v>14</v>
      </c>
      <c r="G231" s="64">
        <v>14</v>
      </c>
      <c r="H231" s="64">
        <v>0</v>
      </c>
      <c r="I231" s="64">
        <v>0</v>
      </c>
      <c r="J231" s="75">
        <v>11389.619999999999</v>
      </c>
      <c r="K231">
        <f t="shared" si="4"/>
        <v>0</v>
      </c>
      <c r="L231" s="64">
        <v>0</v>
      </c>
      <c r="M231" s="64">
        <v>0</v>
      </c>
      <c r="N231" s="64">
        <v>0</v>
      </c>
      <c r="O231" s="75">
        <v>0</v>
      </c>
      <c r="Q231" s="24"/>
    </row>
    <row r="232" spans="1:17" hidden="1" x14ac:dyDescent="0.35">
      <c r="A232" t="s">
        <v>83</v>
      </c>
      <c r="B232" s="72">
        <v>9003514102</v>
      </c>
      <c r="C232" s="74" t="s">
        <v>45</v>
      </c>
      <c r="D232" s="40">
        <v>1006.19043</v>
      </c>
      <c r="E232" s="40">
        <v>0</v>
      </c>
      <c r="F232" s="64">
        <f>Table323[[#This Row],[HES Single]]+Table323[[#This Row],[HES 2-4]]+Table323[[#This Row],[HES 4+]]</f>
        <v>0</v>
      </c>
      <c r="G232" s="64">
        <v>0</v>
      </c>
      <c r="H232" s="64">
        <v>0</v>
      </c>
      <c r="I232" s="64">
        <v>0</v>
      </c>
      <c r="J232" s="75">
        <v>0</v>
      </c>
      <c r="K232">
        <f t="shared" si="4"/>
        <v>0</v>
      </c>
      <c r="L232" s="64">
        <v>0</v>
      </c>
      <c r="M232" s="64">
        <v>0</v>
      </c>
      <c r="N232" s="64">
        <v>0</v>
      </c>
      <c r="O232" s="75">
        <v>0</v>
      </c>
      <c r="Q232" s="24"/>
    </row>
    <row r="233" spans="1:17" hidden="1" x14ac:dyDescent="0.35">
      <c r="A233" t="s">
        <v>83</v>
      </c>
      <c r="B233" s="72">
        <v>9003520301</v>
      </c>
      <c r="C233" s="74" t="s">
        <v>45</v>
      </c>
      <c r="D233" s="40">
        <v>100.86972</v>
      </c>
      <c r="E233" s="40">
        <v>0</v>
      </c>
      <c r="F233" s="64">
        <f>Table323[[#This Row],[HES Single]]+Table323[[#This Row],[HES 2-4]]+Table323[[#This Row],[HES 4+]]</f>
        <v>0</v>
      </c>
      <c r="G233" s="64">
        <v>0</v>
      </c>
      <c r="H233" s="64">
        <v>0</v>
      </c>
      <c r="I233" s="64">
        <v>0</v>
      </c>
      <c r="J233" s="75">
        <v>0</v>
      </c>
      <c r="K233">
        <f t="shared" si="4"/>
        <v>0</v>
      </c>
      <c r="L233" s="64">
        <v>0</v>
      </c>
      <c r="M233" s="64">
        <v>0</v>
      </c>
      <c r="N233" s="64">
        <v>0</v>
      </c>
      <c r="O233" s="75">
        <v>0</v>
      </c>
      <c r="Q233" s="24" t="s">
        <v>11</v>
      </c>
    </row>
    <row r="234" spans="1:17" hidden="1" x14ac:dyDescent="0.35">
      <c r="A234" t="s">
        <v>84</v>
      </c>
      <c r="B234" s="72">
        <v>9011695202</v>
      </c>
      <c r="C234" s="74" t="s">
        <v>45</v>
      </c>
      <c r="D234" s="40">
        <v>245.11767</v>
      </c>
      <c r="E234" s="40">
        <v>0</v>
      </c>
      <c r="F234" s="64">
        <f>Table323[[#This Row],[HES Single]]+Table323[[#This Row],[HES 2-4]]+Table323[[#This Row],[HES 4+]]</f>
        <v>0</v>
      </c>
      <c r="G234" s="64">
        <v>0</v>
      </c>
      <c r="H234" s="64">
        <v>0</v>
      </c>
      <c r="I234" s="64">
        <v>0</v>
      </c>
      <c r="J234" s="75">
        <v>0</v>
      </c>
      <c r="K234">
        <f t="shared" si="4"/>
        <v>0</v>
      </c>
      <c r="L234" s="64">
        <v>0</v>
      </c>
      <c r="M234" s="64">
        <v>0</v>
      </c>
      <c r="N234" s="64">
        <v>0</v>
      </c>
      <c r="O234" s="75">
        <v>0</v>
      </c>
      <c r="Q234" s="24"/>
    </row>
    <row r="235" spans="1:17" hidden="1" x14ac:dyDescent="0.35">
      <c r="A235" t="s">
        <v>84</v>
      </c>
      <c r="B235" s="72">
        <v>9011716101</v>
      </c>
      <c r="C235" s="74" t="s">
        <v>45</v>
      </c>
      <c r="D235" s="40">
        <v>54261.869445000004</v>
      </c>
      <c r="E235" s="40">
        <v>52694.9</v>
      </c>
      <c r="F235" s="64">
        <f>Table323[[#This Row],[HES Single]]+Table323[[#This Row],[HES 2-4]]+Table323[[#This Row],[HES 4+]]</f>
        <v>0</v>
      </c>
      <c r="G235" s="64">
        <v>0</v>
      </c>
      <c r="H235" s="64">
        <v>0</v>
      </c>
      <c r="I235" s="64">
        <v>0</v>
      </c>
      <c r="J235" s="75">
        <v>0</v>
      </c>
      <c r="K235">
        <f t="shared" si="4"/>
        <v>5</v>
      </c>
      <c r="L235" s="64">
        <v>3</v>
      </c>
      <c r="M235" s="64">
        <v>2</v>
      </c>
      <c r="N235" s="64">
        <v>0</v>
      </c>
      <c r="O235" s="75">
        <v>9066.68</v>
      </c>
      <c r="Q235" s="24"/>
    </row>
    <row r="236" spans="1:17" hidden="1" x14ac:dyDescent="0.35">
      <c r="A236" t="s">
        <v>84</v>
      </c>
      <c r="B236" s="72">
        <v>9011716102</v>
      </c>
      <c r="C236" s="74" t="s">
        <v>45</v>
      </c>
      <c r="D236" s="40">
        <v>190310.040018</v>
      </c>
      <c r="E236" s="40">
        <v>409416.34499999997</v>
      </c>
      <c r="F236" s="64">
        <f>Table323[[#This Row],[HES Single]]+Table323[[#This Row],[HES 2-4]]+Table323[[#This Row],[HES 4+]]</f>
        <v>124</v>
      </c>
      <c r="G236" s="64">
        <f>36+88</f>
        <v>124</v>
      </c>
      <c r="H236" s="64">
        <v>0</v>
      </c>
      <c r="I236" s="64">
        <v>0</v>
      </c>
      <c r="J236" s="75">
        <f>61218.67+166239.47</f>
        <v>227458.14</v>
      </c>
      <c r="K236">
        <f t="shared" si="4"/>
        <v>0</v>
      </c>
      <c r="L236" s="64">
        <v>0</v>
      </c>
      <c r="M236" s="64">
        <v>0</v>
      </c>
      <c r="N236" s="64">
        <v>0</v>
      </c>
      <c r="O236" s="75">
        <v>0</v>
      </c>
      <c r="Q236" s="24"/>
    </row>
    <row r="237" spans="1:17" hidden="1" x14ac:dyDescent="0.35">
      <c r="A237" t="s">
        <v>84</v>
      </c>
      <c r="B237" s="72">
        <v>9011870701</v>
      </c>
      <c r="C237" s="74" t="s">
        <v>45</v>
      </c>
      <c r="D237" s="40">
        <v>28737.181410000001</v>
      </c>
      <c r="E237" s="40">
        <v>27715.48</v>
      </c>
      <c r="F237" s="64">
        <f>Table323[[#This Row],[HES Single]]+Table323[[#This Row],[HES 2-4]]+Table323[[#This Row],[HES 4+]]</f>
        <v>9</v>
      </c>
      <c r="G237" s="64">
        <v>9</v>
      </c>
      <c r="H237" s="64">
        <v>0</v>
      </c>
      <c r="I237" s="64">
        <v>0</v>
      </c>
      <c r="J237" s="75">
        <v>18730.27</v>
      </c>
      <c r="K237">
        <f t="shared" si="4"/>
        <v>0</v>
      </c>
      <c r="L237" s="64">
        <v>0</v>
      </c>
      <c r="M237" s="64">
        <v>0</v>
      </c>
      <c r="N237" s="64">
        <v>0</v>
      </c>
      <c r="O237" s="75">
        <v>0</v>
      </c>
      <c r="Q237" s="24"/>
    </row>
    <row r="238" spans="1:17" hidden="1" x14ac:dyDescent="0.35">
      <c r="A238" t="s">
        <v>84</v>
      </c>
      <c r="B238" s="72">
        <v>9011870703</v>
      </c>
      <c r="C238" s="74" t="s">
        <v>45</v>
      </c>
      <c r="D238" s="40">
        <v>24680.073179999999</v>
      </c>
      <c r="E238" s="40">
        <v>27992.54</v>
      </c>
      <c r="F238" s="64">
        <f>Table323[[#This Row],[HES Single]]+Table323[[#This Row],[HES 2-4]]+Table323[[#This Row],[HES 4+]]</f>
        <v>12</v>
      </c>
      <c r="G238" s="64">
        <v>12</v>
      </c>
      <c r="H238" s="64">
        <v>0</v>
      </c>
      <c r="I238" s="64">
        <v>0</v>
      </c>
      <c r="J238" s="75">
        <v>23673.119999999999</v>
      </c>
      <c r="K238">
        <f t="shared" si="4"/>
        <v>0</v>
      </c>
      <c r="L238" s="64">
        <v>0</v>
      </c>
      <c r="M238" s="64">
        <v>0</v>
      </c>
      <c r="N238" s="64">
        <v>0</v>
      </c>
      <c r="O238" s="75">
        <v>0</v>
      </c>
      <c r="Q238" s="24"/>
    </row>
    <row r="239" spans="1:17" hidden="1" x14ac:dyDescent="0.35">
      <c r="A239" t="s">
        <v>84</v>
      </c>
      <c r="B239" s="72">
        <v>9011870704</v>
      </c>
      <c r="C239" s="74" t="s">
        <v>45</v>
      </c>
      <c r="D239" s="40">
        <v>63929.218773000001</v>
      </c>
      <c r="E239" s="40">
        <v>98140.645000000004</v>
      </c>
      <c r="F239" s="64">
        <f>Table323[[#This Row],[HES Single]]+Table323[[#This Row],[HES 2-4]]+Table323[[#This Row],[HES 4+]]</f>
        <v>39</v>
      </c>
      <c r="G239" s="64">
        <v>39</v>
      </c>
      <c r="H239" s="64">
        <v>0</v>
      </c>
      <c r="I239" s="64">
        <v>0</v>
      </c>
      <c r="J239" s="75">
        <v>69134.429999999993</v>
      </c>
      <c r="K239">
        <f t="shared" si="4"/>
        <v>0</v>
      </c>
      <c r="L239" s="64">
        <v>0</v>
      </c>
      <c r="M239" s="64">
        <v>0</v>
      </c>
      <c r="N239" s="64">
        <v>0</v>
      </c>
      <c r="O239" s="75">
        <v>0</v>
      </c>
      <c r="Q239" s="24"/>
    </row>
    <row r="240" spans="1:17" hidden="1" x14ac:dyDescent="0.35">
      <c r="A240" t="s">
        <v>85</v>
      </c>
      <c r="B240" s="72">
        <v>9003476100</v>
      </c>
      <c r="C240" s="74" t="s">
        <v>45</v>
      </c>
      <c r="D240" s="40">
        <v>99.696030000000007</v>
      </c>
      <c r="E240" s="40">
        <v>0</v>
      </c>
      <c r="F240" s="64">
        <f>Table323[[#This Row],[HES Single]]+Table323[[#This Row],[HES 2-4]]+Table323[[#This Row],[HES 4+]]</f>
        <v>0</v>
      </c>
      <c r="G240" s="64">
        <v>0</v>
      </c>
      <c r="H240" s="64">
        <v>0</v>
      </c>
      <c r="I240" s="64">
        <v>0</v>
      </c>
      <c r="J240" s="75">
        <v>0</v>
      </c>
      <c r="K240">
        <f t="shared" si="4"/>
        <v>0</v>
      </c>
      <c r="L240" s="64">
        <v>0</v>
      </c>
      <c r="M240" s="64">
        <v>0</v>
      </c>
      <c r="N240" s="64">
        <v>0</v>
      </c>
      <c r="O240" s="75">
        <v>0</v>
      </c>
      <c r="Q240" s="24"/>
    </row>
    <row r="241" spans="1:17" hidden="1" x14ac:dyDescent="0.35">
      <c r="A241" t="s">
        <v>85</v>
      </c>
      <c r="B241" s="72">
        <v>9003484100</v>
      </c>
      <c r="C241" s="74" t="s">
        <v>45</v>
      </c>
      <c r="D241" s="40">
        <v>117779.880855</v>
      </c>
      <c r="E241" s="40">
        <v>226940.83499999999</v>
      </c>
      <c r="F241" s="64">
        <f>Table323[[#This Row],[HES Single]]+Table323[[#This Row],[HES 2-4]]+Table323[[#This Row],[HES 4+]]</f>
        <v>348</v>
      </c>
      <c r="G241" s="64">
        <v>48</v>
      </c>
      <c r="H241" s="64">
        <v>0</v>
      </c>
      <c r="I241" s="64">
        <v>300</v>
      </c>
      <c r="J241" s="75">
        <v>76592.83</v>
      </c>
      <c r="K241">
        <f t="shared" si="4"/>
        <v>356</v>
      </c>
      <c r="L241" s="64">
        <v>2</v>
      </c>
      <c r="M241" s="64">
        <v>3</v>
      </c>
      <c r="N241" s="64">
        <v>351</v>
      </c>
      <c r="O241" s="75">
        <v>148143.23000000001</v>
      </c>
      <c r="Q241" s="24" t="s">
        <v>11</v>
      </c>
    </row>
    <row r="242" spans="1:17" hidden="1" x14ac:dyDescent="0.35">
      <c r="A242" t="s">
        <v>85</v>
      </c>
      <c r="B242" s="72">
        <v>9003484200</v>
      </c>
      <c r="C242" s="74" t="s">
        <v>45</v>
      </c>
      <c r="D242" s="40">
        <v>55245.169539000002</v>
      </c>
      <c r="E242" s="40">
        <v>38043.410000000003</v>
      </c>
      <c r="F242" s="64">
        <f>Table323[[#This Row],[HES Single]]+Table323[[#This Row],[HES 2-4]]+Table323[[#This Row],[HES 4+]]</f>
        <v>22</v>
      </c>
      <c r="G242" s="64">
        <v>22</v>
      </c>
      <c r="H242" s="64">
        <v>0</v>
      </c>
      <c r="I242" s="64">
        <v>0</v>
      </c>
      <c r="J242" s="75">
        <v>31910.49</v>
      </c>
      <c r="K242">
        <f t="shared" si="4"/>
        <v>0</v>
      </c>
      <c r="L242" s="64">
        <v>0</v>
      </c>
      <c r="M242" s="64">
        <v>0</v>
      </c>
      <c r="N242" s="64">
        <v>0</v>
      </c>
      <c r="O242" s="75">
        <v>0</v>
      </c>
      <c r="Q242" s="24"/>
    </row>
    <row r="243" spans="1:17" hidden="1" x14ac:dyDescent="0.35">
      <c r="A243" t="s">
        <v>85</v>
      </c>
      <c r="B243" s="72">
        <v>9003487100</v>
      </c>
      <c r="C243" s="74" t="s">
        <v>45</v>
      </c>
      <c r="D243" s="40">
        <v>152.68113</v>
      </c>
      <c r="E243" s="40">
        <v>500</v>
      </c>
      <c r="F243" s="64">
        <f>Table323[[#This Row],[HES Single]]+Table323[[#This Row],[HES 2-4]]+Table323[[#This Row],[HES 4+]]</f>
        <v>0</v>
      </c>
      <c r="G243" s="64">
        <v>0</v>
      </c>
      <c r="H243" s="64">
        <v>0</v>
      </c>
      <c r="I243" s="64">
        <v>0</v>
      </c>
      <c r="J243" s="75">
        <v>0</v>
      </c>
      <c r="K243">
        <f t="shared" si="4"/>
        <v>0</v>
      </c>
      <c r="L243" s="64">
        <v>0</v>
      </c>
      <c r="M243" s="64">
        <v>0</v>
      </c>
      <c r="N243" s="64">
        <v>0</v>
      </c>
      <c r="O243" s="75">
        <v>0</v>
      </c>
      <c r="Q243" s="24"/>
    </row>
    <row r="244" spans="1:17" hidden="1" x14ac:dyDescent="0.35">
      <c r="A244" t="s">
        <v>86</v>
      </c>
      <c r="B244" s="72">
        <v>9015902200</v>
      </c>
      <c r="C244" s="74" t="s">
        <v>45</v>
      </c>
      <c r="D244" s="40">
        <v>30168.211395000002</v>
      </c>
      <c r="E244" s="40">
        <v>27973.965</v>
      </c>
      <c r="F244" s="64">
        <f>Table323[[#This Row],[HES Single]]+Table323[[#This Row],[HES 2-4]]+Table323[[#This Row],[HES 4+]]</f>
        <v>7</v>
      </c>
      <c r="G244" s="64">
        <v>7</v>
      </c>
      <c r="H244" s="64">
        <v>0</v>
      </c>
      <c r="I244" s="64">
        <v>0</v>
      </c>
      <c r="J244" s="75">
        <v>8882.1200000000008</v>
      </c>
      <c r="K244">
        <f t="shared" si="4"/>
        <v>0</v>
      </c>
      <c r="L244" s="64">
        <v>0</v>
      </c>
      <c r="M244" s="64">
        <v>0</v>
      </c>
      <c r="N244" s="64">
        <v>0</v>
      </c>
      <c r="O244" s="75">
        <v>0</v>
      </c>
      <c r="Q244" s="24"/>
    </row>
    <row r="245" spans="1:17" hidden="1" x14ac:dyDescent="0.35">
      <c r="A245" t="s">
        <v>87</v>
      </c>
      <c r="B245" s="72">
        <v>9003484200</v>
      </c>
      <c r="C245" s="74" t="s">
        <v>45</v>
      </c>
      <c r="D245" s="40">
        <v>155.55015</v>
      </c>
      <c r="E245" s="40">
        <v>0</v>
      </c>
      <c r="F245" s="64">
        <f>Table323[[#This Row],[HES Single]]+Table323[[#This Row],[HES 2-4]]+Table323[[#This Row],[HES 4+]]</f>
        <v>0</v>
      </c>
      <c r="G245" s="64">
        <v>0</v>
      </c>
      <c r="H245" s="64">
        <v>0</v>
      </c>
      <c r="I245" s="64">
        <v>0</v>
      </c>
      <c r="J245" s="75">
        <v>0</v>
      </c>
      <c r="K245">
        <f t="shared" si="4"/>
        <v>0</v>
      </c>
      <c r="L245" s="64">
        <v>0</v>
      </c>
      <c r="M245" s="64">
        <v>0</v>
      </c>
      <c r="N245" s="64">
        <v>0</v>
      </c>
      <c r="O245" s="75">
        <v>0</v>
      </c>
      <c r="Q245" s="24"/>
    </row>
    <row r="246" spans="1:17" hidden="1" x14ac:dyDescent="0.35">
      <c r="A246" t="s">
        <v>87</v>
      </c>
      <c r="B246" s="72">
        <v>9013530100</v>
      </c>
      <c r="C246" s="74" t="s">
        <v>45</v>
      </c>
      <c r="D246" s="40">
        <v>57.848910000000004</v>
      </c>
      <c r="E246" s="40">
        <v>0</v>
      </c>
      <c r="F246" s="64">
        <f>Table323[[#This Row],[HES Single]]+Table323[[#This Row],[HES 2-4]]+Table323[[#This Row],[HES 4+]]</f>
        <v>0</v>
      </c>
      <c r="G246" s="64">
        <v>0</v>
      </c>
      <c r="H246" s="64">
        <v>0</v>
      </c>
      <c r="I246" s="64">
        <v>0</v>
      </c>
      <c r="J246" s="75">
        <v>0</v>
      </c>
      <c r="K246">
        <f t="shared" si="4"/>
        <v>0</v>
      </c>
      <c r="L246" s="64">
        <v>0</v>
      </c>
      <c r="M246" s="64">
        <v>0</v>
      </c>
      <c r="N246" s="64">
        <v>0</v>
      </c>
      <c r="O246" s="75">
        <v>0</v>
      </c>
      <c r="Q246" s="24"/>
    </row>
    <row r="247" spans="1:17" hidden="1" x14ac:dyDescent="0.35">
      <c r="A247" t="s">
        <v>87</v>
      </c>
      <c r="B247" s="72">
        <v>9013535100</v>
      </c>
      <c r="C247" s="74" t="s">
        <v>45</v>
      </c>
      <c r="D247" s="40">
        <v>200227.22882399999</v>
      </c>
      <c r="E247" s="40">
        <v>265684.53999999998</v>
      </c>
      <c r="F247" s="64">
        <f>Table323[[#This Row],[HES Single]]+Table323[[#This Row],[HES 2-4]]+Table323[[#This Row],[HES 4+]]</f>
        <v>101</v>
      </c>
      <c r="G247" s="64">
        <v>101</v>
      </c>
      <c r="H247" s="64">
        <v>0</v>
      </c>
      <c r="I247" s="64">
        <v>0</v>
      </c>
      <c r="J247" s="75">
        <v>150460.6</v>
      </c>
      <c r="K247">
        <f t="shared" si="4"/>
        <v>1</v>
      </c>
      <c r="L247" s="64">
        <v>1</v>
      </c>
      <c r="M247" s="64">
        <v>0</v>
      </c>
      <c r="N247" s="64">
        <v>0</v>
      </c>
      <c r="O247" s="75">
        <v>85.87</v>
      </c>
      <c r="Q247" s="24"/>
    </row>
    <row r="248" spans="1:17" hidden="1" x14ac:dyDescent="0.35">
      <c r="A248" t="s">
        <v>87</v>
      </c>
      <c r="B248" s="72">
        <v>9013535200</v>
      </c>
      <c r="C248" s="74" t="s">
        <v>45</v>
      </c>
      <c r="D248" s="40">
        <v>74079.652625999996</v>
      </c>
      <c r="E248" s="40">
        <v>57220.684999999998</v>
      </c>
      <c r="F248" s="64">
        <f>Table323[[#This Row],[HES Single]]+Table323[[#This Row],[HES 2-4]]+Table323[[#This Row],[HES 4+]]</f>
        <v>26</v>
      </c>
      <c r="G248" s="64">
        <v>26</v>
      </c>
      <c r="H248" s="64">
        <v>0</v>
      </c>
      <c r="I248" s="64">
        <v>0</v>
      </c>
      <c r="J248" s="75">
        <v>30431.69</v>
      </c>
      <c r="K248">
        <f t="shared" si="4"/>
        <v>0</v>
      </c>
      <c r="L248" s="64">
        <v>0</v>
      </c>
      <c r="M248" s="64">
        <v>0</v>
      </c>
      <c r="N248" s="64">
        <v>0</v>
      </c>
      <c r="O248" s="75">
        <v>0</v>
      </c>
      <c r="Q248" s="24"/>
    </row>
    <row r="249" spans="1:17" hidden="1" x14ac:dyDescent="0.35">
      <c r="A249" t="s">
        <v>87</v>
      </c>
      <c r="B249" s="72">
        <v>9013538201</v>
      </c>
      <c r="C249" s="74" t="s">
        <v>45</v>
      </c>
      <c r="D249" s="40">
        <v>253.9614</v>
      </c>
      <c r="E249" s="40">
        <v>0</v>
      </c>
      <c r="F249" s="64">
        <f>Table323[[#This Row],[HES Single]]+Table323[[#This Row],[HES 2-4]]+Table323[[#This Row],[HES 4+]]</f>
        <v>0</v>
      </c>
      <c r="G249" s="64">
        <v>0</v>
      </c>
      <c r="H249" s="64">
        <v>0</v>
      </c>
      <c r="I249" s="64">
        <v>0</v>
      </c>
      <c r="J249" s="75">
        <v>0</v>
      </c>
      <c r="K249">
        <f t="shared" si="4"/>
        <v>0</v>
      </c>
      <c r="L249" s="64">
        <v>0</v>
      </c>
      <c r="M249" s="64">
        <v>0</v>
      </c>
      <c r="N249" s="64">
        <v>0</v>
      </c>
      <c r="O249" s="75">
        <v>0</v>
      </c>
      <c r="Q249" s="24"/>
    </row>
    <row r="250" spans="1:17" hidden="1" x14ac:dyDescent="0.35">
      <c r="A250" t="s">
        <v>87</v>
      </c>
      <c r="B250" s="72">
        <v>9013538202</v>
      </c>
      <c r="C250" s="74" t="s">
        <v>45</v>
      </c>
      <c r="D250" s="40">
        <v>149.94252</v>
      </c>
      <c r="E250" s="40">
        <v>0</v>
      </c>
      <c r="F250" s="64">
        <f>Table323[[#This Row],[HES Single]]+Table323[[#This Row],[HES 2-4]]+Table323[[#This Row],[HES 4+]]</f>
        <v>0</v>
      </c>
      <c r="G250" s="64">
        <v>0</v>
      </c>
      <c r="H250" s="64">
        <v>0</v>
      </c>
      <c r="I250" s="64">
        <v>0</v>
      </c>
      <c r="J250" s="75">
        <v>0</v>
      </c>
      <c r="K250">
        <f t="shared" si="4"/>
        <v>0</v>
      </c>
      <c r="L250" s="64">
        <v>0</v>
      </c>
      <c r="M250" s="64">
        <v>0</v>
      </c>
      <c r="N250" s="64">
        <v>0</v>
      </c>
      <c r="O250" s="75">
        <v>0</v>
      </c>
      <c r="Q250" s="24"/>
    </row>
    <row r="251" spans="1:17" hidden="1" x14ac:dyDescent="0.35">
      <c r="A251" t="s">
        <v>88</v>
      </c>
      <c r="B251" s="72">
        <v>9003480300</v>
      </c>
      <c r="C251" s="74" t="s">
        <v>45</v>
      </c>
      <c r="D251" s="40">
        <v>21248.164980000001</v>
      </c>
      <c r="E251" s="40">
        <v>25401.64</v>
      </c>
      <c r="F251" s="64">
        <f>Table323[[#This Row],[HES Single]]+Table323[[#This Row],[HES 2-4]]+Table323[[#This Row],[HES 4+]]</f>
        <v>8</v>
      </c>
      <c r="G251" s="64">
        <v>8</v>
      </c>
      <c r="H251" s="64">
        <v>0</v>
      </c>
      <c r="I251" s="64">
        <v>0</v>
      </c>
      <c r="J251" s="75">
        <v>19830.38</v>
      </c>
      <c r="K251">
        <f t="shared" si="4"/>
        <v>0</v>
      </c>
      <c r="L251" s="64">
        <v>0</v>
      </c>
      <c r="M251" s="64">
        <v>0</v>
      </c>
      <c r="N251" s="64">
        <v>0</v>
      </c>
      <c r="O251" s="75">
        <v>0</v>
      </c>
      <c r="Q251" s="24"/>
    </row>
    <row r="252" spans="1:17" hidden="1" x14ac:dyDescent="0.35">
      <c r="A252" t="s">
        <v>88</v>
      </c>
      <c r="B252" s="72">
        <v>9003480400</v>
      </c>
      <c r="C252" s="74" t="s">
        <v>45</v>
      </c>
      <c r="D252" s="40">
        <v>33116.427456000005</v>
      </c>
      <c r="E252" s="40">
        <v>30927.685000000001</v>
      </c>
      <c r="F252" s="64">
        <f>Table323[[#This Row],[HES Single]]+Table323[[#This Row],[HES 2-4]]+Table323[[#This Row],[HES 4+]]</f>
        <v>0</v>
      </c>
      <c r="G252" s="64">
        <v>0</v>
      </c>
      <c r="H252" s="64">
        <v>0</v>
      </c>
      <c r="I252" s="64">
        <v>0</v>
      </c>
      <c r="J252" s="75">
        <v>0</v>
      </c>
      <c r="K252">
        <f t="shared" si="4"/>
        <v>42</v>
      </c>
      <c r="L252" s="64">
        <v>6</v>
      </c>
      <c r="M252" s="64">
        <v>0</v>
      </c>
      <c r="N252" s="64">
        <v>36</v>
      </c>
      <c r="O252" s="75">
        <v>20106.009999999995</v>
      </c>
      <c r="Q252" s="24"/>
    </row>
    <row r="253" spans="1:17" hidden="1" x14ac:dyDescent="0.35">
      <c r="A253" t="s">
        <v>88</v>
      </c>
      <c r="B253" s="72">
        <v>9003480500</v>
      </c>
      <c r="C253" s="74" t="s">
        <v>45</v>
      </c>
      <c r="D253" s="40">
        <v>30937.371024</v>
      </c>
      <c r="E253" s="40">
        <v>24144.78</v>
      </c>
      <c r="F253" s="64">
        <f>Table323[[#This Row],[HES Single]]+Table323[[#This Row],[HES 2-4]]+Table323[[#This Row],[HES 4+]]</f>
        <v>13</v>
      </c>
      <c r="G253" s="64">
        <v>13</v>
      </c>
      <c r="H253" s="64">
        <v>0</v>
      </c>
      <c r="I253" s="64">
        <v>0</v>
      </c>
      <c r="J253" s="75">
        <v>16772.25</v>
      </c>
      <c r="K253">
        <f t="shared" si="4"/>
        <v>0</v>
      </c>
      <c r="L253" s="64">
        <v>0</v>
      </c>
      <c r="M253" s="64">
        <v>0</v>
      </c>
      <c r="N253" s="64">
        <v>0</v>
      </c>
      <c r="O253" s="75">
        <v>0</v>
      </c>
      <c r="Q253" s="24"/>
    </row>
    <row r="254" spans="1:17" hidden="1" x14ac:dyDescent="0.35">
      <c r="A254" t="s">
        <v>88</v>
      </c>
      <c r="B254" s="72">
        <v>9003480600</v>
      </c>
      <c r="C254" s="74" t="s">
        <v>55</v>
      </c>
      <c r="D254" s="40">
        <v>29461.850460000001</v>
      </c>
      <c r="E254" s="40">
        <v>7427.78</v>
      </c>
      <c r="F254" s="64">
        <f>Table323[[#This Row],[HES Single]]+Table323[[#This Row],[HES 2-4]]+Table323[[#This Row],[HES 4+]]</f>
        <v>6</v>
      </c>
      <c r="G254" s="64">
        <v>6</v>
      </c>
      <c r="H254" s="64">
        <v>0</v>
      </c>
      <c r="I254" s="64">
        <v>0</v>
      </c>
      <c r="J254" s="75">
        <v>6775.78</v>
      </c>
      <c r="K254">
        <f t="shared" si="4"/>
        <v>0</v>
      </c>
      <c r="L254" s="64">
        <v>0</v>
      </c>
      <c r="M254" s="64">
        <v>0</v>
      </c>
      <c r="N254" s="64">
        <v>0</v>
      </c>
      <c r="O254" s="75">
        <v>0</v>
      </c>
      <c r="Q254" s="24"/>
    </row>
    <row r="255" spans="1:17" hidden="1" x14ac:dyDescent="0.35">
      <c r="A255" t="s">
        <v>88</v>
      </c>
      <c r="B255" s="72">
        <v>9003480700</v>
      </c>
      <c r="C255" s="74" t="s">
        <v>45</v>
      </c>
      <c r="D255" s="40">
        <v>17295.176093999999</v>
      </c>
      <c r="E255" s="40">
        <v>13716.63</v>
      </c>
      <c r="F255" s="64">
        <f>Table323[[#This Row],[HES Single]]+Table323[[#This Row],[HES 2-4]]+Table323[[#This Row],[HES 4+]]</f>
        <v>7</v>
      </c>
      <c r="G255" s="64">
        <v>7</v>
      </c>
      <c r="H255" s="64">
        <v>0</v>
      </c>
      <c r="I255" s="64">
        <v>0</v>
      </c>
      <c r="J255" s="75">
        <v>12326.33</v>
      </c>
      <c r="K255">
        <f t="shared" si="4"/>
        <v>0</v>
      </c>
      <c r="L255" s="64">
        <v>0</v>
      </c>
      <c r="M255" s="64">
        <v>0</v>
      </c>
      <c r="N255" s="64">
        <v>0</v>
      </c>
      <c r="O255" s="75">
        <v>0</v>
      </c>
      <c r="Q255" s="24"/>
    </row>
    <row r="256" spans="1:17" hidden="1" x14ac:dyDescent="0.35">
      <c r="A256" t="s">
        <v>88</v>
      </c>
      <c r="B256" s="72">
        <v>9003480800</v>
      </c>
      <c r="C256" s="74" t="s">
        <v>45</v>
      </c>
      <c r="D256" s="40">
        <v>231159.81863100003</v>
      </c>
      <c r="E256" s="40">
        <v>463523.64</v>
      </c>
      <c r="F256" s="64">
        <f>Table323[[#This Row],[HES Single]]+Table323[[#This Row],[HES 2-4]]+Table323[[#This Row],[HES 4+]]</f>
        <v>160</v>
      </c>
      <c r="G256" s="64">
        <v>160</v>
      </c>
      <c r="H256" s="64">
        <v>0</v>
      </c>
      <c r="I256" s="64">
        <v>0</v>
      </c>
      <c r="J256" s="75">
        <f>49597.97+207754.63</f>
        <v>257352.6</v>
      </c>
      <c r="K256">
        <f t="shared" si="4"/>
        <v>149</v>
      </c>
      <c r="L256" s="64">
        <v>0</v>
      </c>
      <c r="M256" s="64">
        <v>8</v>
      </c>
      <c r="N256" s="64">
        <v>141</v>
      </c>
      <c r="O256" s="75">
        <v>56885.62</v>
      </c>
      <c r="Q256" s="24"/>
    </row>
    <row r="257" spans="1:17" hidden="1" x14ac:dyDescent="0.35">
      <c r="A257" t="s">
        <v>88</v>
      </c>
      <c r="B257" s="72">
        <v>9003480900</v>
      </c>
      <c r="C257" s="74" t="s">
        <v>45</v>
      </c>
      <c r="D257" s="40">
        <v>20318.598152999999</v>
      </c>
      <c r="E257" s="40">
        <v>56771.1</v>
      </c>
      <c r="F257" s="64">
        <f>Table323[[#This Row],[HES Single]]+Table323[[#This Row],[HES 2-4]]+Table323[[#This Row],[HES 4+]]</f>
        <v>8</v>
      </c>
      <c r="G257" s="64">
        <v>8</v>
      </c>
      <c r="H257" s="64">
        <v>0</v>
      </c>
      <c r="I257" s="64">
        <v>0</v>
      </c>
      <c r="J257" s="75">
        <v>15937.42</v>
      </c>
      <c r="K257">
        <f t="shared" si="4"/>
        <v>0</v>
      </c>
      <c r="L257" s="64">
        <v>0</v>
      </c>
      <c r="M257" s="64">
        <v>0</v>
      </c>
      <c r="N257" s="64">
        <v>0</v>
      </c>
      <c r="O257" s="75">
        <v>0</v>
      </c>
      <c r="Q257" s="24"/>
    </row>
    <row r="258" spans="1:17" hidden="1" x14ac:dyDescent="0.35">
      <c r="A258" t="s">
        <v>88</v>
      </c>
      <c r="B258" s="72">
        <v>9003481000</v>
      </c>
      <c r="C258" s="74" t="s">
        <v>45</v>
      </c>
      <c r="D258" s="40">
        <v>38493.225960000003</v>
      </c>
      <c r="E258" s="40">
        <v>23707.200000000001</v>
      </c>
      <c r="F258" s="64">
        <f>Table323[[#This Row],[HES Single]]+Table323[[#This Row],[HES 2-4]]+Table323[[#This Row],[HES 4+]]</f>
        <v>13</v>
      </c>
      <c r="G258" s="64">
        <v>13</v>
      </c>
      <c r="H258" s="64">
        <v>0</v>
      </c>
      <c r="I258" s="64">
        <v>0</v>
      </c>
      <c r="J258" s="75">
        <v>19410.18</v>
      </c>
      <c r="K258">
        <f t="shared" ref="K258:K321" si="5">L258+M258+N258</f>
        <v>0</v>
      </c>
      <c r="L258" s="64">
        <v>0</v>
      </c>
      <c r="M258" s="64">
        <v>0</v>
      </c>
      <c r="N258" s="64">
        <v>0</v>
      </c>
      <c r="O258" s="75">
        <v>0</v>
      </c>
      <c r="Q258" s="24"/>
    </row>
    <row r="259" spans="1:17" hidden="1" x14ac:dyDescent="0.35">
      <c r="A259" t="s">
        <v>88</v>
      </c>
      <c r="B259" s="72">
        <v>9003481100</v>
      </c>
      <c r="C259" s="74" t="s">
        <v>45</v>
      </c>
      <c r="D259" s="40">
        <v>38298.499680000001</v>
      </c>
      <c r="E259" s="40">
        <v>36395.019999999997</v>
      </c>
      <c r="F259" s="64">
        <f>Table323[[#This Row],[HES Single]]+Table323[[#This Row],[HES 2-4]]+Table323[[#This Row],[HES 4+]]</f>
        <v>17</v>
      </c>
      <c r="G259" s="64">
        <v>17</v>
      </c>
      <c r="H259" s="64">
        <v>0</v>
      </c>
      <c r="I259" s="64">
        <v>0</v>
      </c>
      <c r="J259" s="75">
        <v>33219.15</v>
      </c>
      <c r="K259">
        <f t="shared" si="5"/>
        <v>0</v>
      </c>
      <c r="L259" s="64">
        <v>0</v>
      </c>
      <c r="M259" s="64">
        <v>0</v>
      </c>
      <c r="N259" s="64">
        <v>0</v>
      </c>
      <c r="O259" s="75">
        <v>0</v>
      </c>
      <c r="Q259" s="24"/>
    </row>
    <row r="260" spans="1:17" hidden="1" x14ac:dyDescent="0.35">
      <c r="A260" t="s">
        <v>88</v>
      </c>
      <c r="B260" s="72">
        <v>9003481200</v>
      </c>
      <c r="C260" s="74" t="s">
        <v>45</v>
      </c>
      <c r="D260" s="40">
        <v>36787.674231000005</v>
      </c>
      <c r="E260" s="40">
        <v>31198.084999999999</v>
      </c>
      <c r="F260" s="64">
        <f>Table323[[#This Row],[HES Single]]+Table323[[#This Row],[HES 2-4]]+Table323[[#This Row],[HES 4+]]</f>
        <v>18</v>
      </c>
      <c r="G260" s="64">
        <v>18</v>
      </c>
      <c r="H260" s="64">
        <v>0</v>
      </c>
      <c r="I260" s="64">
        <v>0</v>
      </c>
      <c r="J260" s="75">
        <v>20189.54</v>
      </c>
      <c r="K260">
        <f t="shared" si="5"/>
        <v>0</v>
      </c>
      <c r="L260" s="64">
        <v>0</v>
      </c>
      <c r="M260" s="64">
        <v>0</v>
      </c>
      <c r="N260" s="64">
        <v>0</v>
      </c>
      <c r="O260" s="75">
        <v>0</v>
      </c>
      <c r="Q260" s="24"/>
    </row>
    <row r="261" spans="1:17" hidden="1" x14ac:dyDescent="0.35">
      <c r="A261" t="s">
        <v>88</v>
      </c>
      <c r="B261" s="72">
        <v>9003481300</v>
      </c>
      <c r="C261" s="74" t="s">
        <v>45</v>
      </c>
      <c r="D261" s="40">
        <v>29139.315618000001</v>
      </c>
      <c r="E261" s="40">
        <v>35687.379999999997</v>
      </c>
      <c r="F261" s="64">
        <f>Table323[[#This Row],[HES Single]]+Table323[[#This Row],[HES 2-4]]+Table323[[#This Row],[HES 4+]]</f>
        <v>12</v>
      </c>
      <c r="G261" s="64">
        <v>12</v>
      </c>
      <c r="H261" s="64">
        <v>0</v>
      </c>
      <c r="I261" s="64">
        <v>0</v>
      </c>
      <c r="J261" s="75">
        <v>13966.43</v>
      </c>
      <c r="K261">
        <f t="shared" si="5"/>
        <v>0</v>
      </c>
      <c r="L261" s="64">
        <v>0</v>
      </c>
      <c r="M261" s="64">
        <v>0</v>
      </c>
      <c r="N261" s="64">
        <v>0</v>
      </c>
      <c r="O261" s="75">
        <v>0</v>
      </c>
      <c r="Q261" s="24"/>
    </row>
    <row r="262" spans="1:17" hidden="1" x14ac:dyDescent="0.35">
      <c r="A262" t="s">
        <v>88</v>
      </c>
      <c r="B262" s="72">
        <v>9003484200</v>
      </c>
      <c r="C262" s="74" t="s">
        <v>45</v>
      </c>
      <c r="D262" s="40">
        <v>859.54679999999996</v>
      </c>
      <c r="E262" s="40">
        <v>2500</v>
      </c>
      <c r="F262" s="64">
        <f>Table323[[#This Row],[HES Single]]+Table323[[#This Row],[HES 2-4]]+Table323[[#This Row],[HES 4+]]</f>
        <v>0</v>
      </c>
      <c r="G262" s="64">
        <v>0</v>
      </c>
      <c r="H262" s="64">
        <v>0</v>
      </c>
      <c r="I262" s="64">
        <v>0</v>
      </c>
      <c r="J262" s="75">
        <v>0</v>
      </c>
      <c r="K262">
        <f t="shared" si="5"/>
        <v>0</v>
      </c>
      <c r="L262" s="64">
        <v>0</v>
      </c>
      <c r="M262" s="64">
        <v>0</v>
      </c>
      <c r="N262" s="64">
        <v>0</v>
      </c>
      <c r="O262" s="75">
        <v>0</v>
      </c>
      <c r="Q262" s="24"/>
    </row>
    <row r="263" spans="1:17" hidden="1" x14ac:dyDescent="0.35">
      <c r="A263" t="s">
        <v>88</v>
      </c>
      <c r="B263" s="72">
        <v>9003524300</v>
      </c>
      <c r="C263" s="74" t="s">
        <v>45</v>
      </c>
      <c r="D263" s="40">
        <v>45058.784547000003</v>
      </c>
      <c r="E263" s="40">
        <v>27673.27</v>
      </c>
      <c r="F263" s="64">
        <f>Table323[[#This Row],[HES Single]]+Table323[[#This Row],[HES 2-4]]+Table323[[#This Row],[HES 4+]]</f>
        <v>12</v>
      </c>
      <c r="G263" s="64">
        <v>12</v>
      </c>
      <c r="H263" s="64">
        <v>0</v>
      </c>
      <c r="I263" s="64">
        <v>0</v>
      </c>
      <c r="J263" s="75">
        <v>18093.580000000002</v>
      </c>
      <c r="K263">
        <f t="shared" si="5"/>
        <v>0</v>
      </c>
      <c r="L263" s="64">
        <v>0</v>
      </c>
      <c r="M263" s="64">
        <v>0</v>
      </c>
      <c r="N263" s="64">
        <v>0</v>
      </c>
      <c r="O263" s="75">
        <v>0</v>
      </c>
      <c r="Q263" s="24"/>
    </row>
    <row r="264" spans="1:17" hidden="1" x14ac:dyDescent="0.35">
      <c r="A264" t="s">
        <v>88</v>
      </c>
      <c r="B264" s="72">
        <v>9013538201</v>
      </c>
      <c r="C264" s="74" t="s">
        <v>45</v>
      </c>
      <c r="D264" s="40">
        <v>197.79333</v>
      </c>
      <c r="E264" s="40">
        <v>0</v>
      </c>
      <c r="F264" s="64">
        <f>Table323[[#This Row],[HES Single]]+Table323[[#This Row],[HES 2-4]]+Table323[[#This Row],[HES 4+]]</f>
        <v>0</v>
      </c>
      <c r="G264" s="64">
        <v>0</v>
      </c>
      <c r="H264" s="64">
        <v>0</v>
      </c>
      <c r="I264" s="64">
        <v>0</v>
      </c>
      <c r="J264" s="75">
        <v>0</v>
      </c>
      <c r="K264">
        <f t="shared" si="5"/>
        <v>0</v>
      </c>
      <c r="L264" s="64">
        <v>0</v>
      </c>
      <c r="M264" s="64">
        <v>0</v>
      </c>
      <c r="N264" s="64">
        <v>0</v>
      </c>
      <c r="O264" s="75">
        <v>0</v>
      </c>
      <c r="Q264" s="24"/>
    </row>
    <row r="265" spans="1:17" hidden="1" x14ac:dyDescent="0.35">
      <c r="A265" t="s">
        <v>89</v>
      </c>
      <c r="B265" s="72">
        <v>9007630100</v>
      </c>
      <c r="C265" s="74" t="s">
        <v>45</v>
      </c>
      <c r="D265" s="40">
        <v>145396.354467</v>
      </c>
      <c r="E265" s="40">
        <v>195969.81</v>
      </c>
      <c r="F265" s="64">
        <f>Table323[[#This Row],[HES Single]]+Table323[[#This Row],[HES 2-4]]+Table323[[#This Row],[HES 4+]]</f>
        <v>44</v>
      </c>
      <c r="G265" s="64">
        <v>44</v>
      </c>
      <c r="H265" s="64">
        <v>0</v>
      </c>
      <c r="I265" s="64">
        <v>0</v>
      </c>
      <c r="J265" s="75">
        <v>98309.81</v>
      </c>
      <c r="K265">
        <f t="shared" si="5"/>
        <v>1</v>
      </c>
      <c r="L265" s="64">
        <v>0</v>
      </c>
      <c r="M265" s="64">
        <v>1</v>
      </c>
      <c r="N265" s="64">
        <v>0</v>
      </c>
      <c r="O265" s="75">
        <v>171.73</v>
      </c>
      <c r="Q265" s="24"/>
    </row>
    <row r="266" spans="1:17" hidden="1" x14ac:dyDescent="0.35">
      <c r="A266" t="s">
        <v>89</v>
      </c>
      <c r="B266" s="72">
        <v>9007670100</v>
      </c>
      <c r="C266" s="74" t="s">
        <v>45</v>
      </c>
      <c r="D266" s="40">
        <v>328.59456</v>
      </c>
      <c r="E266" s="40">
        <v>0</v>
      </c>
      <c r="F266" s="64">
        <f>Table323[[#This Row],[HES Single]]+Table323[[#This Row],[HES 2-4]]+Table323[[#This Row],[HES 4+]]</f>
        <v>0</v>
      </c>
      <c r="G266" s="64">
        <v>0</v>
      </c>
      <c r="H266" s="64">
        <v>0</v>
      </c>
      <c r="I266" s="64">
        <v>0</v>
      </c>
      <c r="J266" s="75">
        <v>0</v>
      </c>
      <c r="K266">
        <f t="shared" si="5"/>
        <v>0</v>
      </c>
      <c r="L266" s="64">
        <v>0</v>
      </c>
      <c r="M266" s="64">
        <v>0</v>
      </c>
      <c r="N266" s="64">
        <v>0</v>
      </c>
      <c r="O266" s="75">
        <v>0</v>
      </c>
      <c r="Q266" s="24"/>
    </row>
    <row r="267" spans="1:17" hidden="1" x14ac:dyDescent="0.35">
      <c r="A267" t="s">
        <v>90</v>
      </c>
      <c r="B267" s="72">
        <v>9003406002</v>
      </c>
      <c r="C267" s="74" t="s">
        <v>45</v>
      </c>
      <c r="D267" s="40">
        <v>494.93976000000004</v>
      </c>
      <c r="E267" s="40">
        <v>0</v>
      </c>
      <c r="F267" s="64">
        <f>Table323[[#This Row],[HES Single]]+Table323[[#This Row],[HES 2-4]]+Table323[[#This Row],[HES 4+]]</f>
        <v>0</v>
      </c>
      <c r="G267" s="64">
        <v>0</v>
      </c>
      <c r="H267" s="64">
        <v>0</v>
      </c>
      <c r="I267" s="64">
        <v>0</v>
      </c>
      <c r="J267" s="75">
        <v>0</v>
      </c>
      <c r="K267">
        <f t="shared" si="5"/>
        <v>0</v>
      </c>
      <c r="L267" s="64">
        <v>0</v>
      </c>
      <c r="M267" s="64">
        <v>0</v>
      </c>
      <c r="N267" s="64">
        <v>0</v>
      </c>
      <c r="O267" s="75">
        <v>0</v>
      </c>
      <c r="Q267" s="24" t="s">
        <v>11</v>
      </c>
    </row>
    <row r="268" spans="1:17" hidden="1" x14ac:dyDescent="0.35">
      <c r="A268" t="s">
        <v>90</v>
      </c>
      <c r="B268" s="72">
        <v>9003410102</v>
      </c>
      <c r="C268" s="74" t="s">
        <v>45</v>
      </c>
      <c r="D268" s="40">
        <v>234.99881999999999</v>
      </c>
      <c r="E268" s="40">
        <v>0</v>
      </c>
      <c r="F268" s="64">
        <f>Table323[[#This Row],[HES Single]]+Table323[[#This Row],[HES 2-4]]+Table323[[#This Row],[HES 4+]]</f>
        <v>0</v>
      </c>
      <c r="G268" s="64">
        <v>0</v>
      </c>
      <c r="H268" s="64">
        <v>0</v>
      </c>
      <c r="I268" s="64">
        <v>0</v>
      </c>
      <c r="J268" s="75">
        <v>0</v>
      </c>
      <c r="K268">
        <f t="shared" si="5"/>
        <v>0</v>
      </c>
      <c r="L268" s="64">
        <v>0</v>
      </c>
      <c r="M268" s="64">
        <v>0</v>
      </c>
      <c r="N268" s="64">
        <v>0</v>
      </c>
      <c r="O268" s="75">
        <v>0</v>
      </c>
      <c r="Q268" s="24"/>
    </row>
    <row r="269" spans="1:17" hidden="1" x14ac:dyDescent="0.35">
      <c r="A269" t="s">
        <v>90</v>
      </c>
      <c r="B269" s="72">
        <v>9003420600</v>
      </c>
      <c r="C269" s="74" t="s">
        <v>45</v>
      </c>
      <c r="D269" s="40">
        <v>708.84114</v>
      </c>
      <c r="E269" s="40">
        <v>178.15</v>
      </c>
      <c r="F269" s="64">
        <f>Table323[[#This Row],[HES Single]]+Table323[[#This Row],[HES 2-4]]+Table323[[#This Row],[HES 4+]]</f>
        <v>0</v>
      </c>
      <c r="G269" s="64">
        <v>0</v>
      </c>
      <c r="H269" s="64">
        <v>0</v>
      </c>
      <c r="I269" s="64">
        <v>0</v>
      </c>
      <c r="J269" s="75">
        <v>0</v>
      </c>
      <c r="K269">
        <f t="shared" si="5"/>
        <v>0</v>
      </c>
      <c r="L269" s="64">
        <v>0</v>
      </c>
      <c r="M269" s="64">
        <v>0</v>
      </c>
      <c r="N269" s="64">
        <v>0</v>
      </c>
      <c r="O269" s="75">
        <v>0</v>
      </c>
      <c r="Q269" s="24"/>
    </row>
    <row r="270" spans="1:17" hidden="1" x14ac:dyDescent="0.35">
      <c r="A270" t="s">
        <v>90</v>
      </c>
      <c r="B270" s="72">
        <v>9003460100</v>
      </c>
      <c r="C270" s="74" t="s">
        <v>45</v>
      </c>
      <c r="D270" s="40">
        <v>35003.880366000005</v>
      </c>
      <c r="E270" s="40">
        <v>77123.25</v>
      </c>
      <c r="F270" s="64">
        <f>Table323[[#This Row],[HES Single]]+Table323[[#This Row],[HES 2-4]]+Table323[[#This Row],[HES 4+]]</f>
        <v>18</v>
      </c>
      <c r="G270" s="64">
        <v>18</v>
      </c>
      <c r="H270" s="64">
        <v>0</v>
      </c>
      <c r="I270" s="64">
        <v>0</v>
      </c>
      <c r="J270" s="75">
        <v>31351.89</v>
      </c>
      <c r="K270">
        <f t="shared" si="5"/>
        <v>0</v>
      </c>
      <c r="L270" s="64">
        <v>0</v>
      </c>
      <c r="M270" s="64">
        <v>0</v>
      </c>
      <c r="N270" s="64">
        <v>0</v>
      </c>
      <c r="O270" s="75">
        <v>0</v>
      </c>
      <c r="Q270" s="24"/>
    </row>
    <row r="271" spans="1:17" hidden="1" x14ac:dyDescent="0.35">
      <c r="A271" t="s">
        <v>90</v>
      </c>
      <c r="B271" s="72">
        <v>9003460202</v>
      </c>
      <c r="C271" s="74" t="s">
        <v>45</v>
      </c>
      <c r="D271" s="40">
        <v>54648.853392000005</v>
      </c>
      <c r="E271" s="40">
        <v>34054.135000000002</v>
      </c>
      <c r="F271" s="64">
        <f>Table323[[#This Row],[HES Single]]+Table323[[#This Row],[HES 2-4]]+Table323[[#This Row],[HES 4+]]</f>
        <v>11</v>
      </c>
      <c r="G271" s="64">
        <v>11</v>
      </c>
      <c r="H271" s="64">
        <v>0</v>
      </c>
      <c r="I271" s="64">
        <v>0</v>
      </c>
      <c r="J271" s="75">
        <v>26471.31</v>
      </c>
      <c r="K271">
        <f t="shared" si="5"/>
        <v>0</v>
      </c>
      <c r="L271" s="64">
        <v>0</v>
      </c>
      <c r="M271" s="64">
        <v>0</v>
      </c>
      <c r="N271" s="64">
        <v>0</v>
      </c>
      <c r="O271" s="75">
        <v>0</v>
      </c>
      <c r="Q271" s="24"/>
    </row>
    <row r="272" spans="1:17" hidden="1" x14ac:dyDescent="0.35">
      <c r="A272" t="s">
        <v>90</v>
      </c>
      <c r="B272" s="72">
        <v>9003460203</v>
      </c>
      <c r="C272" s="74" t="s">
        <v>45</v>
      </c>
      <c r="D272" s="40">
        <v>58916.750550000004</v>
      </c>
      <c r="E272" s="40">
        <v>25225.73</v>
      </c>
      <c r="F272" s="64">
        <f>Table323[[#This Row],[HES Single]]+Table323[[#This Row],[HES 2-4]]+Table323[[#This Row],[HES 4+]]</f>
        <v>18</v>
      </c>
      <c r="G272" s="64">
        <v>18</v>
      </c>
      <c r="H272" s="64">
        <v>0</v>
      </c>
      <c r="I272" s="64">
        <v>0</v>
      </c>
      <c r="J272" s="75">
        <v>19397.2</v>
      </c>
      <c r="K272">
        <f t="shared" si="5"/>
        <v>0</v>
      </c>
      <c r="L272" s="64">
        <v>0</v>
      </c>
      <c r="M272" s="64">
        <v>0</v>
      </c>
      <c r="N272" s="64">
        <v>0</v>
      </c>
      <c r="O272" s="75">
        <v>0</v>
      </c>
      <c r="Q272" s="24"/>
    </row>
    <row r="273" spans="1:17" hidden="1" x14ac:dyDescent="0.35">
      <c r="A273" t="s">
        <v>90</v>
      </c>
      <c r="B273" s="72">
        <v>9003460204</v>
      </c>
      <c r="C273" s="74" t="s">
        <v>45</v>
      </c>
      <c r="D273" s="40">
        <v>200667.43260899998</v>
      </c>
      <c r="E273" s="40">
        <v>295456.74</v>
      </c>
      <c r="F273" s="64">
        <f>Table323[[#This Row],[HES Single]]+Table323[[#This Row],[HES 2-4]]+Table323[[#This Row],[HES 4+]]</f>
        <v>84</v>
      </c>
      <c r="G273" s="64">
        <v>84</v>
      </c>
      <c r="H273" s="64">
        <v>0</v>
      </c>
      <c r="I273" s="64">
        <v>0</v>
      </c>
      <c r="J273" s="75">
        <v>137768.10999999999</v>
      </c>
      <c r="K273">
        <f t="shared" si="5"/>
        <v>101</v>
      </c>
      <c r="L273" s="64">
        <v>1</v>
      </c>
      <c r="M273" s="64">
        <v>2</v>
      </c>
      <c r="N273" s="64">
        <v>98</v>
      </c>
      <c r="O273" s="75">
        <v>58202.26</v>
      </c>
      <c r="Q273" s="24"/>
    </row>
    <row r="274" spans="1:17" hidden="1" x14ac:dyDescent="0.35">
      <c r="A274" t="s">
        <v>90</v>
      </c>
      <c r="B274" s="72">
        <v>9003460301</v>
      </c>
      <c r="C274" s="74" t="s">
        <v>45</v>
      </c>
      <c r="D274" s="40">
        <v>50985.381468</v>
      </c>
      <c r="E274" s="40">
        <v>114046.76</v>
      </c>
      <c r="F274" s="64">
        <f>Table323[[#This Row],[HES Single]]+Table323[[#This Row],[HES 2-4]]+Table323[[#This Row],[HES 4+]]</f>
        <v>22</v>
      </c>
      <c r="G274" s="64">
        <v>22</v>
      </c>
      <c r="H274" s="64">
        <v>0</v>
      </c>
      <c r="I274" s="64">
        <v>0</v>
      </c>
      <c r="J274" s="75">
        <v>37942.720000000001</v>
      </c>
      <c r="K274">
        <f t="shared" si="5"/>
        <v>0</v>
      </c>
      <c r="L274" s="64">
        <v>0</v>
      </c>
      <c r="M274" s="64">
        <v>0</v>
      </c>
      <c r="N274" s="64">
        <v>0</v>
      </c>
      <c r="O274" s="75">
        <v>0</v>
      </c>
      <c r="Q274" s="24"/>
    </row>
    <row r="275" spans="1:17" hidden="1" x14ac:dyDescent="0.35">
      <c r="A275" t="s">
        <v>90</v>
      </c>
      <c r="B275" s="72">
        <v>9003460302</v>
      </c>
      <c r="C275" s="74" t="s">
        <v>45</v>
      </c>
      <c r="D275" s="40">
        <v>37557.588789000001</v>
      </c>
      <c r="E275" s="40">
        <v>27330.294999999998</v>
      </c>
      <c r="F275" s="64">
        <f>Table323[[#This Row],[HES Single]]+Table323[[#This Row],[HES 2-4]]+Table323[[#This Row],[HES 4+]]</f>
        <v>11</v>
      </c>
      <c r="G275" s="64">
        <v>11</v>
      </c>
      <c r="H275" s="64">
        <v>0</v>
      </c>
      <c r="I275" s="64">
        <v>0</v>
      </c>
      <c r="J275" s="75">
        <v>26399.25</v>
      </c>
      <c r="K275">
        <f t="shared" si="5"/>
        <v>0</v>
      </c>
      <c r="L275" s="64">
        <v>0</v>
      </c>
      <c r="M275" s="64">
        <v>0</v>
      </c>
      <c r="N275" s="64">
        <v>0</v>
      </c>
      <c r="O275" s="75">
        <v>0</v>
      </c>
      <c r="Q275" s="24"/>
    </row>
    <row r="276" spans="1:17" hidden="1" x14ac:dyDescent="0.35">
      <c r="A276" t="s">
        <v>90</v>
      </c>
      <c r="B276" s="72">
        <v>9003462101</v>
      </c>
      <c r="C276" s="74" t="s">
        <v>45</v>
      </c>
      <c r="D276" s="40">
        <v>49.976010000000002</v>
      </c>
      <c r="E276" s="40">
        <v>0</v>
      </c>
      <c r="F276" s="64">
        <f>Table323[[#This Row],[HES Single]]+Table323[[#This Row],[HES 2-4]]+Table323[[#This Row],[HES 4+]]</f>
        <v>0</v>
      </c>
      <c r="G276" s="64">
        <v>0</v>
      </c>
      <c r="H276" s="64">
        <v>0</v>
      </c>
      <c r="I276" s="64">
        <v>0</v>
      </c>
      <c r="J276" s="75">
        <v>0</v>
      </c>
      <c r="K276">
        <f t="shared" si="5"/>
        <v>0</v>
      </c>
      <c r="L276" s="64">
        <v>0</v>
      </c>
      <c r="M276" s="64">
        <v>0</v>
      </c>
      <c r="N276" s="64">
        <v>0</v>
      </c>
      <c r="O276" s="75">
        <v>0</v>
      </c>
      <c r="Q276" s="24"/>
    </row>
    <row r="277" spans="1:17" hidden="1" x14ac:dyDescent="0.35">
      <c r="A277" t="s">
        <v>90</v>
      </c>
      <c r="B277" s="72">
        <v>9003496200</v>
      </c>
      <c r="C277" s="74" t="s">
        <v>45</v>
      </c>
      <c r="D277" s="40">
        <v>104.67093</v>
      </c>
      <c r="E277" s="40">
        <v>0</v>
      </c>
      <c r="F277" s="64">
        <f>Table323[[#This Row],[HES Single]]+Table323[[#This Row],[HES 2-4]]+Table323[[#This Row],[HES 4+]]</f>
        <v>0</v>
      </c>
      <c r="G277" s="64">
        <v>0</v>
      </c>
      <c r="H277" s="64">
        <v>0</v>
      </c>
      <c r="I277" s="64">
        <v>0</v>
      </c>
      <c r="J277" s="75">
        <v>0</v>
      </c>
      <c r="K277">
        <f t="shared" si="5"/>
        <v>0</v>
      </c>
      <c r="L277" s="64">
        <v>0</v>
      </c>
      <c r="M277" s="64">
        <v>0</v>
      </c>
      <c r="N277" s="64">
        <v>0</v>
      </c>
      <c r="O277" s="75">
        <v>0</v>
      </c>
      <c r="Q277" s="24"/>
    </row>
    <row r="278" spans="1:17" hidden="1" x14ac:dyDescent="0.35">
      <c r="A278" t="s">
        <v>91</v>
      </c>
      <c r="B278" s="72">
        <v>9011712100</v>
      </c>
      <c r="C278" s="74" t="s">
        <v>45</v>
      </c>
      <c r="D278" s="40">
        <v>33482.483978999997</v>
      </c>
      <c r="E278" s="40">
        <v>57481.254999999997</v>
      </c>
      <c r="F278" s="64">
        <f>Table323[[#This Row],[HES Single]]+Table323[[#This Row],[HES 2-4]]+Table323[[#This Row],[HES 4+]]</f>
        <v>16</v>
      </c>
      <c r="G278" s="64">
        <v>16</v>
      </c>
      <c r="H278" s="64">
        <v>0</v>
      </c>
      <c r="I278" s="64">
        <v>0</v>
      </c>
      <c r="J278" s="75">
        <v>40381.32</v>
      </c>
      <c r="K278">
        <f t="shared" si="5"/>
        <v>1</v>
      </c>
      <c r="L278" s="64">
        <v>1</v>
      </c>
      <c r="M278" s="64">
        <v>0</v>
      </c>
      <c r="N278" s="64">
        <v>0</v>
      </c>
      <c r="O278" s="75">
        <v>2944.24</v>
      </c>
      <c r="Q278" s="24"/>
    </row>
    <row r="279" spans="1:17" hidden="1" x14ac:dyDescent="0.35">
      <c r="A279" t="s">
        <v>91</v>
      </c>
      <c r="B279" s="72">
        <v>9011870100</v>
      </c>
      <c r="C279" s="74" t="s">
        <v>45</v>
      </c>
      <c r="D279" s="40">
        <v>72.295439999999999</v>
      </c>
      <c r="E279" s="40">
        <v>0</v>
      </c>
      <c r="F279" s="64">
        <f>Table323[[#This Row],[HES Single]]+Table323[[#This Row],[HES 2-4]]+Table323[[#This Row],[HES 4+]]</f>
        <v>0</v>
      </c>
      <c r="G279" s="64">
        <v>0</v>
      </c>
      <c r="H279" s="64">
        <v>0</v>
      </c>
      <c r="I279" s="64">
        <v>0</v>
      </c>
      <c r="J279" s="75">
        <v>0</v>
      </c>
      <c r="K279">
        <f t="shared" si="5"/>
        <v>0</v>
      </c>
      <c r="L279" s="64">
        <v>0</v>
      </c>
      <c r="M279" s="64">
        <v>0</v>
      </c>
      <c r="N279" s="64">
        <v>0</v>
      </c>
      <c r="O279" s="75">
        <v>0</v>
      </c>
      <c r="Q279" s="24"/>
    </row>
    <row r="280" spans="1:17" hidden="1" x14ac:dyDescent="0.35">
      <c r="A280" t="s">
        <v>92</v>
      </c>
      <c r="B280" s="72">
        <v>9003510700</v>
      </c>
      <c r="C280" s="74" t="s">
        <v>45</v>
      </c>
      <c r="D280" s="40">
        <v>180.53574</v>
      </c>
      <c r="E280" s="40">
        <v>0</v>
      </c>
      <c r="F280" s="64">
        <f>Table323[[#This Row],[HES Single]]+Table323[[#This Row],[HES 2-4]]+Table323[[#This Row],[HES 4+]]</f>
        <v>0</v>
      </c>
      <c r="G280" s="64">
        <v>0</v>
      </c>
      <c r="H280" s="64">
        <v>0</v>
      </c>
      <c r="I280" s="64">
        <v>0</v>
      </c>
      <c r="J280" s="75">
        <v>0</v>
      </c>
      <c r="K280">
        <f t="shared" si="5"/>
        <v>0</v>
      </c>
      <c r="L280" s="64">
        <v>0</v>
      </c>
      <c r="M280" s="64">
        <v>0</v>
      </c>
      <c r="N280" s="64">
        <v>0</v>
      </c>
      <c r="O280" s="75">
        <v>0</v>
      </c>
      <c r="Q280" s="24"/>
    </row>
    <row r="281" spans="1:17" hidden="1" x14ac:dyDescent="0.35">
      <c r="A281" t="s">
        <v>92</v>
      </c>
      <c r="B281" s="72">
        <v>9003520100</v>
      </c>
      <c r="C281" s="74" t="s">
        <v>45</v>
      </c>
      <c r="D281" s="40">
        <v>58424.28858</v>
      </c>
      <c r="E281" s="40">
        <v>55031.58</v>
      </c>
      <c r="F281" s="64">
        <f>Table323[[#This Row],[HES Single]]+Table323[[#This Row],[HES 2-4]]+Table323[[#This Row],[HES 4+]]</f>
        <v>30</v>
      </c>
      <c r="G281" s="64">
        <v>30</v>
      </c>
      <c r="H281" s="64">
        <v>0</v>
      </c>
      <c r="I281" s="64">
        <v>0</v>
      </c>
      <c r="J281" s="75">
        <v>38118.379999999997</v>
      </c>
      <c r="K281">
        <f t="shared" si="5"/>
        <v>0</v>
      </c>
      <c r="L281" s="64">
        <v>0</v>
      </c>
      <c r="M281" s="64">
        <v>0</v>
      </c>
      <c r="N281" s="64">
        <v>0</v>
      </c>
      <c r="O281" s="75">
        <v>0</v>
      </c>
      <c r="Q281" s="24"/>
    </row>
    <row r="282" spans="1:17" hidden="1" x14ac:dyDescent="0.35">
      <c r="A282" t="s">
        <v>92</v>
      </c>
      <c r="B282" s="72">
        <v>9003520201</v>
      </c>
      <c r="C282" s="74" t="s">
        <v>45</v>
      </c>
      <c r="D282" s="40">
        <v>50016.979026000001</v>
      </c>
      <c r="E282" s="40">
        <v>32587.47</v>
      </c>
      <c r="F282" s="64">
        <f>Table323[[#This Row],[HES Single]]+Table323[[#This Row],[HES 2-4]]+Table323[[#This Row],[HES 4+]]</f>
        <v>18</v>
      </c>
      <c r="G282" s="64">
        <v>18</v>
      </c>
      <c r="H282" s="64">
        <v>0</v>
      </c>
      <c r="I282" s="64">
        <v>0</v>
      </c>
      <c r="J282" s="75">
        <v>26992.04</v>
      </c>
      <c r="K282">
        <f t="shared" si="5"/>
        <v>0</v>
      </c>
      <c r="L282" s="64">
        <v>0</v>
      </c>
      <c r="M282" s="64">
        <v>0</v>
      </c>
      <c r="N282" s="64">
        <v>0</v>
      </c>
      <c r="O282" s="75">
        <v>0</v>
      </c>
      <c r="Q282" s="24"/>
    </row>
    <row r="283" spans="1:17" hidden="1" x14ac:dyDescent="0.35">
      <c r="A283" t="s">
        <v>92</v>
      </c>
      <c r="B283" s="72">
        <v>9003520202</v>
      </c>
      <c r="C283" s="74" t="s">
        <v>45</v>
      </c>
      <c r="D283" s="40">
        <v>54236.408100000001</v>
      </c>
      <c r="E283" s="40">
        <v>56288.78</v>
      </c>
      <c r="F283" s="64">
        <f>Table323[[#This Row],[HES Single]]+Table323[[#This Row],[HES 2-4]]+Table323[[#This Row],[HES 4+]]</f>
        <v>16</v>
      </c>
      <c r="G283" s="64">
        <v>16</v>
      </c>
      <c r="H283" s="64">
        <v>0</v>
      </c>
      <c r="I283" s="64">
        <v>0</v>
      </c>
      <c r="J283" s="75">
        <v>25409.79</v>
      </c>
      <c r="K283">
        <f t="shared" si="5"/>
        <v>0</v>
      </c>
      <c r="L283" s="64">
        <v>0</v>
      </c>
      <c r="M283" s="64">
        <v>0</v>
      </c>
      <c r="N283" s="64">
        <v>0</v>
      </c>
      <c r="O283" s="75">
        <v>0</v>
      </c>
      <c r="Q283" s="24"/>
    </row>
    <row r="284" spans="1:17" hidden="1" x14ac:dyDescent="0.35">
      <c r="A284" t="s">
        <v>92</v>
      </c>
      <c r="B284" s="72">
        <v>9003520301</v>
      </c>
      <c r="C284" s="74" t="s">
        <v>45</v>
      </c>
      <c r="D284" s="40">
        <v>54040.835604000007</v>
      </c>
      <c r="E284" s="40">
        <v>53736.13</v>
      </c>
      <c r="F284" s="64">
        <f>Table323[[#This Row],[HES Single]]+Table323[[#This Row],[HES 2-4]]+Table323[[#This Row],[HES 4+]]</f>
        <v>17</v>
      </c>
      <c r="G284" s="64">
        <v>17</v>
      </c>
      <c r="H284" s="64">
        <v>0</v>
      </c>
      <c r="I284" s="64">
        <v>0</v>
      </c>
      <c r="J284" s="75">
        <v>38022.519999999997</v>
      </c>
      <c r="K284">
        <f t="shared" si="5"/>
        <v>0</v>
      </c>
      <c r="L284" s="64">
        <v>0</v>
      </c>
      <c r="M284" s="64">
        <v>0</v>
      </c>
      <c r="N284" s="64">
        <v>0</v>
      </c>
      <c r="O284" s="75">
        <v>0</v>
      </c>
      <c r="Q284" s="24"/>
    </row>
    <row r="285" spans="1:17" hidden="1" x14ac:dyDescent="0.35">
      <c r="A285" t="s">
        <v>92</v>
      </c>
      <c r="B285" s="72">
        <v>9003520302</v>
      </c>
      <c r="C285" s="74" t="s">
        <v>45</v>
      </c>
      <c r="D285" s="40">
        <v>35051.314830000003</v>
      </c>
      <c r="E285" s="40">
        <v>16508.41</v>
      </c>
      <c r="F285" s="64">
        <f>Table323[[#This Row],[HES Single]]+Table323[[#This Row],[HES 2-4]]+Table323[[#This Row],[HES 4+]]</f>
        <v>16</v>
      </c>
      <c r="G285" s="64">
        <v>16</v>
      </c>
      <c r="H285" s="64">
        <v>0</v>
      </c>
      <c r="I285" s="64">
        <v>0</v>
      </c>
      <c r="J285" s="75">
        <v>8799.3799999999992</v>
      </c>
      <c r="K285">
        <f t="shared" si="5"/>
        <v>0</v>
      </c>
      <c r="L285" s="64">
        <v>0</v>
      </c>
      <c r="M285" s="64">
        <v>0</v>
      </c>
      <c r="N285" s="64">
        <v>0</v>
      </c>
      <c r="O285" s="75">
        <v>0</v>
      </c>
      <c r="Q285" s="24"/>
    </row>
    <row r="286" spans="1:17" hidden="1" x14ac:dyDescent="0.35">
      <c r="A286" t="s">
        <v>92</v>
      </c>
      <c r="B286" s="72">
        <v>9003520400</v>
      </c>
      <c r="C286" s="74" t="s">
        <v>45</v>
      </c>
      <c r="D286" s="40">
        <v>265114.64714700001</v>
      </c>
      <c r="E286" s="40">
        <v>358511.56</v>
      </c>
      <c r="F286" s="64">
        <f>Table323[[#This Row],[HES Single]]+Table323[[#This Row],[HES 2-4]]+Table323[[#This Row],[HES 4+]]</f>
        <v>138</v>
      </c>
      <c r="G286" s="64">
        <v>138</v>
      </c>
      <c r="H286" s="64">
        <v>0</v>
      </c>
      <c r="I286" s="64">
        <v>0</v>
      </c>
      <c r="J286" s="75">
        <v>218860.11</v>
      </c>
      <c r="K286">
        <f t="shared" si="5"/>
        <v>1</v>
      </c>
      <c r="L286" s="64">
        <v>0</v>
      </c>
      <c r="M286" s="64">
        <v>1</v>
      </c>
      <c r="N286" s="64">
        <v>0</v>
      </c>
      <c r="O286" s="75">
        <v>602.1</v>
      </c>
      <c r="Q286" s="24"/>
    </row>
    <row r="287" spans="1:17" hidden="1" x14ac:dyDescent="0.35">
      <c r="A287" t="s">
        <v>92</v>
      </c>
      <c r="B287" s="72">
        <v>9003520501</v>
      </c>
      <c r="C287" s="74" t="s">
        <v>45</v>
      </c>
      <c r="D287" s="40">
        <v>58937.261145000004</v>
      </c>
      <c r="E287" s="40">
        <v>23370.735000000001</v>
      </c>
      <c r="F287" s="64">
        <f>Table323[[#This Row],[HES Single]]+Table323[[#This Row],[HES 2-4]]+Table323[[#This Row],[HES 4+]]</f>
        <v>13</v>
      </c>
      <c r="G287" s="64">
        <v>13</v>
      </c>
      <c r="H287" s="64">
        <v>0</v>
      </c>
      <c r="I287" s="64">
        <v>0</v>
      </c>
      <c r="J287" s="75">
        <v>15445.71</v>
      </c>
      <c r="K287">
        <f t="shared" si="5"/>
        <v>0</v>
      </c>
      <c r="L287" s="64">
        <v>0</v>
      </c>
      <c r="M287" s="64">
        <v>0</v>
      </c>
      <c r="N287" s="64">
        <v>0</v>
      </c>
      <c r="O287" s="75">
        <v>0</v>
      </c>
      <c r="Q287" s="24"/>
    </row>
    <row r="288" spans="1:17" hidden="1" x14ac:dyDescent="0.35">
      <c r="A288" t="s">
        <v>92</v>
      </c>
      <c r="B288" s="72">
        <v>9007560100</v>
      </c>
      <c r="C288" s="74" t="s">
        <v>45</v>
      </c>
      <c r="D288" s="40">
        <v>333.24585000000002</v>
      </c>
      <c r="E288" s="40">
        <v>0</v>
      </c>
      <c r="F288" s="64">
        <f>Table323[[#This Row],[HES Single]]+Table323[[#This Row],[HES 2-4]]+Table323[[#This Row],[HES 4+]]</f>
        <v>0</v>
      </c>
      <c r="G288" s="64">
        <v>0</v>
      </c>
      <c r="H288" s="64">
        <v>0</v>
      </c>
      <c r="I288" s="64">
        <v>0</v>
      </c>
      <c r="J288" s="75">
        <v>0</v>
      </c>
      <c r="K288">
        <f t="shared" si="5"/>
        <v>0</v>
      </c>
      <c r="L288" s="64">
        <v>0</v>
      </c>
      <c r="M288" s="64">
        <v>0</v>
      </c>
      <c r="N288" s="64">
        <v>0</v>
      </c>
      <c r="O288" s="75">
        <v>0</v>
      </c>
      <c r="Q288" s="24"/>
    </row>
    <row r="289" spans="1:17" hidden="1" x14ac:dyDescent="0.35">
      <c r="A289" t="s">
        <v>92</v>
      </c>
      <c r="B289" s="72">
        <v>9013529100</v>
      </c>
      <c r="C289" s="74" t="s">
        <v>45</v>
      </c>
      <c r="D289" s="40">
        <v>46.773720000000004</v>
      </c>
      <c r="E289" s="40">
        <v>0</v>
      </c>
      <c r="F289" s="64">
        <f>Table323[[#This Row],[HES Single]]+Table323[[#This Row],[HES 2-4]]+Table323[[#This Row],[HES 4+]]</f>
        <v>0</v>
      </c>
      <c r="G289" s="64">
        <v>0</v>
      </c>
      <c r="H289" s="64">
        <v>0</v>
      </c>
      <c r="I289" s="64">
        <v>0</v>
      </c>
      <c r="J289" s="75">
        <v>0</v>
      </c>
      <c r="K289">
        <f t="shared" si="5"/>
        <v>0</v>
      </c>
      <c r="L289" s="64">
        <v>0</v>
      </c>
      <c r="M289" s="64">
        <v>0</v>
      </c>
      <c r="N289" s="64">
        <v>0</v>
      </c>
      <c r="O289" s="75">
        <v>0</v>
      </c>
      <c r="Q289" s="24"/>
    </row>
    <row r="290" spans="1:17" hidden="1" x14ac:dyDescent="0.35">
      <c r="A290" t="s">
        <v>93</v>
      </c>
      <c r="B290" s="72">
        <v>9005296100</v>
      </c>
      <c r="C290" s="74" t="s">
        <v>45</v>
      </c>
      <c r="D290" s="40">
        <v>76677.479235000006</v>
      </c>
      <c r="E290" s="40">
        <v>173384.595</v>
      </c>
      <c r="F290" s="64">
        <f>Table323[[#This Row],[HES Single]]+Table323[[#This Row],[HES 2-4]]+Table323[[#This Row],[HES 4+]]</f>
        <v>35</v>
      </c>
      <c r="G290" s="64">
        <v>35</v>
      </c>
      <c r="H290" s="64">
        <v>0</v>
      </c>
      <c r="I290" s="64">
        <v>0</v>
      </c>
      <c r="J290" s="75">
        <v>72340.14</v>
      </c>
      <c r="K290">
        <f t="shared" si="5"/>
        <v>1</v>
      </c>
      <c r="L290" s="64">
        <v>1</v>
      </c>
      <c r="M290" s="64">
        <v>0</v>
      </c>
      <c r="N290" s="64">
        <v>0</v>
      </c>
      <c r="O290" s="75">
        <v>12210.64</v>
      </c>
      <c r="Q290" s="24"/>
    </row>
    <row r="291" spans="1:17" hidden="1" x14ac:dyDescent="0.35">
      <c r="A291" t="s">
        <v>94</v>
      </c>
      <c r="B291" s="72">
        <v>9003330100</v>
      </c>
      <c r="C291" s="74" t="s">
        <v>45</v>
      </c>
      <c r="D291" s="40">
        <v>73.208309999999997</v>
      </c>
      <c r="E291" s="40">
        <v>0</v>
      </c>
      <c r="F291" s="64">
        <f>Table323[[#This Row],[HES Single]]+Table323[[#This Row],[HES 2-4]]+Table323[[#This Row],[HES 4+]]</f>
        <v>0</v>
      </c>
      <c r="G291" s="64">
        <v>0</v>
      </c>
      <c r="H291" s="64">
        <v>0</v>
      </c>
      <c r="I291" s="64">
        <v>0</v>
      </c>
      <c r="J291" s="75">
        <v>0</v>
      </c>
      <c r="K291">
        <f t="shared" si="5"/>
        <v>0</v>
      </c>
      <c r="L291" s="64">
        <v>0</v>
      </c>
      <c r="M291" s="64">
        <v>0</v>
      </c>
      <c r="N291" s="64">
        <v>0</v>
      </c>
      <c r="O291" s="75">
        <v>0</v>
      </c>
      <c r="Q291" s="24"/>
    </row>
    <row r="292" spans="1:17" hidden="1" x14ac:dyDescent="0.35">
      <c r="A292" t="s">
        <v>94</v>
      </c>
      <c r="B292" s="72">
        <v>9003468101</v>
      </c>
      <c r="C292" s="74" t="s">
        <v>45</v>
      </c>
      <c r="D292" s="40">
        <v>152162.42905499999</v>
      </c>
      <c r="E292" s="40">
        <v>210031.99</v>
      </c>
      <c r="F292" s="64">
        <f>Table323[[#This Row],[HES Single]]+Table323[[#This Row],[HES 2-4]]+Table323[[#This Row],[HES 4+]]</f>
        <v>67</v>
      </c>
      <c r="G292" s="64">
        <v>67</v>
      </c>
      <c r="H292" s="64">
        <v>0</v>
      </c>
      <c r="I292" s="64">
        <v>0</v>
      </c>
      <c r="J292" s="75">
        <v>135124.38</v>
      </c>
      <c r="K292">
        <f t="shared" si="5"/>
        <v>2</v>
      </c>
      <c r="L292" s="64">
        <v>2</v>
      </c>
      <c r="M292" s="64">
        <v>0</v>
      </c>
      <c r="N292" s="64">
        <v>0</v>
      </c>
      <c r="O292" s="75">
        <v>9319.32</v>
      </c>
      <c r="Q292" s="24"/>
    </row>
    <row r="293" spans="1:17" hidden="1" x14ac:dyDescent="0.35">
      <c r="A293" t="s">
        <v>94</v>
      </c>
      <c r="B293" s="72">
        <v>9003468102</v>
      </c>
      <c r="C293" s="74" t="s">
        <v>45</v>
      </c>
      <c r="D293" s="40">
        <v>47788.490924999998</v>
      </c>
      <c r="E293" s="40">
        <v>48002.415000000001</v>
      </c>
      <c r="F293" s="64">
        <f>Table323[[#This Row],[HES Single]]+Table323[[#This Row],[HES 2-4]]+Table323[[#This Row],[HES 4+]]</f>
        <v>19</v>
      </c>
      <c r="G293" s="64">
        <v>19</v>
      </c>
      <c r="H293" s="64">
        <v>0</v>
      </c>
      <c r="I293" s="64">
        <v>0</v>
      </c>
      <c r="J293" s="75">
        <v>26725.63</v>
      </c>
      <c r="K293">
        <f t="shared" si="5"/>
        <v>0</v>
      </c>
      <c r="L293" s="64">
        <v>0</v>
      </c>
      <c r="M293" s="64">
        <v>0</v>
      </c>
      <c r="N293" s="64">
        <v>0</v>
      </c>
      <c r="O293" s="75">
        <v>0</v>
      </c>
      <c r="Q293" s="24"/>
    </row>
    <row r="294" spans="1:17" hidden="1" x14ac:dyDescent="0.35">
      <c r="A294" t="s">
        <v>94</v>
      </c>
      <c r="B294" s="72">
        <v>9003470100</v>
      </c>
      <c r="C294" s="74" t="s">
        <v>45</v>
      </c>
      <c r="D294" s="40">
        <v>603.21870000000001</v>
      </c>
      <c r="E294" s="40">
        <v>0</v>
      </c>
      <c r="F294" s="64">
        <f>Table323[[#This Row],[HES Single]]+Table323[[#This Row],[HES 2-4]]+Table323[[#This Row],[HES 4+]]</f>
        <v>0</v>
      </c>
      <c r="G294" s="64">
        <v>0</v>
      </c>
      <c r="H294" s="64">
        <v>0</v>
      </c>
      <c r="I294" s="64">
        <v>0</v>
      </c>
      <c r="J294" s="75">
        <v>0</v>
      </c>
      <c r="K294">
        <f t="shared" si="5"/>
        <v>0</v>
      </c>
      <c r="L294" s="64">
        <v>0</v>
      </c>
      <c r="M294" s="64">
        <v>0</v>
      </c>
      <c r="N294" s="64">
        <v>0</v>
      </c>
      <c r="O294" s="75">
        <v>0</v>
      </c>
      <c r="Q294" s="24"/>
    </row>
    <row r="295" spans="1:17" x14ac:dyDescent="0.35">
      <c r="A295" t="s">
        <v>95</v>
      </c>
      <c r="B295" s="72">
        <v>9001100300</v>
      </c>
      <c r="C295" s="74" t="s">
        <v>45</v>
      </c>
      <c r="D295" s="40">
        <v>569098.21311000001</v>
      </c>
      <c r="E295" s="40">
        <v>295683.94750000001</v>
      </c>
      <c r="F295" s="64">
        <f>Table323[[#This Row],[HES Single]]+Table323[[#This Row],[HES 2-4]]+Table323[[#This Row],[HES 4+]]</f>
        <v>174</v>
      </c>
      <c r="G295" s="64">
        <v>119</v>
      </c>
      <c r="H295" s="64">
        <v>0</v>
      </c>
      <c r="I295" s="64">
        <v>55</v>
      </c>
      <c r="J295" s="75">
        <v>160537.03</v>
      </c>
      <c r="K295">
        <f t="shared" si="5"/>
        <v>0</v>
      </c>
      <c r="L295" s="64">
        <v>0</v>
      </c>
      <c r="M295" s="64">
        <v>0</v>
      </c>
      <c r="N295" s="64">
        <v>0</v>
      </c>
      <c r="O295" s="75">
        <v>0</v>
      </c>
      <c r="Q295" s="24"/>
    </row>
    <row r="296" spans="1:17" x14ac:dyDescent="0.35">
      <c r="A296" t="s">
        <v>95</v>
      </c>
      <c r="B296" s="72">
        <v>9001101010</v>
      </c>
      <c r="C296" s="74" t="s">
        <v>45</v>
      </c>
      <c r="D296" s="40">
        <v>141392.73027599999</v>
      </c>
      <c r="E296" s="40">
        <v>28404.66</v>
      </c>
      <c r="F296" s="64">
        <f>Table323[[#This Row],[HES Single]]+Table323[[#This Row],[HES 2-4]]+Table323[[#This Row],[HES 4+]]</f>
        <v>11</v>
      </c>
      <c r="G296" s="64">
        <v>11</v>
      </c>
      <c r="H296" s="64">
        <v>0</v>
      </c>
      <c r="I296" s="64">
        <v>0</v>
      </c>
      <c r="J296" s="75">
        <v>21739.34</v>
      </c>
      <c r="K296">
        <f t="shared" si="5"/>
        <v>0</v>
      </c>
      <c r="L296" s="64">
        <v>0</v>
      </c>
      <c r="M296" s="64">
        <v>0</v>
      </c>
      <c r="N296" s="64">
        <v>0</v>
      </c>
      <c r="O296" s="75">
        <v>0</v>
      </c>
      <c r="Q296" s="24"/>
    </row>
    <row r="297" spans="1:17" x14ac:dyDescent="0.35">
      <c r="A297" t="s">
        <v>95</v>
      </c>
      <c r="B297" s="72">
        <v>9001101020</v>
      </c>
      <c r="C297" s="74" t="s">
        <v>45</v>
      </c>
      <c r="D297" s="40">
        <v>176721.89182200001</v>
      </c>
      <c r="E297" s="40">
        <v>23505.93</v>
      </c>
      <c r="F297" s="64">
        <f>Table323[[#This Row],[HES Single]]+Table323[[#This Row],[HES 2-4]]+Table323[[#This Row],[HES 4+]]</f>
        <v>14</v>
      </c>
      <c r="G297" s="64">
        <v>13</v>
      </c>
      <c r="H297" s="64">
        <v>1</v>
      </c>
      <c r="I297" s="64">
        <v>0</v>
      </c>
      <c r="J297" s="75">
        <v>14809.73</v>
      </c>
      <c r="K297">
        <f t="shared" si="5"/>
        <v>0</v>
      </c>
      <c r="L297" s="64">
        <v>0</v>
      </c>
      <c r="M297" s="64">
        <v>0</v>
      </c>
      <c r="N297" s="64">
        <v>0</v>
      </c>
      <c r="O297" s="75">
        <v>0</v>
      </c>
      <c r="Q297" s="24"/>
    </row>
    <row r="298" spans="1:17" x14ac:dyDescent="0.35">
      <c r="A298" t="s">
        <v>95</v>
      </c>
      <c r="B298" s="72">
        <v>9001102010</v>
      </c>
      <c r="C298" s="74" t="s">
        <v>45</v>
      </c>
      <c r="D298" s="40">
        <v>111390.78342000001</v>
      </c>
      <c r="E298" s="40">
        <v>7785.25</v>
      </c>
      <c r="F298" s="64">
        <f>Table323[[#This Row],[HES Single]]+Table323[[#This Row],[HES 2-4]]+Table323[[#This Row],[HES 4+]]</f>
        <v>7</v>
      </c>
      <c r="G298" s="64">
        <v>7</v>
      </c>
      <c r="H298" s="64">
        <v>0</v>
      </c>
      <c r="I298" s="64">
        <v>0</v>
      </c>
      <c r="J298" s="75">
        <v>4666.37</v>
      </c>
      <c r="K298">
        <f t="shared" si="5"/>
        <v>0</v>
      </c>
      <c r="L298" s="64">
        <v>0</v>
      </c>
      <c r="M298" s="64">
        <v>0</v>
      </c>
      <c r="N298" s="64">
        <v>0</v>
      </c>
      <c r="O298" s="75">
        <v>0</v>
      </c>
      <c r="Q298" s="24"/>
    </row>
    <row r="299" spans="1:17" x14ac:dyDescent="0.35">
      <c r="A299" t="s">
        <v>95</v>
      </c>
      <c r="B299" s="72">
        <v>9001102020</v>
      </c>
      <c r="C299" s="74" t="s">
        <v>45</v>
      </c>
      <c r="D299" s="40">
        <v>86992.470221999989</v>
      </c>
      <c r="E299" s="40">
        <v>17089.52</v>
      </c>
      <c r="F299" s="64">
        <f>Table323[[#This Row],[HES Single]]+Table323[[#This Row],[HES 2-4]]+Table323[[#This Row],[HES 4+]]</f>
        <v>23</v>
      </c>
      <c r="G299" s="64">
        <v>23</v>
      </c>
      <c r="H299" s="64">
        <v>0</v>
      </c>
      <c r="I299" s="64">
        <v>0</v>
      </c>
      <c r="J299" s="75">
        <v>16896.05</v>
      </c>
      <c r="K299">
        <f t="shared" si="5"/>
        <v>0</v>
      </c>
      <c r="L299" s="64">
        <v>0</v>
      </c>
      <c r="M299" s="64">
        <v>0</v>
      </c>
      <c r="N299" s="64">
        <v>0</v>
      </c>
      <c r="O299" s="75">
        <v>0</v>
      </c>
      <c r="Q299" s="24" t="s">
        <v>11</v>
      </c>
    </row>
    <row r="300" spans="1:17" x14ac:dyDescent="0.35">
      <c r="A300" t="s">
        <v>95</v>
      </c>
      <c r="B300" s="72">
        <v>9001103000</v>
      </c>
      <c r="C300" s="74" t="s">
        <v>45</v>
      </c>
      <c r="D300" s="40">
        <v>130533.600666</v>
      </c>
      <c r="E300" s="40">
        <v>15902.12</v>
      </c>
      <c r="F300" s="64">
        <f>Table323[[#This Row],[HES Single]]+Table323[[#This Row],[HES 2-4]]+Table323[[#This Row],[HES 4+]]</f>
        <v>11</v>
      </c>
      <c r="G300" s="64">
        <v>11</v>
      </c>
      <c r="H300" s="64">
        <v>0</v>
      </c>
      <c r="I300" s="64">
        <v>0</v>
      </c>
      <c r="J300" s="75">
        <v>8364.1</v>
      </c>
      <c r="K300">
        <f t="shared" si="5"/>
        <v>0</v>
      </c>
      <c r="L300" s="64">
        <v>0</v>
      </c>
      <c r="M300" s="64">
        <v>0</v>
      </c>
      <c r="N300" s="64">
        <v>0</v>
      </c>
      <c r="O300" s="75">
        <v>0</v>
      </c>
      <c r="Q300" s="24"/>
    </row>
    <row r="301" spans="1:17" x14ac:dyDescent="0.35">
      <c r="A301" t="s">
        <v>95</v>
      </c>
      <c r="B301" s="72">
        <v>9001104000</v>
      </c>
      <c r="C301" s="74" t="s">
        <v>45</v>
      </c>
      <c r="D301" s="40">
        <v>60916.462319999999</v>
      </c>
      <c r="E301" s="40">
        <v>8613.17</v>
      </c>
      <c r="F301" s="64">
        <f>Table323[[#This Row],[HES Single]]+Table323[[#This Row],[HES 2-4]]+Table323[[#This Row],[HES 4+]]</f>
        <v>0</v>
      </c>
      <c r="G301" s="64">
        <v>0</v>
      </c>
      <c r="H301" s="64">
        <v>0</v>
      </c>
      <c r="I301" s="64">
        <v>0</v>
      </c>
      <c r="J301" s="75">
        <v>0</v>
      </c>
      <c r="K301">
        <f t="shared" si="5"/>
        <v>3</v>
      </c>
      <c r="L301" s="64">
        <v>1</v>
      </c>
      <c r="M301" s="64">
        <v>2</v>
      </c>
      <c r="N301" s="64">
        <v>0</v>
      </c>
      <c r="O301" s="75">
        <v>605.96</v>
      </c>
      <c r="Q301" s="24"/>
    </row>
    <row r="302" spans="1:17" x14ac:dyDescent="0.35">
      <c r="A302" t="s">
        <v>95</v>
      </c>
      <c r="B302" s="72">
        <v>9001105000</v>
      </c>
      <c r="C302" s="74" t="s">
        <v>45</v>
      </c>
      <c r="D302" s="40">
        <v>44654.533349999998</v>
      </c>
      <c r="E302" s="40">
        <v>58038.71</v>
      </c>
      <c r="F302" s="64">
        <f>Table323[[#This Row],[HES Single]]+Table323[[#This Row],[HES 2-4]]+Table323[[#This Row],[HES 4+]]</f>
        <v>6</v>
      </c>
      <c r="G302" s="64">
        <v>6</v>
      </c>
      <c r="H302" s="64">
        <v>0</v>
      </c>
      <c r="I302" s="64">
        <v>0</v>
      </c>
      <c r="J302" s="75">
        <v>2169.7199999999998</v>
      </c>
      <c r="K302">
        <f t="shared" si="5"/>
        <v>0</v>
      </c>
      <c r="L302" s="64">
        <v>0</v>
      </c>
      <c r="M302" s="64">
        <v>0</v>
      </c>
      <c r="N302" s="64">
        <v>0</v>
      </c>
      <c r="O302" s="75">
        <v>0</v>
      </c>
      <c r="Q302" s="24"/>
    </row>
    <row r="303" spans="1:17" x14ac:dyDescent="0.35">
      <c r="A303" t="s">
        <v>95</v>
      </c>
      <c r="B303" s="72">
        <v>9001106000</v>
      </c>
      <c r="C303" s="74" t="s">
        <v>45</v>
      </c>
      <c r="D303" s="40">
        <v>23517.346313999999</v>
      </c>
      <c r="E303" s="40">
        <v>2758.89</v>
      </c>
      <c r="F303" s="64">
        <f>Table323[[#This Row],[HES Single]]+Table323[[#This Row],[HES 2-4]]+Table323[[#This Row],[HES 4+]]</f>
        <v>3</v>
      </c>
      <c r="G303" s="64">
        <v>3</v>
      </c>
      <c r="H303" s="64">
        <v>0</v>
      </c>
      <c r="I303" s="64">
        <v>0</v>
      </c>
      <c r="J303" s="75">
        <v>966.5</v>
      </c>
      <c r="K303">
        <f t="shared" si="5"/>
        <v>0</v>
      </c>
      <c r="L303" s="64">
        <v>0</v>
      </c>
      <c r="M303" s="64">
        <v>0</v>
      </c>
      <c r="N303" s="64">
        <v>0</v>
      </c>
      <c r="O303" s="75">
        <v>0</v>
      </c>
      <c r="Q303" s="24"/>
    </row>
    <row r="304" spans="1:17" x14ac:dyDescent="0.35">
      <c r="A304" t="s">
        <v>95</v>
      </c>
      <c r="B304" s="72">
        <v>9001107000</v>
      </c>
      <c r="C304" s="74" t="s">
        <v>45</v>
      </c>
      <c r="D304" s="40">
        <v>39745.541597999996</v>
      </c>
      <c r="E304" s="40">
        <v>3129.68</v>
      </c>
      <c r="F304" s="64">
        <f>Table323[[#This Row],[HES Single]]+Table323[[#This Row],[HES 2-4]]+Table323[[#This Row],[HES 4+]]</f>
        <v>3</v>
      </c>
      <c r="G304" s="64">
        <v>3</v>
      </c>
      <c r="H304" s="64">
        <v>0</v>
      </c>
      <c r="I304" s="64">
        <v>0</v>
      </c>
      <c r="J304" s="75">
        <v>872.49</v>
      </c>
      <c r="K304">
        <f t="shared" si="5"/>
        <v>0</v>
      </c>
      <c r="L304" s="64">
        <v>0</v>
      </c>
      <c r="M304" s="64">
        <v>0</v>
      </c>
      <c r="N304" s="64">
        <v>0</v>
      </c>
      <c r="O304" s="75">
        <v>0</v>
      </c>
      <c r="Q304" s="24"/>
    </row>
    <row r="305" spans="1:17" x14ac:dyDescent="0.35">
      <c r="A305" t="s">
        <v>95</v>
      </c>
      <c r="B305" s="72">
        <v>9001108000</v>
      </c>
      <c r="C305" s="74" t="s">
        <v>45</v>
      </c>
      <c r="D305" s="40">
        <v>40025.012159999998</v>
      </c>
      <c r="E305" s="40">
        <v>15845.91</v>
      </c>
      <c r="F305" s="64">
        <f>Table323[[#This Row],[HES Single]]+Table323[[#This Row],[HES 2-4]]+Table323[[#This Row],[HES 4+]]</f>
        <v>11</v>
      </c>
      <c r="G305" s="64">
        <v>11</v>
      </c>
      <c r="H305" s="64">
        <v>0</v>
      </c>
      <c r="I305" s="64">
        <v>0</v>
      </c>
      <c r="J305" s="75">
        <v>6046.93</v>
      </c>
      <c r="K305">
        <f t="shared" si="5"/>
        <v>0</v>
      </c>
      <c r="L305" s="64">
        <v>0</v>
      </c>
      <c r="M305" s="64">
        <v>0</v>
      </c>
      <c r="N305" s="64">
        <v>0</v>
      </c>
      <c r="O305" s="75">
        <v>0</v>
      </c>
      <c r="Q305" s="24"/>
    </row>
    <row r="306" spans="1:17" x14ac:dyDescent="0.35">
      <c r="A306" t="s">
        <v>95</v>
      </c>
      <c r="B306" s="72">
        <v>9001109000</v>
      </c>
      <c r="C306" s="74" t="s">
        <v>45</v>
      </c>
      <c r="D306" s="40">
        <v>59732.721089999999</v>
      </c>
      <c r="E306" s="40">
        <v>7675.62</v>
      </c>
      <c r="F306" s="64">
        <f>Table323[[#This Row],[HES Single]]+Table323[[#This Row],[HES 2-4]]+Table323[[#This Row],[HES 4+]]</f>
        <v>8</v>
      </c>
      <c r="G306" s="64">
        <v>8</v>
      </c>
      <c r="H306" s="64">
        <v>0</v>
      </c>
      <c r="I306" s="64">
        <v>0</v>
      </c>
      <c r="J306" s="75">
        <v>3290.62</v>
      </c>
      <c r="K306">
        <f t="shared" si="5"/>
        <v>0</v>
      </c>
      <c r="L306" s="64">
        <v>0</v>
      </c>
      <c r="M306" s="64">
        <v>0</v>
      </c>
      <c r="N306" s="64">
        <v>0</v>
      </c>
      <c r="O306" s="75">
        <v>0</v>
      </c>
      <c r="Q306" s="24"/>
    </row>
    <row r="307" spans="1:17" x14ac:dyDescent="0.35">
      <c r="A307" t="s">
        <v>95</v>
      </c>
      <c r="B307" s="72">
        <v>9001110000</v>
      </c>
      <c r="C307" s="74" t="s">
        <v>45</v>
      </c>
      <c r="D307" s="40">
        <v>87643.639230000001</v>
      </c>
      <c r="E307" s="40">
        <v>8048.34</v>
      </c>
      <c r="F307" s="64">
        <f>Table323[[#This Row],[HES Single]]+Table323[[#This Row],[HES 2-4]]+Table323[[#This Row],[HES 4+]]</f>
        <v>10</v>
      </c>
      <c r="G307" s="64">
        <v>10</v>
      </c>
      <c r="H307" s="64">
        <v>0</v>
      </c>
      <c r="I307" s="64">
        <v>0</v>
      </c>
      <c r="J307" s="75">
        <v>5218.84</v>
      </c>
      <c r="K307">
        <f t="shared" si="5"/>
        <v>0</v>
      </c>
      <c r="L307" s="64">
        <v>0</v>
      </c>
      <c r="M307" s="64">
        <v>0</v>
      </c>
      <c r="N307" s="64">
        <v>0</v>
      </c>
      <c r="O307" s="75">
        <v>0</v>
      </c>
      <c r="Q307" s="24"/>
    </row>
    <row r="308" spans="1:17" x14ac:dyDescent="0.35">
      <c r="A308" t="s">
        <v>95</v>
      </c>
      <c r="B308" s="72">
        <v>9001111000</v>
      </c>
      <c r="C308" s="74" t="s">
        <v>45</v>
      </c>
      <c r="D308" s="40">
        <v>92110.181729999997</v>
      </c>
      <c r="E308" s="40">
        <v>7329.38</v>
      </c>
      <c r="F308" s="64">
        <f>Table323[[#This Row],[HES Single]]+Table323[[#This Row],[HES 2-4]]+Table323[[#This Row],[HES 4+]]</f>
        <v>6</v>
      </c>
      <c r="G308" s="64">
        <v>6</v>
      </c>
      <c r="H308" s="64">
        <v>0</v>
      </c>
      <c r="I308" s="64">
        <v>0</v>
      </c>
      <c r="J308" s="75">
        <v>4528.09</v>
      </c>
      <c r="K308">
        <f t="shared" si="5"/>
        <v>0</v>
      </c>
      <c r="L308" s="64">
        <v>0</v>
      </c>
      <c r="M308" s="64">
        <v>0</v>
      </c>
      <c r="N308" s="64">
        <v>0</v>
      </c>
      <c r="O308" s="75">
        <v>0</v>
      </c>
      <c r="Q308" s="24"/>
    </row>
    <row r="309" spans="1:17" x14ac:dyDescent="0.35">
      <c r="A309" t="s">
        <v>95</v>
      </c>
      <c r="B309" s="72">
        <v>9001112000</v>
      </c>
      <c r="C309" s="74" t="s">
        <v>45</v>
      </c>
      <c r="D309" s="40">
        <v>67084.731672000009</v>
      </c>
      <c r="E309" s="40">
        <v>1433.6</v>
      </c>
      <c r="F309" s="64">
        <f>Table323[[#This Row],[HES Single]]+Table323[[#This Row],[HES 2-4]]+Table323[[#This Row],[HES 4+]]</f>
        <v>2</v>
      </c>
      <c r="G309" s="64">
        <v>2</v>
      </c>
      <c r="H309" s="64">
        <v>0</v>
      </c>
      <c r="I309" s="64">
        <v>0</v>
      </c>
      <c r="J309" s="75">
        <v>445.91</v>
      </c>
      <c r="K309">
        <f t="shared" si="5"/>
        <v>0</v>
      </c>
      <c r="L309" s="64">
        <v>0</v>
      </c>
      <c r="M309" s="64">
        <v>0</v>
      </c>
      <c r="N309" s="64">
        <v>0</v>
      </c>
      <c r="O309" s="75">
        <v>0</v>
      </c>
      <c r="Q309" s="24"/>
    </row>
    <row r="310" spans="1:17" x14ac:dyDescent="0.35">
      <c r="A310" t="s">
        <v>95</v>
      </c>
      <c r="B310" s="72">
        <v>9001113000</v>
      </c>
      <c r="C310" s="74" t="s">
        <v>45</v>
      </c>
      <c r="D310" s="40">
        <v>35309.309280000001</v>
      </c>
      <c r="E310" s="40">
        <v>1255.0899999999999</v>
      </c>
      <c r="F310" s="64">
        <f>Table323[[#This Row],[HES Single]]+Table323[[#This Row],[HES 2-4]]+Table323[[#This Row],[HES 4+]]</f>
        <v>2</v>
      </c>
      <c r="G310" s="64">
        <v>2</v>
      </c>
      <c r="H310" s="64">
        <v>0</v>
      </c>
      <c r="I310" s="64">
        <v>0</v>
      </c>
      <c r="J310" s="75">
        <v>352.29</v>
      </c>
      <c r="K310">
        <f t="shared" si="5"/>
        <v>0</v>
      </c>
      <c r="L310" s="64">
        <v>0</v>
      </c>
      <c r="M310" s="64">
        <v>0</v>
      </c>
      <c r="N310" s="64">
        <v>0</v>
      </c>
      <c r="O310" s="75">
        <v>0</v>
      </c>
      <c r="Q310" s="24"/>
    </row>
    <row r="311" spans="1:17" x14ac:dyDescent="0.35">
      <c r="A311" t="s">
        <v>95</v>
      </c>
      <c r="B311" s="72">
        <v>9001201000</v>
      </c>
      <c r="C311" s="74" t="s">
        <v>45</v>
      </c>
      <c r="D311" s="40">
        <v>630.23289</v>
      </c>
      <c r="E311" s="40">
        <v>566.79999999999995</v>
      </c>
      <c r="F311" s="64">
        <f>Table323[[#This Row],[HES Single]]+Table323[[#This Row],[HES 2-4]]+Table323[[#This Row],[HES 4+]]</f>
        <v>1</v>
      </c>
      <c r="G311" s="64">
        <v>1</v>
      </c>
      <c r="H311" s="64">
        <v>0</v>
      </c>
      <c r="I311" s="64">
        <v>0</v>
      </c>
      <c r="J311" s="75">
        <v>258.36</v>
      </c>
      <c r="K311">
        <f t="shared" si="5"/>
        <v>0</v>
      </c>
      <c r="L311" s="64">
        <v>0</v>
      </c>
      <c r="M311" s="64">
        <v>0</v>
      </c>
      <c r="N311" s="64">
        <v>0</v>
      </c>
      <c r="O311" s="75">
        <v>0</v>
      </c>
      <c r="Q311" s="24"/>
    </row>
    <row r="312" spans="1:17" x14ac:dyDescent="0.35">
      <c r="A312" t="s">
        <v>95</v>
      </c>
      <c r="B312" s="72">
        <v>9001202000</v>
      </c>
      <c r="C312" s="74" t="s">
        <v>45</v>
      </c>
      <c r="D312" s="40">
        <v>8908.5147899999993</v>
      </c>
      <c r="E312" s="40">
        <v>77</v>
      </c>
      <c r="F312" s="64">
        <f>Table323[[#This Row],[HES Single]]+Table323[[#This Row],[HES 2-4]]+Table323[[#This Row],[HES 4+]]</f>
        <v>0</v>
      </c>
      <c r="G312" s="64">
        <v>0</v>
      </c>
      <c r="H312" s="64">
        <v>0</v>
      </c>
      <c r="I312" s="64">
        <v>0</v>
      </c>
      <c r="J312" s="75">
        <v>0</v>
      </c>
      <c r="K312">
        <f t="shared" si="5"/>
        <v>0</v>
      </c>
      <c r="L312" s="64">
        <v>0</v>
      </c>
      <c r="M312" s="64">
        <v>0</v>
      </c>
      <c r="N312" s="64">
        <v>0</v>
      </c>
      <c r="O312" s="75">
        <v>0</v>
      </c>
      <c r="Q312" s="24"/>
    </row>
    <row r="313" spans="1:17" x14ac:dyDescent="0.35">
      <c r="A313" t="s">
        <v>95</v>
      </c>
      <c r="B313" s="72">
        <v>9001204000</v>
      </c>
      <c r="C313" s="74" t="s">
        <v>45</v>
      </c>
      <c r="D313" s="40">
        <v>729.70673999999997</v>
      </c>
      <c r="E313" s="40">
        <v>1928.16</v>
      </c>
      <c r="F313" s="64">
        <f>Table323[[#This Row],[HES Single]]+Table323[[#This Row],[HES 2-4]]+Table323[[#This Row],[HES 4+]]</f>
        <v>1</v>
      </c>
      <c r="G313" s="64">
        <v>1</v>
      </c>
      <c r="H313" s="64">
        <v>0</v>
      </c>
      <c r="I313" s="64">
        <v>0</v>
      </c>
      <c r="J313" s="75">
        <v>1928.16</v>
      </c>
      <c r="K313">
        <f t="shared" si="5"/>
        <v>0</v>
      </c>
      <c r="L313" s="64">
        <v>0</v>
      </c>
      <c r="M313" s="64">
        <v>0</v>
      </c>
      <c r="N313" s="64">
        <v>0</v>
      </c>
      <c r="O313" s="75">
        <v>0</v>
      </c>
      <c r="Q313" s="24"/>
    </row>
    <row r="314" spans="1:17" x14ac:dyDescent="0.35">
      <c r="A314" t="s">
        <v>95</v>
      </c>
      <c r="B314" s="72">
        <v>9001205000</v>
      </c>
      <c r="C314" s="74" t="s">
        <v>45</v>
      </c>
      <c r="D314" s="40">
        <v>662.44416000000001</v>
      </c>
      <c r="E314" s="40">
        <v>346.8</v>
      </c>
      <c r="F314" s="64">
        <f>Table323[[#This Row],[HES Single]]+Table323[[#This Row],[HES 2-4]]+Table323[[#This Row],[HES 4+]]</f>
        <v>1</v>
      </c>
      <c r="G314" s="64">
        <v>1</v>
      </c>
      <c r="H314" s="64">
        <v>0</v>
      </c>
      <c r="I314" s="64">
        <v>0</v>
      </c>
      <c r="J314" s="75">
        <v>346.8</v>
      </c>
      <c r="K314">
        <f t="shared" si="5"/>
        <v>0</v>
      </c>
      <c r="L314" s="64">
        <v>0</v>
      </c>
      <c r="M314" s="64">
        <v>0</v>
      </c>
      <c r="N314" s="64">
        <v>0</v>
      </c>
      <c r="O314" s="75">
        <v>0</v>
      </c>
      <c r="Q314" s="24"/>
    </row>
    <row r="315" spans="1:17" x14ac:dyDescent="0.35">
      <c r="A315" t="s">
        <v>95</v>
      </c>
      <c r="B315" s="72">
        <v>9001205200</v>
      </c>
      <c r="C315" s="74" t="s">
        <v>45</v>
      </c>
      <c r="D315" s="40">
        <v>97.232730000000004</v>
      </c>
      <c r="E315" s="40">
        <v>0</v>
      </c>
      <c r="F315" s="64">
        <f>Table323[[#This Row],[HES Single]]+Table323[[#This Row],[HES 2-4]]+Table323[[#This Row],[HES 4+]]</f>
        <v>0</v>
      </c>
      <c r="G315" s="64">
        <v>0</v>
      </c>
      <c r="H315" s="64">
        <v>0</v>
      </c>
      <c r="I315" s="64">
        <v>0</v>
      </c>
      <c r="J315" s="75">
        <v>0</v>
      </c>
      <c r="K315">
        <f t="shared" si="5"/>
        <v>0</v>
      </c>
      <c r="L315" s="64">
        <v>0</v>
      </c>
      <c r="M315" s="64">
        <v>0</v>
      </c>
      <c r="N315" s="64">
        <v>0</v>
      </c>
      <c r="O315" s="75">
        <v>0</v>
      </c>
      <c r="Q315" s="24"/>
    </row>
    <row r="316" spans="1:17" x14ac:dyDescent="0.35">
      <c r="A316" t="s">
        <v>95</v>
      </c>
      <c r="B316" s="72">
        <v>9001207000</v>
      </c>
      <c r="C316" s="74" t="s">
        <v>45</v>
      </c>
      <c r="D316" s="40">
        <v>35.360430000000001</v>
      </c>
      <c r="E316" s="40">
        <v>0</v>
      </c>
      <c r="F316" s="64">
        <f>Table323[[#This Row],[HES Single]]+Table323[[#This Row],[HES 2-4]]+Table323[[#This Row],[HES 4+]]</f>
        <v>0</v>
      </c>
      <c r="G316" s="64">
        <v>0</v>
      </c>
      <c r="H316" s="64">
        <v>0</v>
      </c>
      <c r="I316" s="64">
        <v>0</v>
      </c>
      <c r="J316" s="75">
        <v>0</v>
      </c>
      <c r="K316">
        <f t="shared" si="5"/>
        <v>0</v>
      </c>
      <c r="L316" s="64">
        <v>0</v>
      </c>
      <c r="M316" s="64">
        <v>0</v>
      </c>
      <c r="N316" s="64">
        <v>0</v>
      </c>
      <c r="O316" s="75">
        <v>0</v>
      </c>
      <c r="Q316" s="24"/>
    </row>
    <row r="317" spans="1:17" x14ac:dyDescent="0.35">
      <c r="A317" t="s">
        <v>95</v>
      </c>
      <c r="B317" s="72">
        <v>9001208000</v>
      </c>
      <c r="C317" s="74" t="s">
        <v>45</v>
      </c>
      <c r="D317" s="40">
        <v>77.970690000000005</v>
      </c>
      <c r="E317" s="40">
        <v>0</v>
      </c>
      <c r="F317" s="64">
        <f>Table323[[#This Row],[HES Single]]+Table323[[#This Row],[HES 2-4]]+Table323[[#This Row],[HES 4+]]</f>
        <v>0</v>
      </c>
      <c r="G317" s="64">
        <v>0</v>
      </c>
      <c r="H317" s="64">
        <v>0</v>
      </c>
      <c r="I317" s="64">
        <v>0</v>
      </c>
      <c r="J317" s="75">
        <v>0</v>
      </c>
      <c r="K317">
        <f t="shared" si="5"/>
        <v>0</v>
      </c>
      <c r="L317" s="64">
        <v>0</v>
      </c>
      <c r="M317" s="64">
        <v>0</v>
      </c>
      <c r="N317" s="64">
        <v>0</v>
      </c>
      <c r="O317" s="75">
        <v>0</v>
      </c>
      <c r="Q317" s="24"/>
    </row>
    <row r="318" spans="1:17" x14ac:dyDescent="0.35">
      <c r="A318" t="s">
        <v>95</v>
      </c>
      <c r="B318" s="72">
        <v>9001209000</v>
      </c>
      <c r="C318" s="74" t="s">
        <v>45</v>
      </c>
      <c r="D318" s="40">
        <v>137.21547000000001</v>
      </c>
      <c r="E318" s="40">
        <v>367.26</v>
      </c>
      <c r="F318" s="64">
        <f>Table323[[#This Row],[HES Single]]+Table323[[#This Row],[HES 2-4]]+Table323[[#This Row],[HES 4+]]</f>
        <v>1</v>
      </c>
      <c r="G318" s="64">
        <v>1</v>
      </c>
      <c r="H318" s="64">
        <v>0</v>
      </c>
      <c r="I318" s="64">
        <v>0</v>
      </c>
      <c r="J318" s="75">
        <v>367.26</v>
      </c>
      <c r="K318">
        <f t="shared" si="5"/>
        <v>0</v>
      </c>
      <c r="L318" s="64">
        <v>0</v>
      </c>
      <c r="M318" s="64">
        <v>0</v>
      </c>
      <c r="N318" s="64">
        <v>0</v>
      </c>
      <c r="O318" s="75">
        <v>0</v>
      </c>
      <c r="Q318" s="24"/>
    </row>
    <row r="319" spans="1:17" x14ac:dyDescent="0.35">
      <c r="A319" t="s">
        <v>95</v>
      </c>
      <c r="B319" s="72">
        <v>9001210400</v>
      </c>
      <c r="C319" s="74" t="s">
        <v>45</v>
      </c>
      <c r="D319" s="40">
        <v>9.8725199999999997</v>
      </c>
      <c r="E319" s="40">
        <v>0</v>
      </c>
      <c r="F319" s="64">
        <f>Table323[[#This Row],[HES Single]]+Table323[[#This Row],[HES 2-4]]+Table323[[#This Row],[HES 4+]]</f>
        <v>0</v>
      </c>
      <c r="G319" s="64">
        <v>0</v>
      </c>
      <c r="H319" s="64">
        <v>0</v>
      </c>
      <c r="I319" s="64">
        <v>0</v>
      </c>
      <c r="J319" s="75">
        <v>0</v>
      </c>
      <c r="K319">
        <f t="shared" si="5"/>
        <v>0</v>
      </c>
      <c r="L319" s="64">
        <v>0</v>
      </c>
      <c r="M319" s="64">
        <v>0</v>
      </c>
      <c r="N319" s="64">
        <v>0</v>
      </c>
      <c r="O319" s="75">
        <v>0</v>
      </c>
      <c r="Q319" s="24"/>
    </row>
    <row r="320" spans="1:17" x14ac:dyDescent="0.35">
      <c r="A320" t="s">
        <v>95</v>
      </c>
      <c r="B320" s="72">
        <v>9001210800</v>
      </c>
      <c r="C320" s="74" t="s">
        <v>45</v>
      </c>
      <c r="D320" s="40">
        <v>32.240250000000003</v>
      </c>
      <c r="E320" s="40">
        <v>0</v>
      </c>
      <c r="F320" s="64">
        <f>Table323[[#This Row],[HES Single]]+Table323[[#This Row],[HES 2-4]]+Table323[[#This Row],[HES 4+]]</f>
        <v>0</v>
      </c>
      <c r="G320" s="64">
        <v>0</v>
      </c>
      <c r="H320" s="64">
        <v>0</v>
      </c>
      <c r="I320" s="64">
        <v>0</v>
      </c>
      <c r="J320" s="75">
        <v>0</v>
      </c>
      <c r="K320">
        <f t="shared" si="5"/>
        <v>0</v>
      </c>
      <c r="L320" s="64">
        <v>0</v>
      </c>
      <c r="M320" s="64">
        <v>0</v>
      </c>
      <c r="N320" s="64">
        <v>0</v>
      </c>
      <c r="O320" s="75">
        <v>0</v>
      </c>
      <c r="Q320" s="24"/>
    </row>
    <row r="321" spans="1:17" x14ac:dyDescent="0.35">
      <c r="A321" t="s">
        <v>95</v>
      </c>
      <c r="B321" s="72">
        <v>9001211000</v>
      </c>
      <c r="C321" s="74" t="s">
        <v>45</v>
      </c>
      <c r="D321" s="40">
        <v>122.29077000000001</v>
      </c>
      <c r="E321" s="40">
        <v>0</v>
      </c>
      <c r="F321" s="64">
        <f>Table323[[#This Row],[HES Single]]+Table323[[#This Row],[HES 2-4]]+Table323[[#This Row],[HES 4+]]</f>
        <v>0</v>
      </c>
      <c r="G321" s="64">
        <v>0</v>
      </c>
      <c r="H321" s="64">
        <v>0</v>
      </c>
      <c r="I321" s="64">
        <v>0</v>
      </c>
      <c r="J321" s="75">
        <v>0</v>
      </c>
      <c r="K321">
        <f t="shared" si="5"/>
        <v>0</v>
      </c>
      <c r="L321" s="64">
        <v>0</v>
      </c>
      <c r="M321" s="64">
        <v>0</v>
      </c>
      <c r="N321" s="64">
        <v>0</v>
      </c>
      <c r="O321" s="75">
        <v>0</v>
      </c>
      <c r="Q321" s="24"/>
    </row>
    <row r="322" spans="1:17" x14ac:dyDescent="0.35">
      <c r="A322" t="s">
        <v>95</v>
      </c>
      <c r="B322" s="72">
        <v>9001212000</v>
      </c>
      <c r="C322" s="74" t="s">
        <v>45</v>
      </c>
      <c r="D322" s="40">
        <v>88.814040000000006</v>
      </c>
      <c r="E322" s="40">
        <v>259.32</v>
      </c>
      <c r="F322" s="64">
        <f>Table323[[#This Row],[HES Single]]+Table323[[#This Row],[HES 2-4]]+Table323[[#This Row],[HES 4+]]</f>
        <v>1</v>
      </c>
      <c r="G322" s="64">
        <v>1</v>
      </c>
      <c r="H322" s="64">
        <v>0</v>
      </c>
      <c r="I322" s="64">
        <v>0</v>
      </c>
      <c r="J322" s="75">
        <v>259.32</v>
      </c>
      <c r="K322">
        <f t="shared" ref="K322:K385" si="6">L322+M322+N322</f>
        <v>0</v>
      </c>
      <c r="L322" s="64">
        <v>0</v>
      </c>
      <c r="M322" s="64">
        <v>0</v>
      </c>
      <c r="N322" s="64">
        <v>0</v>
      </c>
      <c r="O322" s="75">
        <v>0</v>
      </c>
      <c r="Q322" s="24"/>
    </row>
    <row r="323" spans="1:17" x14ac:dyDescent="0.35">
      <c r="A323" t="s">
        <v>95</v>
      </c>
      <c r="B323" s="72">
        <v>9001213000</v>
      </c>
      <c r="C323" s="74" t="s">
        <v>45</v>
      </c>
      <c r="D323" s="40">
        <v>73.560900000000004</v>
      </c>
      <c r="E323" s="40">
        <v>0</v>
      </c>
      <c r="F323" s="64">
        <f>Table323[[#This Row],[HES Single]]+Table323[[#This Row],[HES 2-4]]+Table323[[#This Row],[HES 4+]]</f>
        <v>0</v>
      </c>
      <c r="G323" s="64">
        <v>0</v>
      </c>
      <c r="H323" s="64">
        <v>0</v>
      </c>
      <c r="I323" s="64">
        <v>0</v>
      </c>
      <c r="J323" s="75">
        <v>0</v>
      </c>
      <c r="K323">
        <f t="shared" si="6"/>
        <v>0</v>
      </c>
      <c r="L323" s="64">
        <v>0</v>
      </c>
      <c r="M323" s="64">
        <v>0</v>
      </c>
      <c r="N323" s="64">
        <v>0</v>
      </c>
      <c r="O323" s="75">
        <v>0</v>
      </c>
      <c r="Q323" s="24"/>
    </row>
    <row r="324" spans="1:17" x14ac:dyDescent="0.35">
      <c r="A324" t="s">
        <v>95</v>
      </c>
      <c r="B324" s="72">
        <v>9001214000</v>
      </c>
      <c r="C324" s="74" t="s">
        <v>45</v>
      </c>
      <c r="D324" s="40">
        <v>678.34451999999999</v>
      </c>
      <c r="E324" s="40">
        <v>105</v>
      </c>
      <c r="F324" s="64">
        <f>Table323[[#This Row],[HES Single]]+Table323[[#This Row],[HES 2-4]]+Table323[[#This Row],[HES 4+]]</f>
        <v>0</v>
      </c>
      <c r="G324" s="64">
        <v>0</v>
      </c>
      <c r="H324" s="64">
        <v>0</v>
      </c>
      <c r="I324" s="64">
        <v>0</v>
      </c>
      <c r="J324" s="75">
        <v>0</v>
      </c>
      <c r="K324">
        <f t="shared" si="6"/>
        <v>0</v>
      </c>
      <c r="L324" s="64">
        <v>0</v>
      </c>
      <c r="M324" s="64">
        <v>0</v>
      </c>
      <c r="N324" s="64">
        <v>0</v>
      </c>
      <c r="O324" s="75">
        <v>0</v>
      </c>
      <c r="Q324" s="24"/>
    </row>
    <row r="325" spans="1:17" x14ac:dyDescent="0.35">
      <c r="A325" t="s">
        <v>95</v>
      </c>
      <c r="B325" s="72">
        <v>9001215000</v>
      </c>
      <c r="C325" s="74" t="s">
        <v>45</v>
      </c>
      <c r="D325" s="40">
        <v>42.552300000000002</v>
      </c>
      <c r="E325" s="40">
        <v>0</v>
      </c>
      <c r="F325" s="64">
        <f>Table323[[#This Row],[HES Single]]+Table323[[#This Row],[HES 2-4]]+Table323[[#This Row],[HES 4+]]</f>
        <v>0</v>
      </c>
      <c r="G325" s="64">
        <v>0</v>
      </c>
      <c r="H325" s="64">
        <v>0</v>
      </c>
      <c r="I325" s="64">
        <v>0</v>
      </c>
      <c r="J325" s="75">
        <v>0</v>
      </c>
      <c r="K325">
        <f t="shared" si="6"/>
        <v>0</v>
      </c>
      <c r="L325" s="64">
        <v>0</v>
      </c>
      <c r="M325" s="64">
        <v>0</v>
      </c>
      <c r="N325" s="64">
        <v>0</v>
      </c>
      <c r="O325" s="75">
        <v>0</v>
      </c>
      <c r="Q325" s="24"/>
    </row>
    <row r="326" spans="1:17" x14ac:dyDescent="0.35">
      <c r="A326" t="s">
        <v>95</v>
      </c>
      <c r="B326" s="72">
        <v>9001216000</v>
      </c>
      <c r="C326" s="74" t="s">
        <v>45</v>
      </c>
      <c r="D326" s="40">
        <v>83.984040000000007</v>
      </c>
      <c r="E326" s="40">
        <v>0</v>
      </c>
      <c r="F326" s="64">
        <f>Table323[[#This Row],[HES Single]]+Table323[[#This Row],[HES 2-4]]+Table323[[#This Row],[HES 4+]]</f>
        <v>0</v>
      </c>
      <c r="G326" s="64">
        <v>0</v>
      </c>
      <c r="H326" s="64">
        <v>0</v>
      </c>
      <c r="I326" s="64">
        <v>0</v>
      </c>
      <c r="J326" s="75">
        <v>0</v>
      </c>
      <c r="K326">
        <f t="shared" si="6"/>
        <v>0</v>
      </c>
      <c r="L326" s="64">
        <v>0</v>
      </c>
      <c r="M326" s="64">
        <v>0</v>
      </c>
      <c r="N326" s="64">
        <v>0</v>
      </c>
      <c r="O326" s="75">
        <v>0</v>
      </c>
      <c r="Q326" s="24"/>
    </row>
    <row r="327" spans="1:17" x14ac:dyDescent="0.35">
      <c r="A327" t="s">
        <v>95</v>
      </c>
      <c r="B327" s="72">
        <v>9001217000</v>
      </c>
      <c r="C327" s="74" t="s">
        <v>45</v>
      </c>
      <c r="D327" s="40">
        <v>207.49197000000001</v>
      </c>
      <c r="E327" s="40">
        <v>0</v>
      </c>
      <c r="F327" s="64">
        <f>Table323[[#This Row],[HES Single]]+Table323[[#This Row],[HES 2-4]]+Table323[[#This Row],[HES 4+]]</f>
        <v>0</v>
      </c>
      <c r="G327" s="64">
        <v>0</v>
      </c>
      <c r="H327" s="64">
        <v>0</v>
      </c>
      <c r="I327" s="64">
        <v>0</v>
      </c>
      <c r="J327" s="75">
        <v>0</v>
      </c>
      <c r="K327">
        <f t="shared" si="6"/>
        <v>0</v>
      </c>
      <c r="L327" s="64">
        <v>0</v>
      </c>
      <c r="M327" s="64">
        <v>0</v>
      </c>
      <c r="N327" s="64">
        <v>0</v>
      </c>
      <c r="O327" s="75">
        <v>0</v>
      </c>
      <c r="Q327" s="24"/>
    </row>
    <row r="328" spans="1:17" x14ac:dyDescent="0.35">
      <c r="A328" t="s">
        <v>95</v>
      </c>
      <c r="B328" s="72">
        <v>9001218010</v>
      </c>
      <c r="C328" s="74" t="s">
        <v>45</v>
      </c>
      <c r="D328" s="40">
        <v>76.695570000000004</v>
      </c>
      <c r="E328" s="40">
        <v>0</v>
      </c>
      <c r="F328" s="64">
        <f>Table323[[#This Row],[HES Single]]+Table323[[#This Row],[HES 2-4]]+Table323[[#This Row],[HES 4+]]</f>
        <v>0</v>
      </c>
      <c r="G328" s="64">
        <v>0</v>
      </c>
      <c r="H328" s="64">
        <v>0</v>
      </c>
      <c r="I328" s="64">
        <v>0</v>
      </c>
      <c r="J328" s="75">
        <v>0</v>
      </c>
      <c r="K328">
        <f t="shared" si="6"/>
        <v>0</v>
      </c>
      <c r="L328" s="64">
        <v>0</v>
      </c>
      <c r="M328" s="64">
        <v>0</v>
      </c>
      <c r="N328" s="64">
        <v>0</v>
      </c>
      <c r="O328" s="75">
        <v>0</v>
      </c>
      <c r="Q328" s="24"/>
    </row>
    <row r="329" spans="1:17" x14ac:dyDescent="0.35">
      <c r="A329" t="s">
        <v>95</v>
      </c>
      <c r="B329" s="72">
        <v>9001218020</v>
      </c>
      <c r="C329" s="74" t="s">
        <v>45</v>
      </c>
      <c r="D329" s="40">
        <v>24.251429999999999</v>
      </c>
      <c r="E329" s="40">
        <v>0</v>
      </c>
      <c r="F329" s="64">
        <f>Table323[[#This Row],[HES Single]]+Table323[[#This Row],[HES 2-4]]+Table323[[#This Row],[HES 4+]]</f>
        <v>0</v>
      </c>
      <c r="G329" s="64">
        <v>0</v>
      </c>
      <c r="H329" s="64">
        <v>0</v>
      </c>
      <c r="I329" s="64">
        <v>0</v>
      </c>
      <c r="J329" s="75">
        <v>0</v>
      </c>
      <c r="K329">
        <f t="shared" si="6"/>
        <v>0</v>
      </c>
      <c r="L329" s="64">
        <v>0</v>
      </c>
      <c r="M329" s="64">
        <v>0</v>
      </c>
      <c r="N329" s="64">
        <v>0</v>
      </c>
      <c r="O329" s="75">
        <v>0</v>
      </c>
      <c r="Q329" s="24"/>
    </row>
    <row r="330" spans="1:17" x14ac:dyDescent="0.35">
      <c r="A330" t="s">
        <v>95</v>
      </c>
      <c r="B330" s="72">
        <v>9001219000</v>
      </c>
      <c r="C330" s="74" t="s">
        <v>45</v>
      </c>
      <c r="D330" s="40">
        <v>95.580870000000004</v>
      </c>
      <c r="E330" s="40">
        <v>0</v>
      </c>
      <c r="F330" s="64">
        <f>Table323[[#This Row],[HES Single]]+Table323[[#This Row],[HES 2-4]]+Table323[[#This Row],[HES 4+]]</f>
        <v>0</v>
      </c>
      <c r="G330" s="64">
        <v>0</v>
      </c>
      <c r="H330" s="64">
        <v>0</v>
      </c>
      <c r="I330" s="64">
        <v>0</v>
      </c>
      <c r="J330" s="75">
        <v>0</v>
      </c>
      <c r="K330">
        <f t="shared" si="6"/>
        <v>0</v>
      </c>
      <c r="L330" s="64">
        <v>0</v>
      </c>
      <c r="M330" s="64">
        <v>0</v>
      </c>
      <c r="N330" s="64">
        <v>0</v>
      </c>
      <c r="O330" s="75">
        <v>0</v>
      </c>
      <c r="Q330" s="24"/>
    </row>
    <row r="331" spans="1:17" x14ac:dyDescent="0.35">
      <c r="A331" t="s">
        <v>95</v>
      </c>
      <c r="B331" s="72">
        <v>9001220100</v>
      </c>
      <c r="C331" s="74" t="s">
        <v>45</v>
      </c>
      <c r="D331" s="40">
        <v>30.79608</v>
      </c>
      <c r="E331" s="40">
        <v>0</v>
      </c>
      <c r="F331" s="64">
        <f>Table323[[#This Row],[HES Single]]+Table323[[#This Row],[HES 2-4]]+Table323[[#This Row],[HES 4+]]</f>
        <v>0</v>
      </c>
      <c r="G331" s="64">
        <v>0</v>
      </c>
      <c r="H331" s="64">
        <v>0</v>
      </c>
      <c r="I331" s="64">
        <v>0</v>
      </c>
      <c r="J331" s="75">
        <v>0</v>
      </c>
      <c r="K331">
        <f t="shared" si="6"/>
        <v>0</v>
      </c>
      <c r="L331" s="64">
        <v>0</v>
      </c>
      <c r="M331" s="64">
        <v>0</v>
      </c>
      <c r="N331" s="64">
        <v>0</v>
      </c>
      <c r="O331" s="75">
        <v>0</v>
      </c>
      <c r="Q331" s="24"/>
    </row>
    <row r="332" spans="1:17" x14ac:dyDescent="0.35">
      <c r="A332" t="s">
        <v>95</v>
      </c>
      <c r="B332" s="72">
        <v>9001221000</v>
      </c>
      <c r="C332" s="74" t="s">
        <v>45</v>
      </c>
      <c r="D332" s="40">
        <v>14.55279</v>
      </c>
      <c r="E332" s="40">
        <v>0</v>
      </c>
      <c r="F332" s="64">
        <f>Table323[[#This Row],[HES Single]]+Table323[[#This Row],[HES 2-4]]+Table323[[#This Row],[HES 4+]]</f>
        <v>0</v>
      </c>
      <c r="G332" s="64">
        <v>0</v>
      </c>
      <c r="H332" s="64">
        <v>0</v>
      </c>
      <c r="I332" s="64">
        <v>0</v>
      </c>
      <c r="J332" s="75">
        <v>0</v>
      </c>
      <c r="K332">
        <f t="shared" si="6"/>
        <v>0</v>
      </c>
      <c r="L332" s="64">
        <v>0</v>
      </c>
      <c r="M332" s="64">
        <v>0</v>
      </c>
      <c r="N332" s="64">
        <v>0</v>
      </c>
      <c r="O332" s="75">
        <v>0</v>
      </c>
      <c r="Q332" s="24"/>
    </row>
    <row r="333" spans="1:17" x14ac:dyDescent="0.35">
      <c r="A333" t="s">
        <v>95</v>
      </c>
      <c r="B333" s="72">
        <v>9001222000</v>
      </c>
      <c r="C333" s="74" t="s">
        <v>45</v>
      </c>
      <c r="D333" s="40">
        <v>364.30758000000003</v>
      </c>
      <c r="E333" s="40">
        <v>1090.97</v>
      </c>
      <c r="F333" s="64">
        <f>Table323[[#This Row],[HES Single]]+Table323[[#This Row],[HES 2-4]]+Table323[[#This Row],[HES 4+]]</f>
        <v>1</v>
      </c>
      <c r="G333" s="64">
        <v>1</v>
      </c>
      <c r="H333" s="64">
        <v>0</v>
      </c>
      <c r="I333" s="64">
        <v>0</v>
      </c>
      <c r="J333" s="75">
        <v>1090.97</v>
      </c>
      <c r="K333">
        <f t="shared" si="6"/>
        <v>0</v>
      </c>
      <c r="L333" s="64">
        <v>0</v>
      </c>
      <c r="M333" s="64">
        <v>0</v>
      </c>
      <c r="N333" s="64">
        <v>0</v>
      </c>
      <c r="O333" s="75">
        <v>0</v>
      </c>
      <c r="Q333" s="24"/>
    </row>
    <row r="334" spans="1:17" x14ac:dyDescent="0.35">
      <c r="A334" t="s">
        <v>95</v>
      </c>
      <c r="B334" s="72">
        <v>9001223000</v>
      </c>
      <c r="C334" s="74" t="s">
        <v>45</v>
      </c>
      <c r="D334" s="40">
        <v>204.41526000000002</v>
      </c>
      <c r="E334" s="40">
        <v>0</v>
      </c>
      <c r="F334" s="64">
        <f>Table323[[#This Row],[HES Single]]+Table323[[#This Row],[HES 2-4]]+Table323[[#This Row],[HES 4+]]</f>
        <v>0</v>
      </c>
      <c r="G334" s="64">
        <v>0</v>
      </c>
      <c r="H334" s="64">
        <v>0</v>
      </c>
      <c r="I334" s="64">
        <v>0</v>
      </c>
      <c r="J334" s="75">
        <v>0</v>
      </c>
      <c r="K334">
        <f t="shared" si="6"/>
        <v>0</v>
      </c>
      <c r="L334" s="64">
        <v>0</v>
      </c>
      <c r="M334" s="64">
        <v>0</v>
      </c>
      <c r="N334" s="64">
        <v>0</v>
      </c>
      <c r="O334" s="75">
        <v>0</v>
      </c>
      <c r="Q334" s="24"/>
    </row>
    <row r="335" spans="1:17" x14ac:dyDescent="0.35">
      <c r="A335" t="s">
        <v>95</v>
      </c>
      <c r="B335" s="72">
        <v>9001224000</v>
      </c>
      <c r="C335" s="74" t="s">
        <v>45</v>
      </c>
      <c r="D335" s="40">
        <v>163.79496</v>
      </c>
      <c r="E335" s="40">
        <v>0</v>
      </c>
      <c r="F335" s="64">
        <f>Table323[[#This Row],[HES Single]]+Table323[[#This Row],[HES 2-4]]+Table323[[#This Row],[HES 4+]]</f>
        <v>0</v>
      </c>
      <c r="G335" s="64">
        <v>0</v>
      </c>
      <c r="H335" s="64">
        <v>0</v>
      </c>
      <c r="I335" s="64">
        <v>0</v>
      </c>
      <c r="J335" s="75">
        <v>0</v>
      </c>
      <c r="K335">
        <f t="shared" si="6"/>
        <v>0</v>
      </c>
      <c r="L335" s="64">
        <v>0</v>
      </c>
      <c r="M335" s="64">
        <v>0</v>
      </c>
      <c r="N335" s="64">
        <v>0</v>
      </c>
      <c r="O335" s="75">
        <v>0</v>
      </c>
      <c r="Q335" s="24"/>
    </row>
    <row r="336" spans="1:17" x14ac:dyDescent="0.35">
      <c r="A336" t="s">
        <v>95</v>
      </c>
      <c r="B336" s="72">
        <v>9001245500</v>
      </c>
      <c r="C336" s="74" t="s">
        <v>45</v>
      </c>
      <c r="D336" s="40">
        <v>234.93120000000002</v>
      </c>
      <c r="E336" s="40">
        <v>0</v>
      </c>
      <c r="F336" s="64">
        <f>Table323[[#This Row],[HES Single]]+Table323[[#This Row],[HES 2-4]]+Table323[[#This Row],[HES 4+]]</f>
        <v>0</v>
      </c>
      <c r="G336" s="64">
        <v>0</v>
      </c>
      <c r="H336" s="64">
        <v>0</v>
      </c>
      <c r="I336" s="64">
        <v>0</v>
      </c>
      <c r="J336" s="75">
        <v>0</v>
      </c>
      <c r="K336">
        <f t="shared" si="6"/>
        <v>0</v>
      </c>
      <c r="L336" s="64">
        <v>0</v>
      </c>
      <c r="M336" s="64">
        <v>0</v>
      </c>
      <c r="N336" s="64">
        <v>0</v>
      </c>
      <c r="O336" s="75">
        <v>0</v>
      </c>
      <c r="Q336" s="24"/>
    </row>
    <row r="337" spans="1:17" x14ac:dyDescent="0.35">
      <c r="A337" t="s">
        <v>95</v>
      </c>
      <c r="B337" s="72">
        <v>9001301000</v>
      </c>
      <c r="C337" s="74" t="s">
        <v>45</v>
      </c>
      <c r="D337" s="40">
        <v>191.90073000000001</v>
      </c>
      <c r="E337" s="40">
        <v>0</v>
      </c>
      <c r="F337" s="64">
        <f>Table323[[#This Row],[HES Single]]+Table323[[#This Row],[HES 2-4]]+Table323[[#This Row],[HES 4+]]</f>
        <v>0</v>
      </c>
      <c r="G337" s="64">
        <v>0</v>
      </c>
      <c r="H337" s="64">
        <v>0</v>
      </c>
      <c r="I337" s="64">
        <v>0</v>
      </c>
      <c r="J337" s="75">
        <v>0</v>
      </c>
      <c r="K337">
        <f t="shared" si="6"/>
        <v>0</v>
      </c>
      <c r="L337" s="64">
        <v>0</v>
      </c>
      <c r="M337" s="64">
        <v>0</v>
      </c>
      <c r="N337" s="64">
        <v>0</v>
      </c>
      <c r="O337" s="75">
        <v>0</v>
      </c>
      <c r="Q337" s="24"/>
    </row>
    <row r="338" spans="1:17" x14ac:dyDescent="0.35">
      <c r="A338" t="s">
        <v>95</v>
      </c>
      <c r="B338" s="72">
        <v>9001305000</v>
      </c>
      <c r="C338" s="74" t="s">
        <v>45</v>
      </c>
      <c r="D338" s="40">
        <v>104.35215000000001</v>
      </c>
      <c r="E338" s="40">
        <v>0</v>
      </c>
      <c r="F338" s="64">
        <f>Table323[[#This Row],[HES Single]]+Table323[[#This Row],[HES 2-4]]+Table323[[#This Row],[HES 4+]]</f>
        <v>0</v>
      </c>
      <c r="G338" s="64">
        <v>0</v>
      </c>
      <c r="H338" s="64">
        <v>0</v>
      </c>
      <c r="I338" s="64">
        <v>0</v>
      </c>
      <c r="J338" s="75">
        <v>0</v>
      </c>
      <c r="K338">
        <f t="shared" si="6"/>
        <v>0</v>
      </c>
      <c r="L338" s="64">
        <v>0</v>
      </c>
      <c r="M338" s="64">
        <v>0</v>
      </c>
      <c r="N338" s="64">
        <v>0</v>
      </c>
      <c r="O338" s="75">
        <v>0</v>
      </c>
      <c r="Q338" s="24"/>
    </row>
    <row r="339" spans="1:17" x14ac:dyDescent="0.35">
      <c r="A339" t="s">
        <v>95</v>
      </c>
      <c r="B339" s="72">
        <v>9001351000</v>
      </c>
      <c r="C339" s="74" t="s">
        <v>45</v>
      </c>
      <c r="D339" s="40">
        <v>139.96857</v>
      </c>
      <c r="E339" s="40">
        <v>0</v>
      </c>
      <c r="F339" s="64">
        <f>Table323[[#This Row],[HES Single]]+Table323[[#This Row],[HES 2-4]]+Table323[[#This Row],[HES 4+]]</f>
        <v>0</v>
      </c>
      <c r="G339" s="64">
        <v>0</v>
      </c>
      <c r="H339" s="64">
        <v>0</v>
      </c>
      <c r="I339" s="64">
        <v>0</v>
      </c>
      <c r="J339" s="75">
        <v>0</v>
      </c>
      <c r="K339">
        <f t="shared" si="6"/>
        <v>0</v>
      </c>
      <c r="L339" s="64">
        <v>0</v>
      </c>
      <c r="M339" s="64">
        <v>0</v>
      </c>
      <c r="N339" s="64">
        <v>0</v>
      </c>
      <c r="O339" s="75">
        <v>0</v>
      </c>
      <c r="Q339" s="24"/>
    </row>
    <row r="340" spans="1:17" x14ac:dyDescent="0.35">
      <c r="A340" t="s">
        <v>95</v>
      </c>
      <c r="B340" s="72">
        <v>9001352000</v>
      </c>
      <c r="C340" s="74" t="s">
        <v>45</v>
      </c>
      <c r="D340" s="40">
        <v>28.719180000000001</v>
      </c>
      <c r="E340" s="40">
        <v>0</v>
      </c>
      <c r="F340" s="64">
        <f>Table323[[#This Row],[HES Single]]+Table323[[#This Row],[HES 2-4]]+Table323[[#This Row],[HES 4+]]</f>
        <v>0</v>
      </c>
      <c r="G340" s="64">
        <v>0</v>
      </c>
      <c r="H340" s="64">
        <v>0</v>
      </c>
      <c r="I340" s="64">
        <v>0</v>
      </c>
      <c r="J340" s="75">
        <v>0</v>
      </c>
      <c r="K340">
        <f t="shared" si="6"/>
        <v>0</v>
      </c>
      <c r="L340" s="64">
        <v>0</v>
      </c>
      <c r="M340" s="64">
        <v>0</v>
      </c>
      <c r="N340" s="64">
        <v>0</v>
      </c>
      <c r="O340" s="75">
        <v>0</v>
      </c>
      <c r="Q340" s="24"/>
    </row>
    <row r="341" spans="1:17" x14ac:dyDescent="0.35">
      <c r="A341" t="s">
        <v>95</v>
      </c>
      <c r="B341" s="72">
        <v>9001425000</v>
      </c>
      <c r="C341" s="74" t="s">
        <v>45</v>
      </c>
      <c r="D341" s="40">
        <v>52.902990000000003</v>
      </c>
      <c r="E341" s="40">
        <v>0</v>
      </c>
      <c r="F341" s="64">
        <f>Table323[[#This Row],[HES Single]]+Table323[[#This Row],[HES 2-4]]+Table323[[#This Row],[HES 4+]]</f>
        <v>0</v>
      </c>
      <c r="G341" s="64">
        <v>0</v>
      </c>
      <c r="H341" s="64">
        <v>0</v>
      </c>
      <c r="I341" s="64">
        <v>0</v>
      </c>
      <c r="J341" s="75">
        <v>0</v>
      </c>
      <c r="K341">
        <f t="shared" si="6"/>
        <v>0</v>
      </c>
      <c r="L341" s="64">
        <v>0</v>
      </c>
      <c r="M341" s="64">
        <v>0</v>
      </c>
      <c r="N341" s="64">
        <v>0</v>
      </c>
      <c r="O341" s="75">
        <v>0</v>
      </c>
      <c r="Q341" s="24"/>
    </row>
    <row r="342" spans="1:17" x14ac:dyDescent="0.35">
      <c r="A342" t="s">
        <v>95</v>
      </c>
      <c r="B342" s="72">
        <v>9001429000</v>
      </c>
      <c r="C342" s="74" t="s">
        <v>45</v>
      </c>
      <c r="D342" s="40">
        <v>45.469619999999999</v>
      </c>
      <c r="E342" s="40">
        <v>0</v>
      </c>
      <c r="F342" s="64">
        <f>Table323[[#This Row],[HES Single]]+Table323[[#This Row],[HES 2-4]]+Table323[[#This Row],[HES 4+]]</f>
        <v>0</v>
      </c>
      <c r="G342" s="64">
        <v>0</v>
      </c>
      <c r="H342" s="64">
        <v>0</v>
      </c>
      <c r="I342" s="64">
        <v>0</v>
      </c>
      <c r="J342" s="75">
        <v>0</v>
      </c>
      <c r="K342">
        <f t="shared" si="6"/>
        <v>0</v>
      </c>
      <c r="L342" s="64">
        <v>0</v>
      </c>
      <c r="M342" s="64">
        <v>0</v>
      </c>
      <c r="N342" s="64">
        <v>0</v>
      </c>
      <c r="O342" s="75">
        <v>0</v>
      </c>
      <c r="Q342" s="24"/>
    </row>
    <row r="343" spans="1:17" x14ac:dyDescent="0.35">
      <c r="A343" t="s">
        <v>95</v>
      </c>
      <c r="B343" s="72">
        <v>9001431000</v>
      </c>
      <c r="C343" s="74" t="s">
        <v>45</v>
      </c>
      <c r="D343" s="40">
        <v>20.30049</v>
      </c>
      <c r="E343" s="40">
        <v>0</v>
      </c>
      <c r="F343" s="64">
        <f>Table323[[#This Row],[HES Single]]+Table323[[#This Row],[HES 2-4]]+Table323[[#This Row],[HES 4+]]</f>
        <v>0</v>
      </c>
      <c r="G343" s="64">
        <v>0</v>
      </c>
      <c r="H343" s="64">
        <v>0</v>
      </c>
      <c r="I343" s="64">
        <v>0</v>
      </c>
      <c r="J343" s="75">
        <v>0</v>
      </c>
      <c r="K343">
        <f t="shared" si="6"/>
        <v>0</v>
      </c>
      <c r="L343" s="64">
        <v>0</v>
      </c>
      <c r="M343" s="64">
        <v>0</v>
      </c>
      <c r="N343" s="64">
        <v>0</v>
      </c>
      <c r="O343" s="75">
        <v>0</v>
      </c>
      <c r="Q343" s="24"/>
    </row>
    <row r="344" spans="1:17" x14ac:dyDescent="0.35">
      <c r="A344" t="s">
        <v>95</v>
      </c>
      <c r="B344" s="72">
        <v>9001433000</v>
      </c>
      <c r="C344" s="74" t="s">
        <v>45</v>
      </c>
      <c r="D344" s="40">
        <v>34.747019999999999</v>
      </c>
      <c r="E344" s="40">
        <v>0</v>
      </c>
      <c r="F344" s="64">
        <f>Table323[[#This Row],[HES Single]]+Table323[[#This Row],[HES 2-4]]+Table323[[#This Row],[HES 4+]]</f>
        <v>0</v>
      </c>
      <c r="G344" s="64">
        <v>0</v>
      </c>
      <c r="H344" s="64">
        <v>0</v>
      </c>
      <c r="I344" s="64">
        <v>0</v>
      </c>
      <c r="J344" s="75">
        <v>0</v>
      </c>
      <c r="K344">
        <f t="shared" si="6"/>
        <v>0</v>
      </c>
      <c r="L344" s="64">
        <v>0</v>
      </c>
      <c r="M344" s="64">
        <v>0</v>
      </c>
      <c r="N344" s="64">
        <v>0</v>
      </c>
      <c r="O344" s="75">
        <v>0</v>
      </c>
      <c r="Q344" s="24"/>
    </row>
    <row r="345" spans="1:17" x14ac:dyDescent="0.35">
      <c r="A345" t="s">
        <v>95</v>
      </c>
      <c r="B345" s="72">
        <v>9001434000</v>
      </c>
      <c r="C345" s="74" t="s">
        <v>45</v>
      </c>
      <c r="D345" s="40">
        <v>26.709900000000001</v>
      </c>
      <c r="E345" s="40">
        <v>0</v>
      </c>
      <c r="F345" s="64">
        <f>Table323[[#This Row],[HES Single]]+Table323[[#This Row],[HES 2-4]]+Table323[[#This Row],[HES 4+]]</f>
        <v>0</v>
      </c>
      <c r="G345" s="64">
        <v>0</v>
      </c>
      <c r="H345" s="64">
        <v>0</v>
      </c>
      <c r="I345" s="64">
        <v>0</v>
      </c>
      <c r="J345" s="75">
        <v>0</v>
      </c>
      <c r="K345">
        <f t="shared" si="6"/>
        <v>0</v>
      </c>
      <c r="L345" s="64">
        <v>0</v>
      </c>
      <c r="M345" s="64">
        <v>0</v>
      </c>
      <c r="N345" s="64">
        <v>0</v>
      </c>
      <c r="O345" s="75">
        <v>0</v>
      </c>
      <c r="Q345" s="24"/>
    </row>
    <row r="346" spans="1:17" x14ac:dyDescent="0.35">
      <c r="A346" t="s">
        <v>95</v>
      </c>
      <c r="B346" s="72">
        <v>9001436000</v>
      </c>
      <c r="C346" s="74" t="s">
        <v>45</v>
      </c>
      <c r="D346" s="40">
        <v>54.487230000000004</v>
      </c>
      <c r="E346" s="40">
        <v>0</v>
      </c>
      <c r="F346" s="64">
        <f>Table323[[#This Row],[HES Single]]+Table323[[#This Row],[HES 2-4]]+Table323[[#This Row],[HES 4+]]</f>
        <v>0</v>
      </c>
      <c r="G346" s="64">
        <v>0</v>
      </c>
      <c r="H346" s="64">
        <v>0</v>
      </c>
      <c r="I346" s="64">
        <v>0</v>
      </c>
      <c r="J346" s="75">
        <v>0</v>
      </c>
      <c r="K346">
        <f t="shared" si="6"/>
        <v>0</v>
      </c>
      <c r="L346" s="64">
        <v>0</v>
      </c>
      <c r="M346" s="64">
        <v>0</v>
      </c>
      <c r="N346" s="64">
        <v>0</v>
      </c>
      <c r="O346" s="75">
        <v>0</v>
      </c>
      <c r="Q346" s="24"/>
    </row>
    <row r="347" spans="1:17" x14ac:dyDescent="0.35">
      <c r="A347" t="s">
        <v>95</v>
      </c>
      <c r="B347" s="72">
        <v>9001443000</v>
      </c>
      <c r="C347" s="74" t="s">
        <v>45</v>
      </c>
      <c r="D347" s="40">
        <v>66.311070000000001</v>
      </c>
      <c r="E347" s="40">
        <v>0</v>
      </c>
      <c r="F347" s="64">
        <f>Table323[[#This Row],[HES Single]]+Table323[[#This Row],[HES 2-4]]+Table323[[#This Row],[HES 4+]]</f>
        <v>0</v>
      </c>
      <c r="G347" s="64">
        <v>0</v>
      </c>
      <c r="H347" s="64">
        <v>0</v>
      </c>
      <c r="I347" s="64">
        <v>0</v>
      </c>
      <c r="J347" s="75">
        <v>0</v>
      </c>
      <c r="K347">
        <f t="shared" si="6"/>
        <v>0</v>
      </c>
      <c r="L347" s="64">
        <v>0</v>
      </c>
      <c r="M347" s="64">
        <v>0</v>
      </c>
      <c r="N347" s="64">
        <v>0</v>
      </c>
      <c r="O347" s="75">
        <v>0</v>
      </c>
      <c r="Q347" s="24"/>
    </row>
    <row r="348" spans="1:17" x14ac:dyDescent="0.35">
      <c r="A348" t="s">
        <v>95</v>
      </c>
      <c r="B348" s="72">
        <v>9001446000</v>
      </c>
      <c r="C348" s="74" t="s">
        <v>45</v>
      </c>
      <c r="D348" s="40">
        <v>89.248739999999998</v>
      </c>
      <c r="E348" s="40">
        <v>0</v>
      </c>
      <c r="F348" s="64">
        <f>Table323[[#This Row],[HES Single]]+Table323[[#This Row],[HES 2-4]]+Table323[[#This Row],[HES 4+]]</f>
        <v>0</v>
      </c>
      <c r="G348" s="64">
        <v>0</v>
      </c>
      <c r="H348" s="64">
        <v>0</v>
      </c>
      <c r="I348" s="64">
        <v>0</v>
      </c>
      <c r="J348" s="75">
        <v>0</v>
      </c>
      <c r="K348">
        <f t="shared" si="6"/>
        <v>0</v>
      </c>
      <c r="L348" s="64">
        <v>0</v>
      </c>
      <c r="M348" s="64">
        <v>0</v>
      </c>
      <c r="N348" s="64">
        <v>0</v>
      </c>
      <c r="O348" s="75">
        <v>0</v>
      </c>
      <c r="Q348" s="24"/>
    </row>
    <row r="349" spans="1:17" x14ac:dyDescent="0.35">
      <c r="A349" t="s">
        <v>95</v>
      </c>
      <c r="B349" s="72">
        <v>9001451010</v>
      </c>
      <c r="C349" s="74" t="s">
        <v>45</v>
      </c>
      <c r="D349" s="40">
        <v>137.54391000000001</v>
      </c>
      <c r="E349" s="40">
        <v>0</v>
      </c>
      <c r="F349" s="64">
        <f>Table323[[#This Row],[HES Single]]+Table323[[#This Row],[HES 2-4]]+Table323[[#This Row],[HES 4+]]</f>
        <v>0</v>
      </c>
      <c r="G349" s="64">
        <v>0</v>
      </c>
      <c r="H349" s="64">
        <v>0</v>
      </c>
      <c r="I349" s="64">
        <v>0</v>
      </c>
      <c r="J349" s="75">
        <v>0</v>
      </c>
      <c r="K349">
        <f t="shared" si="6"/>
        <v>0</v>
      </c>
      <c r="L349" s="64">
        <v>0</v>
      </c>
      <c r="M349" s="64">
        <v>0</v>
      </c>
      <c r="N349" s="64">
        <v>0</v>
      </c>
      <c r="O349" s="75">
        <v>0</v>
      </c>
      <c r="Q349" s="24"/>
    </row>
    <row r="350" spans="1:17" x14ac:dyDescent="0.35">
      <c r="A350" t="s">
        <v>95</v>
      </c>
      <c r="B350" s="72">
        <v>9001451020</v>
      </c>
      <c r="C350" s="74" t="s">
        <v>45</v>
      </c>
      <c r="D350" s="40">
        <v>13.292160000000001</v>
      </c>
      <c r="E350" s="40">
        <v>0</v>
      </c>
      <c r="F350" s="64">
        <f>Table323[[#This Row],[HES Single]]+Table323[[#This Row],[HES 2-4]]+Table323[[#This Row],[HES 4+]]</f>
        <v>0</v>
      </c>
      <c r="G350" s="64">
        <v>0</v>
      </c>
      <c r="H350" s="64">
        <v>0</v>
      </c>
      <c r="I350" s="64">
        <v>0</v>
      </c>
      <c r="J350" s="75">
        <v>0</v>
      </c>
      <c r="K350">
        <f t="shared" si="6"/>
        <v>0</v>
      </c>
      <c r="L350" s="64">
        <v>0</v>
      </c>
      <c r="M350" s="64">
        <v>0</v>
      </c>
      <c r="N350" s="64">
        <v>0</v>
      </c>
      <c r="O350" s="75">
        <v>0</v>
      </c>
      <c r="Q350" s="24"/>
    </row>
    <row r="351" spans="1:17" x14ac:dyDescent="0.35">
      <c r="A351" t="s">
        <v>95</v>
      </c>
      <c r="B351" s="72">
        <v>9001452000</v>
      </c>
      <c r="C351" s="74" t="s">
        <v>45</v>
      </c>
      <c r="D351" s="40">
        <v>107.68485</v>
      </c>
      <c r="E351" s="40">
        <v>0</v>
      </c>
      <c r="F351" s="64">
        <f>Table323[[#This Row],[HES Single]]+Table323[[#This Row],[HES 2-4]]+Table323[[#This Row],[HES 4+]]</f>
        <v>0</v>
      </c>
      <c r="G351" s="64">
        <v>0</v>
      </c>
      <c r="H351" s="64">
        <v>0</v>
      </c>
      <c r="I351" s="64">
        <v>0</v>
      </c>
      <c r="J351" s="75">
        <v>0</v>
      </c>
      <c r="K351">
        <f t="shared" si="6"/>
        <v>0</v>
      </c>
      <c r="L351" s="64">
        <v>0</v>
      </c>
      <c r="M351" s="64">
        <v>0</v>
      </c>
      <c r="N351" s="64">
        <v>0</v>
      </c>
      <c r="O351" s="75">
        <v>0</v>
      </c>
      <c r="Q351" s="24"/>
    </row>
    <row r="352" spans="1:17" x14ac:dyDescent="0.35">
      <c r="A352" t="s">
        <v>95</v>
      </c>
      <c r="B352" s="72">
        <v>9001454000</v>
      </c>
      <c r="C352" s="74" t="s">
        <v>45</v>
      </c>
      <c r="D352" s="40">
        <v>65.03595</v>
      </c>
      <c r="E352" s="40">
        <v>0</v>
      </c>
      <c r="F352" s="64">
        <f>Table323[[#This Row],[HES Single]]+Table323[[#This Row],[HES 2-4]]+Table323[[#This Row],[HES 4+]]</f>
        <v>0</v>
      </c>
      <c r="G352" s="64">
        <v>0</v>
      </c>
      <c r="H352" s="64">
        <v>0</v>
      </c>
      <c r="I352" s="64">
        <v>0</v>
      </c>
      <c r="J352" s="75">
        <v>0</v>
      </c>
      <c r="K352">
        <f t="shared" si="6"/>
        <v>0</v>
      </c>
      <c r="L352" s="64">
        <v>0</v>
      </c>
      <c r="M352" s="64">
        <v>0</v>
      </c>
      <c r="N352" s="64">
        <v>0</v>
      </c>
      <c r="O352" s="75">
        <v>0</v>
      </c>
      <c r="Q352" s="24"/>
    </row>
    <row r="353" spans="1:17" x14ac:dyDescent="0.35">
      <c r="A353" t="s">
        <v>95</v>
      </c>
      <c r="B353" s="72">
        <v>9001501000</v>
      </c>
      <c r="C353" s="74" t="s">
        <v>45</v>
      </c>
      <c r="D353" s="40">
        <v>201.32889</v>
      </c>
      <c r="E353" s="40">
        <v>0</v>
      </c>
      <c r="F353" s="64">
        <f>Table323[[#This Row],[HES Single]]+Table323[[#This Row],[HES 2-4]]+Table323[[#This Row],[HES 4+]]</f>
        <v>0</v>
      </c>
      <c r="G353" s="64">
        <v>0</v>
      </c>
      <c r="H353" s="64">
        <v>0</v>
      </c>
      <c r="I353" s="64">
        <v>0</v>
      </c>
      <c r="J353" s="75">
        <v>0</v>
      </c>
      <c r="K353">
        <f t="shared" si="6"/>
        <v>0</v>
      </c>
      <c r="L353" s="64">
        <v>0</v>
      </c>
      <c r="M353" s="64">
        <v>0</v>
      </c>
      <c r="N353" s="64">
        <v>0</v>
      </c>
      <c r="O353" s="75">
        <v>0</v>
      </c>
      <c r="Q353" s="24"/>
    </row>
    <row r="354" spans="1:17" x14ac:dyDescent="0.35">
      <c r="A354" t="s">
        <v>95</v>
      </c>
      <c r="B354" s="72">
        <v>9001504000</v>
      </c>
      <c r="C354" s="74" t="s">
        <v>45</v>
      </c>
      <c r="D354" s="40">
        <v>81.607680000000002</v>
      </c>
      <c r="E354" s="40">
        <v>0</v>
      </c>
      <c r="F354" s="64">
        <f>Table323[[#This Row],[HES Single]]+Table323[[#This Row],[HES 2-4]]+Table323[[#This Row],[HES 4+]]</f>
        <v>0</v>
      </c>
      <c r="G354" s="64">
        <v>0</v>
      </c>
      <c r="H354" s="64">
        <v>0</v>
      </c>
      <c r="I354" s="64">
        <v>0</v>
      </c>
      <c r="J354" s="75">
        <v>0</v>
      </c>
      <c r="K354">
        <f t="shared" si="6"/>
        <v>0</v>
      </c>
      <c r="L354" s="64">
        <v>0</v>
      </c>
      <c r="M354" s="64">
        <v>0</v>
      </c>
      <c r="N354" s="64">
        <v>0</v>
      </c>
      <c r="O354" s="75">
        <v>0</v>
      </c>
      <c r="Q354" s="24"/>
    </row>
    <row r="355" spans="1:17" x14ac:dyDescent="0.35">
      <c r="A355" t="s">
        <v>95</v>
      </c>
      <c r="B355" s="72">
        <v>9001505000</v>
      </c>
      <c r="C355" s="74" t="s">
        <v>45</v>
      </c>
      <c r="D355" s="40">
        <v>65.992289999999997</v>
      </c>
      <c r="E355" s="40">
        <v>0</v>
      </c>
      <c r="F355" s="64">
        <f>Table323[[#This Row],[HES Single]]+Table323[[#This Row],[HES 2-4]]+Table323[[#This Row],[HES 4+]]</f>
        <v>0</v>
      </c>
      <c r="G355" s="64">
        <v>0</v>
      </c>
      <c r="H355" s="64">
        <v>0</v>
      </c>
      <c r="I355" s="64">
        <v>0</v>
      </c>
      <c r="J355" s="75">
        <v>0</v>
      </c>
      <c r="K355">
        <f t="shared" si="6"/>
        <v>0</v>
      </c>
      <c r="L355" s="64">
        <v>0</v>
      </c>
      <c r="M355" s="64">
        <v>0</v>
      </c>
      <c r="N355" s="64">
        <v>0</v>
      </c>
      <c r="O355" s="75">
        <v>0</v>
      </c>
      <c r="Q355" s="24"/>
    </row>
    <row r="356" spans="1:17" x14ac:dyDescent="0.35">
      <c r="A356" t="s">
        <v>95</v>
      </c>
      <c r="B356" s="72">
        <v>9001506000</v>
      </c>
      <c r="C356" s="74" t="s">
        <v>45</v>
      </c>
      <c r="D356" s="40">
        <v>911.93298000000004</v>
      </c>
      <c r="E356" s="40">
        <v>250</v>
      </c>
      <c r="F356" s="64">
        <f>Table323[[#This Row],[HES Single]]+Table323[[#This Row],[HES 2-4]]+Table323[[#This Row],[HES 4+]]</f>
        <v>0</v>
      </c>
      <c r="G356" s="64">
        <v>0</v>
      </c>
      <c r="H356" s="64">
        <v>0</v>
      </c>
      <c r="I356" s="64">
        <v>0</v>
      </c>
      <c r="J356" s="75">
        <v>0</v>
      </c>
      <c r="K356">
        <f t="shared" si="6"/>
        <v>0</v>
      </c>
      <c r="L356" s="64">
        <v>0</v>
      </c>
      <c r="M356" s="64">
        <v>0</v>
      </c>
      <c r="N356" s="64">
        <v>0</v>
      </c>
      <c r="O356" s="75">
        <v>0</v>
      </c>
      <c r="Q356" s="24"/>
    </row>
    <row r="357" spans="1:17" hidden="1" x14ac:dyDescent="0.35">
      <c r="A357" t="s">
        <v>95</v>
      </c>
      <c r="B357" s="72">
        <v>9003462101</v>
      </c>
      <c r="C357" s="74" t="s">
        <v>45</v>
      </c>
      <c r="D357" s="40">
        <v>7.8439199999999998</v>
      </c>
      <c r="E357" s="40">
        <v>0</v>
      </c>
      <c r="F357" s="64">
        <f>Table323[[#This Row],[HES Single]]+Table323[[#This Row],[HES 2-4]]+Table323[[#This Row],[HES 4+]]</f>
        <v>0</v>
      </c>
      <c r="G357" s="64">
        <v>0</v>
      </c>
      <c r="H357" s="64">
        <v>0</v>
      </c>
      <c r="I357" s="64">
        <v>0</v>
      </c>
      <c r="J357" s="75">
        <v>0</v>
      </c>
      <c r="K357">
        <f t="shared" si="6"/>
        <v>0</v>
      </c>
      <c r="L357" s="64">
        <v>0</v>
      </c>
      <c r="M357" s="64">
        <v>0</v>
      </c>
      <c r="N357" s="64">
        <v>0</v>
      </c>
      <c r="O357" s="75">
        <v>0</v>
      </c>
      <c r="Q357" s="24"/>
    </row>
    <row r="358" spans="1:17" hidden="1" x14ac:dyDescent="0.35">
      <c r="A358" t="s">
        <v>95</v>
      </c>
      <c r="B358" s="72">
        <v>9003477101</v>
      </c>
      <c r="C358" s="74" t="s">
        <v>45</v>
      </c>
      <c r="D358" s="40">
        <v>54.801180000000002</v>
      </c>
      <c r="E358" s="40">
        <v>0</v>
      </c>
      <c r="F358" s="64">
        <f>Table323[[#This Row],[HES Single]]+Table323[[#This Row],[HES 2-4]]+Table323[[#This Row],[HES 4+]]</f>
        <v>0</v>
      </c>
      <c r="G358" s="64">
        <v>0</v>
      </c>
      <c r="H358" s="64">
        <v>0</v>
      </c>
      <c r="I358" s="64">
        <v>0</v>
      </c>
      <c r="J358" s="75">
        <v>0</v>
      </c>
      <c r="K358">
        <f t="shared" si="6"/>
        <v>0</v>
      </c>
      <c r="L358" s="64">
        <v>0</v>
      </c>
      <c r="M358" s="64">
        <v>0</v>
      </c>
      <c r="N358" s="64">
        <v>0</v>
      </c>
      <c r="O358" s="75">
        <v>0</v>
      </c>
      <c r="Q358" s="24"/>
    </row>
    <row r="359" spans="1:17" hidden="1" x14ac:dyDescent="0.35">
      <c r="A359" t="s">
        <v>95</v>
      </c>
      <c r="B359" s="72">
        <v>9003487500</v>
      </c>
      <c r="C359" s="74" t="s">
        <v>45</v>
      </c>
      <c r="D359" s="40">
        <v>17.069220000000001</v>
      </c>
      <c r="E359" s="40">
        <v>0</v>
      </c>
      <c r="F359" s="64">
        <f>Table323[[#This Row],[HES Single]]+Table323[[#This Row],[HES 2-4]]+Table323[[#This Row],[HES 4+]]</f>
        <v>0</v>
      </c>
      <c r="G359" s="64">
        <v>0</v>
      </c>
      <c r="H359" s="64">
        <v>0</v>
      </c>
      <c r="I359" s="64">
        <v>0</v>
      </c>
      <c r="J359" s="75">
        <v>0</v>
      </c>
      <c r="K359">
        <f t="shared" si="6"/>
        <v>0</v>
      </c>
      <c r="L359" s="64">
        <v>0</v>
      </c>
      <c r="M359" s="64">
        <v>0</v>
      </c>
      <c r="N359" s="64">
        <v>0</v>
      </c>
      <c r="O359" s="75">
        <v>0</v>
      </c>
      <c r="Q359" s="24"/>
    </row>
    <row r="360" spans="1:17" hidden="1" x14ac:dyDescent="0.35">
      <c r="A360" t="s">
        <v>95</v>
      </c>
      <c r="B360" s="72">
        <v>9005266100</v>
      </c>
      <c r="C360" s="74" t="s">
        <v>45</v>
      </c>
      <c r="D360" s="40">
        <v>843.70439999999996</v>
      </c>
      <c r="E360" s="40">
        <v>0</v>
      </c>
      <c r="F360" s="64">
        <f>Table323[[#This Row],[HES Single]]+Table323[[#This Row],[HES 2-4]]+Table323[[#This Row],[HES 4+]]</f>
        <v>0</v>
      </c>
      <c r="G360" s="64">
        <v>0</v>
      </c>
      <c r="H360" s="64">
        <v>0</v>
      </c>
      <c r="I360" s="64">
        <v>0</v>
      </c>
      <c r="J360" s="75">
        <v>0</v>
      </c>
      <c r="K360">
        <f t="shared" si="6"/>
        <v>0</v>
      </c>
      <c r="L360" s="64">
        <v>0</v>
      </c>
      <c r="M360" s="64">
        <v>0</v>
      </c>
      <c r="N360" s="64">
        <v>0</v>
      </c>
      <c r="O360" s="75">
        <v>0</v>
      </c>
      <c r="Q360" s="24"/>
    </row>
    <row r="361" spans="1:17" hidden="1" x14ac:dyDescent="0.35">
      <c r="A361" t="s">
        <v>95</v>
      </c>
      <c r="B361" s="72">
        <v>9005349100</v>
      </c>
      <c r="C361" s="74" t="s">
        <v>45</v>
      </c>
      <c r="D361" s="40">
        <v>66.938969999999998</v>
      </c>
      <c r="E361" s="40">
        <v>0</v>
      </c>
      <c r="F361" s="64">
        <f>Table323[[#This Row],[HES Single]]+Table323[[#This Row],[HES 2-4]]+Table323[[#This Row],[HES 4+]]</f>
        <v>0</v>
      </c>
      <c r="G361" s="64">
        <v>0</v>
      </c>
      <c r="H361" s="64">
        <v>0</v>
      </c>
      <c r="I361" s="64">
        <v>0</v>
      </c>
      <c r="J361" s="75">
        <v>0</v>
      </c>
      <c r="K361">
        <f t="shared" si="6"/>
        <v>0</v>
      </c>
      <c r="L361" s="64">
        <v>0</v>
      </c>
      <c r="M361" s="64">
        <v>0</v>
      </c>
      <c r="N361" s="64">
        <v>0</v>
      </c>
      <c r="O361" s="75">
        <v>0</v>
      </c>
      <c r="Q361" s="24"/>
    </row>
    <row r="362" spans="1:17" hidden="1" x14ac:dyDescent="0.35">
      <c r="A362" t="s">
        <v>95</v>
      </c>
      <c r="B362" s="72">
        <v>9007541300</v>
      </c>
      <c r="C362" s="74" t="s">
        <v>45</v>
      </c>
      <c r="D362" s="40">
        <v>23.246790000000001</v>
      </c>
      <c r="E362" s="40">
        <v>0</v>
      </c>
      <c r="F362" s="64">
        <f>Table323[[#This Row],[HES Single]]+Table323[[#This Row],[HES 2-4]]+Table323[[#This Row],[HES 4+]]</f>
        <v>0</v>
      </c>
      <c r="G362" s="64">
        <v>0</v>
      </c>
      <c r="H362" s="64">
        <v>0</v>
      </c>
      <c r="I362" s="64">
        <v>0</v>
      </c>
      <c r="J362" s="75">
        <v>0</v>
      </c>
      <c r="K362">
        <f t="shared" si="6"/>
        <v>0</v>
      </c>
      <c r="L362" s="64">
        <v>0</v>
      </c>
      <c r="M362" s="64">
        <v>0</v>
      </c>
      <c r="N362" s="64">
        <v>0</v>
      </c>
      <c r="O362" s="75">
        <v>0</v>
      </c>
      <c r="Q362" s="24"/>
    </row>
    <row r="363" spans="1:17" hidden="1" x14ac:dyDescent="0.35">
      <c r="A363" t="s">
        <v>95</v>
      </c>
      <c r="B363" s="72">
        <v>9009194100</v>
      </c>
      <c r="C363" s="74" t="s">
        <v>45</v>
      </c>
      <c r="D363" s="40">
        <v>49.150080000000003</v>
      </c>
      <c r="E363" s="40">
        <v>0</v>
      </c>
      <c r="F363" s="64">
        <f>Table323[[#This Row],[HES Single]]+Table323[[#This Row],[HES 2-4]]+Table323[[#This Row],[HES 4+]]</f>
        <v>0</v>
      </c>
      <c r="G363" s="64">
        <v>0</v>
      </c>
      <c r="H363" s="64">
        <v>0</v>
      </c>
      <c r="I363" s="64">
        <v>0</v>
      </c>
      <c r="J363" s="75">
        <v>0</v>
      </c>
      <c r="K363">
        <f t="shared" si="6"/>
        <v>0</v>
      </c>
      <c r="L363" s="64">
        <v>0</v>
      </c>
      <c r="M363" s="64">
        <v>0</v>
      </c>
      <c r="N363" s="64">
        <v>0</v>
      </c>
      <c r="O363" s="75">
        <v>0</v>
      </c>
      <c r="Q363" s="24"/>
    </row>
    <row r="364" spans="1:17" hidden="1" x14ac:dyDescent="0.35">
      <c r="A364" t="s">
        <v>95</v>
      </c>
      <c r="B364" s="72">
        <v>9011870704</v>
      </c>
      <c r="C364" s="74" t="s">
        <v>45</v>
      </c>
      <c r="D364" s="40">
        <v>338.88729000000001</v>
      </c>
      <c r="E364" s="40">
        <v>0</v>
      </c>
      <c r="F364" s="64">
        <f>Table323[[#This Row],[HES Single]]+Table323[[#This Row],[HES 2-4]]+Table323[[#This Row],[HES 4+]]</f>
        <v>0</v>
      </c>
      <c r="G364" s="64">
        <v>0</v>
      </c>
      <c r="H364" s="64">
        <v>0</v>
      </c>
      <c r="I364" s="64">
        <v>0</v>
      </c>
      <c r="J364" s="75">
        <v>0</v>
      </c>
      <c r="K364">
        <f t="shared" si="6"/>
        <v>0</v>
      </c>
      <c r="L364" s="64">
        <v>0</v>
      </c>
      <c r="M364" s="64">
        <v>0</v>
      </c>
      <c r="N364" s="64">
        <v>0</v>
      </c>
      <c r="O364" s="75">
        <v>0</v>
      </c>
      <c r="Q364" s="24"/>
    </row>
    <row r="365" spans="1:17" hidden="1" x14ac:dyDescent="0.35">
      <c r="A365" t="s">
        <v>96</v>
      </c>
      <c r="B365" s="72">
        <v>9011709100</v>
      </c>
      <c r="C365" s="74" t="s">
        <v>45</v>
      </c>
      <c r="D365" s="40">
        <v>116272.42143300001</v>
      </c>
      <c r="E365" s="40">
        <v>470072.58500000002</v>
      </c>
      <c r="F365" s="64">
        <f>Table323[[#This Row],[HES Single]]+Table323[[#This Row],[HES 2-4]]+Table323[[#This Row],[HES 4+]]</f>
        <v>40</v>
      </c>
      <c r="G365" s="64">
        <v>40</v>
      </c>
      <c r="H365" s="64">
        <v>0</v>
      </c>
      <c r="I365" s="64">
        <v>0</v>
      </c>
      <c r="J365" s="75">
        <v>84934.84</v>
      </c>
      <c r="K365">
        <f t="shared" si="6"/>
        <v>1</v>
      </c>
      <c r="L365" s="64">
        <v>1</v>
      </c>
      <c r="M365" s="64">
        <v>0</v>
      </c>
      <c r="N365" s="64">
        <v>0</v>
      </c>
      <c r="O365" s="75">
        <v>171.73</v>
      </c>
      <c r="Q365" s="24"/>
    </row>
    <row r="366" spans="1:17" hidden="1" x14ac:dyDescent="0.35">
      <c r="A366" t="s">
        <v>96</v>
      </c>
      <c r="B366" s="72">
        <v>9011709200</v>
      </c>
      <c r="C366" s="74" t="s">
        <v>55</v>
      </c>
      <c r="D366" s="40">
        <v>14157.543372</v>
      </c>
      <c r="E366" s="40">
        <v>7324.16</v>
      </c>
      <c r="F366" s="64">
        <f>Table323[[#This Row],[HES Single]]+Table323[[#This Row],[HES 2-4]]+Table323[[#This Row],[HES 4+]]</f>
        <v>3</v>
      </c>
      <c r="G366" s="64">
        <v>3</v>
      </c>
      <c r="H366" s="64">
        <v>0</v>
      </c>
      <c r="I366" s="64">
        <v>0</v>
      </c>
      <c r="J366" s="75">
        <v>5889.16</v>
      </c>
      <c r="K366">
        <f t="shared" si="6"/>
        <v>0</v>
      </c>
      <c r="L366" s="64">
        <v>0</v>
      </c>
      <c r="M366" s="64">
        <v>0</v>
      </c>
      <c r="N366" s="64">
        <v>0</v>
      </c>
      <c r="O366" s="75">
        <v>0</v>
      </c>
      <c r="Q366" s="24"/>
    </row>
    <row r="367" spans="1:17" hidden="1" x14ac:dyDescent="0.35">
      <c r="A367" t="s">
        <v>96</v>
      </c>
      <c r="B367" s="72">
        <v>9011710100</v>
      </c>
      <c r="C367" s="74" t="s">
        <v>45</v>
      </c>
      <c r="D367" s="40">
        <v>12.78501</v>
      </c>
      <c r="E367" s="40">
        <v>0</v>
      </c>
      <c r="F367" s="64">
        <f>Table323[[#This Row],[HES Single]]+Table323[[#This Row],[HES 2-4]]+Table323[[#This Row],[HES 4+]]</f>
        <v>0</v>
      </c>
      <c r="G367" s="64">
        <v>0</v>
      </c>
      <c r="H367" s="64">
        <v>0</v>
      </c>
      <c r="I367" s="64">
        <v>0</v>
      </c>
      <c r="J367" s="75">
        <v>0</v>
      </c>
      <c r="K367">
        <f t="shared" si="6"/>
        <v>0</v>
      </c>
      <c r="L367" s="64">
        <v>0</v>
      </c>
      <c r="M367" s="64">
        <v>0</v>
      </c>
      <c r="N367" s="64">
        <v>0</v>
      </c>
      <c r="O367" s="75">
        <v>0</v>
      </c>
      <c r="Q367" s="24"/>
    </row>
    <row r="368" spans="1:17" hidden="1" x14ac:dyDescent="0.35">
      <c r="A368" t="s">
        <v>97</v>
      </c>
      <c r="B368" s="72">
        <v>9011702100</v>
      </c>
      <c r="C368" s="74" t="s">
        <v>45</v>
      </c>
      <c r="D368" s="40">
        <v>40522.33311</v>
      </c>
      <c r="E368" s="40">
        <v>52089.834999999999</v>
      </c>
      <c r="F368" s="64">
        <f>Table323[[#This Row],[HES Single]]+Table323[[#This Row],[HES 2-4]]+Table323[[#This Row],[HES 4+]]</f>
        <v>0</v>
      </c>
      <c r="G368" s="64">
        <v>0</v>
      </c>
      <c r="H368" s="64">
        <v>0</v>
      </c>
      <c r="I368" s="64">
        <v>0</v>
      </c>
      <c r="J368" s="75">
        <v>0</v>
      </c>
      <c r="K368">
        <f t="shared" si="6"/>
        <v>0</v>
      </c>
      <c r="L368" s="64">
        <v>0</v>
      </c>
      <c r="M368" s="64">
        <v>0</v>
      </c>
      <c r="N368" s="64">
        <v>0</v>
      </c>
      <c r="O368" s="75">
        <v>0</v>
      </c>
      <c r="Q368" s="24"/>
    </row>
    <row r="369" spans="1:17" hidden="1" x14ac:dyDescent="0.35">
      <c r="A369" t="s">
        <v>97</v>
      </c>
      <c r="B369" s="72">
        <v>9011702400</v>
      </c>
      <c r="C369" s="74" t="s">
        <v>45</v>
      </c>
      <c r="D369" s="40">
        <v>98.039339999999996</v>
      </c>
      <c r="E369" s="40">
        <v>0</v>
      </c>
      <c r="F369" s="64">
        <f>Table323[[#This Row],[HES Single]]+Table323[[#This Row],[HES 2-4]]+Table323[[#This Row],[HES 4+]]</f>
        <v>0</v>
      </c>
      <c r="G369" s="64">
        <v>0</v>
      </c>
      <c r="H369" s="64">
        <v>0</v>
      </c>
      <c r="I369" s="64">
        <v>0</v>
      </c>
      <c r="J369" s="75">
        <v>0</v>
      </c>
      <c r="K369">
        <f t="shared" si="6"/>
        <v>0</v>
      </c>
      <c r="L369" s="64">
        <v>0</v>
      </c>
      <c r="M369" s="64">
        <v>0</v>
      </c>
      <c r="N369" s="64">
        <v>0</v>
      </c>
      <c r="O369" s="75">
        <v>0</v>
      </c>
      <c r="Q369" s="24"/>
    </row>
    <row r="370" spans="1:17" hidden="1" x14ac:dyDescent="0.35">
      <c r="A370" t="s">
        <v>97</v>
      </c>
      <c r="B370" s="72">
        <v>9011702600</v>
      </c>
      <c r="C370" s="74" t="s">
        <v>45</v>
      </c>
      <c r="D370" s="40">
        <v>24.04374</v>
      </c>
      <c r="E370" s="40">
        <v>0</v>
      </c>
      <c r="F370" s="64">
        <f>Table323[[#This Row],[HES Single]]+Table323[[#This Row],[HES 2-4]]+Table323[[#This Row],[HES 4+]]</f>
        <v>0</v>
      </c>
      <c r="G370" s="64">
        <v>0</v>
      </c>
      <c r="H370" s="64">
        <v>0</v>
      </c>
      <c r="I370" s="64">
        <v>0</v>
      </c>
      <c r="J370" s="75">
        <v>0</v>
      </c>
      <c r="K370">
        <f t="shared" si="6"/>
        <v>0</v>
      </c>
      <c r="L370" s="64">
        <v>0</v>
      </c>
      <c r="M370" s="64">
        <v>0</v>
      </c>
      <c r="N370" s="64">
        <v>0</v>
      </c>
      <c r="O370" s="75">
        <v>0</v>
      </c>
      <c r="Q370" s="24"/>
    </row>
    <row r="371" spans="1:17" hidden="1" x14ac:dyDescent="0.35">
      <c r="A371" t="s">
        <v>97</v>
      </c>
      <c r="B371" s="72">
        <v>9011702700</v>
      </c>
      <c r="C371" s="74" t="s">
        <v>45</v>
      </c>
      <c r="D371" s="40">
        <v>1837.5686700000001</v>
      </c>
      <c r="E371" s="40">
        <v>660.59</v>
      </c>
      <c r="F371" s="64">
        <f>Table323[[#This Row],[HES Single]]+Table323[[#This Row],[HES 2-4]]+Table323[[#This Row],[HES 4+]]</f>
        <v>2</v>
      </c>
      <c r="G371" s="64">
        <v>2</v>
      </c>
      <c r="H371" s="64">
        <v>0</v>
      </c>
      <c r="I371" s="64">
        <v>0</v>
      </c>
      <c r="J371" s="75">
        <v>660.59</v>
      </c>
      <c r="K371">
        <f t="shared" si="6"/>
        <v>0</v>
      </c>
      <c r="L371" s="64">
        <v>0</v>
      </c>
      <c r="M371" s="64">
        <v>0</v>
      </c>
      <c r="N371" s="64">
        <v>0</v>
      </c>
      <c r="O371" s="75">
        <v>0</v>
      </c>
      <c r="Q371" s="24"/>
    </row>
    <row r="372" spans="1:17" hidden="1" x14ac:dyDescent="0.35">
      <c r="A372" t="s">
        <v>97</v>
      </c>
      <c r="B372" s="72">
        <v>9011702800</v>
      </c>
      <c r="C372" s="74" t="s">
        <v>45</v>
      </c>
      <c r="D372" s="40">
        <v>16693.25763</v>
      </c>
      <c r="E372" s="40">
        <v>9846.07</v>
      </c>
      <c r="F372" s="64">
        <f>Table323[[#This Row],[HES Single]]+Table323[[#This Row],[HES 2-4]]+Table323[[#This Row],[HES 4+]]</f>
        <v>1</v>
      </c>
      <c r="G372" s="64">
        <v>1</v>
      </c>
      <c r="H372" s="64">
        <v>0</v>
      </c>
      <c r="I372" s="64">
        <v>0</v>
      </c>
      <c r="J372" s="75">
        <v>2581.37</v>
      </c>
      <c r="K372">
        <f t="shared" si="6"/>
        <v>0</v>
      </c>
      <c r="L372" s="64">
        <v>0</v>
      </c>
      <c r="M372" s="64">
        <v>0</v>
      </c>
      <c r="N372" s="64">
        <v>0</v>
      </c>
      <c r="O372" s="75">
        <v>0</v>
      </c>
      <c r="Q372" s="24"/>
    </row>
    <row r="373" spans="1:17" hidden="1" x14ac:dyDescent="0.35">
      <c r="A373" t="s">
        <v>97</v>
      </c>
      <c r="B373" s="72">
        <v>9011702900</v>
      </c>
      <c r="C373" s="74" t="s">
        <v>45</v>
      </c>
      <c r="D373" s="40">
        <v>21708.85038</v>
      </c>
      <c r="E373" s="40">
        <v>14280.24</v>
      </c>
      <c r="F373" s="64">
        <f>Table323[[#This Row],[HES Single]]+Table323[[#This Row],[HES 2-4]]+Table323[[#This Row],[HES 4+]]</f>
        <v>0</v>
      </c>
      <c r="G373" s="64">
        <v>0</v>
      </c>
      <c r="H373" s="64">
        <v>0</v>
      </c>
      <c r="I373" s="64">
        <v>0</v>
      </c>
      <c r="J373" s="75">
        <v>0</v>
      </c>
      <c r="K373">
        <f t="shared" si="6"/>
        <v>70</v>
      </c>
      <c r="L373" s="64">
        <v>0</v>
      </c>
      <c r="M373" s="64">
        <v>0</v>
      </c>
      <c r="N373" s="64">
        <v>70</v>
      </c>
      <c r="O373" s="75">
        <v>889.03</v>
      </c>
      <c r="Q373" s="24"/>
    </row>
    <row r="374" spans="1:17" hidden="1" x14ac:dyDescent="0.35">
      <c r="A374" t="s">
        <v>97</v>
      </c>
      <c r="B374" s="72">
        <v>9011703000</v>
      </c>
      <c r="C374" s="74" t="s">
        <v>45</v>
      </c>
      <c r="D374" s="40">
        <v>186304.926255</v>
      </c>
      <c r="E374" s="40">
        <v>372895.05499999999</v>
      </c>
      <c r="F374" s="64">
        <f>Table323[[#This Row],[HES Single]]+Table323[[#This Row],[HES 2-4]]+Table323[[#This Row],[HES 4+]]</f>
        <v>14</v>
      </c>
      <c r="G374" s="64">
        <v>14</v>
      </c>
      <c r="H374" s="64">
        <v>0</v>
      </c>
      <c r="I374" s="64">
        <v>0</v>
      </c>
      <c r="J374" s="75">
        <v>25052</v>
      </c>
      <c r="K374">
        <f t="shared" si="6"/>
        <v>0</v>
      </c>
      <c r="L374" s="64">
        <v>0</v>
      </c>
      <c r="M374" s="64">
        <v>0</v>
      </c>
      <c r="N374" s="64">
        <v>0</v>
      </c>
      <c r="O374" s="75">
        <v>0</v>
      </c>
      <c r="Q374" s="24"/>
    </row>
    <row r="375" spans="1:17" hidden="1" x14ac:dyDescent="0.35">
      <c r="A375" t="s">
        <v>98</v>
      </c>
      <c r="B375" s="72">
        <v>9009186100</v>
      </c>
      <c r="C375" s="74" t="s">
        <v>45</v>
      </c>
      <c r="D375" s="40">
        <v>334.00416000000001</v>
      </c>
      <c r="E375" s="40">
        <v>0</v>
      </c>
      <c r="F375" s="64">
        <f>Table323[[#This Row],[HES Single]]+Table323[[#This Row],[HES 2-4]]+Table323[[#This Row],[HES 4+]]</f>
        <v>0</v>
      </c>
      <c r="G375" s="64">
        <v>0</v>
      </c>
      <c r="H375" s="64">
        <v>0</v>
      </c>
      <c r="I375" s="64">
        <v>0</v>
      </c>
      <c r="J375" s="75">
        <v>0</v>
      </c>
      <c r="K375">
        <f t="shared" si="6"/>
        <v>0</v>
      </c>
      <c r="L375" s="64">
        <v>0</v>
      </c>
      <c r="M375" s="64">
        <v>0</v>
      </c>
      <c r="N375" s="64">
        <v>0</v>
      </c>
      <c r="O375" s="75">
        <v>0</v>
      </c>
      <c r="Q375" s="24"/>
    </row>
    <row r="376" spans="1:17" hidden="1" x14ac:dyDescent="0.35">
      <c r="A376" t="s">
        <v>98</v>
      </c>
      <c r="B376" s="72">
        <v>9009190100</v>
      </c>
      <c r="C376" s="74" t="s">
        <v>45</v>
      </c>
      <c r="D376" s="40">
        <v>43597.031414999998</v>
      </c>
      <c r="E376" s="40">
        <v>43882.18</v>
      </c>
      <c r="F376" s="64">
        <f>Table323[[#This Row],[HES Single]]+Table323[[#This Row],[HES 2-4]]+Table323[[#This Row],[HES 4+]]</f>
        <v>18</v>
      </c>
      <c r="G376" s="64">
        <v>18</v>
      </c>
      <c r="H376" s="64">
        <v>0</v>
      </c>
      <c r="I376" s="64">
        <v>0</v>
      </c>
      <c r="J376" s="75">
        <v>23346.14</v>
      </c>
      <c r="K376">
        <f t="shared" si="6"/>
        <v>0</v>
      </c>
      <c r="L376" s="64">
        <v>0</v>
      </c>
      <c r="M376" s="64">
        <v>0</v>
      </c>
      <c r="N376" s="64">
        <v>0</v>
      </c>
      <c r="O376" s="75">
        <v>0</v>
      </c>
      <c r="Q376" s="24"/>
    </row>
    <row r="377" spans="1:17" hidden="1" x14ac:dyDescent="0.35">
      <c r="A377" t="s">
        <v>98</v>
      </c>
      <c r="B377" s="72">
        <v>9009190200</v>
      </c>
      <c r="C377" s="74" t="s">
        <v>45</v>
      </c>
      <c r="D377" s="40">
        <v>59707.358760000003</v>
      </c>
      <c r="E377" s="40">
        <v>57093.065000000002</v>
      </c>
      <c r="F377" s="64">
        <f>Table323[[#This Row],[HES Single]]+Table323[[#This Row],[HES 2-4]]+Table323[[#This Row],[HES 4+]]</f>
        <v>24</v>
      </c>
      <c r="G377" s="64">
        <v>24</v>
      </c>
      <c r="H377" s="64">
        <v>0</v>
      </c>
      <c r="I377" s="64">
        <v>0</v>
      </c>
      <c r="J377" s="75">
        <v>43641.42</v>
      </c>
      <c r="K377">
        <f t="shared" si="6"/>
        <v>0</v>
      </c>
      <c r="L377" s="64">
        <v>0</v>
      </c>
      <c r="M377" s="64">
        <v>0</v>
      </c>
      <c r="N377" s="64">
        <v>0</v>
      </c>
      <c r="O377" s="75">
        <v>0</v>
      </c>
      <c r="Q377" s="24"/>
    </row>
    <row r="378" spans="1:17" hidden="1" x14ac:dyDescent="0.35">
      <c r="A378" t="s">
        <v>98</v>
      </c>
      <c r="B378" s="72">
        <v>9009190301</v>
      </c>
      <c r="C378" s="74" t="s">
        <v>45</v>
      </c>
      <c r="D378" s="40">
        <v>228286.32363600002</v>
      </c>
      <c r="E378" s="40">
        <v>567574.16249999998</v>
      </c>
      <c r="F378" s="64">
        <f>Table323[[#This Row],[HES Single]]+Table323[[#This Row],[HES 2-4]]+Table323[[#This Row],[HES 4+]]</f>
        <v>183</v>
      </c>
      <c r="G378" s="64">
        <f>57+126</f>
        <v>183</v>
      </c>
      <c r="H378" s="64">
        <v>0</v>
      </c>
      <c r="I378" s="64">
        <v>0</v>
      </c>
      <c r="J378" s="75">
        <f>104768.22+262207.61</f>
        <v>366975.82999999996</v>
      </c>
      <c r="K378">
        <f t="shared" si="6"/>
        <v>0</v>
      </c>
      <c r="L378" s="64">
        <v>0</v>
      </c>
      <c r="M378" s="64">
        <v>0</v>
      </c>
      <c r="N378" s="64">
        <v>0</v>
      </c>
      <c r="O378" s="75">
        <v>0</v>
      </c>
      <c r="Q378" s="24"/>
    </row>
    <row r="379" spans="1:17" hidden="1" x14ac:dyDescent="0.35">
      <c r="A379" t="s">
        <v>98</v>
      </c>
      <c r="B379" s="72">
        <v>9009190302</v>
      </c>
      <c r="C379" s="74" t="s">
        <v>45</v>
      </c>
      <c r="D379" s="40">
        <v>66950.438835000008</v>
      </c>
      <c r="E379" s="40">
        <v>57196.65</v>
      </c>
      <c r="F379" s="64">
        <f>Table323[[#This Row],[HES Single]]+Table323[[#This Row],[HES 2-4]]+Table323[[#This Row],[HES 4+]]</f>
        <v>0</v>
      </c>
      <c r="G379" s="64">
        <v>0</v>
      </c>
      <c r="H379" s="64">
        <v>0</v>
      </c>
      <c r="I379" s="64">
        <v>0</v>
      </c>
      <c r="J379" s="75">
        <v>0</v>
      </c>
      <c r="K379">
        <f t="shared" si="6"/>
        <v>1</v>
      </c>
      <c r="L379" s="64">
        <v>1</v>
      </c>
      <c r="M379" s="64">
        <v>0</v>
      </c>
      <c r="N379" s="64">
        <v>0</v>
      </c>
      <c r="O379" s="75">
        <v>24074.39</v>
      </c>
      <c r="Q379" s="24" t="s">
        <v>11</v>
      </c>
    </row>
    <row r="380" spans="1:17" hidden="1" x14ac:dyDescent="0.35">
      <c r="A380" t="s">
        <v>98</v>
      </c>
      <c r="B380" s="72">
        <v>9009190303</v>
      </c>
      <c r="C380" s="74" t="s">
        <v>45</v>
      </c>
      <c r="D380" s="40">
        <v>46943.999235000003</v>
      </c>
      <c r="E380" s="40">
        <v>51159.535000000003</v>
      </c>
      <c r="F380" s="64">
        <f>Table323[[#This Row],[HES Single]]+Table323[[#This Row],[HES 2-4]]+Table323[[#This Row],[HES 4+]]</f>
        <v>18</v>
      </c>
      <c r="G380" s="64">
        <v>18</v>
      </c>
      <c r="H380" s="64">
        <v>0</v>
      </c>
      <c r="I380" s="64">
        <v>0</v>
      </c>
      <c r="J380" s="75">
        <v>40735.14</v>
      </c>
      <c r="K380">
        <f t="shared" si="6"/>
        <v>0</v>
      </c>
      <c r="L380" s="64">
        <v>0</v>
      </c>
      <c r="M380" s="64">
        <v>0</v>
      </c>
      <c r="N380" s="64">
        <v>0</v>
      </c>
      <c r="O380" s="75">
        <v>0</v>
      </c>
      <c r="Q380" s="24"/>
    </row>
    <row r="381" spans="1:17" hidden="1" x14ac:dyDescent="0.35">
      <c r="A381" t="s">
        <v>98</v>
      </c>
      <c r="B381" s="72">
        <v>9009194201</v>
      </c>
      <c r="C381" s="74" t="s">
        <v>45</v>
      </c>
      <c r="D381" s="40">
        <v>873.31713000000002</v>
      </c>
      <c r="E381" s="40">
        <v>266.14</v>
      </c>
      <c r="F381" s="64">
        <f>Table323[[#This Row],[HES Single]]+Table323[[#This Row],[HES 2-4]]+Table323[[#This Row],[HES 4+]]</f>
        <v>1</v>
      </c>
      <c r="G381" s="64">
        <v>1</v>
      </c>
      <c r="H381" s="64">
        <v>0</v>
      </c>
      <c r="I381" s="64">
        <v>0</v>
      </c>
      <c r="J381" s="75">
        <v>266.14</v>
      </c>
      <c r="K381">
        <f t="shared" si="6"/>
        <v>0</v>
      </c>
      <c r="L381" s="64">
        <v>0</v>
      </c>
      <c r="M381" s="64">
        <v>0</v>
      </c>
      <c r="N381" s="64">
        <v>0</v>
      </c>
      <c r="O381" s="75">
        <v>0</v>
      </c>
      <c r="Q381" s="24"/>
    </row>
    <row r="382" spans="1:17" hidden="1" x14ac:dyDescent="0.35">
      <c r="A382" t="s">
        <v>99</v>
      </c>
      <c r="B382" s="72">
        <v>9007590100</v>
      </c>
      <c r="C382" s="74" t="s">
        <v>45</v>
      </c>
      <c r="D382" s="40">
        <v>147879.598986</v>
      </c>
      <c r="E382" s="40">
        <v>200859.745</v>
      </c>
      <c r="F382" s="64">
        <f>Table323[[#This Row],[HES Single]]+Table323[[#This Row],[HES 2-4]]+Table323[[#This Row],[HES 4+]]</f>
        <v>57</v>
      </c>
      <c r="G382">
        <v>57</v>
      </c>
      <c r="H382">
        <v>0</v>
      </c>
      <c r="I382">
        <v>0</v>
      </c>
      <c r="J382" s="75">
        <v>131956.01999999999</v>
      </c>
      <c r="K382">
        <f t="shared" si="6"/>
        <v>14</v>
      </c>
      <c r="L382">
        <v>14</v>
      </c>
      <c r="M382">
        <v>0</v>
      </c>
      <c r="N382">
        <v>0</v>
      </c>
      <c r="O382" s="75">
        <v>12892.03</v>
      </c>
      <c r="Q382" s="24"/>
    </row>
    <row r="383" spans="1:17" hidden="1" x14ac:dyDescent="0.35">
      <c r="A383" t="s">
        <v>100</v>
      </c>
      <c r="B383" s="72">
        <v>9015820000</v>
      </c>
      <c r="C383" s="74" t="s">
        <v>45</v>
      </c>
      <c r="D383" s="40">
        <v>33531.09648</v>
      </c>
      <c r="E383" s="40">
        <v>28052.445</v>
      </c>
      <c r="F383" s="64">
        <f>Table323[[#This Row],[HES Single]]+Table323[[#This Row],[HES 2-4]]+Table323[[#This Row],[HES 4+]]</f>
        <v>9</v>
      </c>
      <c r="G383" s="64">
        <v>9</v>
      </c>
      <c r="H383" s="64">
        <v>0</v>
      </c>
      <c r="I383" s="64">
        <v>0</v>
      </c>
      <c r="J383" s="75">
        <v>11510.24</v>
      </c>
      <c r="K383">
        <f t="shared" si="6"/>
        <v>0</v>
      </c>
      <c r="L383" s="64">
        <v>0</v>
      </c>
      <c r="M383" s="64">
        <v>0</v>
      </c>
      <c r="N383" s="64">
        <v>0</v>
      </c>
      <c r="O383" s="75">
        <v>0</v>
      </c>
      <c r="Q383" s="24"/>
    </row>
    <row r="384" spans="1:17" hidden="1" x14ac:dyDescent="0.35">
      <c r="A384" t="s">
        <v>100</v>
      </c>
      <c r="B384" s="72">
        <v>9015825000</v>
      </c>
      <c r="C384" s="74" t="s">
        <v>45</v>
      </c>
      <c r="D384" s="40">
        <v>81.407717999999988</v>
      </c>
      <c r="E384" s="40">
        <v>0</v>
      </c>
      <c r="F384" s="64">
        <f>Table323[[#This Row],[HES Single]]+Table323[[#This Row],[HES 2-4]]+Table323[[#This Row],[HES 4+]]</f>
        <v>0</v>
      </c>
      <c r="G384" s="64">
        <v>0</v>
      </c>
      <c r="H384" s="64">
        <v>0</v>
      </c>
      <c r="I384" s="64">
        <v>0</v>
      </c>
      <c r="J384" s="75">
        <v>0</v>
      </c>
      <c r="K384">
        <f t="shared" si="6"/>
        <v>0</v>
      </c>
      <c r="L384" s="64">
        <v>0</v>
      </c>
      <c r="M384" s="64">
        <v>0</v>
      </c>
      <c r="N384" s="64">
        <v>0</v>
      </c>
      <c r="O384" s="75">
        <v>0</v>
      </c>
      <c r="Q384" s="24"/>
    </row>
    <row r="385" spans="1:17" hidden="1" x14ac:dyDescent="0.35">
      <c r="A385" t="s">
        <v>101</v>
      </c>
      <c r="B385" s="72">
        <v>9003471100</v>
      </c>
      <c r="C385" s="74" t="s">
        <v>55</v>
      </c>
      <c r="D385" s="40">
        <v>195.52323000000001</v>
      </c>
      <c r="E385" s="40">
        <v>0</v>
      </c>
      <c r="F385" s="64">
        <f>Table323[[#This Row],[HES Single]]+Table323[[#This Row],[HES 2-4]]+Table323[[#This Row],[HES 4+]]</f>
        <v>0</v>
      </c>
      <c r="G385" s="64">
        <v>0</v>
      </c>
      <c r="H385" s="64">
        <v>0</v>
      </c>
      <c r="I385" s="64">
        <v>0</v>
      </c>
      <c r="J385" s="75">
        <v>0</v>
      </c>
      <c r="K385">
        <f t="shared" si="6"/>
        <v>31</v>
      </c>
      <c r="L385" s="64">
        <v>31</v>
      </c>
      <c r="M385" s="64">
        <v>0</v>
      </c>
      <c r="N385" s="64">
        <v>0</v>
      </c>
      <c r="O385" s="75">
        <v>38972.519999999997</v>
      </c>
      <c r="Q385" s="24"/>
    </row>
    <row r="386" spans="1:17" hidden="1" x14ac:dyDescent="0.35">
      <c r="A386" t="s">
        <v>101</v>
      </c>
      <c r="B386" s="72">
        <v>9003496700</v>
      </c>
      <c r="C386" s="74" t="s">
        <v>45</v>
      </c>
      <c r="D386" s="40">
        <v>197.19441</v>
      </c>
      <c r="E386" s="40">
        <v>0</v>
      </c>
      <c r="F386" s="64">
        <f>Table323[[#This Row],[HES Single]]+Table323[[#This Row],[HES 2-4]]+Table323[[#This Row],[HES 4+]]</f>
        <v>0</v>
      </c>
      <c r="G386" s="64">
        <v>0</v>
      </c>
      <c r="H386" s="64">
        <v>0</v>
      </c>
      <c r="I386" s="64">
        <v>0</v>
      </c>
      <c r="J386" s="75">
        <v>0</v>
      </c>
      <c r="K386">
        <f t="shared" ref="K386:K449" si="7">L386+M386+N386</f>
        <v>7</v>
      </c>
      <c r="L386" s="64">
        <v>7</v>
      </c>
      <c r="M386" s="64">
        <v>0</v>
      </c>
      <c r="N386" s="64">
        <v>0</v>
      </c>
      <c r="O386" s="75">
        <v>3667.35</v>
      </c>
      <c r="Q386" s="24"/>
    </row>
    <row r="387" spans="1:17" hidden="1" x14ac:dyDescent="0.35">
      <c r="A387" t="s">
        <v>101</v>
      </c>
      <c r="B387" s="72">
        <v>9003496800</v>
      </c>
      <c r="C387" s="74" t="s">
        <v>45</v>
      </c>
      <c r="D387" s="40">
        <v>275.13612000000001</v>
      </c>
      <c r="E387" s="40">
        <v>0</v>
      </c>
      <c r="F387" s="64">
        <f>Table323[[#This Row],[HES Single]]+Table323[[#This Row],[HES 2-4]]+Table323[[#This Row],[HES 4+]]</f>
        <v>0</v>
      </c>
      <c r="G387" s="64">
        <v>0</v>
      </c>
      <c r="H387" s="64">
        <v>0</v>
      </c>
      <c r="I387" s="64">
        <v>0</v>
      </c>
      <c r="J387" s="75">
        <v>0</v>
      </c>
      <c r="K387">
        <f t="shared" si="7"/>
        <v>6</v>
      </c>
      <c r="L387" s="64">
        <v>6</v>
      </c>
      <c r="M387" s="64">
        <v>0</v>
      </c>
      <c r="N387" s="64">
        <v>0</v>
      </c>
      <c r="O387" s="75">
        <v>2947.22</v>
      </c>
      <c r="Q387" s="24"/>
    </row>
    <row r="388" spans="1:17" hidden="1" x14ac:dyDescent="0.35">
      <c r="A388" t="s">
        <v>101</v>
      </c>
      <c r="B388" s="72">
        <v>9003496900</v>
      </c>
      <c r="C388" s="74" t="s">
        <v>45</v>
      </c>
      <c r="D388" s="40">
        <v>373.76472000000001</v>
      </c>
      <c r="E388" s="40">
        <v>360.71</v>
      </c>
      <c r="F388" s="64">
        <f>Table323[[#This Row],[HES Single]]+Table323[[#This Row],[HES 2-4]]+Table323[[#This Row],[HES 4+]]</f>
        <v>0</v>
      </c>
      <c r="G388" s="64">
        <v>0</v>
      </c>
      <c r="H388" s="64">
        <v>0</v>
      </c>
      <c r="I388" s="64">
        <v>0</v>
      </c>
      <c r="J388" s="75">
        <v>0</v>
      </c>
      <c r="K388">
        <f t="shared" si="7"/>
        <v>7</v>
      </c>
      <c r="L388" s="64">
        <v>7</v>
      </c>
      <c r="M388" s="64">
        <v>0</v>
      </c>
      <c r="N388" s="64">
        <v>0</v>
      </c>
      <c r="O388" s="75">
        <v>8497.5499999999993</v>
      </c>
      <c r="Q388" s="24"/>
    </row>
    <row r="389" spans="1:17" hidden="1" x14ac:dyDescent="0.35">
      <c r="A389" t="s">
        <v>101</v>
      </c>
      <c r="B389" s="72">
        <v>9003497100</v>
      </c>
      <c r="C389" s="74" t="s">
        <v>45</v>
      </c>
      <c r="D389" s="40">
        <v>124.72026</v>
      </c>
      <c r="E389" s="40">
        <v>0</v>
      </c>
      <c r="F389" s="64">
        <f>Table323[[#This Row],[HES Single]]+Table323[[#This Row],[HES 2-4]]+Table323[[#This Row],[HES 4+]]</f>
        <v>0</v>
      </c>
      <c r="G389" s="64">
        <v>0</v>
      </c>
      <c r="H389" s="64">
        <v>0</v>
      </c>
      <c r="I389" s="64">
        <v>0</v>
      </c>
      <c r="J389" s="75">
        <v>0</v>
      </c>
      <c r="K389">
        <f t="shared" si="7"/>
        <v>0</v>
      </c>
      <c r="L389" s="64">
        <v>0</v>
      </c>
      <c r="M389" s="64">
        <v>0</v>
      </c>
      <c r="N389" s="64">
        <v>0</v>
      </c>
      <c r="O389" s="75">
        <v>0</v>
      </c>
      <c r="Q389" s="24"/>
    </row>
    <row r="390" spans="1:17" hidden="1" x14ac:dyDescent="0.35">
      <c r="A390" t="s">
        <v>101</v>
      </c>
      <c r="B390" s="72">
        <v>9003500100</v>
      </c>
      <c r="C390" s="74" t="s">
        <v>55</v>
      </c>
      <c r="D390" s="40">
        <v>16188.48882</v>
      </c>
      <c r="E390" s="40">
        <v>3414.78</v>
      </c>
      <c r="F390" s="64">
        <f>Table323[[#This Row],[HES Single]]+Table323[[#This Row],[HES 2-4]]+Table323[[#This Row],[HES 4+]]</f>
        <v>0</v>
      </c>
      <c r="G390" s="64">
        <v>0</v>
      </c>
      <c r="H390" s="64">
        <v>0</v>
      </c>
      <c r="I390" s="64">
        <v>0</v>
      </c>
      <c r="J390" s="75">
        <v>0</v>
      </c>
      <c r="K390">
        <f t="shared" si="7"/>
        <v>4</v>
      </c>
      <c r="L390" s="64">
        <v>4</v>
      </c>
      <c r="M390" s="64">
        <v>0</v>
      </c>
      <c r="N390" s="64">
        <v>0</v>
      </c>
      <c r="O390" s="75">
        <v>1473.9</v>
      </c>
      <c r="Q390" s="24"/>
    </row>
    <row r="391" spans="1:17" hidden="1" x14ac:dyDescent="0.35">
      <c r="A391" t="s">
        <v>101</v>
      </c>
      <c r="B391" s="72">
        <v>9003500200</v>
      </c>
      <c r="C391" s="74" t="s">
        <v>45</v>
      </c>
      <c r="D391" s="40">
        <v>9887.69103</v>
      </c>
      <c r="E391" s="40">
        <v>1933.42</v>
      </c>
      <c r="F391" s="64">
        <f>Table323[[#This Row],[HES Single]]+Table323[[#This Row],[HES 2-4]]+Table323[[#This Row],[HES 4+]]</f>
        <v>360</v>
      </c>
      <c r="G391" s="64">
        <v>96</v>
      </c>
      <c r="H391" s="64">
        <v>0</v>
      </c>
      <c r="I391" s="64">
        <v>264</v>
      </c>
      <c r="J391" s="75">
        <v>79950.67</v>
      </c>
      <c r="K391" s="64">
        <f t="shared" si="7"/>
        <v>0</v>
      </c>
      <c r="L391" s="64">
        <v>0</v>
      </c>
      <c r="M391" s="64">
        <v>0</v>
      </c>
      <c r="N391" s="64">
        <v>0</v>
      </c>
      <c r="O391" s="75">
        <v>0</v>
      </c>
      <c r="Q391" s="24"/>
    </row>
    <row r="392" spans="1:17" hidden="1" x14ac:dyDescent="0.35">
      <c r="A392" t="s">
        <v>101</v>
      </c>
      <c r="B392" s="72">
        <v>9003500300</v>
      </c>
      <c r="C392" s="74" t="s">
        <v>55</v>
      </c>
      <c r="D392" s="40">
        <v>11578.26348</v>
      </c>
      <c r="E392" s="40">
        <v>250.27</v>
      </c>
      <c r="F392" s="64">
        <f>Table323[[#This Row],[HES Single]]+Table323[[#This Row],[HES 2-4]]+Table323[[#This Row],[HES 4+]]</f>
        <v>0</v>
      </c>
      <c r="G392" s="64">
        <v>0</v>
      </c>
      <c r="H392" s="64">
        <v>0</v>
      </c>
      <c r="I392" s="64">
        <v>0</v>
      </c>
      <c r="J392" s="75">
        <v>0</v>
      </c>
      <c r="K392">
        <f t="shared" si="7"/>
        <v>4</v>
      </c>
      <c r="L392" s="64">
        <v>4</v>
      </c>
      <c r="M392" s="64">
        <v>0</v>
      </c>
      <c r="N392" s="64">
        <v>0</v>
      </c>
      <c r="O392" s="75">
        <v>4814.53</v>
      </c>
      <c r="Q392" s="24"/>
    </row>
    <row r="393" spans="1:17" hidden="1" x14ac:dyDescent="0.35">
      <c r="A393" t="s">
        <v>101</v>
      </c>
      <c r="B393" s="72">
        <v>9003500400</v>
      </c>
      <c r="C393" s="74" t="s">
        <v>45</v>
      </c>
      <c r="D393" s="40">
        <v>11627.871443999999</v>
      </c>
      <c r="E393" s="40">
        <v>530.79999999999995</v>
      </c>
      <c r="F393" s="64">
        <f>Table323[[#This Row],[HES Single]]+Table323[[#This Row],[HES 2-4]]+Table323[[#This Row],[HES 4+]]</f>
        <v>0</v>
      </c>
      <c r="G393" s="64">
        <v>0</v>
      </c>
      <c r="H393" s="64">
        <v>0</v>
      </c>
      <c r="I393" s="64">
        <v>0</v>
      </c>
      <c r="J393" s="75">
        <v>0</v>
      </c>
      <c r="K393">
        <f t="shared" si="7"/>
        <v>5</v>
      </c>
      <c r="L393" s="64">
        <v>5</v>
      </c>
      <c r="M393" s="64">
        <v>0</v>
      </c>
      <c r="N393" s="64">
        <v>0</v>
      </c>
      <c r="O393" s="75">
        <v>689.7</v>
      </c>
      <c r="Q393" s="24"/>
    </row>
    <row r="394" spans="1:17" hidden="1" x14ac:dyDescent="0.35">
      <c r="A394" t="s">
        <v>101</v>
      </c>
      <c r="B394" s="72">
        <v>9003500500</v>
      </c>
      <c r="C394" s="74" t="s">
        <v>45</v>
      </c>
      <c r="D394" s="40">
        <v>6738.7821899999999</v>
      </c>
      <c r="E394" s="40">
        <v>231</v>
      </c>
      <c r="F394" s="64">
        <f>Table323[[#This Row],[HES Single]]+Table323[[#This Row],[HES 2-4]]+Table323[[#This Row],[HES 4+]]</f>
        <v>0</v>
      </c>
      <c r="G394" s="64">
        <v>0</v>
      </c>
      <c r="H394" s="64">
        <v>0</v>
      </c>
      <c r="I394" s="64">
        <v>0</v>
      </c>
      <c r="J394" s="75">
        <v>0</v>
      </c>
      <c r="K394">
        <f t="shared" si="7"/>
        <v>0</v>
      </c>
      <c r="L394" s="64">
        <v>0</v>
      </c>
      <c r="M394" s="64">
        <v>0</v>
      </c>
      <c r="N394" s="64">
        <v>0</v>
      </c>
      <c r="O394" s="75">
        <v>0</v>
      </c>
      <c r="Q394" s="24"/>
    </row>
    <row r="395" spans="1:17" hidden="1" x14ac:dyDescent="0.35">
      <c r="A395" t="s">
        <v>101</v>
      </c>
      <c r="B395" s="72">
        <v>9003500900</v>
      </c>
      <c r="C395" s="74" t="s">
        <v>45</v>
      </c>
      <c r="D395" s="40">
        <v>12473.7165</v>
      </c>
      <c r="E395" s="40">
        <v>877.86</v>
      </c>
      <c r="F395" s="64">
        <f>Table323[[#This Row],[HES Single]]+Table323[[#This Row],[HES 2-4]]+Table323[[#This Row],[HES 4+]]</f>
        <v>0</v>
      </c>
      <c r="G395" s="64">
        <v>0</v>
      </c>
      <c r="H395" s="64">
        <v>0</v>
      </c>
      <c r="I395" s="64">
        <v>0</v>
      </c>
      <c r="J395" s="75">
        <v>0</v>
      </c>
      <c r="K395">
        <f t="shared" si="7"/>
        <v>2</v>
      </c>
      <c r="L395" s="64">
        <v>2</v>
      </c>
      <c r="M395" s="64">
        <v>0</v>
      </c>
      <c r="N395" s="64">
        <v>0</v>
      </c>
      <c r="O395" s="75">
        <v>650.97</v>
      </c>
      <c r="Q395" s="24"/>
    </row>
    <row r="396" spans="1:17" hidden="1" x14ac:dyDescent="0.35">
      <c r="A396" t="s">
        <v>101</v>
      </c>
      <c r="B396" s="72">
        <v>9003501200</v>
      </c>
      <c r="C396" s="74" t="s">
        <v>45</v>
      </c>
      <c r="D396" s="40">
        <v>14103.97674</v>
      </c>
      <c r="E396" s="40">
        <v>1903.16</v>
      </c>
      <c r="F396" s="64">
        <f>Table323[[#This Row],[HES Single]]+Table323[[#This Row],[HES 2-4]]+Table323[[#This Row],[HES 4+]]</f>
        <v>3</v>
      </c>
      <c r="G396" s="64">
        <v>3</v>
      </c>
      <c r="H396" s="64">
        <v>0</v>
      </c>
      <c r="I396" s="64">
        <v>0</v>
      </c>
      <c r="J396" s="75">
        <v>540.44000000000005</v>
      </c>
      <c r="K396">
        <f t="shared" si="7"/>
        <v>10</v>
      </c>
      <c r="L396" s="64">
        <v>10</v>
      </c>
      <c r="M396" s="64">
        <v>0</v>
      </c>
      <c r="N396" s="64">
        <v>0</v>
      </c>
      <c r="O396" s="75">
        <v>1429.91</v>
      </c>
      <c r="Q396" s="24"/>
    </row>
    <row r="397" spans="1:17" hidden="1" x14ac:dyDescent="0.35">
      <c r="A397" t="s">
        <v>101</v>
      </c>
      <c r="B397" s="72">
        <v>9003501300</v>
      </c>
      <c r="C397" s="74" t="s">
        <v>55</v>
      </c>
      <c r="D397" s="40">
        <v>8357.9435730000005</v>
      </c>
      <c r="E397" s="40">
        <v>15374.87</v>
      </c>
      <c r="F397" s="64">
        <f>Table323[[#This Row],[HES Single]]+Table323[[#This Row],[HES 2-4]]+Table323[[#This Row],[HES 4+]]</f>
        <v>0</v>
      </c>
      <c r="G397" s="64">
        <v>0</v>
      </c>
      <c r="H397" s="64">
        <v>0</v>
      </c>
      <c r="I397" s="64">
        <v>0</v>
      </c>
      <c r="J397" s="75">
        <v>0</v>
      </c>
      <c r="K397">
        <f t="shared" si="7"/>
        <v>4</v>
      </c>
      <c r="L397" s="64">
        <v>4</v>
      </c>
      <c r="M397" s="64">
        <v>0</v>
      </c>
      <c r="N397" s="64">
        <v>0</v>
      </c>
      <c r="O397" s="75">
        <v>727.11</v>
      </c>
      <c r="Q397" s="24"/>
    </row>
    <row r="398" spans="1:17" hidden="1" x14ac:dyDescent="0.35">
      <c r="A398" t="s">
        <v>101</v>
      </c>
      <c r="B398" s="72">
        <v>9003501400</v>
      </c>
      <c r="C398" s="74" t="s">
        <v>55</v>
      </c>
      <c r="D398" s="40">
        <v>17261.758290000002</v>
      </c>
      <c r="E398" s="40">
        <v>6238.03</v>
      </c>
      <c r="F398" s="64">
        <f>Table323[[#This Row],[HES Single]]+Table323[[#This Row],[HES 2-4]]+Table323[[#This Row],[HES 4+]]</f>
        <v>1</v>
      </c>
      <c r="G398" s="64">
        <v>1</v>
      </c>
      <c r="H398" s="64">
        <v>0</v>
      </c>
      <c r="I398" s="64">
        <v>0</v>
      </c>
      <c r="J398" s="75">
        <v>103.31</v>
      </c>
      <c r="K398">
        <f t="shared" si="7"/>
        <v>10</v>
      </c>
      <c r="L398" s="64">
        <v>10</v>
      </c>
      <c r="M398" s="64">
        <v>0</v>
      </c>
      <c r="N398" s="64">
        <v>0</v>
      </c>
      <c r="O398" s="75">
        <v>1493.67</v>
      </c>
      <c r="Q398" s="24"/>
    </row>
    <row r="399" spans="1:17" hidden="1" x14ac:dyDescent="0.35">
      <c r="A399" t="s">
        <v>101</v>
      </c>
      <c r="B399" s="72">
        <v>9003501500</v>
      </c>
      <c r="C399" s="74" t="s">
        <v>45</v>
      </c>
      <c r="D399" s="40">
        <v>21476.091231000002</v>
      </c>
      <c r="E399" s="40">
        <v>2502.5</v>
      </c>
      <c r="F399" s="64">
        <f>Table323[[#This Row],[HES Single]]+Table323[[#This Row],[HES 2-4]]+Table323[[#This Row],[HES 4+]]</f>
        <v>2</v>
      </c>
      <c r="G399" s="64">
        <v>2</v>
      </c>
      <c r="H399" s="64">
        <v>0</v>
      </c>
      <c r="I399" s="64">
        <v>0</v>
      </c>
      <c r="J399" s="75">
        <v>270.22000000000003</v>
      </c>
      <c r="K399">
        <f t="shared" si="7"/>
        <v>17</v>
      </c>
      <c r="L399" s="64">
        <v>17</v>
      </c>
      <c r="M399" s="64">
        <v>0</v>
      </c>
      <c r="N399" s="64">
        <v>0</v>
      </c>
      <c r="O399" s="75">
        <v>2508.96</v>
      </c>
      <c r="Q399" s="24"/>
    </row>
    <row r="400" spans="1:17" hidden="1" x14ac:dyDescent="0.35">
      <c r="A400" t="s">
        <v>101</v>
      </c>
      <c r="B400" s="72">
        <v>9003501700</v>
      </c>
      <c r="C400" s="74" t="s">
        <v>45</v>
      </c>
      <c r="D400" s="40">
        <v>7155.1620000000003</v>
      </c>
      <c r="E400" s="40">
        <v>125.51</v>
      </c>
      <c r="F400" s="64">
        <f>Table323[[#This Row],[HES Single]]+Table323[[#This Row],[HES 2-4]]+Table323[[#This Row],[HES 4+]]</f>
        <v>0</v>
      </c>
      <c r="G400" s="64">
        <v>0</v>
      </c>
      <c r="H400" s="64">
        <v>0</v>
      </c>
      <c r="I400" s="64">
        <v>0</v>
      </c>
      <c r="J400" s="75">
        <v>0</v>
      </c>
      <c r="K400">
        <f t="shared" si="7"/>
        <v>2</v>
      </c>
      <c r="L400" s="64">
        <v>2</v>
      </c>
      <c r="M400" s="64">
        <v>0</v>
      </c>
      <c r="N400" s="64">
        <v>0</v>
      </c>
      <c r="O400" s="75">
        <v>1608.98</v>
      </c>
      <c r="Q400" s="24"/>
    </row>
    <row r="401" spans="1:17" hidden="1" x14ac:dyDescent="0.35">
      <c r="A401" t="s">
        <v>101</v>
      </c>
      <c r="B401" s="72">
        <v>9003501800</v>
      </c>
      <c r="C401" s="74" t="s">
        <v>55</v>
      </c>
      <c r="D401" s="40">
        <v>12443.344493999999</v>
      </c>
      <c r="E401" s="40">
        <v>24086.51</v>
      </c>
      <c r="F401" s="64">
        <f>Table323[[#This Row],[HES Single]]+Table323[[#This Row],[HES 2-4]]+Table323[[#This Row],[HES 4+]]</f>
        <v>2</v>
      </c>
      <c r="G401" s="64">
        <v>2</v>
      </c>
      <c r="H401" s="64">
        <v>0</v>
      </c>
      <c r="I401" s="64">
        <v>0</v>
      </c>
      <c r="J401" s="75">
        <v>348.29</v>
      </c>
      <c r="K401">
        <f t="shared" si="7"/>
        <v>5</v>
      </c>
      <c r="L401" s="64">
        <v>5</v>
      </c>
      <c r="M401" s="64">
        <v>0</v>
      </c>
      <c r="N401" s="64">
        <v>0</v>
      </c>
      <c r="O401" s="75">
        <v>2180.4</v>
      </c>
      <c r="Q401" s="24"/>
    </row>
    <row r="402" spans="1:17" hidden="1" x14ac:dyDescent="0.35">
      <c r="A402" t="s">
        <v>101</v>
      </c>
      <c r="B402" s="72">
        <v>9003502100</v>
      </c>
      <c r="C402" s="74" t="s">
        <v>45</v>
      </c>
      <c r="D402" s="40">
        <v>10140.710580000001</v>
      </c>
      <c r="E402" s="40">
        <v>196.43</v>
      </c>
      <c r="F402" s="64">
        <f>Table323[[#This Row],[HES Single]]+Table323[[#This Row],[HES 2-4]]+Table323[[#This Row],[HES 4+]]</f>
        <v>1</v>
      </c>
      <c r="G402" s="64">
        <v>1</v>
      </c>
      <c r="H402" s="64">
        <v>0</v>
      </c>
      <c r="I402" s="64">
        <v>0</v>
      </c>
      <c r="J402" s="75">
        <v>102.93</v>
      </c>
      <c r="K402">
        <f t="shared" si="7"/>
        <v>2</v>
      </c>
      <c r="L402" s="64">
        <v>2</v>
      </c>
      <c r="M402" s="64">
        <v>0</v>
      </c>
      <c r="N402" s="64">
        <v>0</v>
      </c>
      <c r="O402" s="75">
        <v>383.22</v>
      </c>
      <c r="Q402" s="24"/>
    </row>
    <row r="403" spans="1:17" hidden="1" x14ac:dyDescent="0.35">
      <c r="A403" t="s">
        <v>101</v>
      </c>
      <c r="B403" s="72">
        <v>9003502300</v>
      </c>
      <c r="C403" s="74" t="s">
        <v>55</v>
      </c>
      <c r="D403" s="40">
        <v>34358.045610000001</v>
      </c>
      <c r="E403" s="40">
        <v>13878.08</v>
      </c>
      <c r="F403" s="64">
        <f>Table323[[#This Row],[HES Single]]+Table323[[#This Row],[HES 2-4]]+Table323[[#This Row],[HES 4+]]</f>
        <v>6</v>
      </c>
      <c r="G403" s="64">
        <v>6</v>
      </c>
      <c r="H403" s="64">
        <v>0</v>
      </c>
      <c r="I403" s="64">
        <v>0</v>
      </c>
      <c r="J403" s="75">
        <v>1193.43</v>
      </c>
      <c r="K403">
        <f t="shared" si="7"/>
        <v>19</v>
      </c>
      <c r="L403" s="64">
        <v>19</v>
      </c>
      <c r="M403" s="64">
        <v>0</v>
      </c>
      <c r="N403" s="64">
        <v>0</v>
      </c>
      <c r="O403" s="75">
        <v>11989.38</v>
      </c>
      <c r="Q403" s="24"/>
    </row>
    <row r="404" spans="1:17" hidden="1" x14ac:dyDescent="0.35">
      <c r="A404" t="s">
        <v>101</v>
      </c>
      <c r="B404" s="72">
        <v>9003502400</v>
      </c>
      <c r="C404" s="74" t="s">
        <v>55</v>
      </c>
      <c r="D404" s="40">
        <v>468768.27072600002</v>
      </c>
      <c r="E404" s="40">
        <v>8792083.9149999991</v>
      </c>
      <c r="F404" s="64">
        <f>Table323[[#This Row],[HES Single]]+Table323[[#This Row],[HES 2-4]]+Table323[[#This Row],[HES 4+]]</f>
        <v>16</v>
      </c>
      <c r="G404" s="64">
        <v>16</v>
      </c>
      <c r="H404" s="64">
        <v>0</v>
      </c>
      <c r="I404" s="64">
        <v>0</v>
      </c>
      <c r="J404" s="75">
        <v>9604.0499999999993</v>
      </c>
      <c r="K404" s="64">
        <f t="shared" si="7"/>
        <v>3129</v>
      </c>
      <c r="L404" s="64">
        <v>2307</v>
      </c>
      <c r="M404" s="64">
        <v>315</v>
      </c>
      <c r="N404" s="64">
        <v>507</v>
      </c>
      <c r="O404" s="75">
        <f>1082480+7640753</f>
        <v>8723233</v>
      </c>
      <c r="Q404" s="24"/>
    </row>
    <row r="405" spans="1:17" hidden="1" x14ac:dyDescent="0.35">
      <c r="A405" t="s">
        <v>101</v>
      </c>
      <c r="B405" s="72">
        <v>9003502500</v>
      </c>
      <c r="C405" s="74" t="s">
        <v>45</v>
      </c>
      <c r="D405" s="40">
        <v>10825.247160000001</v>
      </c>
      <c r="E405" s="40">
        <v>1648.5</v>
      </c>
      <c r="F405" s="64">
        <f>Table323[[#This Row],[HES Single]]+Table323[[#This Row],[HES 2-4]]+Table323[[#This Row],[HES 4+]]</f>
        <v>1</v>
      </c>
      <c r="G405" s="64">
        <v>1</v>
      </c>
      <c r="H405" s="64">
        <v>0</v>
      </c>
      <c r="I405" s="64">
        <v>0</v>
      </c>
      <c r="J405" s="75">
        <v>167.74</v>
      </c>
      <c r="K405">
        <f t="shared" si="7"/>
        <v>6</v>
      </c>
      <c r="L405" s="64">
        <v>6</v>
      </c>
      <c r="M405" s="64">
        <v>0</v>
      </c>
      <c r="N405" s="64">
        <v>0</v>
      </c>
      <c r="O405" s="75">
        <v>1480.76</v>
      </c>
      <c r="Q405" s="24"/>
    </row>
    <row r="406" spans="1:17" hidden="1" x14ac:dyDescent="0.35">
      <c r="A406" t="s">
        <v>101</v>
      </c>
      <c r="B406" s="72">
        <v>9003502600</v>
      </c>
      <c r="C406" s="74" t="s">
        <v>45</v>
      </c>
      <c r="D406" s="40">
        <v>20532.144045000001</v>
      </c>
      <c r="E406" s="40">
        <v>27258.65</v>
      </c>
      <c r="F406" s="64">
        <f>Table323[[#This Row],[HES Single]]+Table323[[#This Row],[HES 2-4]]+Table323[[#This Row],[HES 4+]]</f>
        <v>2</v>
      </c>
      <c r="G406" s="64">
        <v>2</v>
      </c>
      <c r="H406" s="64">
        <v>0</v>
      </c>
      <c r="I406" s="64">
        <v>0</v>
      </c>
      <c r="J406" s="75">
        <v>2169.5</v>
      </c>
      <c r="K406">
        <f t="shared" si="7"/>
        <v>13</v>
      </c>
      <c r="L406" s="64">
        <v>13</v>
      </c>
      <c r="M406" s="64">
        <v>0</v>
      </c>
      <c r="N406" s="64">
        <v>0</v>
      </c>
      <c r="O406" s="75">
        <v>5049.91</v>
      </c>
      <c r="Q406" s="24"/>
    </row>
    <row r="407" spans="1:17" hidden="1" x14ac:dyDescent="0.35">
      <c r="A407" t="s">
        <v>101</v>
      </c>
      <c r="B407" s="72">
        <v>9003502700</v>
      </c>
      <c r="C407" s="74" t="s">
        <v>55</v>
      </c>
      <c r="D407" s="40">
        <v>17683.46559</v>
      </c>
      <c r="E407" s="40">
        <v>2277.9899999999998</v>
      </c>
      <c r="F407" s="64">
        <f>Table323[[#This Row],[HES Single]]+Table323[[#This Row],[HES 2-4]]+Table323[[#This Row],[HES 4+]]</f>
        <v>0</v>
      </c>
      <c r="G407" s="64">
        <v>0</v>
      </c>
      <c r="H407" s="64">
        <v>0</v>
      </c>
      <c r="I407" s="64">
        <v>0</v>
      </c>
      <c r="J407" s="75">
        <v>0</v>
      </c>
      <c r="K407">
        <f t="shared" si="7"/>
        <v>3</v>
      </c>
      <c r="L407" s="64">
        <v>3</v>
      </c>
      <c r="M407" s="64">
        <v>0</v>
      </c>
      <c r="N407" s="64">
        <v>0</v>
      </c>
      <c r="O407" s="75">
        <v>2277.9899999999998</v>
      </c>
      <c r="Q407" s="24"/>
    </row>
    <row r="408" spans="1:17" hidden="1" x14ac:dyDescent="0.35">
      <c r="A408" t="s">
        <v>101</v>
      </c>
      <c r="B408" s="72">
        <v>9003502800</v>
      </c>
      <c r="C408" s="74" t="s">
        <v>55</v>
      </c>
      <c r="D408" s="40">
        <v>21047.21283</v>
      </c>
      <c r="E408" s="40">
        <v>1798.66</v>
      </c>
      <c r="F408" s="64">
        <f>Table323[[#This Row],[HES Single]]+Table323[[#This Row],[HES 2-4]]+Table323[[#This Row],[HES 4+]]</f>
        <v>2</v>
      </c>
      <c r="G408" s="64">
        <v>2</v>
      </c>
      <c r="H408" s="64">
        <v>0</v>
      </c>
      <c r="I408" s="64">
        <v>0</v>
      </c>
      <c r="J408" s="75">
        <v>273.27999999999997</v>
      </c>
      <c r="K408">
        <f t="shared" si="7"/>
        <v>10</v>
      </c>
      <c r="L408" s="64">
        <v>10</v>
      </c>
      <c r="M408" s="64">
        <v>0</v>
      </c>
      <c r="N408" s="64">
        <v>0</v>
      </c>
      <c r="O408" s="75">
        <v>2449.6</v>
      </c>
      <c r="Q408" s="24"/>
    </row>
    <row r="409" spans="1:17" hidden="1" x14ac:dyDescent="0.35">
      <c r="A409" t="s">
        <v>101</v>
      </c>
      <c r="B409" s="72">
        <v>9003502900</v>
      </c>
      <c r="C409" s="74" t="s">
        <v>45</v>
      </c>
      <c r="D409" s="40">
        <v>12884.452455000001</v>
      </c>
      <c r="E409" s="40">
        <v>296.17</v>
      </c>
      <c r="F409" s="64">
        <f>Table323[[#This Row],[HES Single]]+Table323[[#This Row],[HES 2-4]]+Table323[[#This Row],[HES 4+]]</f>
        <v>1</v>
      </c>
      <c r="G409" s="64">
        <v>1</v>
      </c>
      <c r="H409" s="64">
        <v>0</v>
      </c>
      <c r="I409" s="64">
        <v>0</v>
      </c>
      <c r="J409" s="75">
        <v>57.47</v>
      </c>
      <c r="K409">
        <f t="shared" si="7"/>
        <v>3</v>
      </c>
      <c r="L409" s="64">
        <v>3</v>
      </c>
      <c r="M409" s="64">
        <v>0</v>
      </c>
      <c r="N409" s="64">
        <v>0</v>
      </c>
      <c r="O409" s="75">
        <v>378.81</v>
      </c>
      <c r="Q409" s="24"/>
    </row>
    <row r="410" spans="1:17" hidden="1" x14ac:dyDescent="0.35">
      <c r="A410" t="s">
        <v>101</v>
      </c>
      <c r="B410" s="72">
        <v>9003503000</v>
      </c>
      <c r="C410" s="74" t="s">
        <v>55</v>
      </c>
      <c r="D410" s="40">
        <v>17909.385459000001</v>
      </c>
      <c r="E410" s="40">
        <v>159.18</v>
      </c>
      <c r="F410" s="64">
        <f>Table323[[#This Row],[HES Single]]+Table323[[#This Row],[HES 2-4]]+Table323[[#This Row],[HES 4+]]</f>
        <v>0</v>
      </c>
      <c r="G410" s="64">
        <v>0</v>
      </c>
      <c r="H410" s="64">
        <v>0</v>
      </c>
      <c r="I410" s="64">
        <v>0</v>
      </c>
      <c r="J410" s="75">
        <v>0</v>
      </c>
      <c r="K410">
        <f t="shared" si="7"/>
        <v>2</v>
      </c>
      <c r="L410" s="64">
        <v>2</v>
      </c>
      <c r="M410" s="64">
        <v>0</v>
      </c>
      <c r="N410" s="64">
        <v>0</v>
      </c>
      <c r="O410" s="75">
        <v>159.18</v>
      </c>
      <c r="Q410" s="24"/>
    </row>
    <row r="411" spans="1:17" hidden="1" x14ac:dyDescent="0.35">
      <c r="A411" t="s">
        <v>101</v>
      </c>
      <c r="B411" s="72">
        <v>9003503100</v>
      </c>
      <c r="C411" s="74" t="s">
        <v>55</v>
      </c>
      <c r="D411" s="40">
        <v>28799.597568000001</v>
      </c>
      <c r="E411" s="40">
        <v>1722.11</v>
      </c>
      <c r="F411" s="64">
        <f>Table323[[#This Row],[HES Single]]+Table323[[#This Row],[HES 2-4]]+Table323[[#This Row],[HES 4+]]</f>
        <v>1</v>
      </c>
      <c r="G411" s="64">
        <v>1</v>
      </c>
      <c r="H411" s="64">
        <v>0</v>
      </c>
      <c r="I411" s="64">
        <v>0</v>
      </c>
      <c r="J411" s="75">
        <v>102.63</v>
      </c>
      <c r="K411">
        <f t="shared" si="7"/>
        <v>2</v>
      </c>
      <c r="L411" s="64">
        <v>2</v>
      </c>
      <c r="M411" s="64">
        <v>0</v>
      </c>
      <c r="N411" s="64">
        <v>0</v>
      </c>
      <c r="O411" s="75">
        <v>186.48</v>
      </c>
      <c r="Q411" s="24"/>
    </row>
    <row r="412" spans="1:17" hidden="1" x14ac:dyDescent="0.35">
      <c r="A412" t="s">
        <v>101</v>
      </c>
      <c r="B412" s="72">
        <v>9003503300</v>
      </c>
      <c r="C412" s="74" t="s">
        <v>45</v>
      </c>
      <c r="D412" s="40">
        <v>15364.174455</v>
      </c>
      <c r="E412" s="40">
        <v>358.51</v>
      </c>
      <c r="F412" s="64">
        <f>Table323[[#This Row],[HES Single]]+Table323[[#This Row],[HES 2-4]]+Table323[[#This Row],[HES 4+]]</f>
        <v>2</v>
      </c>
      <c r="G412" s="64">
        <v>2</v>
      </c>
      <c r="H412" s="64">
        <v>0</v>
      </c>
      <c r="I412" s="64">
        <v>0</v>
      </c>
      <c r="J412" s="75">
        <v>284.37</v>
      </c>
      <c r="K412">
        <f t="shared" si="7"/>
        <v>5</v>
      </c>
      <c r="L412" s="64">
        <v>5</v>
      </c>
      <c r="M412" s="64">
        <v>0</v>
      </c>
      <c r="N412" s="64">
        <v>0</v>
      </c>
      <c r="O412" s="75">
        <v>515.97</v>
      </c>
      <c r="Q412" s="24"/>
    </row>
    <row r="413" spans="1:17" hidden="1" x14ac:dyDescent="0.35">
      <c r="A413" t="s">
        <v>101</v>
      </c>
      <c r="B413" s="72">
        <v>9003503500</v>
      </c>
      <c r="C413" s="74" t="s">
        <v>45</v>
      </c>
      <c r="D413" s="40">
        <v>9440.2446600000003</v>
      </c>
      <c r="E413" s="40">
        <v>6189.88</v>
      </c>
      <c r="F413" s="64">
        <f>Table323[[#This Row],[HES Single]]+Table323[[#This Row],[HES 2-4]]+Table323[[#This Row],[HES 4+]]</f>
        <v>1</v>
      </c>
      <c r="G413" s="64">
        <v>1</v>
      </c>
      <c r="H413" s="64">
        <v>0</v>
      </c>
      <c r="I413" s="64">
        <v>0</v>
      </c>
      <c r="J413" s="75">
        <v>212.03</v>
      </c>
      <c r="K413">
        <f t="shared" si="7"/>
        <v>8</v>
      </c>
      <c r="L413" s="64">
        <v>8</v>
      </c>
      <c r="M413" s="64">
        <v>0</v>
      </c>
      <c r="N413" s="64">
        <v>0</v>
      </c>
      <c r="O413" s="75">
        <v>1128.6300000000001</v>
      </c>
      <c r="Q413" s="24"/>
    </row>
    <row r="414" spans="1:17" hidden="1" x14ac:dyDescent="0.35">
      <c r="A414" t="s">
        <v>101</v>
      </c>
      <c r="B414" s="72">
        <v>9003503700</v>
      </c>
      <c r="C414" s="74" t="s">
        <v>45</v>
      </c>
      <c r="D414" s="40">
        <v>21963.401040000001</v>
      </c>
      <c r="E414" s="40">
        <v>3479.46</v>
      </c>
      <c r="F414" s="64">
        <f>Table323[[#This Row],[HES Single]]+Table323[[#This Row],[HES 2-4]]+Table323[[#This Row],[HES 4+]]</f>
        <v>7</v>
      </c>
      <c r="G414" s="64">
        <v>7</v>
      </c>
      <c r="H414" s="64">
        <v>0</v>
      </c>
      <c r="I414" s="64">
        <v>0</v>
      </c>
      <c r="J414" s="75">
        <v>1711.23</v>
      </c>
      <c r="K414">
        <f t="shared" si="7"/>
        <v>11</v>
      </c>
      <c r="L414" s="64">
        <v>11</v>
      </c>
      <c r="M414" s="64">
        <v>0</v>
      </c>
      <c r="N414" s="64">
        <v>0</v>
      </c>
      <c r="O414" s="75">
        <v>2605.52</v>
      </c>
      <c r="Q414" s="24"/>
    </row>
    <row r="415" spans="1:17" hidden="1" x14ac:dyDescent="0.35">
      <c r="A415" t="s">
        <v>101</v>
      </c>
      <c r="B415" s="72">
        <v>9003503800</v>
      </c>
      <c r="C415" s="74" t="s">
        <v>45</v>
      </c>
      <c r="D415" s="40">
        <v>3741.4397159999999</v>
      </c>
      <c r="E415" s="40">
        <v>1283.46</v>
      </c>
      <c r="F415" s="64">
        <f>Table323[[#This Row],[HES Single]]+Table323[[#This Row],[HES 2-4]]+Table323[[#This Row],[HES 4+]]</f>
        <v>3</v>
      </c>
      <c r="G415" s="64">
        <v>3</v>
      </c>
      <c r="H415" s="64">
        <v>0</v>
      </c>
      <c r="I415" s="64">
        <v>0</v>
      </c>
      <c r="J415" s="75">
        <v>1283.46</v>
      </c>
      <c r="K415">
        <f t="shared" si="7"/>
        <v>0</v>
      </c>
      <c r="L415" s="64">
        <v>0</v>
      </c>
      <c r="M415" s="64">
        <v>0</v>
      </c>
      <c r="N415" s="64">
        <v>0</v>
      </c>
      <c r="O415" s="75">
        <v>0</v>
      </c>
      <c r="Q415" s="24"/>
    </row>
    <row r="416" spans="1:17" hidden="1" x14ac:dyDescent="0.35">
      <c r="A416" t="s">
        <v>101</v>
      </c>
      <c r="B416" s="72">
        <v>9003503900</v>
      </c>
      <c r="C416" s="74" t="s">
        <v>45</v>
      </c>
      <c r="D416" s="40">
        <v>35189.394870000004</v>
      </c>
      <c r="E416" s="40">
        <v>43001.09</v>
      </c>
      <c r="F416" s="64">
        <f>Table323[[#This Row],[HES Single]]+Table323[[#This Row],[HES 2-4]]+Table323[[#This Row],[HES 4+]]</f>
        <v>37</v>
      </c>
      <c r="G416" s="64">
        <v>28</v>
      </c>
      <c r="H416" s="64">
        <v>9</v>
      </c>
      <c r="I416" s="64">
        <v>0</v>
      </c>
      <c r="J416" s="75">
        <v>18033.599999999999</v>
      </c>
      <c r="K416">
        <f t="shared" si="7"/>
        <v>46</v>
      </c>
      <c r="L416" s="64">
        <v>46</v>
      </c>
      <c r="M416" s="64">
        <v>0</v>
      </c>
      <c r="N416" s="64">
        <v>0</v>
      </c>
      <c r="O416" s="75">
        <v>28701.75</v>
      </c>
      <c r="Q416" s="24"/>
    </row>
    <row r="417" spans="1:17" hidden="1" x14ac:dyDescent="0.35">
      <c r="A417" t="s">
        <v>101</v>
      </c>
      <c r="B417" s="72">
        <v>9003504000</v>
      </c>
      <c r="C417" s="74" t="s">
        <v>45</v>
      </c>
      <c r="D417" s="40">
        <v>21857.042024999999</v>
      </c>
      <c r="E417" s="40">
        <v>15681.03</v>
      </c>
      <c r="F417" s="64">
        <f>Table323[[#This Row],[HES Single]]+Table323[[#This Row],[HES 2-4]]+Table323[[#This Row],[HES 4+]]</f>
        <v>13</v>
      </c>
      <c r="G417" s="64">
        <v>13</v>
      </c>
      <c r="H417" s="64">
        <v>0</v>
      </c>
      <c r="I417" s="64">
        <v>0</v>
      </c>
      <c r="J417" s="75">
        <v>1856.68</v>
      </c>
      <c r="K417">
        <f t="shared" si="7"/>
        <v>26</v>
      </c>
      <c r="L417" s="64">
        <v>26</v>
      </c>
      <c r="M417" s="64">
        <v>0</v>
      </c>
      <c r="N417" s="64">
        <v>0</v>
      </c>
      <c r="O417" s="75">
        <v>17199.3</v>
      </c>
      <c r="Q417" s="24"/>
    </row>
    <row r="418" spans="1:17" hidden="1" x14ac:dyDescent="0.35">
      <c r="A418" t="s">
        <v>101</v>
      </c>
      <c r="B418" s="72">
        <v>9003504100</v>
      </c>
      <c r="C418" s="74" t="s">
        <v>45</v>
      </c>
      <c r="D418" s="40">
        <v>8361.1019099999994</v>
      </c>
      <c r="E418" s="40">
        <v>946.23</v>
      </c>
      <c r="F418" s="64">
        <f>Table323[[#This Row],[HES Single]]+Table323[[#This Row],[HES 2-4]]+Table323[[#This Row],[HES 4+]]</f>
        <v>2</v>
      </c>
      <c r="G418" s="64">
        <v>2</v>
      </c>
      <c r="H418" s="64">
        <v>0</v>
      </c>
      <c r="I418" s="64">
        <v>0</v>
      </c>
      <c r="J418" s="75">
        <v>83.96</v>
      </c>
      <c r="K418">
        <f t="shared" si="7"/>
        <v>6</v>
      </c>
      <c r="L418" s="64">
        <v>6</v>
      </c>
      <c r="M418" s="64">
        <v>0</v>
      </c>
      <c r="N418" s="64">
        <v>0</v>
      </c>
      <c r="O418" s="75">
        <v>997.57</v>
      </c>
      <c r="Q418" s="24"/>
    </row>
    <row r="419" spans="1:17" hidden="1" x14ac:dyDescent="0.35">
      <c r="A419" t="s">
        <v>101</v>
      </c>
      <c r="B419" s="72">
        <v>9003504200</v>
      </c>
      <c r="C419" s="74" t="s">
        <v>55</v>
      </c>
      <c r="D419" s="40">
        <v>27394.658277000002</v>
      </c>
      <c r="E419" s="40">
        <v>4524.21</v>
      </c>
      <c r="F419" s="64">
        <f>Table323[[#This Row],[HES Single]]+Table323[[#This Row],[HES 2-4]]+Table323[[#This Row],[HES 4+]]</f>
        <v>4</v>
      </c>
      <c r="G419" s="64">
        <v>4</v>
      </c>
      <c r="H419" s="64">
        <v>0</v>
      </c>
      <c r="I419" s="64">
        <v>0</v>
      </c>
      <c r="J419" s="75">
        <v>470.62</v>
      </c>
      <c r="K419">
        <f t="shared" si="7"/>
        <v>2</v>
      </c>
      <c r="L419" s="64">
        <v>2</v>
      </c>
      <c r="M419" s="64">
        <v>0</v>
      </c>
      <c r="N419" s="64">
        <v>0</v>
      </c>
      <c r="O419" s="75">
        <v>187.38</v>
      </c>
      <c r="Q419" s="24"/>
    </row>
    <row r="420" spans="1:17" hidden="1" x14ac:dyDescent="0.35">
      <c r="A420" t="s">
        <v>101</v>
      </c>
      <c r="B420" s="72">
        <v>9003504300</v>
      </c>
      <c r="C420" s="74" t="s">
        <v>45</v>
      </c>
      <c r="D420" s="40">
        <v>13604.171721000001</v>
      </c>
      <c r="E420" s="40">
        <v>3193.16</v>
      </c>
      <c r="F420" s="64">
        <f>Table323[[#This Row],[HES Single]]+Table323[[#This Row],[HES 2-4]]+Table323[[#This Row],[HES 4+]]</f>
        <v>1</v>
      </c>
      <c r="G420" s="64">
        <v>1</v>
      </c>
      <c r="H420" s="64">
        <v>0</v>
      </c>
      <c r="I420" s="64">
        <v>0</v>
      </c>
      <c r="J420" s="75">
        <v>137.93</v>
      </c>
      <c r="K420">
        <f t="shared" si="7"/>
        <v>7</v>
      </c>
      <c r="L420" s="64">
        <v>7</v>
      </c>
      <c r="M420" s="64">
        <v>0</v>
      </c>
      <c r="N420" s="64">
        <v>0</v>
      </c>
      <c r="O420" s="75">
        <v>3145.46</v>
      </c>
      <c r="Q420" s="24"/>
    </row>
    <row r="421" spans="1:17" hidden="1" x14ac:dyDescent="0.35">
      <c r="A421" t="s">
        <v>101</v>
      </c>
      <c r="B421" s="72">
        <v>9003504500</v>
      </c>
      <c r="C421" s="74" t="s">
        <v>45</v>
      </c>
      <c r="D421" s="40">
        <v>21900.567569999999</v>
      </c>
      <c r="E421" s="40">
        <v>9635.0300000000007</v>
      </c>
      <c r="F421" s="64">
        <f>Table323[[#This Row],[HES Single]]+Table323[[#This Row],[HES 2-4]]+Table323[[#This Row],[HES 4+]]</f>
        <v>3</v>
      </c>
      <c r="G421" s="64">
        <v>3</v>
      </c>
      <c r="H421" s="64">
        <v>0</v>
      </c>
      <c r="I421" s="64">
        <v>0</v>
      </c>
      <c r="J421" s="75">
        <v>994.05</v>
      </c>
      <c r="K421">
        <f t="shared" si="7"/>
        <v>18</v>
      </c>
      <c r="L421" s="64">
        <v>18</v>
      </c>
      <c r="M421" s="64">
        <v>0</v>
      </c>
      <c r="N421" s="64">
        <v>0</v>
      </c>
      <c r="O421" s="75">
        <v>8650.2900000000009</v>
      </c>
      <c r="Q421" s="24"/>
    </row>
    <row r="422" spans="1:17" hidden="1" x14ac:dyDescent="0.35">
      <c r="A422" t="s">
        <v>101</v>
      </c>
      <c r="B422" s="72">
        <v>9003504800</v>
      </c>
      <c r="C422" s="74" t="s">
        <v>55</v>
      </c>
      <c r="D422" s="40">
        <v>34558.962983999998</v>
      </c>
      <c r="E422" s="40">
        <v>73478.880000000005</v>
      </c>
      <c r="F422" s="64">
        <f>Table323[[#This Row],[HES Single]]+Table323[[#This Row],[HES 2-4]]+Table323[[#This Row],[HES 4+]]</f>
        <v>9</v>
      </c>
      <c r="G422" s="64">
        <v>9</v>
      </c>
      <c r="H422" s="64">
        <v>0</v>
      </c>
      <c r="I422" s="64">
        <v>0</v>
      </c>
      <c r="J422" s="75">
        <v>11306.06</v>
      </c>
      <c r="K422">
        <f t="shared" si="7"/>
        <v>34</v>
      </c>
      <c r="L422" s="64">
        <v>34</v>
      </c>
      <c r="M422" s="64">
        <v>0</v>
      </c>
      <c r="N422" s="64">
        <v>0</v>
      </c>
      <c r="O422" s="75">
        <v>50422.82</v>
      </c>
      <c r="Q422" s="24"/>
    </row>
    <row r="423" spans="1:17" hidden="1" x14ac:dyDescent="0.35">
      <c r="A423" t="s">
        <v>101</v>
      </c>
      <c r="B423" s="72">
        <v>9003504900</v>
      </c>
      <c r="C423" s="74" t="s">
        <v>45</v>
      </c>
      <c r="D423" s="40">
        <v>25292.758679999999</v>
      </c>
      <c r="E423" s="40">
        <v>13193.14</v>
      </c>
      <c r="F423" s="64">
        <f>Table323[[#This Row],[HES Single]]+Table323[[#This Row],[HES 2-4]]+Table323[[#This Row],[HES 4+]]</f>
        <v>3</v>
      </c>
      <c r="G423" s="64">
        <v>3</v>
      </c>
      <c r="H423" s="64">
        <v>0</v>
      </c>
      <c r="I423" s="64">
        <v>0</v>
      </c>
      <c r="J423" s="75">
        <v>349.07</v>
      </c>
      <c r="K423">
        <f t="shared" si="7"/>
        <v>13</v>
      </c>
      <c r="L423" s="64">
        <v>13</v>
      </c>
      <c r="M423" s="64">
        <v>0</v>
      </c>
      <c r="N423" s="64">
        <v>0</v>
      </c>
      <c r="O423" s="75">
        <v>8654.2000000000007</v>
      </c>
      <c r="Q423" s="24"/>
    </row>
    <row r="424" spans="1:17" hidden="1" x14ac:dyDescent="0.35">
      <c r="A424" t="s">
        <v>101</v>
      </c>
      <c r="B424" s="72">
        <v>9003524400</v>
      </c>
      <c r="C424" s="74" t="s">
        <v>45</v>
      </c>
      <c r="D424" s="40">
        <v>22322.318340000002</v>
      </c>
      <c r="E424" s="40">
        <v>2969.41</v>
      </c>
      <c r="F424" s="64">
        <f>Table323[[#This Row],[HES Single]]+Table323[[#This Row],[HES 2-4]]+Table323[[#This Row],[HES 4+]]</f>
        <v>7</v>
      </c>
      <c r="G424" s="64">
        <v>7</v>
      </c>
      <c r="H424" s="64">
        <v>0</v>
      </c>
      <c r="I424" s="64">
        <v>0</v>
      </c>
      <c r="J424" s="75">
        <v>795.52</v>
      </c>
      <c r="K424">
        <f t="shared" si="7"/>
        <v>14</v>
      </c>
      <c r="L424" s="64">
        <v>14</v>
      </c>
      <c r="M424" s="64">
        <v>0</v>
      </c>
      <c r="N424" s="64">
        <v>0</v>
      </c>
      <c r="O424" s="75">
        <v>3093.87</v>
      </c>
      <c r="Q424" s="24"/>
    </row>
    <row r="425" spans="1:17" hidden="1" x14ac:dyDescent="0.35">
      <c r="A425" t="s">
        <v>101</v>
      </c>
      <c r="B425" s="72">
        <v>9003524501</v>
      </c>
      <c r="C425" s="74" t="s">
        <v>45</v>
      </c>
      <c r="D425" s="40">
        <v>14079.380448</v>
      </c>
      <c r="E425" s="40">
        <v>3308.66</v>
      </c>
      <c r="F425" s="64">
        <f>Table323[[#This Row],[HES Single]]+Table323[[#This Row],[HES 2-4]]+Table323[[#This Row],[HES 4+]]</f>
        <v>5</v>
      </c>
      <c r="G425" s="64">
        <v>5</v>
      </c>
      <c r="H425" s="64">
        <v>0</v>
      </c>
      <c r="I425" s="64">
        <v>0</v>
      </c>
      <c r="J425" s="75">
        <v>1683.49</v>
      </c>
      <c r="K425">
        <f t="shared" si="7"/>
        <v>4</v>
      </c>
      <c r="L425" s="64">
        <v>4</v>
      </c>
      <c r="M425" s="64">
        <v>0</v>
      </c>
      <c r="N425" s="64">
        <v>0</v>
      </c>
      <c r="O425" s="75">
        <v>1343.6</v>
      </c>
      <c r="Q425" s="24" t="s">
        <v>11</v>
      </c>
    </row>
    <row r="426" spans="1:17" hidden="1" x14ac:dyDescent="0.35">
      <c r="A426" t="s">
        <v>101</v>
      </c>
      <c r="B426" s="72">
        <v>9003524502</v>
      </c>
      <c r="C426" s="74" t="s">
        <v>45</v>
      </c>
      <c r="D426" s="40">
        <v>22277.409</v>
      </c>
      <c r="E426" s="40">
        <v>7336.67</v>
      </c>
      <c r="F426" s="64">
        <f>Table323[[#This Row],[HES Single]]+Table323[[#This Row],[HES 2-4]]+Table323[[#This Row],[HES 4+]]</f>
        <v>6</v>
      </c>
      <c r="G426" s="64">
        <v>6</v>
      </c>
      <c r="H426" s="64">
        <v>0</v>
      </c>
      <c r="I426" s="64">
        <v>0</v>
      </c>
      <c r="J426" s="75">
        <v>2361.79</v>
      </c>
      <c r="K426">
        <f t="shared" si="7"/>
        <v>8</v>
      </c>
      <c r="L426" s="64">
        <v>2</v>
      </c>
      <c r="M426" s="64">
        <v>0</v>
      </c>
      <c r="N426" s="64">
        <v>6</v>
      </c>
      <c r="O426" s="75">
        <v>6195.44</v>
      </c>
      <c r="Q426" s="24"/>
    </row>
    <row r="427" spans="1:17" hidden="1" x14ac:dyDescent="0.35">
      <c r="A427" t="s">
        <v>101</v>
      </c>
      <c r="B427" s="72">
        <v>9003524600</v>
      </c>
      <c r="C427" s="74" t="s">
        <v>45</v>
      </c>
      <c r="D427" s="40">
        <v>16429.778232000001</v>
      </c>
      <c r="E427" s="40">
        <v>3823.23</v>
      </c>
      <c r="F427" s="64">
        <f>Table323[[#This Row],[HES Single]]+Table323[[#This Row],[HES 2-4]]+Table323[[#This Row],[HES 4+]]</f>
        <v>2</v>
      </c>
      <c r="G427" s="64">
        <v>2</v>
      </c>
      <c r="H427" s="64">
        <v>0</v>
      </c>
      <c r="I427" s="64">
        <v>0</v>
      </c>
      <c r="J427" s="75">
        <v>2989.25</v>
      </c>
      <c r="K427">
        <f t="shared" si="7"/>
        <v>4</v>
      </c>
      <c r="L427" s="64">
        <v>4</v>
      </c>
      <c r="M427" s="64">
        <v>0</v>
      </c>
      <c r="N427" s="64">
        <v>0</v>
      </c>
      <c r="O427" s="75">
        <v>1014.26</v>
      </c>
      <c r="Q427" s="24"/>
    </row>
    <row r="428" spans="1:17" hidden="1" x14ac:dyDescent="0.35">
      <c r="A428" t="s">
        <v>101</v>
      </c>
      <c r="B428" s="72">
        <v>9003524700</v>
      </c>
      <c r="C428" s="74" t="s">
        <v>45</v>
      </c>
      <c r="D428" s="40">
        <v>21924.867300000002</v>
      </c>
      <c r="E428" s="40">
        <v>29626.66</v>
      </c>
      <c r="F428" s="64">
        <f>Table323[[#This Row],[HES Single]]+Table323[[#This Row],[HES 2-4]]+Table323[[#This Row],[HES 4+]]</f>
        <v>15</v>
      </c>
      <c r="G428" s="64">
        <v>15</v>
      </c>
      <c r="H428" s="64">
        <v>0</v>
      </c>
      <c r="I428" s="64">
        <v>0</v>
      </c>
      <c r="J428" s="75">
        <v>17629.900000000001</v>
      </c>
      <c r="K428">
        <f t="shared" si="7"/>
        <v>21</v>
      </c>
      <c r="L428" s="64">
        <v>21</v>
      </c>
      <c r="M428" s="64">
        <v>0</v>
      </c>
      <c r="N428" s="64">
        <v>0</v>
      </c>
      <c r="O428" s="75">
        <v>9013.2800000000007</v>
      </c>
      <c r="Q428" s="24"/>
    </row>
    <row r="429" spans="1:17" hidden="1" x14ac:dyDescent="0.35">
      <c r="A429" t="s">
        <v>102</v>
      </c>
      <c r="B429" s="72">
        <v>9003330100</v>
      </c>
      <c r="C429" s="74" t="s">
        <v>45</v>
      </c>
      <c r="D429" s="40">
        <v>32880.825368999998</v>
      </c>
      <c r="E429" s="40">
        <v>49310.12</v>
      </c>
      <c r="F429" s="64">
        <f>Table323[[#This Row],[HES Single]]+Table323[[#This Row],[HES 2-4]]+Table323[[#This Row],[HES 4+]]</f>
        <v>14</v>
      </c>
      <c r="G429" s="64">
        <v>14</v>
      </c>
      <c r="H429" s="64">
        <v>0</v>
      </c>
      <c r="I429" s="64">
        <v>0</v>
      </c>
      <c r="J429" s="75">
        <v>41876.870000000003</v>
      </c>
      <c r="K429">
        <f t="shared" si="7"/>
        <v>0</v>
      </c>
      <c r="L429" s="64">
        <v>0</v>
      </c>
      <c r="M429" s="64">
        <v>0</v>
      </c>
      <c r="N429" s="64">
        <v>0</v>
      </c>
      <c r="O429" s="75">
        <v>0</v>
      </c>
      <c r="Q429" s="24"/>
    </row>
    <row r="430" spans="1:17" hidden="1" x14ac:dyDescent="0.35">
      <c r="A430" t="s">
        <v>103</v>
      </c>
      <c r="B430" s="72">
        <v>9003410102</v>
      </c>
      <c r="C430" s="74" t="s">
        <v>45</v>
      </c>
      <c r="D430" s="40">
        <v>488.52069</v>
      </c>
      <c r="E430" s="40">
        <v>3679.95</v>
      </c>
      <c r="F430" s="64">
        <f>Table323[[#This Row],[HES Single]]+Table323[[#This Row],[HES 2-4]]+Table323[[#This Row],[HES 4+]]</f>
        <v>1</v>
      </c>
      <c r="G430" s="64">
        <v>1</v>
      </c>
      <c r="H430" s="64">
        <v>0</v>
      </c>
      <c r="I430" s="64">
        <v>0</v>
      </c>
      <c r="J430" s="75">
        <v>3609.95</v>
      </c>
      <c r="K430">
        <f t="shared" si="7"/>
        <v>0</v>
      </c>
      <c r="L430" s="64">
        <v>0</v>
      </c>
      <c r="M430" s="64">
        <v>0</v>
      </c>
      <c r="N430" s="64">
        <v>0</v>
      </c>
      <c r="O430" s="75">
        <v>0</v>
      </c>
      <c r="Q430" s="24"/>
    </row>
    <row r="431" spans="1:17" hidden="1" x14ac:dyDescent="0.35">
      <c r="A431" t="s">
        <v>103</v>
      </c>
      <c r="B431" s="72">
        <v>9005298300</v>
      </c>
      <c r="C431" s="74" t="s">
        <v>45</v>
      </c>
      <c r="D431" s="40">
        <v>33210.493155000004</v>
      </c>
      <c r="E431" s="40">
        <v>23152.02</v>
      </c>
      <c r="F431" s="64">
        <f>Table323[[#This Row],[HES Single]]+Table323[[#This Row],[HES 2-4]]+Table323[[#This Row],[HES 4+]]</f>
        <v>20</v>
      </c>
      <c r="G431" s="64">
        <v>20</v>
      </c>
      <c r="H431" s="64">
        <v>0</v>
      </c>
      <c r="I431" s="64">
        <v>0</v>
      </c>
      <c r="J431" s="75">
        <v>59408.59</v>
      </c>
      <c r="K431">
        <f t="shared" si="7"/>
        <v>0</v>
      </c>
      <c r="L431" s="64">
        <v>0</v>
      </c>
      <c r="M431" s="64">
        <v>0</v>
      </c>
      <c r="N431" s="64">
        <v>0</v>
      </c>
      <c r="O431" s="75">
        <v>0</v>
      </c>
      <c r="Q431" s="24"/>
    </row>
    <row r="432" spans="1:17" hidden="1" x14ac:dyDescent="0.35">
      <c r="A432" t="s">
        <v>103</v>
      </c>
      <c r="B432" s="72">
        <v>9005298400</v>
      </c>
      <c r="C432" s="74" t="s">
        <v>45</v>
      </c>
      <c r="D432" s="40">
        <v>70181.879817000008</v>
      </c>
      <c r="E432" s="40">
        <v>88286.43</v>
      </c>
      <c r="F432" s="64">
        <f>Table323[[#This Row],[HES Single]]+Table323[[#This Row],[HES 2-4]]+Table323[[#This Row],[HES 4+]]</f>
        <v>8</v>
      </c>
      <c r="G432" s="64">
        <v>8</v>
      </c>
      <c r="H432" s="64">
        <v>0</v>
      </c>
      <c r="I432" s="64">
        <v>0</v>
      </c>
      <c r="J432" s="75">
        <v>18988.419999999998</v>
      </c>
      <c r="K432">
        <f t="shared" si="7"/>
        <v>0</v>
      </c>
      <c r="L432" s="64">
        <v>0</v>
      </c>
      <c r="M432" s="64">
        <v>0</v>
      </c>
      <c r="N432" s="64">
        <v>0</v>
      </c>
      <c r="O432" s="75">
        <v>0</v>
      </c>
      <c r="Q432" s="24" t="s">
        <v>11</v>
      </c>
    </row>
    <row r="433" spans="1:17" hidden="1" x14ac:dyDescent="0.35">
      <c r="A433" t="s">
        <v>103</v>
      </c>
      <c r="B433" s="72">
        <v>9005310400</v>
      </c>
      <c r="C433" s="74" t="s">
        <v>45</v>
      </c>
      <c r="D433" s="40">
        <v>368.86709999999999</v>
      </c>
      <c r="E433" s="40">
        <v>0</v>
      </c>
      <c r="F433" s="64">
        <f>Table323[[#This Row],[HES Single]]+Table323[[#This Row],[HES 2-4]]+Table323[[#This Row],[HES 4+]]</f>
        <v>0</v>
      </c>
      <c r="G433" s="64">
        <v>0</v>
      </c>
      <c r="H433" s="64">
        <v>0</v>
      </c>
      <c r="I433" s="64">
        <v>0</v>
      </c>
      <c r="J433" s="75">
        <v>0</v>
      </c>
      <c r="K433">
        <f t="shared" si="7"/>
        <v>0</v>
      </c>
      <c r="L433" s="64">
        <v>0</v>
      </c>
      <c r="M433" s="64">
        <v>0</v>
      </c>
      <c r="N433" s="64">
        <v>0</v>
      </c>
      <c r="O433" s="75">
        <v>0</v>
      </c>
      <c r="Q433" s="24"/>
    </row>
    <row r="434" spans="1:17" hidden="1" x14ac:dyDescent="0.35">
      <c r="A434" t="s">
        <v>103</v>
      </c>
      <c r="B434" s="72">
        <v>9005349200</v>
      </c>
      <c r="C434" s="74" t="s">
        <v>45</v>
      </c>
      <c r="D434" s="40">
        <v>29.762460000000001</v>
      </c>
      <c r="E434" s="40">
        <v>0</v>
      </c>
      <c r="F434" s="64">
        <f>Table323[[#This Row],[HES Single]]+Table323[[#This Row],[HES 2-4]]+Table323[[#This Row],[HES 4+]]</f>
        <v>0</v>
      </c>
      <c r="G434" s="64">
        <v>0</v>
      </c>
      <c r="H434" s="64">
        <v>0</v>
      </c>
      <c r="I434" s="64">
        <v>0</v>
      </c>
      <c r="J434" s="75">
        <v>0</v>
      </c>
      <c r="K434">
        <f t="shared" si="7"/>
        <v>0</v>
      </c>
      <c r="L434" s="64">
        <v>0</v>
      </c>
      <c r="M434" s="64">
        <v>0</v>
      </c>
      <c r="N434" s="64">
        <v>0</v>
      </c>
      <c r="O434" s="75">
        <v>0</v>
      </c>
      <c r="Q434" s="24"/>
    </row>
    <row r="435" spans="1:17" hidden="1" x14ac:dyDescent="0.35">
      <c r="A435" t="s">
        <v>103</v>
      </c>
      <c r="B435" s="72">
        <v>9005425300</v>
      </c>
      <c r="C435" s="74" t="s">
        <v>45</v>
      </c>
      <c r="D435" s="40">
        <v>89.504729999999995</v>
      </c>
      <c r="E435" s="40">
        <v>0</v>
      </c>
      <c r="F435" s="64">
        <f>Table323[[#This Row],[HES Single]]+Table323[[#This Row],[HES 2-4]]+Table323[[#This Row],[HES 4+]]</f>
        <v>0</v>
      </c>
      <c r="G435" s="64">
        <v>0</v>
      </c>
      <c r="H435" s="64">
        <v>0</v>
      </c>
      <c r="I435" s="64">
        <v>0</v>
      </c>
      <c r="J435" s="75">
        <v>0</v>
      </c>
      <c r="K435">
        <f t="shared" si="7"/>
        <v>0</v>
      </c>
      <c r="L435" s="64">
        <v>0</v>
      </c>
      <c r="M435" s="64">
        <v>0</v>
      </c>
      <c r="N435" s="64">
        <v>0</v>
      </c>
      <c r="O435" s="75">
        <v>0</v>
      </c>
      <c r="Q435" s="24"/>
    </row>
    <row r="436" spans="1:17" hidden="1" x14ac:dyDescent="0.35">
      <c r="A436" t="s">
        <v>104</v>
      </c>
      <c r="B436" s="72">
        <v>9003520201</v>
      </c>
      <c r="C436" s="74" t="s">
        <v>45</v>
      </c>
      <c r="D436" s="40">
        <v>23.633189999999999</v>
      </c>
      <c r="E436" s="40">
        <v>0</v>
      </c>
      <c r="F436" s="64">
        <f>Table323[[#This Row],[HES Single]]+Table323[[#This Row],[HES 2-4]]+Table323[[#This Row],[HES 4+]]</f>
        <v>0</v>
      </c>
      <c r="G436" s="64">
        <v>0</v>
      </c>
      <c r="H436" s="64">
        <v>0</v>
      </c>
      <c r="I436" s="64">
        <v>0</v>
      </c>
      <c r="J436" s="75">
        <v>0</v>
      </c>
      <c r="K436">
        <f t="shared" si="7"/>
        <v>0</v>
      </c>
      <c r="L436" s="64">
        <v>0</v>
      </c>
      <c r="M436" s="64">
        <v>0</v>
      </c>
      <c r="N436" s="64">
        <v>0</v>
      </c>
      <c r="O436" s="75">
        <v>0</v>
      </c>
      <c r="Q436" s="24"/>
    </row>
    <row r="437" spans="1:17" hidden="1" x14ac:dyDescent="0.35">
      <c r="A437" t="s">
        <v>104</v>
      </c>
      <c r="B437" s="72">
        <v>9011714104</v>
      </c>
      <c r="C437" s="74" t="s">
        <v>45</v>
      </c>
      <c r="D437" s="40">
        <v>766.54515000000004</v>
      </c>
      <c r="E437" s="40">
        <v>2606.1999999999998</v>
      </c>
      <c r="F437" s="64">
        <f>Table323[[#This Row],[HES Single]]+Table323[[#This Row],[HES 2-4]]+Table323[[#This Row],[HES 4+]]</f>
        <v>1</v>
      </c>
      <c r="G437" s="64">
        <v>1</v>
      </c>
      <c r="H437" s="64">
        <v>0</v>
      </c>
      <c r="I437" s="64">
        <v>0</v>
      </c>
      <c r="J437" s="75">
        <v>2206.1999999999998</v>
      </c>
      <c r="K437">
        <f t="shared" si="7"/>
        <v>0</v>
      </c>
      <c r="L437" s="64">
        <v>0</v>
      </c>
      <c r="M437" s="64">
        <v>0</v>
      </c>
      <c r="N437" s="64">
        <v>0</v>
      </c>
      <c r="O437" s="75">
        <v>0</v>
      </c>
      <c r="Q437" s="24"/>
    </row>
    <row r="438" spans="1:17" hidden="1" x14ac:dyDescent="0.35">
      <c r="A438" t="s">
        <v>104</v>
      </c>
      <c r="B438" s="72">
        <v>9013526101</v>
      </c>
      <c r="C438" s="74" t="s">
        <v>45</v>
      </c>
      <c r="D438" s="40">
        <v>27626.121053999999</v>
      </c>
      <c r="E438" s="40">
        <v>33265.18</v>
      </c>
      <c r="F438" s="64">
        <f>Table323[[#This Row],[HES Single]]+Table323[[#This Row],[HES 2-4]]+Table323[[#This Row],[HES 4+]]</f>
        <v>12</v>
      </c>
      <c r="G438" s="64">
        <v>12</v>
      </c>
      <c r="H438" s="64">
        <v>0</v>
      </c>
      <c r="I438" s="64">
        <v>0</v>
      </c>
      <c r="J438" s="75">
        <v>14828.89</v>
      </c>
      <c r="K438">
        <f t="shared" si="7"/>
        <v>0</v>
      </c>
      <c r="L438" s="64">
        <v>0</v>
      </c>
      <c r="M438" s="64">
        <v>0</v>
      </c>
      <c r="N438" s="64">
        <v>0</v>
      </c>
      <c r="O438" s="75">
        <v>0</v>
      </c>
      <c r="Q438" s="24"/>
    </row>
    <row r="439" spans="1:17" hidden="1" x14ac:dyDescent="0.35">
      <c r="A439" t="s">
        <v>104</v>
      </c>
      <c r="B439" s="72">
        <v>9013526102</v>
      </c>
      <c r="C439" s="74" t="s">
        <v>45</v>
      </c>
      <c r="D439" s="40">
        <v>129006.24019500001</v>
      </c>
      <c r="E439" s="40">
        <v>186900.11</v>
      </c>
      <c r="F439" s="64">
        <f>Table323[[#This Row],[HES Single]]+Table323[[#This Row],[HES 2-4]]+Table323[[#This Row],[HES 4+]]</f>
        <v>55</v>
      </c>
      <c r="G439" s="64">
        <v>55</v>
      </c>
      <c r="H439" s="64">
        <v>0</v>
      </c>
      <c r="I439" s="64">
        <v>0</v>
      </c>
      <c r="J439" s="75">
        <v>104264.52</v>
      </c>
      <c r="K439">
        <f t="shared" si="7"/>
        <v>14</v>
      </c>
      <c r="L439" s="64">
        <v>1</v>
      </c>
      <c r="M439" s="64">
        <v>1</v>
      </c>
      <c r="N439" s="64">
        <v>12</v>
      </c>
      <c r="O439" s="75">
        <v>4965.92</v>
      </c>
      <c r="Q439" s="24"/>
    </row>
    <row r="440" spans="1:17" hidden="1" x14ac:dyDescent="0.35">
      <c r="A440" t="s">
        <v>104</v>
      </c>
      <c r="B440" s="72">
        <v>9013860100</v>
      </c>
      <c r="C440" s="74" t="s">
        <v>45</v>
      </c>
      <c r="D440" s="40">
        <v>58.795590000000004</v>
      </c>
      <c r="E440" s="40">
        <v>0</v>
      </c>
      <c r="F440" s="64">
        <f>Table323[[#This Row],[HES Single]]+Table323[[#This Row],[HES 2-4]]+Table323[[#This Row],[HES 4+]]</f>
        <v>0</v>
      </c>
      <c r="G440" s="64">
        <v>0</v>
      </c>
      <c r="H440" s="64">
        <v>0</v>
      </c>
      <c r="I440" s="64">
        <v>0</v>
      </c>
      <c r="J440" s="75">
        <v>0</v>
      </c>
      <c r="K440">
        <f t="shared" si="7"/>
        <v>0</v>
      </c>
      <c r="L440" s="64">
        <v>0</v>
      </c>
      <c r="M440" s="64">
        <v>0</v>
      </c>
      <c r="N440" s="64">
        <v>0</v>
      </c>
      <c r="O440" s="75">
        <v>0</v>
      </c>
      <c r="Q440" s="24"/>
    </row>
    <row r="441" spans="1:17" hidden="1" x14ac:dyDescent="0.35">
      <c r="A441" t="s">
        <v>105</v>
      </c>
      <c r="B441" s="72">
        <v>9005253500</v>
      </c>
      <c r="C441" s="74" t="s">
        <v>45</v>
      </c>
      <c r="D441" s="40">
        <v>160.38981000000001</v>
      </c>
      <c r="E441" s="40">
        <v>0</v>
      </c>
      <c r="F441" s="64">
        <f>Table323[[#This Row],[HES Single]]+Table323[[#This Row],[HES 2-4]]+Table323[[#This Row],[HES 4+]]</f>
        <v>0</v>
      </c>
      <c r="G441" s="64">
        <v>0</v>
      </c>
      <c r="H441" s="64">
        <v>0</v>
      </c>
      <c r="I441" s="64">
        <v>0</v>
      </c>
      <c r="J441" s="75">
        <v>0</v>
      </c>
      <c r="K441">
        <f t="shared" si="7"/>
        <v>0</v>
      </c>
      <c r="L441" s="64">
        <v>0</v>
      </c>
      <c r="M441" s="64">
        <v>0</v>
      </c>
      <c r="N441" s="64">
        <v>0</v>
      </c>
      <c r="O441" s="75">
        <v>0</v>
      </c>
      <c r="Q441" s="24"/>
    </row>
    <row r="442" spans="1:17" hidden="1" x14ac:dyDescent="0.35">
      <c r="A442" t="s">
        <v>105</v>
      </c>
      <c r="B442" s="72">
        <v>9005266100</v>
      </c>
      <c r="C442" s="74" t="s">
        <v>45</v>
      </c>
      <c r="D442" s="40">
        <v>92894.549096999996</v>
      </c>
      <c r="E442" s="40">
        <v>128198.23</v>
      </c>
      <c r="F442" s="64">
        <f>Table323[[#This Row],[HES Single]]+Table323[[#This Row],[HES 2-4]]+Table323[[#This Row],[HES 4+]]</f>
        <v>36</v>
      </c>
      <c r="G442" s="64">
        <v>36</v>
      </c>
      <c r="H442" s="64">
        <v>0</v>
      </c>
      <c r="I442" s="64">
        <v>0</v>
      </c>
      <c r="J442" s="75">
        <v>91617.32</v>
      </c>
      <c r="K442">
        <f t="shared" si="7"/>
        <v>0</v>
      </c>
      <c r="L442" s="64">
        <v>0</v>
      </c>
      <c r="M442" s="64">
        <v>0</v>
      </c>
      <c r="N442" s="64">
        <v>0</v>
      </c>
      <c r="O442" s="75">
        <v>0</v>
      </c>
      <c r="Q442" s="24"/>
    </row>
    <row r="443" spans="1:17" hidden="1" x14ac:dyDescent="0.35">
      <c r="A443" t="s">
        <v>106</v>
      </c>
      <c r="B443" s="72">
        <v>9015904100</v>
      </c>
      <c r="C443" s="74" t="s">
        <v>45</v>
      </c>
      <c r="D443" s="40">
        <v>175295.868132</v>
      </c>
      <c r="E443" s="40">
        <v>196150.47</v>
      </c>
      <c r="F443" s="64">
        <f>Table323[[#This Row],[HES Single]]+Table323[[#This Row],[HES 2-4]]+Table323[[#This Row],[HES 4+]]</f>
        <v>32</v>
      </c>
      <c r="G443" s="64">
        <v>32</v>
      </c>
      <c r="H443" s="64">
        <v>0</v>
      </c>
      <c r="I443" s="64">
        <v>0</v>
      </c>
      <c r="J443" s="75">
        <v>42929.35</v>
      </c>
      <c r="K443">
        <f t="shared" si="7"/>
        <v>6</v>
      </c>
      <c r="L443" s="64">
        <v>0</v>
      </c>
      <c r="M443" s="64">
        <v>6</v>
      </c>
      <c r="N443" s="64">
        <v>0</v>
      </c>
      <c r="O443" s="75">
        <v>75802.22</v>
      </c>
      <c r="Q443" s="24"/>
    </row>
    <row r="444" spans="1:17" hidden="1" x14ac:dyDescent="0.35">
      <c r="A444" t="s">
        <v>106</v>
      </c>
      <c r="B444" s="72">
        <v>9015904400</v>
      </c>
      <c r="C444" s="74" t="s">
        <v>45</v>
      </c>
      <c r="D444" s="40">
        <v>35319.027240000003</v>
      </c>
      <c r="E444" s="40">
        <v>40405.910000000003</v>
      </c>
      <c r="F444" s="64">
        <f>Table323[[#This Row],[HES Single]]+Table323[[#This Row],[HES 2-4]]+Table323[[#This Row],[HES 4+]]</f>
        <v>0</v>
      </c>
      <c r="G444" s="64">
        <v>0</v>
      </c>
      <c r="H444" s="64">
        <v>0</v>
      </c>
      <c r="I444" s="64">
        <v>0</v>
      </c>
      <c r="J444" s="75">
        <v>0</v>
      </c>
      <c r="K444">
        <f t="shared" si="7"/>
        <v>0</v>
      </c>
      <c r="L444" s="64">
        <v>0</v>
      </c>
      <c r="M444" s="64">
        <v>0</v>
      </c>
      <c r="N444" s="64">
        <v>0</v>
      </c>
      <c r="O444" s="75">
        <v>0</v>
      </c>
      <c r="Q444" s="24" t="s">
        <v>11</v>
      </c>
    </row>
    <row r="445" spans="1:17" hidden="1" x14ac:dyDescent="0.35">
      <c r="A445" t="s">
        <v>106</v>
      </c>
      <c r="B445" s="72">
        <v>9015904500</v>
      </c>
      <c r="C445" s="74" t="s">
        <v>45</v>
      </c>
      <c r="D445" s="40">
        <v>61915.700930999999</v>
      </c>
      <c r="E445" s="40">
        <v>195218.10500000001</v>
      </c>
      <c r="F445" s="64">
        <f>Table323[[#This Row],[HES Single]]+Table323[[#This Row],[HES 2-4]]+Table323[[#This Row],[HES 4+]]</f>
        <v>60</v>
      </c>
      <c r="G445" s="64">
        <f>16+44</f>
        <v>60</v>
      </c>
      <c r="H445" s="64">
        <v>0</v>
      </c>
      <c r="I445" s="64">
        <v>0</v>
      </c>
      <c r="J445" s="75">
        <f>27352.36+77991.21</f>
        <v>105343.57</v>
      </c>
      <c r="K445">
        <f t="shared" si="7"/>
        <v>3</v>
      </c>
      <c r="L445" s="64">
        <v>3</v>
      </c>
      <c r="M445" s="64">
        <v>0</v>
      </c>
      <c r="N445" s="64">
        <v>0</v>
      </c>
      <c r="O445" s="75">
        <v>74723.7</v>
      </c>
      <c r="Q445" s="24"/>
    </row>
    <row r="446" spans="1:17" hidden="1" x14ac:dyDescent="0.35">
      <c r="A446" t="s">
        <v>106</v>
      </c>
      <c r="B446" s="72">
        <v>9015907100</v>
      </c>
      <c r="C446" s="74" t="s">
        <v>45</v>
      </c>
      <c r="D446" s="40">
        <v>1250.74299</v>
      </c>
      <c r="E446" s="40">
        <v>0</v>
      </c>
      <c r="F446" s="64">
        <f>Table323[[#This Row],[HES Single]]+Table323[[#This Row],[HES 2-4]]+Table323[[#This Row],[HES 4+]]</f>
        <v>0</v>
      </c>
      <c r="G446" s="64">
        <v>0</v>
      </c>
      <c r="H446" s="64">
        <v>0</v>
      </c>
      <c r="I446" s="64">
        <v>0</v>
      </c>
      <c r="J446" s="75">
        <v>0</v>
      </c>
      <c r="K446">
        <f t="shared" si="7"/>
        <v>0</v>
      </c>
      <c r="L446" s="64">
        <v>0</v>
      </c>
      <c r="M446" s="64">
        <v>0</v>
      </c>
      <c r="N446" s="64">
        <v>0</v>
      </c>
      <c r="O446" s="75">
        <v>0</v>
      </c>
      <c r="Q446" s="24"/>
    </row>
    <row r="447" spans="1:17" hidden="1" x14ac:dyDescent="0.35">
      <c r="A447" t="s">
        <v>106</v>
      </c>
      <c r="B447" s="72">
        <v>9015907200</v>
      </c>
      <c r="C447" s="74" t="s">
        <v>45</v>
      </c>
      <c r="D447" s="40">
        <v>222.03993</v>
      </c>
      <c r="E447" s="40">
        <v>500</v>
      </c>
      <c r="F447" s="64">
        <f>Table323[[#This Row],[HES Single]]+Table323[[#This Row],[HES 2-4]]+Table323[[#This Row],[HES 4+]]</f>
        <v>0</v>
      </c>
      <c r="G447" s="64">
        <v>0</v>
      </c>
      <c r="H447" s="64">
        <v>0</v>
      </c>
      <c r="I447" s="64">
        <v>0</v>
      </c>
      <c r="J447" s="75">
        <v>0</v>
      </c>
      <c r="K447">
        <f t="shared" si="7"/>
        <v>0</v>
      </c>
      <c r="L447" s="64">
        <v>0</v>
      </c>
      <c r="M447" s="64">
        <v>0</v>
      </c>
      <c r="N447" s="64">
        <v>0</v>
      </c>
      <c r="O447" s="75">
        <v>0</v>
      </c>
      <c r="Q447" s="24"/>
    </row>
    <row r="448" spans="1:17" hidden="1" x14ac:dyDescent="0.35">
      <c r="A448" t="s">
        <v>106</v>
      </c>
      <c r="B448" s="72">
        <v>9015908100</v>
      </c>
      <c r="C448" s="74" t="s">
        <v>45</v>
      </c>
      <c r="D448" s="40">
        <v>84.037170000000003</v>
      </c>
      <c r="E448" s="40">
        <v>1396.17</v>
      </c>
      <c r="F448" s="64">
        <f>Table323[[#This Row],[HES Single]]+Table323[[#This Row],[HES 2-4]]+Table323[[#This Row],[HES 4+]]</f>
        <v>1</v>
      </c>
      <c r="G448" s="64">
        <v>1</v>
      </c>
      <c r="H448" s="64">
        <v>0</v>
      </c>
      <c r="I448" s="64">
        <v>0</v>
      </c>
      <c r="J448" s="75">
        <v>1396.17</v>
      </c>
      <c r="K448">
        <f t="shared" si="7"/>
        <v>0</v>
      </c>
      <c r="L448" s="64">
        <v>0</v>
      </c>
      <c r="M448" s="64">
        <v>0</v>
      </c>
      <c r="N448" s="64">
        <v>0</v>
      </c>
      <c r="O448" s="75">
        <v>0</v>
      </c>
      <c r="Q448" s="24"/>
    </row>
    <row r="449" spans="1:17" hidden="1" x14ac:dyDescent="0.35">
      <c r="A449" t="s">
        <v>107</v>
      </c>
      <c r="B449" s="72">
        <v>9007590100</v>
      </c>
      <c r="C449" s="74" t="s">
        <v>45</v>
      </c>
      <c r="D449" s="40">
        <v>456.93732</v>
      </c>
      <c r="E449" s="40">
        <v>0</v>
      </c>
      <c r="F449" s="64">
        <f>Table323[[#This Row],[HES Single]]+Table323[[#This Row],[HES 2-4]]+Table323[[#This Row],[HES 4+]]</f>
        <v>0</v>
      </c>
      <c r="G449" s="64">
        <v>0</v>
      </c>
      <c r="H449" s="64">
        <v>0</v>
      </c>
      <c r="I449" s="64">
        <v>0</v>
      </c>
      <c r="J449" s="75">
        <v>0</v>
      </c>
      <c r="K449">
        <f t="shared" si="7"/>
        <v>0</v>
      </c>
      <c r="L449" s="64">
        <v>0</v>
      </c>
      <c r="M449" s="64">
        <v>0</v>
      </c>
      <c r="N449" s="64">
        <v>0</v>
      </c>
      <c r="O449" s="75">
        <v>0</v>
      </c>
      <c r="Q449" s="24"/>
    </row>
    <row r="450" spans="1:17" hidden="1" x14ac:dyDescent="0.35">
      <c r="A450" t="s">
        <v>107</v>
      </c>
      <c r="B450" s="72">
        <v>9007610300</v>
      </c>
      <c r="C450" s="74" t="s">
        <v>45</v>
      </c>
      <c r="D450" s="40">
        <v>70.464870000000005</v>
      </c>
      <c r="E450" s="40">
        <v>0</v>
      </c>
      <c r="F450" s="64">
        <f>Table323[[#This Row],[HES Single]]+Table323[[#This Row],[HES 2-4]]+Table323[[#This Row],[HES 4+]]</f>
        <v>0</v>
      </c>
      <c r="G450" s="64">
        <v>0</v>
      </c>
      <c r="H450" s="64">
        <v>0</v>
      </c>
      <c r="I450" s="64">
        <v>0</v>
      </c>
      <c r="J450" s="75">
        <v>0</v>
      </c>
      <c r="K450">
        <f t="shared" ref="K450:K513" si="8">L450+M450+N450</f>
        <v>0</v>
      </c>
      <c r="L450" s="64">
        <v>0</v>
      </c>
      <c r="M450" s="64">
        <v>0</v>
      </c>
      <c r="N450" s="64">
        <v>0</v>
      </c>
      <c r="O450" s="75">
        <v>0</v>
      </c>
      <c r="Q450" s="24"/>
    </row>
    <row r="451" spans="1:17" hidden="1" x14ac:dyDescent="0.35">
      <c r="A451" t="s">
        <v>107</v>
      </c>
      <c r="B451" s="72">
        <v>9007640100</v>
      </c>
      <c r="C451" s="74" t="s">
        <v>45</v>
      </c>
      <c r="D451" s="40">
        <v>124722.933405</v>
      </c>
      <c r="E451" s="40">
        <v>136718.97500000001</v>
      </c>
      <c r="F451" s="64">
        <f>Table323[[#This Row],[HES Single]]+Table323[[#This Row],[HES 2-4]]+Table323[[#This Row],[HES 4+]]</f>
        <v>43</v>
      </c>
      <c r="G451" s="64">
        <v>43</v>
      </c>
      <c r="H451" s="64">
        <v>0</v>
      </c>
      <c r="I451" s="64">
        <v>0</v>
      </c>
      <c r="J451" s="75">
        <v>83835.83</v>
      </c>
      <c r="K451">
        <f t="shared" si="8"/>
        <v>1</v>
      </c>
      <c r="L451" s="64">
        <v>1</v>
      </c>
      <c r="M451" s="64">
        <v>0</v>
      </c>
      <c r="N451" s="64">
        <v>0</v>
      </c>
      <c r="O451" s="75">
        <v>668.9</v>
      </c>
      <c r="Q451" s="24"/>
    </row>
    <row r="452" spans="1:17" hidden="1" x14ac:dyDescent="0.35">
      <c r="A452" t="s">
        <v>108</v>
      </c>
      <c r="B452" s="72">
        <v>9011714104</v>
      </c>
      <c r="C452" s="74" t="s">
        <v>45</v>
      </c>
      <c r="D452" s="40">
        <v>82.390140000000002</v>
      </c>
      <c r="E452" s="40">
        <v>0</v>
      </c>
      <c r="F452" s="64">
        <f>Table323[[#This Row],[HES Single]]+Table323[[#This Row],[HES 2-4]]+Table323[[#This Row],[HES 4+]]</f>
        <v>0</v>
      </c>
      <c r="G452" s="64">
        <v>0</v>
      </c>
      <c r="H452" s="64">
        <v>0</v>
      </c>
      <c r="I452" s="64">
        <v>0</v>
      </c>
      <c r="J452" s="75">
        <v>0</v>
      </c>
      <c r="K452">
        <f t="shared" si="8"/>
        <v>0</v>
      </c>
      <c r="L452" s="64">
        <v>0</v>
      </c>
      <c r="M452" s="64">
        <v>0</v>
      </c>
      <c r="N452" s="64">
        <v>0</v>
      </c>
      <c r="O452" s="75">
        <v>0</v>
      </c>
      <c r="Q452" s="24"/>
    </row>
    <row r="453" spans="1:17" hidden="1" x14ac:dyDescent="0.35">
      <c r="A453" t="s">
        <v>108</v>
      </c>
      <c r="B453" s="72">
        <v>9011870100</v>
      </c>
      <c r="C453" s="74" t="s">
        <v>45</v>
      </c>
      <c r="D453" s="40">
        <v>78141.071148000003</v>
      </c>
      <c r="E453" s="40">
        <v>106701.43</v>
      </c>
      <c r="F453" s="64">
        <f>Table323[[#This Row],[HES Single]]+Table323[[#This Row],[HES 2-4]]+Table323[[#This Row],[HES 4+]]</f>
        <v>23</v>
      </c>
      <c r="G453" s="64">
        <v>23</v>
      </c>
      <c r="H453" s="64">
        <v>0</v>
      </c>
      <c r="I453" s="64">
        <v>0</v>
      </c>
      <c r="J453" s="75">
        <v>46440.76</v>
      </c>
      <c r="K453">
        <f t="shared" si="8"/>
        <v>0</v>
      </c>
      <c r="L453" s="64">
        <v>0</v>
      </c>
      <c r="M453" s="64">
        <v>0</v>
      </c>
      <c r="N453" s="64">
        <v>0</v>
      </c>
      <c r="O453" s="75">
        <v>0</v>
      </c>
      <c r="Q453" s="24"/>
    </row>
    <row r="454" spans="1:17" hidden="1" x14ac:dyDescent="0.35">
      <c r="A454" t="s">
        <v>109</v>
      </c>
      <c r="B454" s="72">
        <v>9011701100</v>
      </c>
      <c r="C454" s="74" t="s">
        <v>45</v>
      </c>
      <c r="D454" s="40">
        <v>179360.834772</v>
      </c>
      <c r="E454" s="40">
        <v>212221.08499999999</v>
      </c>
      <c r="F454" s="64">
        <f>Table323[[#This Row],[HES Single]]+Table323[[#This Row],[HES 2-4]]+Table323[[#This Row],[HES 4+]]</f>
        <v>62</v>
      </c>
      <c r="G454" s="64">
        <v>62</v>
      </c>
      <c r="H454" s="64">
        <v>0</v>
      </c>
      <c r="I454" s="64">
        <v>0</v>
      </c>
      <c r="J454" s="75">
        <v>107040.03</v>
      </c>
      <c r="K454">
        <f t="shared" si="8"/>
        <v>1</v>
      </c>
      <c r="L454" s="64">
        <v>1</v>
      </c>
      <c r="M454" s="64">
        <v>0</v>
      </c>
      <c r="N454" s="64">
        <v>0</v>
      </c>
      <c r="O454" s="75">
        <v>13885.39</v>
      </c>
      <c r="Q454" s="24"/>
    </row>
    <row r="455" spans="1:17" hidden="1" x14ac:dyDescent="0.35">
      <c r="A455" t="s">
        <v>109</v>
      </c>
      <c r="B455" s="72">
        <v>9011701200</v>
      </c>
      <c r="C455" s="74" t="s">
        <v>45</v>
      </c>
      <c r="D455" s="40">
        <v>81199.583157000001</v>
      </c>
      <c r="E455" s="40">
        <v>96280.63</v>
      </c>
      <c r="F455" s="64">
        <f>Table323[[#This Row],[HES Single]]+Table323[[#This Row],[HES 2-4]]+Table323[[#This Row],[HES 4+]]</f>
        <v>39</v>
      </c>
      <c r="G455" s="64">
        <v>39</v>
      </c>
      <c r="H455" s="64">
        <v>0</v>
      </c>
      <c r="I455" s="64">
        <v>0</v>
      </c>
      <c r="J455" s="75">
        <v>80581.77</v>
      </c>
      <c r="K455">
        <f t="shared" si="8"/>
        <v>0</v>
      </c>
      <c r="L455" s="64">
        <v>0</v>
      </c>
      <c r="M455" s="64">
        <v>0</v>
      </c>
      <c r="N455" s="64">
        <v>0</v>
      </c>
      <c r="O455" s="75">
        <v>0</v>
      </c>
      <c r="Q455" s="24"/>
    </row>
    <row r="456" spans="1:17" hidden="1" x14ac:dyDescent="0.35">
      <c r="A456" t="s">
        <v>109</v>
      </c>
      <c r="B456" s="72">
        <v>9011705400</v>
      </c>
      <c r="C456" s="74" t="s">
        <v>45</v>
      </c>
      <c r="D456" s="40">
        <v>62.707889999999999</v>
      </c>
      <c r="E456" s="40">
        <v>0</v>
      </c>
      <c r="F456" s="64">
        <f>Table323[[#This Row],[HES Single]]+Table323[[#This Row],[HES 2-4]]+Table323[[#This Row],[HES 4+]]</f>
        <v>0</v>
      </c>
      <c r="G456" s="64">
        <v>0</v>
      </c>
      <c r="H456" s="64">
        <v>0</v>
      </c>
      <c r="I456" s="64">
        <v>0</v>
      </c>
      <c r="J456" s="75">
        <v>0</v>
      </c>
      <c r="K456">
        <f t="shared" si="8"/>
        <v>0</v>
      </c>
      <c r="L456" s="64">
        <v>0</v>
      </c>
      <c r="M456" s="64">
        <v>0</v>
      </c>
      <c r="N456" s="64">
        <v>0</v>
      </c>
      <c r="O456" s="75">
        <v>0</v>
      </c>
      <c r="Q456" s="24"/>
    </row>
    <row r="457" spans="1:17" hidden="1" x14ac:dyDescent="0.35">
      <c r="A457" t="s">
        <v>109</v>
      </c>
      <c r="B457" s="72">
        <v>9011980000</v>
      </c>
      <c r="C457" s="74" t="s">
        <v>45</v>
      </c>
      <c r="D457" s="40">
        <v>102.87417000000001</v>
      </c>
      <c r="E457" s="40">
        <v>0</v>
      </c>
      <c r="F457" s="64">
        <f>Table323[[#This Row],[HES Single]]+Table323[[#This Row],[HES 2-4]]+Table323[[#This Row],[HES 4+]]</f>
        <v>0</v>
      </c>
      <c r="G457" s="64">
        <v>0</v>
      </c>
      <c r="H457" s="64">
        <v>0</v>
      </c>
      <c r="I457" s="64">
        <v>0</v>
      </c>
      <c r="J457" s="75">
        <v>0</v>
      </c>
      <c r="K457">
        <f t="shared" si="8"/>
        <v>0</v>
      </c>
      <c r="L457" s="64">
        <v>0</v>
      </c>
      <c r="M457" s="64">
        <v>0</v>
      </c>
      <c r="N457" s="64">
        <v>0</v>
      </c>
      <c r="O457" s="75">
        <v>0</v>
      </c>
      <c r="Q457" s="24"/>
    </row>
    <row r="458" spans="1:17" x14ac:dyDescent="0.35">
      <c r="A458" t="s">
        <v>110</v>
      </c>
      <c r="B458" s="72">
        <v>9001100300</v>
      </c>
      <c r="C458" s="74" t="s">
        <v>45</v>
      </c>
      <c r="D458" s="40">
        <v>19364.431653</v>
      </c>
      <c r="E458" s="40">
        <v>0</v>
      </c>
      <c r="F458" s="64">
        <f>Table323[[#This Row],[HES Single]]+Table323[[#This Row],[HES 2-4]]+Table323[[#This Row],[HES 4+]]</f>
        <v>0</v>
      </c>
      <c r="G458" s="64">
        <v>0</v>
      </c>
      <c r="H458" s="64">
        <v>0</v>
      </c>
      <c r="I458" s="64">
        <v>0</v>
      </c>
      <c r="J458" s="75">
        <v>0</v>
      </c>
      <c r="K458">
        <f t="shared" si="8"/>
        <v>0</v>
      </c>
      <c r="L458" s="64">
        <v>0</v>
      </c>
      <c r="M458" s="64">
        <v>0</v>
      </c>
      <c r="N458" s="64">
        <v>0</v>
      </c>
      <c r="O458" s="75">
        <v>0</v>
      </c>
      <c r="Q458" s="24"/>
    </row>
    <row r="459" spans="1:17" hidden="1" x14ac:dyDescent="0.35">
      <c r="A459" t="s">
        <v>110</v>
      </c>
      <c r="B459" s="72">
        <v>9011693300</v>
      </c>
      <c r="C459" s="74" t="s">
        <v>45</v>
      </c>
      <c r="D459" s="40">
        <v>33.602310000000003</v>
      </c>
      <c r="E459" s="40">
        <v>0</v>
      </c>
      <c r="F459" s="64">
        <f>Table323[[#This Row],[HES Single]]+Table323[[#This Row],[HES 2-4]]+Table323[[#This Row],[HES 4+]]</f>
        <v>0</v>
      </c>
      <c r="G459" s="64">
        <v>0</v>
      </c>
      <c r="H459" s="64">
        <v>0</v>
      </c>
      <c r="I459" s="64">
        <v>0</v>
      </c>
      <c r="J459" s="75">
        <v>0</v>
      </c>
      <c r="K459">
        <f t="shared" si="8"/>
        <v>0</v>
      </c>
      <c r="L459" s="64">
        <v>0</v>
      </c>
      <c r="M459" s="64">
        <v>0</v>
      </c>
      <c r="N459" s="64">
        <v>0</v>
      </c>
      <c r="O459" s="75">
        <v>0</v>
      </c>
      <c r="Q459" s="24"/>
    </row>
    <row r="460" spans="1:17" hidden="1" x14ac:dyDescent="0.35">
      <c r="A460" t="s">
        <v>110</v>
      </c>
      <c r="B460" s="72">
        <v>9011695201</v>
      </c>
      <c r="C460" s="74" t="s">
        <v>45</v>
      </c>
      <c r="D460" s="40">
        <v>115.56741</v>
      </c>
      <c r="E460" s="40">
        <v>0</v>
      </c>
      <c r="F460" s="64">
        <f>Table323[[#This Row],[HES Single]]+Table323[[#This Row],[HES 2-4]]+Table323[[#This Row],[HES 4+]]</f>
        <v>0</v>
      </c>
      <c r="G460" s="64">
        <v>0</v>
      </c>
      <c r="H460" s="64">
        <v>0</v>
      </c>
      <c r="I460" s="64">
        <v>0</v>
      </c>
      <c r="J460" s="75">
        <v>0</v>
      </c>
      <c r="K460">
        <f t="shared" si="8"/>
        <v>0</v>
      </c>
      <c r="L460" s="64">
        <v>0</v>
      </c>
      <c r="M460" s="64">
        <v>0</v>
      </c>
      <c r="N460" s="64">
        <v>0</v>
      </c>
      <c r="O460" s="75">
        <v>0</v>
      </c>
      <c r="Q460" s="24"/>
    </row>
    <row r="461" spans="1:17" hidden="1" x14ac:dyDescent="0.35">
      <c r="A461" t="s">
        <v>110</v>
      </c>
      <c r="B461" s="72">
        <v>9011700100</v>
      </c>
      <c r="C461" s="74" t="s">
        <v>45</v>
      </c>
      <c r="D461" s="40">
        <v>56.631750000000004</v>
      </c>
      <c r="E461" s="40">
        <v>0</v>
      </c>
      <c r="F461" s="64">
        <f>Table323[[#This Row],[HES Single]]+Table323[[#This Row],[HES 2-4]]+Table323[[#This Row],[HES 4+]]</f>
        <v>0</v>
      </c>
      <c r="G461" s="64">
        <v>0</v>
      </c>
      <c r="H461" s="64">
        <v>0</v>
      </c>
      <c r="I461" s="64">
        <v>0</v>
      </c>
      <c r="J461" s="75">
        <v>0</v>
      </c>
      <c r="K461">
        <f t="shared" si="8"/>
        <v>0</v>
      </c>
      <c r="L461" s="64">
        <v>0</v>
      </c>
      <c r="M461" s="64">
        <v>0</v>
      </c>
      <c r="N461" s="64">
        <v>0</v>
      </c>
      <c r="O461" s="75">
        <v>0</v>
      </c>
      <c r="Q461" s="24"/>
    </row>
    <row r="462" spans="1:17" hidden="1" x14ac:dyDescent="0.35">
      <c r="A462" t="s">
        <v>110</v>
      </c>
      <c r="B462" s="72">
        <v>9011701100</v>
      </c>
      <c r="C462" s="74" t="s">
        <v>45</v>
      </c>
      <c r="D462" s="40">
        <v>110.07087</v>
      </c>
      <c r="E462" s="40">
        <v>0</v>
      </c>
      <c r="F462" s="64">
        <f>Table323[[#This Row],[HES Single]]+Table323[[#This Row],[HES 2-4]]+Table323[[#This Row],[HES 4+]]</f>
        <v>0</v>
      </c>
      <c r="G462" s="64">
        <v>0</v>
      </c>
      <c r="H462" s="64">
        <v>0</v>
      </c>
      <c r="I462" s="64">
        <v>0</v>
      </c>
      <c r="J462" s="75">
        <v>0</v>
      </c>
      <c r="K462">
        <f t="shared" si="8"/>
        <v>0</v>
      </c>
      <c r="L462" s="64">
        <v>0</v>
      </c>
      <c r="M462" s="64">
        <v>0</v>
      </c>
      <c r="N462" s="64">
        <v>0</v>
      </c>
      <c r="O462" s="75">
        <v>0</v>
      </c>
      <c r="Q462" s="24"/>
    </row>
    <row r="463" spans="1:17" hidden="1" x14ac:dyDescent="0.35">
      <c r="A463" t="s">
        <v>110</v>
      </c>
      <c r="B463" s="72">
        <v>9011701200</v>
      </c>
      <c r="C463" s="74" t="s">
        <v>45</v>
      </c>
      <c r="D463" s="40">
        <v>31.41432</v>
      </c>
      <c r="E463" s="40">
        <v>0</v>
      </c>
      <c r="F463" s="64">
        <f>Table323[[#This Row],[HES Single]]+Table323[[#This Row],[HES 2-4]]+Table323[[#This Row],[HES 4+]]</f>
        <v>0</v>
      </c>
      <c r="G463" s="64">
        <v>0</v>
      </c>
      <c r="H463" s="64">
        <v>0</v>
      </c>
      <c r="I463" s="64">
        <v>0</v>
      </c>
      <c r="J463" s="75">
        <v>0</v>
      </c>
      <c r="K463">
        <f t="shared" si="8"/>
        <v>0</v>
      </c>
      <c r="L463" s="64">
        <v>0</v>
      </c>
      <c r="M463" s="64">
        <v>0</v>
      </c>
      <c r="N463" s="64">
        <v>0</v>
      </c>
      <c r="O463" s="75">
        <v>0</v>
      </c>
      <c r="Q463" s="24"/>
    </row>
    <row r="464" spans="1:17" hidden="1" x14ac:dyDescent="0.35">
      <c r="A464" t="s">
        <v>110</v>
      </c>
      <c r="B464" s="72">
        <v>9011705101</v>
      </c>
      <c r="C464" s="74" t="s">
        <v>45</v>
      </c>
      <c r="D464" s="40">
        <v>18.92877</v>
      </c>
      <c r="E464" s="40">
        <v>0</v>
      </c>
      <c r="F464" s="64">
        <f>Table323[[#This Row],[HES Single]]+Table323[[#This Row],[HES 2-4]]+Table323[[#This Row],[HES 4+]]</f>
        <v>0</v>
      </c>
      <c r="G464" s="64">
        <v>0</v>
      </c>
      <c r="H464" s="64">
        <v>0</v>
      </c>
      <c r="I464" s="64">
        <v>0</v>
      </c>
      <c r="J464" s="75">
        <v>0</v>
      </c>
      <c r="K464">
        <f t="shared" si="8"/>
        <v>0</v>
      </c>
      <c r="L464" s="64">
        <v>0</v>
      </c>
      <c r="M464" s="64">
        <v>0</v>
      </c>
      <c r="N464" s="64">
        <v>0</v>
      </c>
      <c r="O464" s="75">
        <v>0</v>
      </c>
      <c r="Q464" s="24"/>
    </row>
    <row r="465" spans="1:17" hidden="1" x14ac:dyDescent="0.35">
      <c r="A465" t="s">
        <v>110</v>
      </c>
      <c r="B465" s="72">
        <v>9011707100</v>
      </c>
      <c r="C465" s="74" t="s">
        <v>45</v>
      </c>
      <c r="D465" s="40">
        <v>51.990119999999997</v>
      </c>
      <c r="E465" s="40">
        <v>0</v>
      </c>
      <c r="F465" s="64">
        <f>Table323[[#This Row],[HES Single]]+Table323[[#This Row],[HES 2-4]]+Table323[[#This Row],[HES 4+]]</f>
        <v>0</v>
      </c>
      <c r="G465" s="64">
        <v>0</v>
      </c>
      <c r="H465" s="64">
        <v>0</v>
      </c>
      <c r="I465" s="64">
        <v>0</v>
      </c>
      <c r="J465" s="75">
        <v>0</v>
      </c>
      <c r="K465">
        <f t="shared" si="8"/>
        <v>0</v>
      </c>
      <c r="L465" s="64">
        <v>0</v>
      </c>
      <c r="M465" s="64">
        <v>0</v>
      </c>
      <c r="N465" s="64">
        <v>0</v>
      </c>
      <c r="O465" s="75">
        <v>0</v>
      </c>
      <c r="Q465" s="24"/>
    </row>
    <row r="466" spans="1:17" hidden="1" x14ac:dyDescent="0.35">
      <c r="A466" t="s">
        <v>110</v>
      </c>
      <c r="B466" s="72">
        <v>9011708100</v>
      </c>
      <c r="C466" s="74" t="s">
        <v>45</v>
      </c>
      <c r="D466" s="40">
        <v>32.288550000000001</v>
      </c>
      <c r="E466" s="40">
        <v>0</v>
      </c>
      <c r="F466" s="64">
        <f>Table323[[#This Row],[HES Single]]+Table323[[#This Row],[HES 2-4]]+Table323[[#This Row],[HES 4+]]</f>
        <v>0</v>
      </c>
      <c r="G466" s="64">
        <v>0</v>
      </c>
      <c r="H466" s="64">
        <v>0</v>
      </c>
      <c r="I466" s="64">
        <v>0</v>
      </c>
      <c r="J466" s="75">
        <v>0</v>
      </c>
      <c r="K466">
        <f t="shared" si="8"/>
        <v>0</v>
      </c>
      <c r="L466" s="64">
        <v>0</v>
      </c>
      <c r="M466" s="64">
        <v>0</v>
      </c>
      <c r="N466" s="64">
        <v>0</v>
      </c>
      <c r="O466" s="75">
        <v>0</v>
      </c>
      <c r="Q466" s="24"/>
    </row>
    <row r="467" spans="1:17" hidden="1" x14ac:dyDescent="0.35">
      <c r="A467" t="s">
        <v>110</v>
      </c>
      <c r="B467" s="72">
        <v>9011709100</v>
      </c>
      <c r="C467" s="74" t="s">
        <v>45</v>
      </c>
      <c r="D467" s="40">
        <v>667.34177999999997</v>
      </c>
      <c r="E467" s="40">
        <v>0</v>
      </c>
      <c r="F467" s="64">
        <f>Table323[[#This Row],[HES Single]]+Table323[[#This Row],[HES 2-4]]+Table323[[#This Row],[HES 4+]]</f>
        <v>0</v>
      </c>
      <c r="G467" s="64">
        <v>0</v>
      </c>
      <c r="H467" s="64">
        <v>0</v>
      </c>
      <c r="I467" s="64">
        <v>0</v>
      </c>
      <c r="J467" s="75">
        <v>0</v>
      </c>
      <c r="K467">
        <f t="shared" si="8"/>
        <v>0</v>
      </c>
      <c r="L467" s="64">
        <v>0</v>
      </c>
      <c r="M467" s="64">
        <v>0</v>
      </c>
      <c r="N467" s="64">
        <v>0</v>
      </c>
      <c r="O467" s="75">
        <v>0</v>
      </c>
      <c r="Q467" s="24"/>
    </row>
    <row r="468" spans="1:17" hidden="1" x14ac:dyDescent="0.35">
      <c r="A468" t="s">
        <v>110</v>
      </c>
      <c r="B468" s="72">
        <v>9011709200</v>
      </c>
      <c r="C468" s="74" t="s">
        <v>55</v>
      </c>
      <c r="D468" s="40">
        <v>31.312889999999999</v>
      </c>
      <c r="E468" s="40">
        <v>0</v>
      </c>
      <c r="F468" s="64">
        <f>Table323[[#This Row],[HES Single]]+Table323[[#This Row],[HES 2-4]]+Table323[[#This Row],[HES 4+]]</f>
        <v>0</v>
      </c>
      <c r="G468" s="64">
        <v>0</v>
      </c>
      <c r="H468" s="64">
        <v>0</v>
      </c>
      <c r="I468" s="64">
        <v>0</v>
      </c>
      <c r="J468" s="75">
        <v>0</v>
      </c>
      <c r="K468">
        <f t="shared" si="8"/>
        <v>0</v>
      </c>
      <c r="L468" s="64">
        <v>0</v>
      </c>
      <c r="M468" s="64">
        <v>0</v>
      </c>
      <c r="N468" s="64">
        <v>0</v>
      </c>
      <c r="O468" s="75">
        <v>0</v>
      </c>
      <c r="Q468" s="24"/>
    </row>
    <row r="469" spans="1:17" hidden="1" x14ac:dyDescent="0.35">
      <c r="A469" t="s">
        <v>110</v>
      </c>
      <c r="B469" s="72">
        <v>9011710100</v>
      </c>
      <c r="C469" s="74" t="s">
        <v>45</v>
      </c>
      <c r="D469" s="40">
        <v>47584.199796000001</v>
      </c>
      <c r="E469" s="40">
        <v>95584.625</v>
      </c>
      <c r="F469" s="64">
        <f>Table323[[#This Row],[HES Single]]+Table323[[#This Row],[HES 2-4]]+Table323[[#This Row],[HES 4+]]</f>
        <v>20</v>
      </c>
      <c r="G469" s="64">
        <v>20</v>
      </c>
      <c r="H469" s="64">
        <v>0</v>
      </c>
      <c r="I469" s="64">
        <v>0</v>
      </c>
      <c r="J469" s="75">
        <v>40612.58</v>
      </c>
      <c r="K469">
        <f t="shared" si="8"/>
        <v>1</v>
      </c>
      <c r="L469" s="64">
        <v>1</v>
      </c>
      <c r="M469" s="64">
        <v>0</v>
      </c>
      <c r="N469" s="64">
        <v>0</v>
      </c>
      <c r="O469" s="75">
        <v>241.55</v>
      </c>
      <c r="Q469" s="24"/>
    </row>
    <row r="470" spans="1:17" hidden="1" x14ac:dyDescent="0.35">
      <c r="A470" t="s">
        <v>110</v>
      </c>
      <c r="B470" s="72">
        <v>9011711100</v>
      </c>
      <c r="C470" s="74" t="s">
        <v>45</v>
      </c>
      <c r="D470" s="40">
        <v>64.480500000000006</v>
      </c>
      <c r="E470" s="40">
        <v>0</v>
      </c>
      <c r="F470" s="64">
        <f>Table323[[#This Row],[HES Single]]+Table323[[#This Row],[HES 2-4]]+Table323[[#This Row],[HES 4+]]</f>
        <v>0</v>
      </c>
      <c r="G470" s="64">
        <v>0</v>
      </c>
      <c r="H470" s="64">
        <v>0</v>
      </c>
      <c r="I470" s="64">
        <v>0</v>
      </c>
      <c r="J470" s="75">
        <v>0</v>
      </c>
      <c r="K470">
        <f t="shared" si="8"/>
        <v>0</v>
      </c>
      <c r="L470" s="64">
        <v>0</v>
      </c>
      <c r="M470" s="64">
        <v>0</v>
      </c>
      <c r="N470" s="64">
        <v>0</v>
      </c>
      <c r="O470" s="75">
        <v>0</v>
      </c>
      <c r="Q470" s="24"/>
    </row>
    <row r="471" spans="1:17" hidden="1" x14ac:dyDescent="0.35">
      <c r="A471" t="s">
        <v>110</v>
      </c>
      <c r="B471" s="72">
        <v>9011870501</v>
      </c>
      <c r="C471" s="74" t="s">
        <v>55</v>
      </c>
      <c r="D471" s="40">
        <v>49.029330000000002</v>
      </c>
      <c r="E471" s="40">
        <v>0</v>
      </c>
      <c r="F471" s="64">
        <f>Table323[[#This Row],[HES Single]]+Table323[[#This Row],[HES 2-4]]+Table323[[#This Row],[HES 4+]]</f>
        <v>0</v>
      </c>
      <c r="G471" s="64">
        <v>0</v>
      </c>
      <c r="H471" s="64">
        <v>0</v>
      </c>
      <c r="I471" s="64">
        <v>0</v>
      </c>
      <c r="J471" s="75">
        <v>0</v>
      </c>
      <c r="K471">
        <f t="shared" si="8"/>
        <v>0</v>
      </c>
      <c r="L471" s="64">
        <v>0</v>
      </c>
      <c r="M471" s="64">
        <v>0</v>
      </c>
      <c r="N471" s="64">
        <v>0</v>
      </c>
      <c r="O471" s="75">
        <v>0</v>
      </c>
      <c r="Q471" s="24"/>
    </row>
    <row r="472" spans="1:17" hidden="1" x14ac:dyDescent="0.35">
      <c r="A472" t="s">
        <v>110</v>
      </c>
      <c r="B472" s="72">
        <v>9013881100</v>
      </c>
      <c r="C472" s="74" t="s">
        <v>45</v>
      </c>
      <c r="D472" s="40">
        <v>75.125820000000004</v>
      </c>
      <c r="E472" s="40">
        <v>0</v>
      </c>
      <c r="F472" s="64">
        <f>Table323[[#This Row],[HES Single]]+Table323[[#This Row],[HES 2-4]]+Table323[[#This Row],[HES 4+]]</f>
        <v>0</v>
      </c>
      <c r="G472" s="64">
        <v>0</v>
      </c>
      <c r="H472" s="64">
        <v>0</v>
      </c>
      <c r="I472" s="64">
        <v>0</v>
      </c>
      <c r="J472" s="75">
        <v>0</v>
      </c>
      <c r="K472">
        <f t="shared" si="8"/>
        <v>0</v>
      </c>
      <c r="L472" s="64">
        <v>0</v>
      </c>
      <c r="M472" s="64">
        <v>0</v>
      </c>
      <c r="N472" s="64">
        <v>0</v>
      </c>
      <c r="O472" s="75">
        <v>0</v>
      </c>
      <c r="Q472" s="24"/>
    </row>
    <row r="473" spans="1:17" hidden="1" x14ac:dyDescent="0.35">
      <c r="A473" t="s">
        <v>110</v>
      </c>
      <c r="B473" s="72">
        <v>9015905100</v>
      </c>
      <c r="C473" s="74" t="s">
        <v>45</v>
      </c>
      <c r="D473" s="40">
        <v>11.2056</v>
      </c>
      <c r="E473" s="40">
        <v>0</v>
      </c>
      <c r="F473" s="64">
        <f>Table323[[#This Row],[HES Single]]+Table323[[#This Row],[HES 2-4]]+Table323[[#This Row],[HES 4+]]</f>
        <v>0</v>
      </c>
      <c r="G473" s="64">
        <v>0</v>
      </c>
      <c r="H473" s="64">
        <v>0</v>
      </c>
      <c r="I473" s="64">
        <v>0</v>
      </c>
      <c r="J473" s="75">
        <v>0</v>
      </c>
      <c r="K473">
        <f t="shared" si="8"/>
        <v>0</v>
      </c>
      <c r="L473" s="64">
        <v>0</v>
      </c>
      <c r="M473" s="64">
        <v>0</v>
      </c>
      <c r="N473" s="64">
        <v>0</v>
      </c>
      <c r="O473" s="75">
        <v>0</v>
      </c>
      <c r="Q473" s="24"/>
    </row>
    <row r="474" spans="1:17" hidden="1" x14ac:dyDescent="0.35">
      <c r="A474" t="s">
        <v>110</v>
      </c>
      <c r="B474" s="72">
        <v>9015907300</v>
      </c>
      <c r="C474" s="74" t="s">
        <v>45</v>
      </c>
      <c r="D474" s="40">
        <v>95.846519999999998</v>
      </c>
      <c r="E474" s="40">
        <v>0</v>
      </c>
      <c r="F474" s="64">
        <f>Table323[[#This Row],[HES Single]]+Table323[[#This Row],[HES 2-4]]+Table323[[#This Row],[HES 4+]]</f>
        <v>0</v>
      </c>
      <c r="G474" s="64">
        <v>0</v>
      </c>
      <c r="H474" s="64">
        <v>0</v>
      </c>
      <c r="I474" s="64">
        <v>0</v>
      </c>
      <c r="J474" s="75">
        <v>0</v>
      </c>
      <c r="K474">
        <f t="shared" si="8"/>
        <v>0</v>
      </c>
      <c r="L474" s="64">
        <v>0</v>
      </c>
      <c r="M474" s="64">
        <v>0</v>
      </c>
      <c r="N474" s="64">
        <v>0</v>
      </c>
      <c r="O474" s="75">
        <v>0</v>
      </c>
      <c r="Q474" s="24"/>
    </row>
    <row r="475" spans="1:17" hidden="1" x14ac:dyDescent="0.35">
      <c r="A475" t="s">
        <v>110</v>
      </c>
      <c r="B475" s="72">
        <v>9015908100</v>
      </c>
      <c r="C475" s="74" t="s">
        <v>45</v>
      </c>
      <c r="D475" s="40">
        <v>118.38330000000001</v>
      </c>
      <c r="E475" s="40">
        <v>0</v>
      </c>
      <c r="F475" s="64">
        <f>Table323[[#This Row],[HES Single]]+Table323[[#This Row],[HES 2-4]]+Table323[[#This Row],[HES 4+]]</f>
        <v>0</v>
      </c>
      <c r="G475" s="64">
        <v>0</v>
      </c>
      <c r="H475" s="64">
        <v>0</v>
      </c>
      <c r="I475" s="64">
        <v>0</v>
      </c>
      <c r="J475" s="75">
        <v>0</v>
      </c>
      <c r="K475">
        <f t="shared" si="8"/>
        <v>0</v>
      </c>
      <c r="L475" s="64">
        <v>0</v>
      </c>
      <c r="M475" s="64">
        <v>0</v>
      </c>
      <c r="N475" s="64">
        <v>0</v>
      </c>
      <c r="O475" s="75">
        <v>0</v>
      </c>
      <c r="Q475" s="24"/>
    </row>
    <row r="476" spans="1:17" hidden="1" x14ac:dyDescent="0.35">
      <c r="A476" t="s">
        <v>111</v>
      </c>
      <c r="B476" s="72">
        <v>9005263200</v>
      </c>
      <c r="C476" s="74" t="s">
        <v>45</v>
      </c>
      <c r="D476" s="40">
        <v>54.810839999999999</v>
      </c>
      <c r="E476" s="40">
        <v>0</v>
      </c>
      <c r="F476" s="64">
        <f>Table323[[#This Row],[HES Single]]+Table323[[#This Row],[HES 2-4]]+Table323[[#This Row],[HES 4+]]</f>
        <v>0</v>
      </c>
      <c r="G476" s="64">
        <v>0</v>
      </c>
      <c r="H476" s="64">
        <v>0</v>
      </c>
      <c r="I476" s="64">
        <v>0</v>
      </c>
      <c r="J476" s="75">
        <v>0</v>
      </c>
      <c r="K476">
        <f t="shared" si="8"/>
        <v>0</v>
      </c>
      <c r="L476" s="64">
        <v>0</v>
      </c>
      <c r="M476" s="64">
        <v>0</v>
      </c>
      <c r="N476" s="64">
        <v>0</v>
      </c>
      <c r="O476" s="75">
        <v>0</v>
      </c>
      <c r="Q476" s="24"/>
    </row>
    <row r="477" spans="1:17" hidden="1" x14ac:dyDescent="0.35">
      <c r="A477" t="s">
        <v>111</v>
      </c>
      <c r="B477" s="72">
        <v>9005265100</v>
      </c>
      <c r="C477" s="74" t="s">
        <v>45</v>
      </c>
      <c r="D477" s="40">
        <v>91.600949999999997</v>
      </c>
      <c r="E477" s="40">
        <v>0</v>
      </c>
      <c r="F477" s="64">
        <f>Table323[[#This Row],[HES Single]]+Table323[[#This Row],[HES 2-4]]+Table323[[#This Row],[HES 4+]]</f>
        <v>0</v>
      </c>
      <c r="G477" s="64">
        <v>0</v>
      </c>
      <c r="H477" s="64">
        <v>0</v>
      </c>
      <c r="I477" s="64">
        <v>0</v>
      </c>
      <c r="J477" s="75">
        <v>0</v>
      </c>
      <c r="K477">
        <f t="shared" si="8"/>
        <v>0</v>
      </c>
      <c r="L477" s="64">
        <v>0</v>
      </c>
      <c r="M477" s="64">
        <v>0</v>
      </c>
      <c r="N477" s="64">
        <v>0</v>
      </c>
      <c r="O477" s="75">
        <v>0</v>
      </c>
      <c r="Q477" s="24"/>
    </row>
    <row r="478" spans="1:17" hidden="1" x14ac:dyDescent="0.35">
      <c r="A478" t="s">
        <v>111</v>
      </c>
      <c r="B478" s="72">
        <v>9005296100</v>
      </c>
      <c r="C478" s="74" t="s">
        <v>45</v>
      </c>
      <c r="D478" s="40">
        <v>322.83237000000003</v>
      </c>
      <c r="E478" s="40">
        <v>0</v>
      </c>
      <c r="F478" s="64">
        <f>Table323[[#This Row],[HES Single]]+Table323[[#This Row],[HES 2-4]]+Table323[[#This Row],[HES 4+]]</f>
        <v>0</v>
      </c>
      <c r="G478" s="64">
        <v>0</v>
      </c>
      <c r="H478" s="64">
        <v>0</v>
      </c>
      <c r="I478" s="64">
        <v>0</v>
      </c>
      <c r="J478" s="75">
        <v>0</v>
      </c>
      <c r="K478">
        <f t="shared" si="8"/>
        <v>0</v>
      </c>
      <c r="L478" s="64">
        <v>0</v>
      </c>
      <c r="M478" s="64">
        <v>0</v>
      </c>
      <c r="N478" s="64">
        <v>0</v>
      </c>
      <c r="O478" s="75">
        <v>0</v>
      </c>
      <c r="Q478" s="24"/>
    </row>
    <row r="479" spans="1:17" hidden="1" x14ac:dyDescent="0.35">
      <c r="A479" t="s">
        <v>111</v>
      </c>
      <c r="B479" s="72">
        <v>9005300100</v>
      </c>
      <c r="C479" s="74" t="s">
        <v>45</v>
      </c>
      <c r="D479" s="40">
        <v>39975.263642999998</v>
      </c>
      <c r="E479" s="40">
        <v>56874.63</v>
      </c>
      <c r="F479" s="64">
        <f>Table323[[#This Row],[HES Single]]+Table323[[#This Row],[HES 2-4]]+Table323[[#This Row],[HES 4+]]</f>
        <v>0</v>
      </c>
      <c r="G479" s="64">
        <v>0</v>
      </c>
      <c r="H479" s="64">
        <v>0</v>
      </c>
      <c r="I479" s="64">
        <v>0</v>
      </c>
      <c r="J479" s="75">
        <v>0</v>
      </c>
      <c r="K479">
        <f t="shared" si="8"/>
        <v>1</v>
      </c>
      <c r="L479" s="64">
        <v>1</v>
      </c>
      <c r="M479" s="64">
        <v>0</v>
      </c>
      <c r="N479" s="64">
        <v>0</v>
      </c>
      <c r="O479" s="75">
        <v>15317.64</v>
      </c>
      <c r="Q479" s="24" t="s">
        <v>11</v>
      </c>
    </row>
    <row r="480" spans="1:17" hidden="1" x14ac:dyDescent="0.35">
      <c r="A480" t="s">
        <v>111</v>
      </c>
      <c r="B480" s="72">
        <v>9005300400</v>
      </c>
      <c r="C480" s="74" t="s">
        <v>45</v>
      </c>
      <c r="D480" s="40">
        <v>27657.315126000001</v>
      </c>
      <c r="E480" s="40">
        <v>33987.58</v>
      </c>
      <c r="F480" s="64">
        <f>Table323[[#This Row],[HES Single]]+Table323[[#This Row],[HES 2-4]]+Table323[[#This Row],[HES 4+]]</f>
        <v>11</v>
      </c>
      <c r="G480" s="64">
        <v>11</v>
      </c>
      <c r="H480" s="64">
        <v>0</v>
      </c>
      <c r="I480" s="64">
        <v>0</v>
      </c>
      <c r="J480" s="75">
        <v>29644.78</v>
      </c>
      <c r="K480">
        <f t="shared" si="8"/>
        <v>0</v>
      </c>
      <c r="L480" s="64">
        <v>0</v>
      </c>
      <c r="M480" s="64">
        <v>0</v>
      </c>
      <c r="N480" s="64">
        <v>0</v>
      </c>
      <c r="O480" s="75">
        <v>0</v>
      </c>
      <c r="Q480" s="24"/>
    </row>
    <row r="481" spans="1:17" hidden="1" x14ac:dyDescent="0.35">
      <c r="A481" t="s">
        <v>111</v>
      </c>
      <c r="B481" s="72">
        <v>9005300500</v>
      </c>
      <c r="C481" s="74" t="s">
        <v>45</v>
      </c>
      <c r="D481" s="40">
        <v>110570.65038599999</v>
      </c>
      <c r="E481" s="40">
        <v>336833.685</v>
      </c>
      <c r="F481" s="64">
        <f>Table323[[#This Row],[HES Single]]+Table323[[#This Row],[HES 2-4]]+Table323[[#This Row],[HES 4+]]</f>
        <v>88</v>
      </c>
      <c r="G481" s="64">
        <f>26+62</f>
        <v>88</v>
      </c>
      <c r="H481" s="64">
        <v>0</v>
      </c>
      <c r="I481" s="64">
        <v>0</v>
      </c>
      <c r="J481" s="75">
        <f>65094+176649.5</f>
        <v>241743.5</v>
      </c>
      <c r="K481">
        <f t="shared" si="8"/>
        <v>0</v>
      </c>
      <c r="L481" s="64">
        <v>0</v>
      </c>
      <c r="M481" s="64">
        <v>0</v>
      </c>
      <c r="N481" s="64">
        <v>0</v>
      </c>
      <c r="O481" s="75">
        <v>0</v>
      </c>
      <c r="Q481" s="24"/>
    </row>
    <row r="482" spans="1:17" hidden="1" x14ac:dyDescent="0.35">
      <c r="A482" t="s">
        <v>111</v>
      </c>
      <c r="B482" s="72">
        <v>9005303100</v>
      </c>
      <c r="C482" s="74" t="s">
        <v>45</v>
      </c>
      <c r="D482" s="40">
        <v>668.34641999999997</v>
      </c>
      <c r="E482" s="40">
        <v>5994.51</v>
      </c>
      <c r="F482" s="64">
        <f>Table323[[#This Row],[HES Single]]+Table323[[#This Row],[HES 2-4]]+Table323[[#This Row],[HES 4+]]</f>
        <v>1</v>
      </c>
      <c r="G482" s="64">
        <v>1</v>
      </c>
      <c r="H482" s="64">
        <v>0</v>
      </c>
      <c r="I482" s="64">
        <v>0</v>
      </c>
      <c r="J482" s="75">
        <v>1045.01</v>
      </c>
      <c r="K482">
        <f t="shared" si="8"/>
        <v>0</v>
      </c>
      <c r="L482" s="64">
        <v>0</v>
      </c>
      <c r="M482" s="64">
        <v>0</v>
      </c>
      <c r="N482" s="64">
        <v>0</v>
      </c>
      <c r="O482" s="75">
        <v>0</v>
      </c>
      <c r="Q482" s="24"/>
    </row>
    <row r="483" spans="1:17" hidden="1" x14ac:dyDescent="0.35">
      <c r="A483" t="s">
        <v>111</v>
      </c>
      <c r="B483" s="72">
        <v>9005310804</v>
      </c>
      <c r="C483" s="74" t="s">
        <v>45</v>
      </c>
      <c r="D483" s="40">
        <v>82.902119999999996</v>
      </c>
      <c r="E483" s="40">
        <v>0</v>
      </c>
      <c r="F483" s="64">
        <f>Table323[[#This Row],[HES Single]]+Table323[[#This Row],[HES 2-4]]+Table323[[#This Row],[HES 4+]]</f>
        <v>0</v>
      </c>
      <c r="G483" s="64">
        <v>0</v>
      </c>
      <c r="H483" s="64">
        <v>0</v>
      </c>
      <c r="I483" s="64">
        <v>0</v>
      </c>
      <c r="J483" s="75">
        <v>0</v>
      </c>
      <c r="K483">
        <f t="shared" si="8"/>
        <v>0</v>
      </c>
      <c r="L483" s="64">
        <v>0</v>
      </c>
      <c r="M483" s="64">
        <v>0</v>
      </c>
      <c r="N483" s="64">
        <v>0</v>
      </c>
      <c r="O483" s="75">
        <v>0</v>
      </c>
      <c r="Q483" s="24"/>
    </row>
    <row r="484" spans="1:17" hidden="1" x14ac:dyDescent="0.35">
      <c r="A484" t="s">
        <v>111</v>
      </c>
      <c r="B484" s="72">
        <v>9005349100</v>
      </c>
      <c r="C484" s="74" t="s">
        <v>45</v>
      </c>
      <c r="D484" s="40">
        <v>122.55159</v>
      </c>
      <c r="E484" s="40">
        <v>0</v>
      </c>
      <c r="F484" s="64">
        <f>Table323[[#This Row],[HES Single]]+Table323[[#This Row],[HES 2-4]]+Table323[[#This Row],[HES 4+]]</f>
        <v>0</v>
      </c>
      <c r="G484" s="64">
        <v>0</v>
      </c>
      <c r="H484" s="64">
        <v>0</v>
      </c>
      <c r="I484" s="64">
        <v>0</v>
      </c>
      <c r="J484" s="75">
        <v>0</v>
      </c>
      <c r="K484">
        <f t="shared" si="8"/>
        <v>0</v>
      </c>
      <c r="L484" s="64">
        <v>0</v>
      </c>
      <c r="M484" s="64">
        <v>0</v>
      </c>
      <c r="N484" s="64">
        <v>0</v>
      </c>
      <c r="O484" s="75">
        <v>0</v>
      </c>
      <c r="Q484" s="24"/>
    </row>
    <row r="485" spans="1:17" hidden="1" x14ac:dyDescent="0.35">
      <c r="A485" t="s">
        <v>112</v>
      </c>
      <c r="B485" s="72">
        <v>9011650100</v>
      </c>
      <c r="C485" s="74" t="s">
        <v>45</v>
      </c>
      <c r="D485" s="40">
        <v>68761.358945999993</v>
      </c>
      <c r="E485" s="40">
        <v>67879.710000000006</v>
      </c>
      <c r="F485" s="64">
        <f>Table323[[#This Row],[HES Single]]+Table323[[#This Row],[HES 2-4]]+Table323[[#This Row],[HES 4+]]</f>
        <v>20</v>
      </c>
      <c r="G485" s="64">
        <v>20</v>
      </c>
      <c r="H485" s="64">
        <v>0</v>
      </c>
      <c r="I485" s="64">
        <v>0</v>
      </c>
      <c r="J485" s="75">
        <v>41352.49</v>
      </c>
      <c r="K485">
        <f t="shared" si="8"/>
        <v>0</v>
      </c>
      <c r="L485" s="64">
        <v>0</v>
      </c>
      <c r="M485" s="64">
        <v>0</v>
      </c>
      <c r="N485" s="64">
        <v>0</v>
      </c>
      <c r="O485" s="75">
        <v>0</v>
      </c>
      <c r="Q485" s="24"/>
    </row>
    <row r="486" spans="1:17" hidden="1" x14ac:dyDescent="0.35">
      <c r="A486" t="s">
        <v>113</v>
      </c>
      <c r="B486" s="72">
        <v>9009190301</v>
      </c>
      <c r="C486" s="74" t="s">
        <v>45</v>
      </c>
      <c r="D486" s="40">
        <v>1363.89057</v>
      </c>
      <c r="E486" s="40">
        <v>257.63</v>
      </c>
      <c r="F486" s="64">
        <f>Table323[[#This Row],[HES Single]]+Table323[[#This Row],[HES 2-4]]+Table323[[#This Row],[HES 4+]]</f>
        <v>1</v>
      </c>
      <c r="G486" s="64">
        <v>1</v>
      </c>
      <c r="H486" s="64">
        <v>0</v>
      </c>
      <c r="I486" s="64">
        <v>0</v>
      </c>
      <c r="J486" s="75">
        <v>257.63</v>
      </c>
      <c r="K486">
        <f t="shared" si="8"/>
        <v>0</v>
      </c>
      <c r="L486" s="64">
        <v>0</v>
      </c>
      <c r="M486" s="64">
        <v>0</v>
      </c>
      <c r="N486" s="64">
        <v>0</v>
      </c>
      <c r="O486" s="75">
        <v>0</v>
      </c>
      <c r="Q486" s="24"/>
    </row>
    <row r="487" spans="1:17" hidden="1" x14ac:dyDescent="0.35">
      <c r="A487" t="s">
        <v>113</v>
      </c>
      <c r="B487" s="72">
        <v>9009194100</v>
      </c>
      <c r="C487" s="74" t="s">
        <v>45</v>
      </c>
      <c r="D487" s="40">
        <v>86890.233611999996</v>
      </c>
      <c r="E487" s="40">
        <v>90269.014999999999</v>
      </c>
      <c r="F487" s="64">
        <f>Table323[[#This Row],[HES Single]]+Table323[[#This Row],[HES 2-4]]+Table323[[#This Row],[HES 4+]]</f>
        <v>38</v>
      </c>
      <c r="G487" s="64">
        <v>38</v>
      </c>
      <c r="H487" s="64">
        <v>0</v>
      </c>
      <c r="I487" s="64">
        <v>0</v>
      </c>
      <c r="J487" s="75">
        <v>77107.02</v>
      </c>
      <c r="K487">
        <f t="shared" si="8"/>
        <v>0</v>
      </c>
      <c r="L487" s="64">
        <v>0</v>
      </c>
      <c r="M487" s="64">
        <v>0</v>
      </c>
      <c r="N487" s="64">
        <v>0</v>
      </c>
      <c r="O487" s="75">
        <v>0</v>
      </c>
      <c r="Q487" s="24"/>
    </row>
    <row r="488" spans="1:17" hidden="1" x14ac:dyDescent="0.35">
      <c r="A488" t="s">
        <v>113</v>
      </c>
      <c r="B488" s="72">
        <v>9009194201</v>
      </c>
      <c r="C488" s="74" t="s">
        <v>45</v>
      </c>
      <c r="D488" s="40">
        <v>234135.76855199999</v>
      </c>
      <c r="E488" s="40">
        <v>590774.34499999997</v>
      </c>
      <c r="F488" s="64">
        <f>Table323[[#This Row],[HES Single]]+Table323[[#This Row],[HES 2-4]]+Table323[[#This Row],[HES 4+]]</f>
        <v>112</v>
      </c>
      <c r="G488" s="64">
        <v>112</v>
      </c>
      <c r="H488" s="64">
        <v>0</v>
      </c>
      <c r="I488" s="64">
        <v>0</v>
      </c>
      <c r="J488" s="75">
        <v>228349.18</v>
      </c>
      <c r="K488">
        <f t="shared" si="8"/>
        <v>71</v>
      </c>
      <c r="L488" s="64">
        <v>0</v>
      </c>
      <c r="M488" s="64">
        <v>0</v>
      </c>
      <c r="N488" s="64">
        <v>71</v>
      </c>
      <c r="O488" s="75">
        <v>19360.62</v>
      </c>
      <c r="Q488" s="24"/>
    </row>
    <row r="489" spans="1:17" hidden="1" x14ac:dyDescent="0.35">
      <c r="A489" t="s">
        <v>113</v>
      </c>
      <c r="B489" s="72">
        <v>9009194202</v>
      </c>
      <c r="C489" s="74" t="s">
        <v>45</v>
      </c>
      <c r="D489" s="40">
        <v>75098.236353</v>
      </c>
      <c r="E489" s="40">
        <v>57129.66</v>
      </c>
      <c r="F489" s="64">
        <f>Table323[[#This Row],[HES Single]]+Table323[[#This Row],[HES 2-4]]+Table323[[#This Row],[HES 4+]]</f>
        <v>26</v>
      </c>
      <c r="G489" s="64">
        <v>26</v>
      </c>
      <c r="H489" s="64">
        <v>0</v>
      </c>
      <c r="I489" s="64">
        <v>0</v>
      </c>
      <c r="J489" s="75">
        <v>39318.76</v>
      </c>
      <c r="K489">
        <f t="shared" si="8"/>
        <v>0</v>
      </c>
      <c r="L489" s="64">
        <v>0</v>
      </c>
      <c r="M489" s="64">
        <v>0</v>
      </c>
      <c r="N489" s="64">
        <v>0</v>
      </c>
      <c r="O489" s="75">
        <v>0</v>
      </c>
      <c r="Q489" s="24"/>
    </row>
    <row r="490" spans="1:17" hidden="1" x14ac:dyDescent="0.35">
      <c r="A490" t="s">
        <v>114</v>
      </c>
      <c r="B490" s="72">
        <v>9003487201</v>
      </c>
      <c r="C490" s="74" t="s">
        <v>45</v>
      </c>
      <c r="D490" s="40">
        <v>627.58122000000003</v>
      </c>
      <c r="E490" s="40">
        <v>0</v>
      </c>
      <c r="F490" s="64">
        <f>Table323[[#This Row],[HES Single]]+Table323[[#This Row],[HES 2-4]]+Table323[[#This Row],[HES 4+]]</f>
        <v>0</v>
      </c>
      <c r="G490" s="64">
        <v>0</v>
      </c>
      <c r="H490" s="64">
        <v>0</v>
      </c>
      <c r="I490" s="64">
        <v>0</v>
      </c>
      <c r="J490" s="75">
        <v>0</v>
      </c>
      <c r="K490">
        <f t="shared" si="8"/>
        <v>0</v>
      </c>
      <c r="L490" s="64">
        <v>0</v>
      </c>
      <c r="M490" s="64">
        <v>0</v>
      </c>
      <c r="N490" s="64">
        <v>0</v>
      </c>
      <c r="O490" s="75">
        <v>0</v>
      </c>
      <c r="Q490" s="24"/>
    </row>
    <row r="491" spans="1:17" hidden="1" x14ac:dyDescent="0.35">
      <c r="A491" t="s">
        <v>114</v>
      </c>
      <c r="B491" s="72">
        <v>9003487500</v>
      </c>
      <c r="C491" s="74" t="s">
        <v>45</v>
      </c>
      <c r="D491" s="40">
        <v>902.94918000000007</v>
      </c>
      <c r="E491" s="40">
        <v>7536.29</v>
      </c>
      <c r="F491" s="64">
        <f>Table323[[#This Row],[HES Single]]+Table323[[#This Row],[HES 2-4]]+Table323[[#This Row],[HES 4+]]</f>
        <v>0</v>
      </c>
      <c r="G491" s="64">
        <v>0</v>
      </c>
      <c r="H491" s="64">
        <v>0</v>
      </c>
      <c r="I491" s="64">
        <v>0</v>
      </c>
      <c r="J491" s="75">
        <v>0</v>
      </c>
      <c r="K491">
        <f t="shared" si="8"/>
        <v>0</v>
      </c>
      <c r="L491" s="64">
        <v>0</v>
      </c>
      <c r="M491" s="64">
        <v>0</v>
      </c>
      <c r="N491" s="64">
        <v>0</v>
      </c>
      <c r="O491" s="75">
        <v>0</v>
      </c>
      <c r="Q491" s="24"/>
    </row>
    <row r="492" spans="1:17" hidden="1" x14ac:dyDescent="0.35">
      <c r="A492" t="s">
        <v>114</v>
      </c>
      <c r="B492" s="72">
        <v>9003514101</v>
      </c>
      <c r="C492" s="74" t="s">
        <v>45</v>
      </c>
      <c r="D492" s="40">
        <v>32097.059820000002</v>
      </c>
      <c r="E492" s="40">
        <v>25696.22</v>
      </c>
      <c r="F492" s="64">
        <f>Table323[[#This Row],[HES Single]]+Table323[[#This Row],[HES 2-4]]+Table323[[#This Row],[HES 4+]]</f>
        <v>18</v>
      </c>
      <c r="G492" s="64">
        <v>18</v>
      </c>
      <c r="H492" s="64">
        <v>0</v>
      </c>
      <c r="I492" s="64">
        <v>0</v>
      </c>
      <c r="J492" s="75">
        <v>11313.56</v>
      </c>
      <c r="K492">
        <f t="shared" si="8"/>
        <v>0</v>
      </c>
      <c r="L492" s="64">
        <v>0</v>
      </c>
      <c r="M492" s="64">
        <v>0</v>
      </c>
      <c r="N492" s="64">
        <v>0</v>
      </c>
      <c r="O492" s="75">
        <v>0</v>
      </c>
      <c r="Q492" s="24"/>
    </row>
    <row r="493" spans="1:17" hidden="1" x14ac:dyDescent="0.35">
      <c r="A493" t="s">
        <v>114</v>
      </c>
      <c r="B493" s="72">
        <v>9003514102</v>
      </c>
      <c r="C493" s="74" t="s">
        <v>45</v>
      </c>
      <c r="D493" s="40">
        <v>44787.380568</v>
      </c>
      <c r="E493" s="40">
        <v>13789.99</v>
      </c>
      <c r="F493" s="64">
        <f>Table323[[#This Row],[HES Single]]+Table323[[#This Row],[HES 2-4]]+Table323[[#This Row],[HES 4+]]</f>
        <v>0</v>
      </c>
      <c r="G493" s="64">
        <v>0</v>
      </c>
      <c r="H493" s="64">
        <v>0</v>
      </c>
      <c r="I493" s="64">
        <v>0</v>
      </c>
      <c r="J493" s="75">
        <v>0</v>
      </c>
      <c r="K493">
        <f t="shared" si="8"/>
        <v>0</v>
      </c>
      <c r="L493" s="64">
        <v>0</v>
      </c>
      <c r="M493" s="64">
        <v>0</v>
      </c>
      <c r="N493" s="64">
        <v>0</v>
      </c>
      <c r="O493" s="75">
        <v>0</v>
      </c>
      <c r="Q493" s="24" t="s">
        <v>11</v>
      </c>
    </row>
    <row r="494" spans="1:17" hidden="1" x14ac:dyDescent="0.35">
      <c r="A494" t="s">
        <v>114</v>
      </c>
      <c r="B494" s="72">
        <v>9003514200</v>
      </c>
      <c r="C494" s="74" t="s">
        <v>45</v>
      </c>
      <c r="D494" s="40">
        <v>28154.404718999998</v>
      </c>
      <c r="E494" s="40">
        <v>35847.35</v>
      </c>
      <c r="F494" s="64">
        <f>Table323[[#This Row],[HES Single]]+Table323[[#This Row],[HES 2-4]]+Table323[[#This Row],[HES 4+]]</f>
        <v>8</v>
      </c>
      <c r="G494" s="64">
        <v>8</v>
      </c>
      <c r="H494" s="64">
        <v>0</v>
      </c>
      <c r="I494" s="64">
        <v>0</v>
      </c>
      <c r="J494" s="75">
        <v>11795.77</v>
      </c>
      <c r="K494">
        <f t="shared" si="8"/>
        <v>0</v>
      </c>
      <c r="L494" s="64">
        <v>0</v>
      </c>
      <c r="M494" s="64">
        <v>0</v>
      </c>
      <c r="N494" s="64">
        <v>0</v>
      </c>
      <c r="O494" s="75">
        <v>0</v>
      </c>
      <c r="Q494" s="24"/>
    </row>
    <row r="495" spans="1:17" hidden="1" x14ac:dyDescent="0.35">
      <c r="A495" t="s">
        <v>114</v>
      </c>
      <c r="B495" s="72">
        <v>9003514300</v>
      </c>
      <c r="C495" s="74" t="s">
        <v>45</v>
      </c>
      <c r="D495" s="40">
        <v>36129.612330000004</v>
      </c>
      <c r="E495" s="40">
        <v>45252.57</v>
      </c>
      <c r="F495" s="64">
        <f>Table323[[#This Row],[HES Single]]+Table323[[#This Row],[HES 2-4]]+Table323[[#This Row],[HES 4+]]</f>
        <v>16</v>
      </c>
      <c r="G495" s="64">
        <v>16</v>
      </c>
      <c r="H495" s="64">
        <v>0</v>
      </c>
      <c r="I495" s="64">
        <v>0</v>
      </c>
      <c r="J495" s="75">
        <v>13761.81</v>
      </c>
      <c r="K495">
        <f t="shared" si="8"/>
        <v>0</v>
      </c>
      <c r="L495" s="64">
        <v>0</v>
      </c>
      <c r="M495" s="64">
        <v>0</v>
      </c>
      <c r="N495" s="64">
        <v>0</v>
      </c>
      <c r="O495" s="75">
        <v>0</v>
      </c>
      <c r="Q495" s="24"/>
    </row>
    <row r="496" spans="1:17" hidden="1" x14ac:dyDescent="0.35">
      <c r="A496" t="s">
        <v>114</v>
      </c>
      <c r="B496" s="72">
        <v>9003514400</v>
      </c>
      <c r="C496" s="74" t="s">
        <v>45</v>
      </c>
      <c r="D496" s="40">
        <v>35269.363731000005</v>
      </c>
      <c r="E496" s="40">
        <v>20562.77</v>
      </c>
      <c r="F496" s="64">
        <f>Table323[[#This Row],[HES Single]]+Table323[[#This Row],[HES 2-4]]+Table323[[#This Row],[HES 4+]]</f>
        <v>13</v>
      </c>
      <c r="G496" s="64">
        <v>13</v>
      </c>
      <c r="H496" s="64">
        <v>0</v>
      </c>
      <c r="I496" s="64">
        <v>0</v>
      </c>
      <c r="J496" s="75">
        <v>13229.97</v>
      </c>
      <c r="K496">
        <f t="shared" si="8"/>
        <v>0</v>
      </c>
      <c r="L496" s="64">
        <v>0</v>
      </c>
      <c r="M496" s="64">
        <v>0</v>
      </c>
      <c r="N496" s="64">
        <v>0</v>
      </c>
      <c r="O496" s="75">
        <v>0</v>
      </c>
      <c r="Q496" s="24"/>
    </row>
    <row r="497" spans="1:17" hidden="1" x14ac:dyDescent="0.35">
      <c r="A497" t="s">
        <v>114</v>
      </c>
      <c r="B497" s="72">
        <v>9003514500</v>
      </c>
      <c r="C497" s="74" t="s">
        <v>45</v>
      </c>
      <c r="D497" s="40">
        <v>37199.534126999999</v>
      </c>
      <c r="E497" s="40">
        <v>23776.12</v>
      </c>
      <c r="F497" s="64">
        <f>Table323[[#This Row],[HES Single]]+Table323[[#This Row],[HES 2-4]]+Table323[[#This Row],[HES 4+]]</f>
        <v>17</v>
      </c>
      <c r="G497" s="64">
        <v>17</v>
      </c>
      <c r="H497" s="64">
        <v>0</v>
      </c>
      <c r="I497" s="64">
        <v>0</v>
      </c>
      <c r="J497" s="75">
        <v>13613.44</v>
      </c>
      <c r="K497">
        <f t="shared" si="8"/>
        <v>0</v>
      </c>
      <c r="L497" s="64">
        <v>0</v>
      </c>
      <c r="M497" s="64">
        <v>0</v>
      </c>
      <c r="N497" s="64">
        <v>0</v>
      </c>
      <c r="O497" s="75">
        <v>0</v>
      </c>
      <c r="Q497" s="24"/>
    </row>
    <row r="498" spans="1:17" hidden="1" x14ac:dyDescent="0.35">
      <c r="A498" t="s">
        <v>114</v>
      </c>
      <c r="B498" s="72">
        <v>9003514600</v>
      </c>
      <c r="C498" s="74" t="s">
        <v>45</v>
      </c>
      <c r="D498" s="40">
        <v>35859.591180000003</v>
      </c>
      <c r="E498" s="40">
        <v>22145.72</v>
      </c>
      <c r="F498" s="64">
        <f>Table323[[#This Row],[HES Single]]+Table323[[#This Row],[HES 2-4]]+Table323[[#This Row],[HES 4+]]</f>
        <v>11</v>
      </c>
      <c r="G498" s="64">
        <v>11</v>
      </c>
      <c r="H498" s="64">
        <v>0</v>
      </c>
      <c r="I498" s="64">
        <v>0</v>
      </c>
      <c r="J498" s="75">
        <v>4127.3999999999996</v>
      </c>
      <c r="K498">
        <f t="shared" si="8"/>
        <v>0</v>
      </c>
      <c r="L498" s="64">
        <v>0</v>
      </c>
      <c r="M498" s="64">
        <v>0</v>
      </c>
      <c r="N498" s="64">
        <v>0</v>
      </c>
      <c r="O498" s="75">
        <v>0</v>
      </c>
      <c r="Q498" s="24"/>
    </row>
    <row r="499" spans="1:17" hidden="1" x14ac:dyDescent="0.35">
      <c r="A499" t="s">
        <v>114</v>
      </c>
      <c r="B499" s="72">
        <v>9003514700</v>
      </c>
      <c r="C499" s="74" t="s">
        <v>45</v>
      </c>
      <c r="D499" s="40">
        <v>34660.539816000004</v>
      </c>
      <c r="E499" s="40">
        <v>10914.16</v>
      </c>
      <c r="F499" s="64">
        <f>Table323[[#This Row],[HES Single]]+Table323[[#This Row],[HES 2-4]]+Table323[[#This Row],[HES 4+]]</f>
        <v>5</v>
      </c>
      <c r="G499" s="64">
        <v>5</v>
      </c>
      <c r="H499" s="64">
        <v>0</v>
      </c>
      <c r="I499" s="64">
        <v>0</v>
      </c>
      <c r="J499" s="75">
        <v>3217.02</v>
      </c>
      <c r="K499">
        <f t="shared" si="8"/>
        <v>0</v>
      </c>
      <c r="L499" s="64">
        <v>0</v>
      </c>
      <c r="M499" s="64">
        <v>0</v>
      </c>
      <c r="N499" s="64">
        <v>0</v>
      </c>
      <c r="O499" s="75">
        <v>0</v>
      </c>
      <c r="Q499" s="24"/>
    </row>
    <row r="500" spans="1:17" hidden="1" x14ac:dyDescent="0.35">
      <c r="A500" t="s">
        <v>114</v>
      </c>
      <c r="B500" s="72">
        <v>9003514800</v>
      </c>
      <c r="C500" s="74" t="s">
        <v>45</v>
      </c>
      <c r="D500" s="40">
        <v>23772.27951</v>
      </c>
      <c r="E500" s="40">
        <v>20062.86</v>
      </c>
      <c r="F500" s="64">
        <f>Table323[[#This Row],[HES Single]]+Table323[[#This Row],[HES 2-4]]+Table323[[#This Row],[HES 4+]]</f>
        <v>15</v>
      </c>
      <c r="G500" s="64">
        <v>15</v>
      </c>
      <c r="H500" s="64">
        <v>0</v>
      </c>
      <c r="I500" s="64">
        <v>0</v>
      </c>
      <c r="J500" s="75">
        <v>14438.97</v>
      </c>
      <c r="K500">
        <f t="shared" si="8"/>
        <v>0</v>
      </c>
      <c r="L500" s="64">
        <v>0</v>
      </c>
      <c r="M500" s="64">
        <v>0</v>
      </c>
      <c r="N500" s="64">
        <v>0</v>
      </c>
      <c r="O500" s="75">
        <v>0</v>
      </c>
      <c r="Q500" s="24"/>
    </row>
    <row r="501" spans="1:17" hidden="1" x14ac:dyDescent="0.35">
      <c r="A501" t="s">
        <v>114</v>
      </c>
      <c r="B501" s="72">
        <v>9003514900</v>
      </c>
      <c r="C501" s="74" t="s">
        <v>45</v>
      </c>
      <c r="D501" s="40">
        <v>28375.056990000001</v>
      </c>
      <c r="E501" s="40">
        <v>69864.054999999993</v>
      </c>
      <c r="F501" s="64">
        <f>Table323[[#This Row],[HES Single]]+Table323[[#This Row],[HES 2-4]]+Table323[[#This Row],[HES 4+]]</f>
        <v>18</v>
      </c>
      <c r="G501" s="64">
        <v>18</v>
      </c>
      <c r="H501" s="64">
        <v>0</v>
      </c>
      <c r="I501" s="64">
        <v>0</v>
      </c>
      <c r="J501" s="75">
        <v>31794.5</v>
      </c>
      <c r="K501">
        <f t="shared" si="8"/>
        <v>0</v>
      </c>
      <c r="L501" s="64">
        <v>0</v>
      </c>
      <c r="M501" s="64">
        <v>0</v>
      </c>
      <c r="N501" s="64">
        <v>0</v>
      </c>
      <c r="O501" s="75">
        <v>0</v>
      </c>
      <c r="Q501" s="24"/>
    </row>
    <row r="502" spans="1:17" hidden="1" x14ac:dyDescent="0.35">
      <c r="A502" t="s">
        <v>114</v>
      </c>
      <c r="B502" s="72">
        <v>9003515000</v>
      </c>
      <c r="C502" s="74" t="s">
        <v>45</v>
      </c>
      <c r="D502" s="40">
        <v>31980.200868</v>
      </c>
      <c r="E502" s="40">
        <v>38085.629999999997</v>
      </c>
      <c r="F502" s="64">
        <f>Table323[[#This Row],[HES Single]]+Table323[[#This Row],[HES 2-4]]+Table323[[#This Row],[HES 4+]]</f>
        <v>13</v>
      </c>
      <c r="G502" s="64">
        <v>13</v>
      </c>
      <c r="H502" s="64">
        <v>0</v>
      </c>
      <c r="I502" s="64">
        <v>0</v>
      </c>
      <c r="J502" s="75">
        <v>18013.25</v>
      </c>
      <c r="K502">
        <f t="shared" si="8"/>
        <v>0</v>
      </c>
      <c r="L502" s="64">
        <v>0</v>
      </c>
      <c r="M502" s="64">
        <v>0</v>
      </c>
      <c r="N502" s="64">
        <v>0</v>
      </c>
      <c r="O502" s="75">
        <v>0</v>
      </c>
      <c r="Q502" s="24"/>
    </row>
    <row r="503" spans="1:17" hidden="1" x14ac:dyDescent="0.35">
      <c r="A503" t="s">
        <v>114</v>
      </c>
      <c r="B503" s="72">
        <v>9003515101</v>
      </c>
      <c r="C503" s="74" t="s">
        <v>45</v>
      </c>
      <c r="D503" s="40">
        <v>21951.760740000002</v>
      </c>
      <c r="E503" s="40">
        <v>16215.91</v>
      </c>
      <c r="F503" s="64">
        <f>Table323[[#This Row],[HES Single]]+Table323[[#This Row],[HES 2-4]]+Table323[[#This Row],[HES 4+]]</f>
        <v>13</v>
      </c>
      <c r="G503" s="64">
        <v>13</v>
      </c>
      <c r="H503" s="64">
        <v>0</v>
      </c>
      <c r="I503" s="64">
        <v>0</v>
      </c>
      <c r="J503" s="75">
        <v>12012.69</v>
      </c>
      <c r="K503">
        <f t="shared" si="8"/>
        <v>0</v>
      </c>
      <c r="L503" s="64">
        <v>0</v>
      </c>
      <c r="M503" s="64">
        <v>0</v>
      </c>
      <c r="N503" s="64">
        <v>0</v>
      </c>
      <c r="O503" s="75">
        <v>0</v>
      </c>
      <c r="Q503" s="24"/>
    </row>
    <row r="504" spans="1:17" hidden="1" x14ac:dyDescent="0.35">
      <c r="A504" t="s">
        <v>114</v>
      </c>
      <c r="B504" s="72">
        <v>9003515102</v>
      </c>
      <c r="C504" s="74" t="s">
        <v>45</v>
      </c>
      <c r="D504" s="40">
        <v>302931.67359000002</v>
      </c>
      <c r="E504" s="40">
        <v>514043.13750000001</v>
      </c>
      <c r="F504" s="64">
        <f>Table323[[#This Row],[HES Single]]+Table323[[#This Row],[HES 2-4]]+Table323[[#This Row],[HES 4+]]</f>
        <v>469</v>
      </c>
      <c r="G504" s="64">
        <v>170</v>
      </c>
      <c r="H504" s="64">
        <v>0</v>
      </c>
      <c r="I504" s="64">
        <v>299</v>
      </c>
      <c r="J504" s="75">
        <f>25612.51+216530.59</f>
        <v>242143.1</v>
      </c>
      <c r="K504">
        <f t="shared" si="8"/>
        <v>164</v>
      </c>
      <c r="L504" s="64">
        <v>3</v>
      </c>
      <c r="M504" s="64">
        <v>54</v>
      </c>
      <c r="N504" s="64">
        <f>66+41</f>
        <v>107</v>
      </c>
      <c r="O504" s="75">
        <f>12084.19+38264.26</f>
        <v>50348.450000000004</v>
      </c>
      <c r="Q504" s="24"/>
    </row>
    <row r="505" spans="1:17" hidden="1" x14ac:dyDescent="0.35">
      <c r="A505" t="s">
        <v>114</v>
      </c>
      <c r="B505" s="72">
        <v>9003515200</v>
      </c>
      <c r="C505" s="74" t="s">
        <v>45</v>
      </c>
      <c r="D505" s="40">
        <v>38220.302463</v>
      </c>
      <c r="E505" s="40">
        <v>27624.65</v>
      </c>
      <c r="F505" s="64">
        <f>Table323[[#This Row],[HES Single]]+Table323[[#This Row],[HES 2-4]]+Table323[[#This Row],[HES 4+]]</f>
        <v>17</v>
      </c>
      <c r="G505" s="64">
        <v>17</v>
      </c>
      <c r="H505" s="64">
        <v>0</v>
      </c>
      <c r="I505" s="64">
        <v>0</v>
      </c>
      <c r="J505" s="75">
        <v>24269.47</v>
      </c>
      <c r="K505">
        <f t="shared" si="8"/>
        <v>0</v>
      </c>
      <c r="L505" s="64">
        <v>0</v>
      </c>
      <c r="M505" s="64">
        <v>0</v>
      </c>
      <c r="N505" s="64">
        <v>0</v>
      </c>
      <c r="O505" s="75">
        <v>0</v>
      </c>
      <c r="Q505" s="24"/>
    </row>
    <row r="506" spans="1:17" hidden="1" x14ac:dyDescent="0.35">
      <c r="A506" t="s">
        <v>114</v>
      </c>
      <c r="B506" s="72">
        <v>9003520100</v>
      </c>
      <c r="C506" s="74" t="s">
        <v>45</v>
      </c>
      <c r="D506" s="40">
        <v>142.21451999999999</v>
      </c>
      <c r="E506" s="40">
        <v>200.64</v>
      </c>
      <c r="F506" s="64">
        <f>Table323[[#This Row],[HES Single]]+Table323[[#This Row],[HES 2-4]]+Table323[[#This Row],[HES 4+]]</f>
        <v>1</v>
      </c>
      <c r="G506" s="64">
        <v>1</v>
      </c>
      <c r="H506" s="64">
        <v>0</v>
      </c>
      <c r="I506" s="64">
        <v>0</v>
      </c>
      <c r="J506" s="75">
        <v>200.64</v>
      </c>
      <c r="K506">
        <f t="shared" si="8"/>
        <v>0</v>
      </c>
      <c r="L506" s="64">
        <v>0</v>
      </c>
      <c r="M506" s="64">
        <v>0</v>
      </c>
      <c r="N506" s="64">
        <v>0</v>
      </c>
      <c r="O506" s="75">
        <v>0</v>
      </c>
      <c r="Q506" s="24"/>
    </row>
    <row r="507" spans="1:17" hidden="1" x14ac:dyDescent="0.35">
      <c r="A507" t="s">
        <v>114</v>
      </c>
      <c r="B507" s="72">
        <v>9013530500</v>
      </c>
      <c r="C507" s="74" t="s">
        <v>45</v>
      </c>
      <c r="D507" s="40">
        <v>144.66622799999999</v>
      </c>
      <c r="E507" s="40">
        <v>0</v>
      </c>
      <c r="F507" s="64">
        <f>Table323[[#This Row],[HES Single]]+Table323[[#This Row],[HES 2-4]]+Table323[[#This Row],[HES 4+]]</f>
        <v>0</v>
      </c>
      <c r="G507" s="64">
        <v>0</v>
      </c>
      <c r="H507" s="64">
        <v>0</v>
      </c>
      <c r="I507" s="64">
        <v>0</v>
      </c>
      <c r="J507" s="75">
        <v>0</v>
      </c>
      <c r="K507">
        <f t="shared" si="8"/>
        <v>0</v>
      </c>
      <c r="L507" s="64">
        <v>0</v>
      </c>
      <c r="M507" s="64">
        <v>0</v>
      </c>
      <c r="N507" s="64">
        <v>0</v>
      </c>
      <c r="O507" s="75">
        <v>0</v>
      </c>
      <c r="Q507" s="24"/>
    </row>
    <row r="508" spans="1:17" hidden="1" x14ac:dyDescent="0.35">
      <c r="A508" t="s">
        <v>115</v>
      </c>
      <c r="B508" s="72">
        <v>9013840100</v>
      </c>
      <c r="C508" s="74" t="s">
        <v>45</v>
      </c>
      <c r="D508" s="40">
        <v>102.42981</v>
      </c>
      <c r="E508" s="40">
        <v>0</v>
      </c>
      <c r="F508" s="64">
        <f>Table323[[#This Row],[HES Single]]+Table323[[#This Row],[HES 2-4]]+Table323[[#This Row],[HES 4+]]</f>
        <v>0</v>
      </c>
      <c r="G508" s="64">
        <v>0</v>
      </c>
      <c r="H508" s="64">
        <v>0</v>
      </c>
      <c r="I508" s="64">
        <v>0</v>
      </c>
      <c r="J508" s="75">
        <v>0</v>
      </c>
      <c r="K508">
        <f t="shared" si="8"/>
        <v>0</v>
      </c>
      <c r="L508" s="64">
        <v>0</v>
      </c>
      <c r="M508" s="64">
        <v>0</v>
      </c>
      <c r="N508" s="64">
        <v>0</v>
      </c>
      <c r="O508" s="75">
        <v>0</v>
      </c>
      <c r="Q508" s="24"/>
    </row>
    <row r="509" spans="1:17" hidden="1" x14ac:dyDescent="0.35">
      <c r="A509" t="s">
        <v>115</v>
      </c>
      <c r="B509" s="72">
        <v>9013881100</v>
      </c>
      <c r="C509" s="74" t="s">
        <v>45</v>
      </c>
      <c r="D509" s="40">
        <v>50384.320329000002</v>
      </c>
      <c r="E509" s="40">
        <v>87632.04</v>
      </c>
      <c r="F509" s="64">
        <f>Table323[[#This Row],[HES Single]]+Table323[[#This Row],[HES 2-4]]+Table323[[#This Row],[HES 4+]]</f>
        <v>21</v>
      </c>
      <c r="G509" s="64">
        <v>21</v>
      </c>
      <c r="H509" s="64">
        <v>0</v>
      </c>
      <c r="I509" s="64">
        <v>0</v>
      </c>
      <c r="J509" s="75">
        <v>36635.01</v>
      </c>
      <c r="K509">
        <f t="shared" si="8"/>
        <v>0</v>
      </c>
      <c r="L509" s="64">
        <v>0</v>
      </c>
      <c r="M509" s="64">
        <v>0</v>
      </c>
      <c r="N509" s="64">
        <v>0</v>
      </c>
      <c r="O509" s="75">
        <v>0</v>
      </c>
      <c r="Q509" s="24"/>
    </row>
    <row r="510" spans="1:17" hidden="1" x14ac:dyDescent="0.35">
      <c r="A510" t="s">
        <v>115</v>
      </c>
      <c r="B510" s="72">
        <v>9013881200</v>
      </c>
      <c r="C510" s="74" t="s">
        <v>45</v>
      </c>
      <c r="D510" s="40">
        <v>3676.7988599999999</v>
      </c>
      <c r="E510" s="40">
        <v>253.52</v>
      </c>
      <c r="F510" s="64">
        <f>Table323[[#This Row],[HES Single]]+Table323[[#This Row],[HES 2-4]]+Table323[[#This Row],[HES 4+]]</f>
        <v>1</v>
      </c>
      <c r="G510" s="64">
        <v>1</v>
      </c>
      <c r="H510" s="64">
        <v>0</v>
      </c>
      <c r="I510" s="64">
        <v>0</v>
      </c>
      <c r="J510" s="75">
        <v>51.52</v>
      </c>
      <c r="K510">
        <f t="shared" si="8"/>
        <v>0</v>
      </c>
      <c r="L510" s="64">
        <v>0</v>
      </c>
      <c r="M510" s="64">
        <v>0</v>
      </c>
      <c r="N510" s="64">
        <v>0</v>
      </c>
      <c r="O510" s="75">
        <v>0</v>
      </c>
      <c r="Q510" s="24"/>
    </row>
    <row r="511" spans="1:17" hidden="1" x14ac:dyDescent="0.35">
      <c r="A511" t="s">
        <v>115</v>
      </c>
      <c r="B511" s="72">
        <v>9013881300</v>
      </c>
      <c r="C511" s="74" t="s">
        <v>45</v>
      </c>
      <c r="D511" s="40">
        <v>32856.351276000001</v>
      </c>
      <c r="E511" s="40">
        <v>14461.415000000001</v>
      </c>
      <c r="F511" s="64">
        <f>Table323[[#This Row],[HES Single]]+Table323[[#This Row],[HES 2-4]]+Table323[[#This Row],[HES 4+]]</f>
        <v>8</v>
      </c>
      <c r="G511" s="64">
        <v>8</v>
      </c>
      <c r="H511" s="64">
        <v>0</v>
      </c>
      <c r="I511" s="64">
        <v>0</v>
      </c>
      <c r="J511" s="75">
        <v>8894.92</v>
      </c>
      <c r="K511">
        <f t="shared" si="8"/>
        <v>0</v>
      </c>
      <c r="L511" s="64">
        <v>0</v>
      </c>
      <c r="M511" s="64">
        <v>0</v>
      </c>
      <c r="N511" s="64">
        <v>0</v>
      </c>
      <c r="O511" s="75">
        <v>0</v>
      </c>
      <c r="Q511" s="24"/>
    </row>
    <row r="512" spans="1:17" hidden="1" x14ac:dyDescent="0.35">
      <c r="A512" t="s">
        <v>115</v>
      </c>
      <c r="B512" s="72">
        <v>9013881500</v>
      </c>
      <c r="C512" s="74" t="s">
        <v>45</v>
      </c>
      <c r="D512" s="40">
        <v>130675.834023</v>
      </c>
      <c r="E512" s="40">
        <v>161882.77499999999</v>
      </c>
      <c r="F512" s="64">
        <f>Table323[[#This Row],[HES Single]]+Table323[[#This Row],[HES 2-4]]+Table323[[#This Row],[HES 4+]]</f>
        <v>102</v>
      </c>
      <c r="G512" s="64">
        <v>51</v>
      </c>
      <c r="H512" s="64">
        <v>0</v>
      </c>
      <c r="I512" s="64">
        <v>51</v>
      </c>
      <c r="J512" s="75">
        <v>91857.51</v>
      </c>
      <c r="K512">
        <f t="shared" si="8"/>
        <v>3</v>
      </c>
      <c r="L512" s="64">
        <v>0</v>
      </c>
      <c r="M512" s="64">
        <v>3</v>
      </c>
      <c r="N512" s="64">
        <v>0</v>
      </c>
      <c r="O512" s="75">
        <v>413.28</v>
      </c>
      <c r="Q512" s="24"/>
    </row>
    <row r="513" spans="1:17" hidden="1" x14ac:dyDescent="0.35">
      <c r="A513" t="s">
        <v>115</v>
      </c>
      <c r="B513" s="72">
        <v>9015815000</v>
      </c>
      <c r="C513" s="74" t="s">
        <v>45</v>
      </c>
      <c r="D513" s="40">
        <v>196.46991</v>
      </c>
      <c r="E513" s="40">
        <v>0</v>
      </c>
      <c r="F513" s="64">
        <f>Table323[[#This Row],[HES Single]]+Table323[[#This Row],[HES 2-4]]+Table323[[#This Row],[HES 4+]]</f>
        <v>0</v>
      </c>
      <c r="G513" s="64">
        <v>0</v>
      </c>
      <c r="H513" s="64">
        <v>0</v>
      </c>
      <c r="I513" s="64">
        <v>0</v>
      </c>
      <c r="J513" s="75">
        <v>0</v>
      </c>
      <c r="K513">
        <f t="shared" si="8"/>
        <v>0</v>
      </c>
      <c r="L513" s="64">
        <v>0</v>
      </c>
      <c r="M513" s="64">
        <v>0</v>
      </c>
      <c r="N513" s="64">
        <v>0</v>
      </c>
      <c r="O513" s="75">
        <v>0</v>
      </c>
      <c r="Q513" s="24"/>
    </row>
    <row r="514" spans="1:17" hidden="1" x14ac:dyDescent="0.35">
      <c r="A514" t="s">
        <v>116</v>
      </c>
      <c r="B514" s="72">
        <v>9003524100</v>
      </c>
      <c r="C514" s="74" t="s">
        <v>45</v>
      </c>
      <c r="D514" s="40">
        <v>112889.946834</v>
      </c>
      <c r="E514" s="40">
        <v>158108.345</v>
      </c>
      <c r="F514" s="64">
        <f>Table323[[#This Row],[HES Single]]+Table323[[#This Row],[HES 2-4]]+Table323[[#This Row],[HES 4+]]</f>
        <v>52</v>
      </c>
      <c r="G514" s="64">
        <v>52</v>
      </c>
      <c r="H514" s="64">
        <v>0</v>
      </c>
      <c r="I514" s="64">
        <v>0</v>
      </c>
      <c r="J514" s="75">
        <v>99980.78</v>
      </c>
      <c r="K514">
        <f t="shared" ref="K514:K577" si="9">L514+M514+N514</f>
        <v>10</v>
      </c>
      <c r="L514" s="64">
        <v>0</v>
      </c>
      <c r="M514" s="64">
        <v>0</v>
      </c>
      <c r="N514" s="64">
        <v>10</v>
      </c>
      <c r="O514" s="75">
        <v>2119.37</v>
      </c>
      <c r="Q514" s="24"/>
    </row>
    <row r="515" spans="1:17" hidden="1" x14ac:dyDescent="0.35">
      <c r="A515" t="s">
        <v>116</v>
      </c>
      <c r="B515" s="72">
        <v>9013526101</v>
      </c>
      <c r="C515" s="74" t="s">
        <v>45</v>
      </c>
      <c r="D515" s="40">
        <v>241.56762000000001</v>
      </c>
      <c r="E515" s="40">
        <v>0</v>
      </c>
      <c r="F515" s="64">
        <f>Table323[[#This Row],[HES Single]]+Table323[[#This Row],[HES 2-4]]+Table323[[#This Row],[HES 4+]]</f>
        <v>0</v>
      </c>
      <c r="G515" s="64">
        <v>0</v>
      </c>
      <c r="H515" s="64">
        <v>0</v>
      </c>
      <c r="I515" s="64">
        <v>0</v>
      </c>
      <c r="J515" s="75">
        <v>0</v>
      </c>
      <c r="K515">
        <f t="shared" si="9"/>
        <v>0</v>
      </c>
      <c r="L515" s="64">
        <v>0</v>
      </c>
      <c r="M515" s="64">
        <v>0</v>
      </c>
      <c r="N515" s="64">
        <v>0</v>
      </c>
      <c r="O515" s="75">
        <v>0</v>
      </c>
      <c r="Q515" s="24"/>
    </row>
    <row r="516" spans="1:17" hidden="1" x14ac:dyDescent="0.35">
      <c r="A516" t="s">
        <v>116</v>
      </c>
      <c r="B516" s="72">
        <v>9013526102</v>
      </c>
      <c r="C516" s="74" t="s">
        <v>45</v>
      </c>
      <c r="D516" s="40">
        <v>394.35984000000002</v>
      </c>
      <c r="E516" s="40">
        <v>0</v>
      </c>
      <c r="F516" s="64">
        <f>Table323[[#This Row],[HES Single]]+Table323[[#This Row],[HES 2-4]]+Table323[[#This Row],[HES 4+]]</f>
        <v>0</v>
      </c>
      <c r="G516" s="64">
        <v>0</v>
      </c>
      <c r="H516" s="64">
        <v>0</v>
      </c>
      <c r="I516" s="64">
        <v>0</v>
      </c>
      <c r="J516" s="75">
        <v>0</v>
      </c>
      <c r="K516">
        <f t="shared" si="9"/>
        <v>0</v>
      </c>
      <c r="L516" s="64">
        <v>0</v>
      </c>
      <c r="M516" s="64">
        <v>0</v>
      </c>
      <c r="N516" s="64">
        <v>0</v>
      </c>
      <c r="O516" s="75">
        <v>0</v>
      </c>
      <c r="Q516" s="24"/>
    </row>
    <row r="517" spans="1:17" hidden="1" x14ac:dyDescent="0.35">
      <c r="A517" t="s">
        <v>117</v>
      </c>
      <c r="B517" s="72">
        <v>9003430301</v>
      </c>
      <c r="C517" s="74" t="s">
        <v>45</v>
      </c>
      <c r="D517" s="40">
        <v>1379.3175900000001</v>
      </c>
      <c r="E517" s="40">
        <v>1873.77</v>
      </c>
      <c r="F517" s="64">
        <f>Table323[[#This Row],[HES Single]]+Table323[[#This Row],[HES 2-4]]+Table323[[#This Row],[HES 4+]]</f>
        <v>0</v>
      </c>
      <c r="G517" s="64">
        <v>0</v>
      </c>
      <c r="H517" s="64">
        <v>0</v>
      </c>
      <c r="I517" s="64">
        <v>0</v>
      </c>
      <c r="J517" s="75">
        <v>0</v>
      </c>
      <c r="K517">
        <f t="shared" si="9"/>
        <v>0</v>
      </c>
      <c r="L517" s="64">
        <v>0</v>
      </c>
      <c r="M517" s="64">
        <v>0</v>
      </c>
      <c r="N517" s="64">
        <v>0</v>
      </c>
      <c r="O517" s="75">
        <v>0</v>
      </c>
      <c r="Q517" s="24"/>
    </row>
    <row r="518" spans="1:17" hidden="1" x14ac:dyDescent="0.35">
      <c r="A518" t="s">
        <v>117</v>
      </c>
      <c r="B518" s="72">
        <v>9009170100</v>
      </c>
      <c r="C518" s="74" t="s">
        <v>55</v>
      </c>
      <c r="D518" s="40">
        <v>9256.9756230000003</v>
      </c>
      <c r="E518" s="40">
        <v>31913.22</v>
      </c>
      <c r="F518" s="64">
        <f>Table323[[#This Row],[HES Single]]+Table323[[#This Row],[HES 2-4]]+Table323[[#This Row],[HES 4+]]</f>
        <v>0</v>
      </c>
      <c r="G518" s="64">
        <v>0</v>
      </c>
      <c r="H518" s="64">
        <v>0</v>
      </c>
      <c r="I518" s="64">
        <v>0</v>
      </c>
      <c r="J518" s="75">
        <v>0</v>
      </c>
      <c r="K518">
        <f t="shared" si="9"/>
        <v>0</v>
      </c>
      <c r="L518" s="64">
        <v>0</v>
      </c>
      <c r="M518" s="64">
        <v>0</v>
      </c>
      <c r="N518" s="64">
        <v>0</v>
      </c>
      <c r="O518" s="75">
        <v>0</v>
      </c>
      <c r="Q518" s="24"/>
    </row>
    <row r="519" spans="1:17" hidden="1" x14ac:dyDescent="0.35">
      <c r="A519" t="s">
        <v>117</v>
      </c>
      <c r="B519" s="72">
        <v>9009170200</v>
      </c>
      <c r="C519" s="74" t="s">
        <v>45</v>
      </c>
      <c r="D519" s="40">
        <v>15074.91783</v>
      </c>
      <c r="E519" s="40">
        <v>1626.05</v>
      </c>
      <c r="F519" s="64">
        <f>Table323[[#This Row],[HES Single]]+Table323[[#This Row],[HES 2-4]]+Table323[[#This Row],[HES 4+]]</f>
        <v>2</v>
      </c>
      <c r="G519" s="64">
        <v>2</v>
      </c>
      <c r="H519" s="64">
        <v>0</v>
      </c>
      <c r="I519" s="64">
        <v>0</v>
      </c>
      <c r="J519" s="75">
        <v>103.04</v>
      </c>
      <c r="K519">
        <f t="shared" si="9"/>
        <v>0</v>
      </c>
      <c r="L519" s="64">
        <v>0</v>
      </c>
      <c r="M519" s="64">
        <v>0</v>
      </c>
      <c r="N519" s="64">
        <v>0</v>
      </c>
      <c r="O519" s="75">
        <v>0</v>
      </c>
      <c r="Q519" s="24"/>
    </row>
    <row r="520" spans="1:17" hidden="1" x14ac:dyDescent="0.35">
      <c r="A520" t="s">
        <v>117</v>
      </c>
      <c r="B520" s="72">
        <v>9009170300</v>
      </c>
      <c r="C520" s="74" t="s">
        <v>45</v>
      </c>
      <c r="D520" s="40">
        <v>16331.917119</v>
      </c>
      <c r="E520" s="40">
        <v>6405.89</v>
      </c>
      <c r="F520" s="64">
        <f>Table323[[#This Row],[HES Single]]+Table323[[#This Row],[HES 2-4]]+Table323[[#This Row],[HES 4+]]</f>
        <v>3</v>
      </c>
      <c r="G520" s="64">
        <v>3</v>
      </c>
      <c r="H520" s="64">
        <v>0</v>
      </c>
      <c r="I520" s="64">
        <v>0</v>
      </c>
      <c r="J520" s="75">
        <v>2126.79</v>
      </c>
      <c r="K520">
        <f t="shared" si="9"/>
        <v>0</v>
      </c>
      <c r="L520" s="64">
        <v>0</v>
      </c>
      <c r="M520" s="64">
        <v>0</v>
      </c>
      <c r="N520" s="64">
        <v>0</v>
      </c>
      <c r="O520" s="75">
        <v>0</v>
      </c>
      <c r="Q520" s="24"/>
    </row>
    <row r="521" spans="1:17" hidden="1" x14ac:dyDescent="0.35">
      <c r="A521" t="s">
        <v>117</v>
      </c>
      <c r="B521" s="72">
        <v>9009170400</v>
      </c>
      <c r="C521" s="74" t="s">
        <v>45</v>
      </c>
      <c r="D521" s="40">
        <v>14093.857890000001</v>
      </c>
      <c r="E521" s="40">
        <v>12605.815000000001</v>
      </c>
      <c r="F521" s="64">
        <f>Table323[[#This Row],[HES Single]]+Table323[[#This Row],[HES 2-4]]+Table323[[#This Row],[HES 4+]]</f>
        <v>0</v>
      </c>
      <c r="G521" s="64">
        <v>0</v>
      </c>
      <c r="H521" s="64">
        <v>0</v>
      </c>
      <c r="I521" s="64">
        <v>0</v>
      </c>
      <c r="J521" s="75">
        <v>0</v>
      </c>
      <c r="K521">
        <f t="shared" si="9"/>
        <v>0</v>
      </c>
      <c r="L521" s="64">
        <v>0</v>
      </c>
      <c r="M521" s="64">
        <v>0</v>
      </c>
      <c r="N521" s="64">
        <v>0</v>
      </c>
      <c r="O521" s="75">
        <v>0</v>
      </c>
      <c r="Q521" s="24" t="s">
        <v>11</v>
      </c>
    </row>
    <row r="522" spans="1:17" hidden="1" x14ac:dyDescent="0.35">
      <c r="A522" t="s">
        <v>117</v>
      </c>
      <c r="B522" s="72">
        <v>9009170500</v>
      </c>
      <c r="C522" s="74" t="s">
        <v>45</v>
      </c>
      <c r="D522" s="40">
        <v>58854.535320000003</v>
      </c>
      <c r="E522" s="40">
        <v>47527.74</v>
      </c>
      <c r="F522" s="64">
        <f>Table323[[#This Row],[HES Single]]+Table323[[#This Row],[HES 2-4]]+Table323[[#This Row],[HES 4+]]</f>
        <v>30</v>
      </c>
      <c r="G522" s="64">
        <v>30</v>
      </c>
      <c r="H522" s="64">
        <v>0</v>
      </c>
      <c r="I522" s="64">
        <v>0</v>
      </c>
      <c r="J522" s="75">
        <v>42019.74</v>
      </c>
      <c r="K522">
        <f t="shared" si="9"/>
        <v>0</v>
      </c>
      <c r="L522" s="64">
        <v>0</v>
      </c>
      <c r="M522" s="64">
        <v>0</v>
      </c>
      <c r="N522" s="64">
        <v>0</v>
      </c>
      <c r="O522" s="75">
        <v>0</v>
      </c>
      <c r="Q522" s="24"/>
    </row>
    <row r="523" spans="1:17" hidden="1" x14ac:dyDescent="0.35">
      <c r="A523" t="s">
        <v>117</v>
      </c>
      <c r="B523" s="72">
        <v>9009170600</v>
      </c>
      <c r="C523" s="74" t="s">
        <v>45</v>
      </c>
      <c r="D523" s="40">
        <v>23264.283777000001</v>
      </c>
      <c r="E523" s="40">
        <v>21061.64</v>
      </c>
      <c r="F523" s="64">
        <f>Table323[[#This Row],[HES Single]]+Table323[[#This Row],[HES 2-4]]+Table323[[#This Row],[HES 4+]]</f>
        <v>12</v>
      </c>
      <c r="G523" s="64">
        <v>12</v>
      </c>
      <c r="H523" s="64">
        <v>0</v>
      </c>
      <c r="I523" s="64">
        <v>0</v>
      </c>
      <c r="J523" s="75">
        <v>13194.07</v>
      </c>
      <c r="K523">
        <f t="shared" si="9"/>
        <v>0</v>
      </c>
      <c r="L523" s="64">
        <v>0</v>
      </c>
      <c r="M523" s="64">
        <v>0</v>
      </c>
      <c r="N523" s="64">
        <v>0</v>
      </c>
      <c r="O523" s="75">
        <v>0</v>
      </c>
      <c r="Q523" s="24"/>
    </row>
    <row r="524" spans="1:17" hidden="1" x14ac:dyDescent="0.35">
      <c r="A524" t="s">
        <v>117</v>
      </c>
      <c r="B524" s="72">
        <v>9009170700</v>
      </c>
      <c r="C524" s="74" t="s">
        <v>45</v>
      </c>
      <c r="D524" s="40">
        <v>26287.294320000001</v>
      </c>
      <c r="E524" s="40">
        <v>50720.35</v>
      </c>
      <c r="F524" s="64">
        <f>Table323[[#This Row],[HES Single]]+Table323[[#This Row],[HES 2-4]]+Table323[[#This Row],[HES 4+]]</f>
        <v>8</v>
      </c>
      <c r="G524" s="64">
        <v>8</v>
      </c>
      <c r="H524" s="64">
        <v>0</v>
      </c>
      <c r="I524" s="64">
        <v>0</v>
      </c>
      <c r="J524" s="75">
        <v>25684.57</v>
      </c>
      <c r="K524">
        <f t="shared" si="9"/>
        <v>0</v>
      </c>
      <c r="L524" s="64">
        <v>0</v>
      </c>
      <c r="M524" s="64">
        <v>0</v>
      </c>
      <c r="N524" s="64">
        <v>0</v>
      </c>
      <c r="O524" s="75">
        <v>0</v>
      </c>
      <c r="Q524" s="24"/>
    </row>
    <row r="525" spans="1:17" hidden="1" x14ac:dyDescent="0.35">
      <c r="A525" t="s">
        <v>117</v>
      </c>
      <c r="B525" s="72">
        <v>9009170800</v>
      </c>
      <c r="C525" s="74" t="s">
        <v>45</v>
      </c>
      <c r="D525" s="40">
        <v>47862.813999000005</v>
      </c>
      <c r="E525" s="40">
        <v>48846.66</v>
      </c>
      <c r="F525" s="64">
        <f>Table323[[#This Row],[HES Single]]+Table323[[#This Row],[HES 2-4]]+Table323[[#This Row],[HES 4+]]</f>
        <v>12</v>
      </c>
      <c r="G525" s="64">
        <v>12</v>
      </c>
      <c r="H525" s="64">
        <v>0</v>
      </c>
      <c r="I525" s="64">
        <v>0</v>
      </c>
      <c r="J525" s="75">
        <v>9332.0300000000007</v>
      </c>
      <c r="K525">
        <f t="shared" si="9"/>
        <v>0</v>
      </c>
      <c r="L525" s="64">
        <v>0</v>
      </c>
      <c r="M525" s="64">
        <v>0</v>
      </c>
      <c r="N525" s="64">
        <v>0</v>
      </c>
      <c r="O525" s="75">
        <v>0</v>
      </c>
      <c r="Q525" s="24"/>
    </row>
    <row r="526" spans="1:17" hidden="1" x14ac:dyDescent="0.35">
      <c r="A526" t="s">
        <v>117</v>
      </c>
      <c r="B526" s="72">
        <v>9009170900</v>
      </c>
      <c r="C526" s="74" t="s">
        <v>45</v>
      </c>
      <c r="D526" s="40">
        <v>15120.592242000001</v>
      </c>
      <c r="E526" s="40">
        <v>2055.25</v>
      </c>
      <c r="F526" s="64">
        <f>Table323[[#This Row],[HES Single]]+Table323[[#This Row],[HES 2-4]]+Table323[[#This Row],[HES 4+]]</f>
        <v>0</v>
      </c>
      <c r="G526" s="64">
        <v>0</v>
      </c>
      <c r="H526" s="64">
        <v>0</v>
      </c>
      <c r="I526" s="64">
        <v>0</v>
      </c>
      <c r="J526" s="75">
        <v>0</v>
      </c>
      <c r="K526">
        <f t="shared" si="9"/>
        <v>0</v>
      </c>
      <c r="L526" s="64">
        <v>0</v>
      </c>
      <c r="M526" s="64">
        <v>0</v>
      </c>
      <c r="N526" s="64">
        <v>0</v>
      </c>
      <c r="O526" s="75">
        <v>0</v>
      </c>
      <c r="Q526" s="24" t="s">
        <v>11</v>
      </c>
    </row>
    <row r="527" spans="1:17" hidden="1" x14ac:dyDescent="0.35">
      <c r="A527" t="s">
        <v>117</v>
      </c>
      <c r="B527" s="72">
        <v>9009171000</v>
      </c>
      <c r="C527" s="74" t="s">
        <v>55</v>
      </c>
      <c r="D527" s="40">
        <v>13033.566629999999</v>
      </c>
      <c r="E527" s="40">
        <v>7563.94</v>
      </c>
      <c r="F527" s="64">
        <f>Table323[[#This Row],[HES Single]]+Table323[[#This Row],[HES 2-4]]+Table323[[#This Row],[HES 4+]]</f>
        <v>6</v>
      </c>
      <c r="G527" s="64">
        <v>6</v>
      </c>
      <c r="H527" s="64">
        <v>0</v>
      </c>
      <c r="I527" s="64">
        <v>0</v>
      </c>
      <c r="J527" s="75">
        <f>874.67+3081.33</f>
        <v>3956</v>
      </c>
      <c r="K527">
        <f t="shared" si="9"/>
        <v>0</v>
      </c>
      <c r="L527" s="64">
        <v>0</v>
      </c>
      <c r="M527" s="64">
        <v>0</v>
      </c>
      <c r="N527" s="64">
        <v>0</v>
      </c>
      <c r="O527" s="75">
        <v>0</v>
      </c>
      <c r="Q527" s="24"/>
    </row>
    <row r="528" spans="1:17" hidden="1" x14ac:dyDescent="0.35">
      <c r="A528" t="s">
        <v>117</v>
      </c>
      <c r="B528" s="72">
        <v>9009171100</v>
      </c>
      <c r="C528" s="74" t="s">
        <v>45</v>
      </c>
      <c r="D528" s="40">
        <v>51119.106297000006</v>
      </c>
      <c r="E528" s="40">
        <v>34564.959999999999</v>
      </c>
      <c r="F528" s="64">
        <f>Table323[[#This Row],[HES Single]]+Table323[[#This Row],[HES 2-4]]+Table323[[#This Row],[HES 4+]]</f>
        <v>24</v>
      </c>
      <c r="G528" s="64">
        <v>24</v>
      </c>
      <c r="H528" s="64">
        <v>0</v>
      </c>
      <c r="I528" s="64">
        <v>0</v>
      </c>
      <c r="J528" s="75">
        <v>27943.58</v>
      </c>
      <c r="K528">
        <f t="shared" si="9"/>
        <v>0</v>
      </c>
      <c r="L528" s="64">
        <v>0</v>
      </c>
      <c r="M528" s="64">
        <v>0</v>
      </c>
      <c r="N528" s="64">
        <v>0</v>
      </c>
      <c r="O528" s="75">
        <v>0</v>
      </c>
      <c r="Q528" s="24"/>
    </row>
    <row r="529" spans="1:18" hidden="1" x14ac:dyDescent="0.35">
      <c r="A529" t="s">
        <v>117</v>
      </c>
      <c r="B529" s="72">
        <v>9009171200</v>
      </c>
      <c r="C529" s="74" t="s">
        <v>45</v>
      </c>
      <c r="D529" s="40">
        <v>348201.60303600004</v>
      </c>
      <c r="E529" s="40">
        <v>1166096.6850000001</v>
      </c>
      <c r="F529" s="64">
        <f>Table323[[#This Row],[HES Single]]+Table323[[#This Row],[HES 2-4]]+Table323[[#This Row],[HES 4+]]</f>
        <v>155</v>
      </c>
      <c r="G529" s="64">
        <f>32+120</f>
        <v>152</v>
      </c>
      <c r="H529" s="64">
        <v>2</v>
      </c>
      <c r="I529" s="64">
        <v>1</v>
      </c>
      <c r="J529" s="75">
        <f>52373.3+223130.88</f>
        <v>275504.18</v>
      </c>
      <c r="K529">
        <f t="shared" si="9"/>
        <v>407</v>
      </c>
      <c r="L529" s="64">
        <v>16</v>
      </c>
      <c r="M529" s="64">
        <v>63</v>
      </c>
      <c r="N529" s="64">
        <f>188+140</f>
        <v>328</v>
      </c>
      <c r="O529" s="75">
        <v>890593.49</v>
      </c>
      <c r="Q529" s="24"/>
    </row>
    <row r="530" spans="1:18" hidden="1" x14ac:dyDescent="0.35">
      <c r="A530" t="s">
        <v>117</v>
      </c>
      <c r="B530" s="72">
        <v>9009171300</v>
      </c>
      <c r="C530" s="74" t="s">
        <v>45</v>
      </c>
      <c r="D530" s="40">
        <v>39420.752112000002</v>
      </c>
      <c r="E530" s="40">
        <v>11381.8</v>
      </c>
      <c r="F530" s="64">
        <f>Table323[[#This Row],[HES Single]]+Table323[[#This Row],[HES 2-4]]+Table323[[#This Row],[HES 4+]]</f>
        <v>10</v>
      </c>
      <c r="G530" s="64">
        <v>10</v>
      </c>
      <c r="H530" s="64">
        <v>0</v>
      </c>
      <c r="I530" s="64">
        <v>0</v>
      </c>
      <c r="J530" s="75">
        <v>6964.62</v>
      </c>
      <c r="K530">
        <f t="shared" si="9"/>
        <v>0</v>
      </c>
      <c r="L530" s="64">
        <v>0</v>
      </c>
      <c r="M530" s="64">
        <v>0</v>
      </c>
      <c r="N530" s="64">
        <v>0</v>
      </c>
      <c r="O530" s="75">
        <v>0</v>
      </c>
      <c r="Q530" s="24"/>
    </row>
    <row r="531" spans="1:18" hidden="1" x14ac:dyDescent="0.35">
      <c r="A531" t="s">
        <v>117</v>
      </c>
      <c r="B531" s="72">
        <v>9009171400</v>
      </c>
      <c r="C531" s="74" t="s">
        <v>45</v>
      </c>
      <c r="D531" s="40">
        <v>14396.68923</v>
      </c>
      <c r="E531" s="40">
        <v>3120.11</v>
      </c>
      <c r="F531" s="64">
        <f>Table323[[#This Row],[HES Single]]+Table323[[#This Row],[HES 2-4]]+Table323[[#This Row],[HES 4+]]</f>
        <v>1</v>
      </c>
      <c r="G531" s="64">
        <v>1</v>
      </c>
      <c r="H531" s="64">
        <v>0</v>
      </c>
      <c r="I531" s="64">
        <v>0</v>
      </c>
      <c r="J531" s="75">
        <v>927.49</v>
      </c>
      <c r="K531">
        <f t="shared" si="9"/>
        <v>0</v>
      </c>
      <c r="L531" s="64">
        <v>0</v>
      </c>
      <c r="M531" s="64">
        <v>0</v>
      </c>
      <c r="N531" s="64">
        <v>0</v>
      </c>
      <c r="O531" s="75">
        <v>0</v>
      </c>
      <c r="Q531" s="24"/>
    </row>
    <row r="532" spans="1:18" hidden="1" x14ac:dyDescent="0.35">
      <c r="A532" t="s">
        <v>117</v>
      </c>
      <c r="B532" s="72">
        <v>9009171500</v>
      </c>
      <c r="C532" s="74" t="s">
        <v>45</v>
      </c>
      <c r="D532" s="40">
        <v>23097.599994</v>
      </c>
      <c r="E532" s="40">
        <v>13515.42</v>
      </c>
      <c r="F532" s="64">
        <f>Table323[[#This Row],[HES Single]]+Table323[[#This Row],[HES 2-4]]+Table323[[#This Row],[HES 4+]]</f>
        <v>4</v>
      </c>
      <c r="G532" s="64">
        <v>4</v>
      </c>
      <c r="H532" s="64">
        <v>0</v>
      </c>
      <c r="I532" s="64">
        <v>0</v>
      </c>
      <c r="J532" s="75">
        <v>1434.83</v>
      </c>
      <c r="K532">
        <f t="shared" si="9"/>
        <v>0</v>
      </c>
      <c r="L532" s="64">
        <v>0</v>
      </c>
      <c r="M532" s="64">
        <v>0</v>
      </c>
      <c r="N532" s="64">
        <v>0</v>
      </c>
      <c r="O532" s="75">
        <v>0</v>
      </c>
      <c r="Q532" s="24"/>
    </row>
    <row r="533" spans="1:18" hidden="1" x14ac:dyDescent="0.35">
      <c r="A533" t="s">
        <v>117</v>
      </c>
      <c r="B533" s="72">
        <v>9009171600</v>
      </c>
      <c r="C533" s="74" t="s">
        <v>45</v>
      </c>
      <c r="D533" s="40">
        <v>43950.724104000001</v>
      </c>
      <c r="E533" s="40">
        <v>77607.740000000005</v>
      </c>
      <c r="F533" s="64">
        <f>Table323[[#This Row],[HES Single]]+Table323[[#This Row],[HES 2-4]]+Table323[[#This Row],[HES 4+]]</f>
        <v>21</v>
      </c>
      <c r="G533" s="64">
        <v>21</v>
      </c>
      <c r="H533" s="64">
        <v>0</v>
      </c>
      <c r="I533" s="64">
        <v>0</v>
      </c>
      <c r="J533" s="75">
        <v>30067.4</v>
      </c>
      <c r="K533">
        <f t="shared" si="9"/>
        <v>0</v>
      </c>
      <c r="L533" s="64">
        <v>0</v>
      </c>
      <c r="M533" s="64">
        <v>0</v>
      </c>
      <c r="N533" s="64">
        <v>0</v>
      </c>
      <c r="O533" s="75">
        <v>0</v>
      </c>
      <c r="Q533" s="24"/>
    </row>
    <row r="534" spans="1:18" hidden="1" x14ac:dyDescent="0.35">
      <c r="A534" t="s">
        <v>117</v>
      </c>
      <c r="B534" s="72">
        <v>9009171700</v>
      </c>
      <c r="C534" s="74" t="s">
        <v>45</v>
      </c>
      <c r="D534" s="40">
        <v>42546.562925999999</v>
      </c>
      <c r="E534" s="40">
        <v>99008.975000000006</v>
      </c>
      <c r="F534" s="64">
        <f>Table323[[#This Row],[HES Single]]+Table323[[#This Row],[HES 2-4]]+Table323[[#This Row],[HES 4+]]</f>
        <v>20</v>
      </c>
      <c r="G534" s="64">
        <v>20</v>
      </c>
      <c r="H534" s="64">
        <v>0</v>
      </c>
      <c r="I534" s="64">
        <v>0</v>
      </c>
      <c r="J534" s="75">
        <v>41284.239999999998</v>
      </c>
      <c r="K534">
        <f t="shared" si="9"/>
        <v>0</v>
      </c>
      <c r="L534" s="64">
        <v>0</v>
      </c>
      <c r="M534" s="64">
        <v>0</v>
      </c>
      <c r="N534" s="64">
        <v>0</v>
      </c>
      <c r="O534" s="75">
        <v>0</v>
      </c>
      <c r="Q534" s="24"/>
    </row>
    <row r="535" spans="1:18" hidden="1" x14ac:dyDescent="0.35">
      <c r="A535" t="s">
        <v>117</v>
      </c>
      <c r="B535" s="72">
        <v>9009175400</v>
      </c>
      <c r="C535" s="74" t="s">
        <v>45</v>
      </c>
      <c r="D535" s="40">
        <v>1.1157300000000001</v>
      </c>
      <c r="E535" s="40">
        <v>0</v>
      </c>
      <c r="F535" s="64">
        <f>Table323[[#This Row],[HES Single]]+Table323[[#This Row],[HES 2-4]]+Table323[[#This Row],[HES 4+]]</f>
        <v>0</v>
      </c>
      <c r="G535" s="64">
        <v>0</v>
      </c>
      <c r="H535" s="64">
        <v>0</v>
      </c>
      <c r="I535" s="64">
        <v>0</v>
      </c>
      <c r="J535" s="75">
        <v>0</v>
      </c>
      <c r="K535">
        <f t="shared" si="9"/>
        <v>0</v>
      </c>
      <c r="L535" s="64">
        <v>0</v>
      </c>
      <c r="M535" s="64">
        <v>0</v>
      </c>
      <c r="N535" s="64">
        <v>0</v>
      </c>
      <c r="O535" s="75">
        <v>0</v>
      </c>
      <c r="Q535" s="24"/>
    </row>
    <row r="536" spans="1:18" hidden="1" x14ac:dyDescent="0.35">
      <c r="A536" t="s">
        <v>117</v>
      </c>
      <c r="B536" s="72">
        <v>9009175700</v>
      </c>
      <c r="C536" s="74" t="s">
        <v>45</v>
      </c>
      <c r="D536" s="40">
        <v>163.49549999999999</v>
      </c>
      <c r="E536" s="40">
        <v>0</v>
      </c>
      <c r="F536" s="64">
        <f>Table323[[#This Row],[HES Single]]+Table323[[#This Row],[HES 2-4]]+Table323[[#This Row],[HES 4+]]</f>
        <v>0</v>
      </c>
      <c r="G536" s="64">
        <v>0</v>
      </c>
      <c r="H536" s="64">
        <v>0</v>
      </c>
      <c r="I536" s="64">
        <v>0</v>
      </c>
      <c r="J536" s="75">
        <v>0</v>
      </c>
      <c r="K536">
        <f t="shared" si="9"/>
        <v>0</v>
      </c>
      <c r="L536" s="64">
        <v>0</v>
      </c>
      <c r="M536" s="64">
        <v>0</v>
      </c>
      <c r="N536" s="64">
        <v>0</v>
      </c>
      <c r="O536" s="75">
        <v>0</v>
      </c>
      <c r="Q536" s="24"/>
    </row>
    <row r="537" spans="1:18" hidden="1" x14ac:dyDescent="0.35">
      <c r="A537" t="s">
        <v>117</v>
      </c>
      <c r="B537" s="72">
        <v>9009343101</v>
      </c>
      <c r="C537" s="74" t="s">
        <v>45</v>
      </c>
      <c r="D537" s="40">
        <v>449.86137000000002</v>
      </c>
      <c r="E537" s="40">
        <v>0</v>
      </c>
      <c r="F537" s="64">
        <f>Table323[[#This Row],[HES Single]]+Table323[[#This Row],[HES 2-4]]+Table323[[#This Row],[HES 4+]]</f>
        <v>0</v>
      </c>
      <c r="G537" s="64">
        <v>0</v>
      </c>
      <c r="H537" s="64">
        <v>0</v>
      </c>
      <c r="I537" s="64">
        <v>0</v>
      </c>
      <c r="J537" s="75">
        <v>0</v>
      </c>
      <c r="K537">
        <f t="shared" si="9"/>
        <v>0</v>
      </c>
      <c r="L537" s="64">
        <v>0</v>
      </c>
      <c r="M537" s="64">
        <v>0</v>
      </c>
      <c r="N537" s="64">
        <v>0</v>
      </c>
      <c r="O537" s="75">
        <v>0</v>
      </c>
      <c r="Q537" s="24"/>
    </row>
    <row r="538" spans="1:18" hidden="1" x14ac:dyDescent="0.35">
      <c r="A538" t="s">
        <v>117</v>
      </c>
      <c r="B538" s="72">
        <v>9009343102</v>
      </c>
      <c r="C538" s="74" t="s">
        <v>45</v>
      </c>
      <c r="D538" s="40">
        <v>43.465170000000001</v>
      </c>
      <c r="E538" s="40">
        <v>0</v>
      </c>
      <c r="F538" s="64">
        <f>Table323[[#This Row],[HES Single]]+Table323[[#This Row],[HES 2-4]]+Table323[[#This Row],[HES 4+]]</f>
        <v>0</v>
      </c>
      <c r="G538" s="64">
        <v>0</v>
      </c>
      <c r="H538" s="64">
        <v>0</v>
      </c>
      <c r="I538" s="64">
        <v>0</v>
      </c>
      <c r="J538" s="75">
        <v>0</v>
      </c>
      <c r="K538">
        <f t="shared" si="9"/>
        <v>0</v>
      </c>
      <c r="L538" s="64">
        <v>0</v>
      </c>
      <c r="M538" s="64">
        <v>0</v>
      </c>
      <c r="N538" s="64">
        <v>0</v>
      </c>
      <c r="O538" s="75">
        <v>0</v>
      </c>
      <c r="Q538" s="24"/>
    </row>
    <row r="539" spans="1:18" hidden="1" x14ac:dyDescent="0.35">
      <c r="A539" t="s">
        <v>118</v>
      </c>
      <c r="B539" s="72">
        <v>9009344100</v>
      </c>
      <c r="C539" s="74" t="s">
        <v>45</v>
      </c>
      <c r="D539" s="40">
        <v>106805.013819</v>
      </c>
      <c r="E539" s="40">
        <v>200162.1</v>
      </c>
      <c r="F539" s="64">
        <f>Table323[[#This Row],[HES Single]]+Table323[[#This Row],[HES 2-4]]+Table323[[#This Row],[HES 4+]]</f>
        <v>67</v>
      </c>
      <c r="G539" s="64">
        <v>67</v>
      </c>
      <c r="H539" s="64">
        <v>0</v>
      </c>
      <c r="I539" s="64">
        <v>0</v>
      </c>
      <c r="J539" s="75">
        <v>142263.14000000001</v>
      </c>
      <c r="K539">
        <f t="shared" si="9"/>
        <v>6</v>
      </c>
      <c r="L539" s="64">
        <v>6</v>
      </c>
      <c r="M539" s="64">
        <v>0</v>
      </c>
      <c r="N539" s="64">
        <v>0</v>
      </c>
      <c r="O539" s="75">
        <v>5161.08</v>
      </c>
      <c r="Q539" s="24"/>
    </row>
    <row r="540" spans="1:18" hidden="1" x14ac:dyDescent="0.35">
      <c r="A540" t="s">
        <v>118</v>
      </c>
      <c r="B540" s="72">
        <v>9009344200</v>
      </c>
      <c r="C540" s="74" t="s">
        <v>45</v>
      </c>
      <c r="D540" s="40">
        <v>39902.116191000001</v>
      </c>
      <c r="E540" s="40">
        <v>29287.23</v>
      </c>
      <c r="F540" s="64">
        <f>Table323[[#This Row],[HES Single]]+Table323[[#This Row],[HES 2-4]]+Table323[[#This Row],[HES 4+]]</f>
        <v>10</v>
      </c>
      <c r="G540" s="64">
        <f>41-31</f>
        <v>10</v>
      </c>
      <c r="H540" s="64">
        <v>0</v>
      </c>
      <c r="I540" s="64">
        <v>0</v>
      </c>
      <c r="J540" s="75">
        <f>93749.02-70000</f>
        <v>23749.020000000004</v>
      </c>
      <c r="K540">
        <f t="shared" si="9"/>
        <v>5</v>
      </c>
      <c r="L540" s="64">
        <v>5</v>
      </c>
      <c r="M540" s="64">
        <v>0</v>
      </c>
      <c r="N540" s="64">
        <v>0</v>
      </c>
      <c r="O540" s="75">
        <v>783.82</v>
      </c>
      <c r="Q540" s="24" t="s">
        <v>11</v>
      </c>
      <c r="R540" t="s">
        <v>11</v>
      </c>
    </row>
    <row r="541" spans="1:18" hidden="1" x14ac:dyDescent="0.35">
      <c r="A541" t="s">
        <v>118</v>
      </c>
      <c r="B541" s="72">
        <v>9009345400</v>
      </c>
      <c r="C541" s="74" t="s">
        <v>45</v>
      </c>
      <c r="D541" s="40">
        <v>400.45047</v>
      </c>
      <c r="E541" s="40">
        <v>0</v>
      </c>
      <c r="F541" s="64">
        <f>Table323[[#This Row],[HES Single]]+Table323[[#This Row],[HES 2-4]]+Table323[[#This Row],[HES 4+]]</f>
        <v>0</v>
      </c>
      <c r="G541" s="64">
        <v>0</v>
      </c>
      <c r="H541" s="64">
        <v>0</v>
      </c>
      <c r="I541" s="64">
        <v>0</v>
      </c>
      <c r="J541" s="75">
        <v>0</v>
      </c>
      <c r="K541">
        <f t="shared" si="9"/>
        <v>0</v>
      </c>
      <c r="L541" s="64">
        <v>0</v>
      </c>
      <c r="M541" s="64">
        <v>0</v>
      </c>
      <c r="N541" s="64">
        <v>0</v>
      </c>
      <c r="O541" s="75">
        <v>0</v>
      </c>
      <c r="Q541" s="24"/>
    </row>
    <row r="542" spans="1:18" hidden="1" x14ac:dyDescent="0.35">
      <c r="A542" t="s">
        <v>119</v>
      </c>
      <c r="B542" s="72">
        <v>9007541402</v>
      </c>
      <c r="C542" s="74" t="s">
        <v>45</v>
      </c>
      <c r="D542" s="40">
        <v>55.250370000000004</v>
      </c>
      <c r="E542" s="40">
        <v>0</v>
      </c>
      <c r="F542" s="64">
        <f>Table323[[#This Row],[HES Single]]+Table323[[#This Row],[HES 2-4]]+Table323[[#This Row],[HES 4+]]</f>
        <v>0</v>
      </c>
      <c r="G542" s="64">
        <v>0</v>
      </c>
      <c r="H542" s="64">
        <v>0</v>
      </c>
      <c r="I542" s="64">
        <v>0</v>
      </c>
      <c r="J542" s="75">
        <v>0</v>
      </c>
      <c r="K542">
        <f t="shared" si="9"/>
        <v>0</v>
      </c>
      <c r="L542" s="64">
        <v>0</v>
      </c>
      <c r="M542" s="64">
        <v>0</v>
      </c>
      <c r="N542" s="64">
        <v>0</v>
      </c>
      <c r="O542" s="75">
        <v>0</v>
      </c>
      <c r="Q542" s="24" t="s">
        <v>11</v>
      </c>
    </row>
    <row r="543" spans="1:18" hidden="1" x14ac:dyDescent="0.35">
      <c r="A543" t="s">
        <v>119</v>
      </c>
      <c r="B543" s="72">
        <v>9007580100</v>
      </c>
      <c r="C543" s="74" t="s">
        <v>45</v>
      </c>
      <c r="D543" s="40">
        <v>79495.782785999996</v>
      </c>
      <c r="E543" s="40">
        <v>100255.75</v>
      </c>
      <c r="F543" s="64">
        <f>Table323[[#This Row],[HES Single]]+Table323[[#This Row],[HES 2-4]]+Table323[[#This Row],[HES 4+]]</f>
        <v>47</v>
      </c>
      <c r="G543" s="64">
        <v>27</v>
      </c>
      <c r="H543" s="64">
        <v>0</v>
      </c>
      <c r="I543" s="64">
        <v>20</v>
      </c>
      <c r="J543" s="75">
        <v>48378.02</v>
      </c>
      <c r="K543">
        <f t="shared" si="9"/>
        <v>0</v>
      </c>
      <c r="L543" s="64">
        <v>0</v>
      </c>
      <c r="M543" s="64">
        <v>0</v>
      </c>
      <c r="N543" s="64">
        <v>0</v>
      </c>
      <c r="O543" s="75">
        <v>0</v>
      </c>
      <c r="Q543" s="24"/>
    </row>
    <row r="544" spans="1:18" hidden="1" x14ac:dyDescent="0.35">
      <c r="A544" t="s">
        <v>119</v>
      </c>
      <c r="B544" s="72">
        <v>9007585100</v>
      </c>
      <c r="C544" s="74" t="s">
        <v>45</v>
      </c>
      <c r="D544" s="40">
        <v>153.19310999999999</v>
      </c>
      <c r="E544" s="40">
        <v>0</v>
      </c>
      <c r="F544" s="64">
        <f>Table323[[#This Row],[HES Single]]+Table323[[#This Row],[HES 2-4]]+Table323[[#This Row],[HES 4+]]</f>
        <v>0</v>
      </c>
      <c r="G544" s="64">
        <v>0</v>
      </c>
      <c r="H544" s="64">
        <v>0</v>
      </c>
      <c r="I544" s="64">
        <v>0</v>
      </c>
      <c r="J544" s="75">
        <v>0</v>
      </c>
      <c r="K544">
        <f t="shared" si="9"/>
        <v>0</v>
      </c>
      <c r="L544" s="64">
        <v>0</v>
      </c>
      <c r="M544" s="64">
        <v>0</v>
      </c>
      <c r="N544" s="64">
        <v>0</v>
      </c>
      <c r="O544" s="75">
        <v>0</v>
      </c>
      <c r="Q544" s="24"/>
    </row>
    <row r="545" spans="1:18" hidden="1" x14ac:dyDescent="0.35">
      <c r="A545" t="s">
        <v>120</v>
      </c>
      <c r="B545" s="72">
        <v>9007541100</v>
      </c>
      <c r="C545" s="74" t="s">
        <v>45</v>
      </c>
      <c r="D545" s="40">
        <v>17456.392800000001</v>
      </c>
      <c r="E545" s="40">
        <v>7034.75</v>
      </c>
      <c r="F545" s="64">
        <f>Table323[[#This Row],[HES Single]]+Table323[[#This Row],[HES 2-4]]+Table323[[#This Row],[HES 4+]]</f>
        <v>5</v>
      </c>
      <c r="G545" s="64">
        <v>5</v>
      </c>
      <c r="H545" s="64">
        <v>0</v>
      </c>
      <c r="I545" s="64">
        <v>0</v>
      </c>
      <c r="J545" s="75">
        <v>2853.32</v>
      </c>
      <c r="K545">
        <f t="shared" si="9"/>
        <v>0</v>
      </c>
      <c r="L545" s="64">
        <v>0</v>
      </c>
      <c r="M545" s="64">
        <v>0</v>
      </c>
      <c r="N545" s="64">
        <v>0</v>
      </c>
      <c r="O545" s="75">
        <v>0</v>
      </c>
      <c r="Q545" s="24"/>
    </row>
    <row r="546" spans="1:18" hidden="1" x14ac:dyDescent="0.35">
      <c r="A546" t="s">
        <v>120</v>
      </c>
      <c r="B546" s="72">
        <v>9007541200</v>
      </c>
      <c r="C546" s="74" t="s">
        <v>45</v>
      </c>
      <c r="D546" s="40">
        <v>50843.666369999999</v>
      </c>
      <c r="E546" s="40">
        <v>76887.73</v>
      </c>
      <c r="F546" s="64">
        <f>Table323[[#This Row],[HES Single]]+Table323[[#This Row],[HES 2-4]]+Table323[[#This Row],[HES 4+]]</f>
        <v>16</v>
      </c>
      <c r="G546" s="64">
        <v>16</v>
      </c>
      <c r="H546" s="64">
        <v>0</v>
      </c>
      <c r="I546" s="64">
        <v>0</v>
      </c>
      <c r="J546" s="75">
        <v>20898.71</v>
      </c>
      <c r="K546">
        <f t="shared" si="9"/>
        <v>0</v>
      </c>
      <c r="L546" s="64">
        <v>0</v>
      </c>
      <c r="M546" s="64">
        <v>0</v>
      </c>
      <c r="N546" s="64">
        <v>0</v>
      </c>
      <c r="O546" s="75">
        <v>0</v>
      </c>
      <c r="Q546" s="24"/>
    </row>
    <row r="547" spans="1:18" hidden="1" x14ac:dyDescent="0.35">
      <c r="A547" t="s">
        <v>120</v>
      </c>
      <c r="B547" s="72">
        <v>9007541300</v>
      </c>
      <c r="C547" s="74" t="s">
        <v>45</v>
      </c>
      <c r="D547" s="40">
        <v>58620.270177000006</v>
      </c>
      <c r="E547" s="40">
        <v>27035.33</v>
      </c>
      <c r="F547" s="64">
        <f>Table323[[#This Row],[HES Single]]+Table323[[#This Row],[HES 2-4]]+Table323[[#This Row],[HES 4+]]</f>
        <v>13</v>
      </c>
      <c r="G547" s="64">
        <v>13</v>
      </c>
      <c r="H547" s="64">
        <v>0</v>
      </c>
      <c r="I547" s="64">
        <v>0</v>
      </c>
      <c r="J547" s="75">
        <v>24603.88</v>
      </c>
      <c r="K547">
        <f t="shared" si="9"/>
        <v>0</v>
      </c>
      <c r="L547" s="64">
        <v>0</v>
      </c>
      <c r="M547" s="64">
        <v>0</v>
      </c>
      <c r="N547" s="64">
        <v>0</v>
      </c>
      <c r="O547" s="75">
        <v>0</v>
      </c>
      <c r="Q547" s="24"/>
    </row>
    <row r="548" spans="1:18" hidden="1" x14ac:dyDescent="0.35">
      <c r="A548" t="s">
        <v>120</v>
      </c>
      <c r="B548" s="72">
        <v>9007541401</v>
      </c>
      <c r="C548" s="74" t="s">
        <v>45</v>
      </c>
      <c r="D548" s="40">
        <v>41031.149460000001</v>
      </c>
      <c r="E548" s="40">
        <v>32350.66</v>
      </c>
      <c r="F548" s="64">
        <f>Table323[[#This Row],[HES Single]]+Table323[[#This Row],[HES 2-4]]+Table323[[#This Row],[HES 4+]]</f>
        <v>18</v>
      </c>
      <c r="G548" s="64">
        <v>18</v>
      </c>
      <c r="H548" s="64">
        <v>0</v>
      </c>
      <c r="I548" s="64">
        <v>0</v>
      </c>
      <c r="J548" s="75">
        <v>27095.97</v>
      </c>
      <c r="K548">
        <f t="shared" si="9"/>
        <v>0</v>
      </c>
      <c r="L548" s="64">
        <v>0</v>
      </c>
      <c r="M548" s="64">
        <v>0</v>
      </c>
      <c r="N548" s="64">
        <v>0</v>
      </c>
      <c r="O548" s="75">
        <v>0</v>
      </c>
      <c r="Q548" s="24"/>
    </row>
    <row r="549" spans="1:18" hidden="1" x14ac:dyDescent="0.35">
      <c r="A549" t="s">
        <v>120</v>
      </c>
      <c r="B549" s="72">
        <v>9007541402</v>
      </c>
      <c r="C549" s="74" t="s">
        <v>45</v>
      </c>
      <c r="D549" s="40">
        <v>306688.01868600002</v>
      </c>
      <c r="E549" s="40">
        <v>522476.38500000001</v>
      </c>
      <c r="F549" s="64">
        <f>Table323[[#This Row],[HES Single]]+Table323[[#This Row],[HES 2-4]]+Table323[[#This Row],[HES 4+]]</f>
        <v>926</v>
      </c>
      <c r="G549" s="64">
        <v>171</v>
      </c>
      <c r="H549" s="64">
        <v>0</v>
      </c>
      <c r="I549" s="64">
        <v>755</v>
      </c>
      <c r="J549" s="75">
        <f>52508.81+274758.68</f>
        <v>327267.49</v>
      </c>
      <c r="K549">
        <f t="shared" si="9"/>
        <v>168</v>
      </c>
      <c r="L549" s="64">
        <v>0</v>
      </c>
      <c r="M549" s="64">
        <v>26</v>
      </c>
      <c r="N549" s="64">
        <v>142</v>
      </c>
      <c r="O549" s="75">
        <f>53232.1+5000</f>
        <v>58232.1</v>
      </c>
      <c r="Q549" s="24"/>
    </row>
    <row r="550" spans="1:18" hidden="1" x14ac:dyDescent="0.35">
      <c r="A550" t="s">
        <v>120</v>
      </c>
      <c r="B550" s="72">
        <v>9007541500</v>
      </c>
      <c r="C550" s="74" t="s">
        <v>45</v>
      </c>
      <c r="D550" s="40">
        <v>11608.3254</v>
      </c>
      <c r="E550" s="40">
        <v>12899.83</v>
      </c>
      <c r="F550" s="64">
        <f>Table323[[#This Row],[HES Single]]+Table323[[#This Row],[HES 2-4]]+Table323[[#This Row],[HES 4+]]</f>
        <v>7</v>
      </c>
      <c r="G550" s="64">
        <v>7</v>
      </c>
      <c r="H550" s="64">
        <v>0</v>
      </c>
      <c r="I550" s="64">
        <v>0</v>
      </c>
      <c r="J550" s="75">
        <v>9057.33</v>
      </c>
      <c r="K550">
        <f t="shared" si="9"/>
        <v>0</v>
      </c>
      <c r="L550" s="64">
        <v>0</v>
      </c>
      <c r="M550" s="64">
        <v>0</v>
      </c>
      <c r="N550" s="64">
        <v>0</v>
      </c>
      <c r="O550" s="75">
        <v>0</v>
      </c>
      <c r="Q550" s="24"/>
    </row>
    <row r="551" spans="1:18" hidden="1" x14ac:dyDescent="0.35">
      <c r="A551" t="s">
        <v>120</v>
      </c>
      <c r="B551" s="72">
        <v>9007541600</v>
      </c>
      <c r="C551" s="74" t="s">
        <v>45</v>
      </c>
      <c r="D551" s="40">
        <v>9035.2650990000002</v>
      </c>
      <c r="E551" s="40">
        <v>18187.349999999999</v>
      </c>
      <c r="F551" s="64">
        <f>Table323[[#This Row],[HES Single]]+Table323[[#This Row],[HES 2-4]]+Table323[[#This Row],[HES 4+]]</f>
        <v>4</v>
      </c>
      <c r="G551" s="64">
        <v>4</v>
      </c>
      <c r="H551" s="64">
        <v>0</v>
      </c>
      <c r="I551" s="64">
        <v>0</v>
      </c>
      <c r="J551" s="75">
        <v>956.9</v>
      </c>
      <c r="K551">
        <f t="shared" si="9"/>
        <v>0</v>
      </c>
      <c r="L551" s="64">
        <v>0</v>
      </c>
      <c r="M551" s="64">
        <v>0</v>
      </c>
      <c r="N551" s="64">
        <v>0</v>
      </c>
      <c r="O551" s="75">
        <v>0</v>
      </c>
      <c r="Q551" s="24"/>
    </row>
    <row r="552" spans="1:18" hidden="1" x14ac:dyDescent="0.35">
      <c r="A552" t="s">
        <v>120</v>
      </c>
      <c r="B552" s="72">
        <v>9007541700</v>
      </c>
      <c r="C552" s="74" t="s">
        <v>45</v>
      </c>
      <c r="D552" s="40">
        <v>18845.48631</v>
      </c>
      <c r="E552" s="40">
        <v>22573.97</v>
      </c>
      <c r="F552" s="64">
        <f>Table323[[#This Row],[HES Single]]+Table323[[#This Row],[HES 2-4]]+Table323[[#This Row],[HES 4+]]</f>
        <v>8</v>
      </c>
      <c r="G552" s="64">
        <v>8</v>
      </c>
      <c r="H552" s="64">
        <v>0</v>
      </c>
      <c r="I552" s="64">
        <v>0</v>
      </c>
      <c r="J552" s="75">
        <v>8777.35</v>
      </c>
      <c r="K552">
        <f t="shared" si="9"/>
        <v>0</v>
      </c>
      <c r="L552" s="64">
        <v>0</v>
      </c>
      <c r="M552" s="64">
        <v>0</v>
      </c>
      <c r="N552" s="64">
        <v>0</v>
      </c>
      <c r="O552" s="75">
        <v>0</v>
      </c>
      <c r="Q552" s="24"/>
    </row>
    <row r="553" spans="1:18" hidden="1" x14ac:dyDescent="0.35">
      <c r="A553" t="s">
        <v>120</v>
      </c>
      <c r="B553" s="72">
        <v>9007542000</v>
      </c>
      <c r="C553" s="74" t="s">
        <v>45</v>
      </c>
      <c r="D553" s="40">
        <v>40445.808039000003</v>
      </c>
      <c r="E553" s="40">
        <v>81596.81</v>
      </c>
      <c r="F553" s="64">
        <f>Table323[[#This Row],[HES Single]]+Table323[[#This Row],[HES 2-4]]+Table323[[#This Row],[HES 4+]]</f>
        <v>20</v>
      </c>
      <c r="G553" s="64">
        <v>20</v>
      </c>
      <c r="H553" s="64">
        <v>0</v>
      </c>
      <c r="I553" s="64">
        <v>0</v>
      </c>
      <c r="J553" s="75">
        <v>37813.160000000003</v>
      </c>
      <c r="K553">
        <f t="shared" si="9"/>
        <v>0</v>
      </c>
      <c r="L553" s="64">
        <v>0</v>
      </c>
      <c r="M553" s="64">
        <v>0</v>
      </c>
      <c r="N553" s="64">
        <v>0</v>
      </c>
      <c r="O553" s="75">
        <v>0</v>
      </c>
      <c r="Q553" s="24"/>
    </row>
    <row r="554" spans="1:18" hidden="1" x14ac:dyDescent="0.35">
      <c r="A554" t="s">
        <v>120</v>
      </c>
      <c r="B554" s="72">
        <v>9007542100</v>
      </c>
      <c r="C554" s="74" t="s">
        <v>45</v>
      </c>
      <c r="D554" s="40">
        <v>31981.2654</v>
      </c>
      <c r="E554" s="40">
        <v>30547.095000000001</v>
      </c>
      <c r="F554" s="64">
        <f>Table323[[#This Row],[HES Single]]+Table323[[#This Row],[HES 2-4]]+Table323[[#This Row],[HES 4+]]</f>
        <v>14</v>
      </c>
      <c r="G554" s="64">
        <v>14</v>
      </c>
      <c r="H554" s="64">
        <v>0</v>
      </c>
      <c r="I554" s="64">
        <v>0</v>
      </c>
      <c r="J554" s="75">
        <v>21075.41</v>
      </c>
      <c r="K554">
        <f t="shared" si="9"/>
        <v>0</v>
      </c>
      <c r="L554" s="64">
        <v>0</v>
      </c>
      <c r="M554" s="64">
        <v>0</v>
      </c>
      <c r="N554" s="64">
        <v>0</v>
      </c>
      <c r="O554" s="75">
        <v>0</v>
      </c>
      <c r="Q554" s="24"/>
    </row>
    <row r="555" spans="1:18" hidden="1" x14ac:dyDescent="0.35">
      <c r="A555" t="s">
        <v>120</v>
      </c>
      <c r="B555" s="72">
        <v>9007542200</v>
      </c>
      <c r="C555" s="74" t="s">
        <v>45</v>
      </c>
      <c r="D555" s="40">
        <v>25113.560850000002</v>
      </c>
      <c r="E555" s="40">
        <v>47414.02</v>
      </c>
      <c r="F555" s="64">
        <f>Table323[[#This Row],[HES Single]]+Table323[[#This Row],[HES 2-4]]+Table323[[#This Row],[HES 4+]]</f>
        <v>12</v>
      </c>
      <c r="G555" s="64">
        <v>12</v>
      </c>
      <c r="H555" s="64">
        <v>0</v>
      </c>
      <c r="I555" s="64">
        <v>0</v>
      </c>
      <c r="J555" s="75">
        <v>25207.55</v>
      </c>
      <c r="K555">
        <f t="shared" si="9"/>
        <v>0</v>
      </c>
      <c r="L555" s="64">
        <v>0</v>
      </c>
      <c r="M555" s="64">
        <v>0</v>
      </c>
      <c r="N555" s="64">
        <v>0</v>
      </c>
      <c r="O555" s="75">
        <v>0</v>
      </c>
      <c r="Q555" s="24"/>
    </row>
    <row r="556" spans="1:18" hidden="1" x14ac:dyDescent="0.35">
      <c r="A556" t="s">
        <v>120</v>
      </c>
      <c r="B556" s="72">
        <v>9007580100</v>
      </c>
      <c r="C556" s="74" t="s">
        <v>45</v>
      </c>
      <c r="D556" s="40">
        <v>396.37394999999998</v>
      </c>
      <c r="E556" s="40">
        <v>224.25</v>
      </c>
      <c r="F556" s="64">
        <f>Table323[[#This Row],[HES Single]]+Table323[[#This Row],[HES 2-4]]+Table323[[#This Row],[HES 4+]]</f>
        <v>0</v>
      </c>
      <c r="G556" s="64">
        <v>0</v>
      </c>
      <c r="H556" s="64">
        <v>0</v>
      </c>
      <c r="I556" s="64">
        <v>0</v>
      </c>
      <c r="J556" s="75">
        <v>0</v>
      </c>
      <c r="K556">
        <f t="shared" si="9"/>
        <v>0</v>
      </c>
      <c r="L556" s="64">
        <v>0</v>
      </c>
      <c r="M556" s="64">
        <v>0</v>
      </c>
      <c r="N556" s="64">
        <v>0</v>
      </c>
      <c r="O556" s="75">
        <v>0</v>
      </c>
      <c r="Q556" s="24"/>
    </row>
    <row r="557" spans="1:18" hidden="1" x14ac:dyDescent="0.35">
      <c r="A557" t="s">
        <v>120</v>
      </c>
      <c r="B557" s="72">
        <v>9007680200</v>
      </c>
      <c r="C557" s="74" t="s">
        <v>45</v>
      </c>
      <c r="D557" s="40">
        <v>64224.460734000008</v>
      </c>
      <c r="E557" s="40">
        <v>86132.235000000001</v>
      </c>
      <c r="F557" s="64">
        <f>Table323[[#This Row],[HES Single]]+Table323[[#This Row],[HES 2-4]]+Table323[[#This Row],[HES 4+]]</f>
        <v>0</v>
      </c>
      <c r="G557" s="64">
        <v>0</v>
      </c>
      <c r="H557" s="64">
        <v>0</v>
      </c>
      <c r="I557" s="64">
        <v>0</v>
      </c>
      <c r="J557" s="75">
        <v>0</v>
      </c>
      <c r="K557">
        <f t="shared" si="9"/>
        <v>108</v>
      </c>
      <c r="L557" s="64">
        <v>10</v>
      </c>
      <c r="M557" s="64">
        <v>0</v>
      </c>
      <c r="N557" s="64">
        <v>98</v>
      </c>
      <c r="O557" s="75">
        <f>90383.16-5000</f>
        <v>85383.16</v>
      </c>
      <c r="Q557" s="24"/>
      <c r="R557" s="24"/>
    </row>
    <row r="558" spans="1:18" x14ac:dyDescent="0.35">
      <c r="A558" t="s">
        <v>121</v>
      </c>
      <c r="B558" s="72">
        <v>9001100100</v>
      </c>
      <c r="C558" s="74" t="s">
        <v>45</v>
      </c>
      <c r="D558" s="40">
        <v>58769.052530999994</v>
      </c>
      <c r="E558" s="40">
        <v>64313.03</v>
      </c>
      <c r="F558" s="64">
        <f>Table323[[#This Row],[HES Single]]+Table323[[#This Row],[HES 2-4]]+Table323[[#This Row],[HES 4+]]</f>
        <v>31</v>
      </c>
      <c r="G558" s="64">
        <v>31</v>
      </c>
      <c r="H558" s="64">
        <v>0</v>
      </c>
      <c r="I558" s="64">
        <v>0</v>
      </c>
      <c r="J558" s="75">
        <v>31471.25</v>
      </c>
      <c r="K558">
        <f t="shared" si="9"/>
        <v>0</v>
      </c>
      <c r="L558" s="64">
        <v>0</v>
      </c>
      <c r="M558" s="64">
        <v>0</v>
      </c>
      <c r="N558" s="64">
        <v>0</v>
      </c>
      <c r="O558" s="75">
        <v>0</v>
      </c>
      <c r="Q558" s="24"/>
    </row>
    <row r="559" spans="1:18" x14ac:dyDescent="0.35">
      <c r="A559" t="s">
        <v>121</v>
      </c>
      <c r="B559" s="72">
        <v>9001100200</v>
      </c>
      <c r="C559" s="74" t="s">
        <v>45</v>
      </c>
      <c r="D559" s="40">
        <v>80442.037263000006</v>
      </c>
      <c r="E559" s="40">
        <v>87249.05</v>
      </c>
      <c r="F559" s="64">
        <f>Table323[[#This Row],[HES Single]]+Table323[[#This Row],[HES 2-4]]+Table323[[#This Row],[HES 4+]]</f>
        <v>36</v>
      </c>
      <c r="G559" s="64">
        <v>36</v>
      </c>
      <c r="H559" s="64">
        <v>0</v>
      </c>
      <c r="I559" s="64">
        <v>0</v>
      </c>
      <c r="J559" s="75">
        <v>79709.19</v>
      </c>
      <c r="K559">
        <f t="shared" si="9"/>
        <v>6</v>
      </c>
      <c r="L559" s="64">
        <v>2</v>
      </c>
      <c r="M559" s="64">
        <v>4</v>
      </c>
      <c r="N559" s="64">
        <v>0</v>
      </c>
      <c r="O559" s="75">
        <v>6669.02</v>
      </c>
      <c r="Q559" s="24" t="s">
        <v>11</v>
      </c>
      <c r="R559" t="s">
        <v>11</v>
      </c>
    </row>
    <row r="560" spans="1:18" x14ac:dyDescent="0.35">
      <c r="A560" t="s">
        <v>121</v>
      </c>
      <c r="B560" s="72">
        <v>9001100300</v>
      </c>
      <c r="C560" s="74" t="s">
        <v>45</v>
      </c>
      <c r="D560" s="40">
        <v>175769.75971800002</v>
      </c>
      <c r="E560" s="40">
        <v>316900.75</v>
      </c>
      <c r="F560" s="64">
        <f>Table323[[#This Row],[HES Single]]+Table323[[#This Row],[HES 2-4]]+Table323[[#This Row],[HES 4+]]</f>
        <v>96</v>
      </c>
      <c r="G560" s="64">
        <v>96</v>
      </c>
      <c r="H560" s="64">
        <v>0</v>
      </c>
      <c r="I560" s="64">
        <v>0</v>
      </c>
      <c r="J560" s="75">
        <v>205543.59</v>
      </c>
      <c r="K560">
        <f t="shared" si="9"/>
        <v>0</v>
      </c>
      <c r="L560" s="64">
        <v>0</v>
      </c>
      <c r="M560" s="64">
        <v>0</v>
      </c>
      <c r="N560" s="64">
        <v>0</v>
      </c>
      <c r="O560" s="75">
        <v>0</v>
      </c>
      <c r="Q560" s="24"/>
    </row>
    <row r="561" spans="1:18" x14ac:dyDescent="0.35">
      <c r="A561" t="s">
        <v>121</v>
      </c>
      <c r="B561" s="72">
        <v>9001105200</v>
      </c>
      <c r="C561" s="74" t="s">
        <v>45</v>
      </c>
      <c r="D561" s="40">
        <v>235.55427</v>
      </c>
      <c r="E561" s="40">
        <v>0</v>
      </c>
      <c r="F561" s="64">
        <f>Table323[[#This Row],[HES Single]]+Table323[[#This Row],[HES 2-4]]+Table323[[#This Row],[HES 4+]]</f>
        <v>0</v>
      </c>
      <c r="G561" s="64">
        <v>0</v>
      </c>
      <c r="H561" s="64">
        <v>0</v>
      </c>
      <c r="I561" s="64">
        <v>0</v>
      </c>
      <c r="J561" s="75">
        <v>0</v>
      </c>
      <c r="K561">
        <f t="shared" si="9"/>
        <v>0</v>
      </c>
      <c r="L561" s="64">
        <v>0</v>
      </c>
      <c r="M561" s="64">
        <v>0</v>
      </c>
      <c r="N561" s="64">
        <v>0</v>
      </c>
      <c r="O561" s="75">
        <v>0</v>
      </c>
      <c r="Q561" s="24"/>
    </row>
    <row r="562" spans="1:18" x14ac:dyDescent="0.35">
      <c r="A562" t="s">
        <v>121</v>
      </c>
      <c r="B562" s="72">
        <v>9001110500</v>
      </c>
      <c r="C562" s="74" t="s">
        <v>45</v>
      </c>
      <c r="D562" s="40">
        <v>544.82399999999996</v>
      </c>
      <c r="E562" s="40">
        <v>0</v>
      </c>
      <c r="F562" s="64">
        <f>Table323[[#This Row],[HES Single]]+Table323[[#This Row],[HES 2-4]]+Table323[[#This Row],[HES 4+]]</f>
        <v>0</v>
      </c>
      <c r="G562" s="64">
        <v>0</v>
      </c>
      <c r="H562" s="64">
        <v>0</v>
      </c>
      <c r="I562" s="64">
        <v>0</v>
      </c>
      <c r="J562" s="75">
        <v>0</v>
      </c>
      <c r="K562">
        <f t="shared" si="9"/>
        <v>0</v>
      </c>
      <c r="L562" s="64">
        <v>0</v>
      </c>
      <c r="M562" s="64">
        <v>0</v>
      </c>
      <c r="N562" s="64">
        <v>0</v>
      </c>
      <c r="O562" s="75">
        <v>0</v>
      </c>
      <c r="Q562" s="24"/>
    </row>
    <row r="563" spans="1:18" x14ac:dyDescent="0.35">
      <c r="A563" t="s">
        <v>121</v>
      </c>
      <c r="B563" s="72">
        <v>9001230400</v>
      </c>
      <c r="C563" s="74" t="s">
        <v>45</v>
      </c>
      <c r="D563" s="40">
        <v>263.14323000000002</v>
      </c>
      <c r="E563" s="40">
        <v>0</v>
      </c>
      <c r="F563" s="64">
        <f>Table323[[#This Row],[HES Single]]+Table323[[#This Row],[HES 2-4]]+Table323[[#This Row],[HES 4+]]</f>
        <v>0</v>
      </c>
      <c r="G563" s="64">
        <v>0</v>
      </c>
      <c r="H563" s="64">
        <v>0</v>
      </c>
      <c r="I563" s="64">
        <v>0</v>
      </c>
      <c r="J563" s="75">
        <v>0</v>
      </c>
      <c r="K563">
        <f t="shared" si="9"/>
        <v>0</v>
      </c>
      <c r="L563" s="64">
        <v>0</v>
      </c>
      <c r="M563" s="64">
        <v>0</v>
      </c>
      <c r="N563" s="64">
        <v>0</v>
      </c>
      <c r="O563" s="75">
        <v>0</v>
      </c>
      <c r="Q563" s="24"/>
    </row>
    <row r="564" spans="1:18" hidden="1" x14ac:dyDescent="0.35">
      <c r="A564" t="s">
        <v>122</v>
      </c>
      <c r="B564" s="72">
        <v>9011693600</v>
      </c>
      <c r="C564" s="74" t="s">
        <v>45</v>
      </c>
      <c r="D564" s="40">
        <v>269.74101000000002</v>
      </c>
      <c r="E564" s="40">
        <v>0</v>
      </c>
      <c r="F564" s="64">
        <f>Table323[[#This Row],[HES Single]]+Table323[[#This Row],[HES 2-4]]+Table323[[#This Row],[HES 4+]]</f>
        <v>0</v>
      </c>
      <c r="G564" s="64">
        <v>0</v>
      </c>
      <c r="H564" s="64">
        <v>0</v>
      </c>
      <c r="I564" s="64">
        <v>0</v>
      </c>
      <c r="J564" s="75">
        <v>0</v>
      </c>
      <c r="K564">
        <f t="shared" si="9"/>
        <v>0</v>
      </c>
      <c r="L564" s="64">
        <v>0</v>
      </c>
      <c r="M564" s="64">
        <v>0</v>
      </c>
      <c r="N564" s="64">
        <v>0</v>
      </c>
      <c r="O564" s="75">
        <v>0</v>
      </c>
      <c r="Q564" s="24"/>
    </row>
    <row r="565" spans="1:18" hidden="1" x14ac:dyDescent="0.35">
      <c r="A565" t="s">
        <v>122</v>
      </c>
      <c r="B565" s="72">
        <v>9011695201</v>
      </c>
      <c r="C565" s="74" t="s">
        <v>45</v>
      </c>
      <c r="D565" s="40">
        <v>143793.86769300001</v>
      </c>
      <c r="E565" s="40">
        <v>215955.18</v>
      </c>
      <c r="F565" s="64">
        <f>Table323[[#This Row],[HES Single]]+Table323[[#This Row],[HES 2-4]]+Table323[[#This Row],[HES 4+]]</f>
        <v>73</v>
      </c>
      <c r="G565" s="64">
        <v>73</v>
      </c>
      <c r="H565" s="64">
        <v>0</v>
      </c>
      <c r="I565" s="64">
        <v>0</v>
      </c>
      <c r="J565" s="75">
        <v>112758.70999999999</v>
      </c>
      <c r="K565">
        <f t="shared" si="9"/>
        <v>0</v>
      </c>
      <c r="L565" s="64">
        <v>0</v>
      </c>
      <c r="M565" s="64">
        <v>0</v>
      </c>
      <c r="N565" s="64">
        <v>0</v>
      </c>
      <c r="O565" s="75">
        <v>0</v>
      </c>
      <c r="Q565" s="24"/>
    </row>
    <row r="566" spans="1:18" hidden="1" x14ac:dyDescent="0.35">
      <c r="A566" t="s">
        <v>122</v>
      </c>
      <c r="B566" s="72">
        <v>9011695202</v>
      </c>
      <c r="C566" s="74" t="s">
        <v>45</v>
      </c>
      <c r="D566" s="40">
        <v>58385.236098000001</v>
      </c>
      <c r="E566" s="40">
        <v>43578.51</v>
      </c>
      <c r="F566" s="64">
        <f>Table323[[#This Row],[HES Single]]+Table323[[#This Row],[HES 2-4]]+Table323[[#This Row],[HES 4+]]</f>
        <v>28</v>
      </c>
      <c r="G566" s="64">
        <v>28</v>
      </c>
      <c r="H566" s="64">
        <v>0</v>
      </c>
      <c r="I566" s="64">
        <v>0</v>
      </c>
      <c r="J566" s="75">
        <v>37945.279999999999</v>
      </c>
      <c r="K566">
        <f t="shared" si="9"/>
        <v>5</v>
      </c>
      <c r="L566" s="64">
        <v>2</v>
      </c>
      <c r="M566" s="64">
        <v>3</v>
      </c>
      <c r="N566" s="64">
        <v>0</v>
      </c>
      <c r="O566" s="75">
        <v>3010.23</v>
      </c>
      <c r="Q566" s="24" t="s">
        <v>11</v>
      </c>
      <c r="R566" t="s">
        <v>11</v>
      </c>
    </row>
    <row r="567" spans="1:18" hidden="1" x14ac:dyDescent="0.35">
      <c r="A567" t="s">
        <v>122</v>
      </c>
      <c r="B567" s="72">
        <v>9011715100</v>
      </c>
      <c r="C567" s="74" t="s">
        <v>45</v>
      </c>
      <c r="D567" s="40">
        <v>639.97982999999999</v>
      </c>
      <c r="E567" s="40">
        <v>0</v>
      </c>
      <c r="F567" s="64">
        <f>Table323[[#This Row],[HES Single]]+Table323[[#This Row],[HES 2-4]]+Table323[[#This Row],[HES 4+]]</f>
        <v>0</v>
      </c>
      <c r="G567" s="64">
        <v>0</v>
      </c>
      <c r="H567" s="64">
        <v>0</v>
      </c>
      <c r="I567" s="64">
        <v>0</v>
      </c>
      <c r="J567" s="75">
        <v>0</v>
      </c>
      <c r="K567">
        <f t="shared" si="9"/>
        <v>0</v>
      </c>
      <c r="L567" s="64">
        <v>0</v>
      </c>
      <c r="M567" s="64">
        <v>0</v>
      </c>
      <c r="N567" s="64">
        <v>0</v>
      </c>
      <c r="O567" s="75">
        <v>0</v>
      </c>
      <c r="Q567" s="24"/>
    </row>
    <row r="568" spans="1:18" hidden="1" x14ac:dyDescent="0.35">
      <c r="A568" t="s">
        <v>122</v>
      </c>
      <c r="B568" s="72">
        <v>9011716102</v>
      </c>
      <c r="C568" s="74" t="s">
        <v>45</v>
      </c>
      <c r="D568" s="40">
        <v>403.29050999999998</v>
      </c>
      <c r="E568" s="40">
        <v>326.91000000000003</v>
      </c>
      <c r="F568" s="64">
        <f>Table323[[#This Row],[HES Single]]+Table323[[#This Row],[HES 2-4]]+Table323[[#This Row],[HES 4+]]</f>
        <v>1</v>
      </c>
      <c r="G568" s="64">
        <v>1</v>
      </c>
      <c r="H568" s="64">
        <v>0</v>
      </c>
      <c r="I568" s="64">
        <v>0</v>
      </c>
      <c r="J568" s="75">
        <v>326.91000000000003</v>
      </c>
      <c r="K568">
        <f t="shared" si="9"/>
        <v>0</v>
      </c>
      <c r="L568" s="64">
        <v>0</v>
      </c>
      <c r="M568" s="64">
        <v>0</v>
      </c>
      <c r="N568" s="64">
        <v>0</v>
      </c>
      <c r="O568" s="75">
        <v>0</v>
      </c>
      <c r="Q568" s="24"/>
    </row>
    <row r="569" spans="1:18" hidden="1" x14ac:dyDescent="0.35">
      <c r="A569" t="s">
        <v>122</v>
      </c>
      <c r="B569" s="72">
        <v>9011870501</v>
      </c>
      <c r="C569" s="74" t="s">
        <v>55</v>
      </c>
      <c r="D569" s="40">
        <v>44735.149914000001</v>
      </c>
      <c r="E569" s="40">
        <v>40865.480000000003</v>
      </c>
      <c r="F569" s="64">
        <f>Table323[[#This Row],[HES Single]]+Table323[[#This Row],[HES 2-4]]+Table323[[#This Row],[HES 4+]]</f>
        <v>12</v>
      </c>
      <c r="G569" s="64">
        <v>12</v>
      </c>
      <c r="H569" s="64">
        <v>0</v>
      </c>
      <c r="I569" s="64">
        <v>0</v>
      </c>
      <c r="J569" s="75">
        <v>13984.99</v>
      </c>
      <c r="K569">
        <f t="shared" si="9"/>
        <v>0</v>
      </c>
      <c r="L569" s="64">
        <v>0</v>
      </c>
      <c r="M569" s="64">
        <v>0</v>
      </c>
      <c r="N569" s="64">
        <v>0</v>
      </c>
      <c r="O569" s="75">
        <v>0</v>
      </c>
      <c r="Q569" s="24"/>
    </row>
    <row r="570" spans="1:18" hidden="1" x14ac:dyDescent="0.35">
      <c r="A570" t="s">
        <v>122</v>
      </c>
      <c r="B570" s="72">
        <v>9011870502</v>
      </c>
      <c r="C570" s="74" t="s">
        <v>45</v>
      </c>
      <c r="D570" s="40">
        <v>22880.384751000001</v>
      </c>
      <c r="E570" s="40">
        <v>12080.57</v>
      </c>
      <c r="F570" s="64">
        <f>Table323[[#This Row],[HES Single]]+Table323[[#This Row],[HES 2-4]]+Table323[[#This Row],[HES 4+]]</f>
        <v>2</v>
      </c>
      <c r="G570" s="64">
        <v>2</v>
      </c>
      <c r="H570" s="64">
        <v>0</v>
      </c>
      <c r="I570" s="64">
        <v>0</v>
      </c>
      <c r="J570" s="75">
        <v>9385.07</v>
      </c>
      <c r="K570">
        <f t="shared" si="9"/>
        <v>0</v>
      </c>
      <c r="L570" s="64">
        <v>0</v>
      </c>
      <c r="M570" s="64">
        <v>0</v>
      </c>
      <c r="N570" s="64">
        <v>0</v>
      </c>
      <c r="O570" s="75">
        <v>0</v>
      </c>
      <c r="Q570" s="24"/>
    </row>
    <row r="571" spans="1:18" hidden="1" x14ac:dyDescent="0.35">
      <c r="A571" t="s">
        <v>123</v>
      </c>
      <c r="B571" s="72">
        <v>9005300100</v>
      </c>
      <c r="C571" s="74" t="s">
        <v>45</v>
      </c>
      <c r="D571" s="40">
        <v>460.69988999999998</v>
      </c>
      <c r="E571" s="40">
        <v>0</v>
      </c>
      <c r="F571" s="64">
        <f>Table323[[#This Row],[HES Single]]+Table323[[#This Row],[HES 2-4]]+Table323[[#This Row],[HES 4+]]</f>
        <v>0</v>
      </c>
      <c r="G571" s="64">
        <v>0</v>
      </c>
      <c r="H571" s="64">
        <v>0</v>
      </c>
      <c r="I571" s="64">
        <v>0</v>
      </c>
      <c r="J571" s="75">
        <v>0</v>
      </c>
      <c r="K571">
        <f t="shared" si="9"/>
        <v>0</v>
      </c>
      <c r="L571" s="64">
        <v>0</v>
      </c>
      <c r="M571" s="64">
        <v>0</v>
      </c>
      <c r="N571" s="64">
        <v>0</v>
      </c>
      <c r="O571" s="75">
        <v>0</v>
      </c>
      <c r="Q571" s="24"/>
    </row>
    <row r="572" spans="1:18" hidden="1" x14ac:dyDescent="0.35">
      <c r="A572" t="s">
        <v>123</v>
      </c>
      <c r="B572" s="72">
        <v>9005303100</v>
      </c>
      <c r="C572" s="74" t="s">
        <v>45</v>
      </c>
      <c r="D572" s="40">
        <v>49661.582312999999</v>
      </c>
      <c r="E572" s="40">
        <v>135709.68</v>
      </c>
      <c r="F572" s="64">
        <f>Table323[[#This Row],[HES Single]]+Table323[[#This Row],[HES 2-4]]+Table323[[#This Row],[HES 4+]]</f>
        <v>23</v>
      </c>
      <c r="G572" s="64">
        <v>23</v>
      </c>
      <c r="H572" s="64">
        <v>0</v>
      </c>
      <c r="I572" s="64">
        <v>0</v>
      </c>
      <c r="J572" s="75">
        <v>53828.2</v>
      </c>
      <c r="K572">
        <f t="shared" si="9"/>
        <v>173</v>
      </c>
      <c r="L572" s="64">
        <v>1</v>
      </c>
      <c r="M572" s="64">
        <v>0</v>
      </c>
      <c r="N572" s="64">
        <v>172</v>
      </c>
      <c r="O572" s="75">
        <v>14087.19</v>
      </c>
      <c r="Q572" s="24"/>
    </row>
    <row r="573" spans="1:18" hidden="1" x14ac:dyDescent="0.35">
      <c r="A573" t="s">
        <v>124</v>
      </c>
      <c r="B573" s="72">
        <v>9009344100</v>
      </c>
      <c r="C573" s="74" t="s">
        <v>45</v>
      </c>
      <c r="D573" s="40">
        <v>278.45916</v>
      </c>
      <c r="E573" s="40">
        <v>0</v>
      </c>
      <c r="F573" s="64">
        <f>Table323[[#This Row],[HES Single]]+Table323[[#This Row],[HES 2-4]]+Table323[[#This Row],[HES 4+]]</f>
        <v>0</v>
      </c>
      <c r="G573" s="64">
        <v>0</v>
      </c>
      <c r="H573" s="64">
        <v>0</v>
      </c>
      <c r="I573" s="64">
        <v>0</v>
      </c>
      <c r="J573" s="75">
        <v>0</v>
      </c>
      <c r="K573">
        <f t="shared" si="9"/>
        <v>0</v>
      </c>
      <c r="L573" s="64">
        <v>0</v>
      </c>
      <c r="M573" s="64">
        <v>0</v>
      </c>
      <c r="N573" s="64">
        <v>0</v>
      </c>
      <c r="O573" s="75">
        <v>0</v>
      </c>
      <c r="Q573" s="24"/>
    </row>
    <row r="574" spans="1:18" hidden="1" x14ac:dyDescent="0.35">
      <c r="A574" t="s">
        <v>124</v>
      </c>
      <c r="B574" s="72">
        <v>9009345100</v>
      </c>
      <c r="C574" s="74" t="s">
        <v>45</v>
      </c>
      <c r="D574" s="40">
        <v>64236.893154000005</v>
      </c>
      <c r="E574" s="40">
        <v>158562.28</v>
      </c>
      <c r="F574" s="64">
        <f>Table323[[#This Row],[HES Single]]+Table323[[#This Row],[HES 2-4]]+Table323[[#This Row],[HES 4+]]</f>
        <v>28</v>
      </c>
      <c r="G574" s="64">
        <v>27</v>
      </c>
      <c r="H574" s="64">
        <v>1</v>
      </c>
      <c r="I574" s="64">
        <v>0</v>
      </c>
      <c r="J574" s="75">
        <v>55092.5</v>
      </c>
      <c r="K574">
        <f t="shared" si="9"/>
        <v>0</v>
      </c>
      <c r="L574" s="64">
        <v>0</v>
      </c>
      <c r="M574" s="64">
        <v>0</v>
      </c>
      <c r="N574" s="64">
        <v>0</v>
      </c>
      <c r="O574" s="75">
        <v>0</v>
      </c>
      <c r="Q574" s="24"/>
    </row>
    <row r="575" spans="1:18" hidden="1" x14ac:dyDescent="0.35">
      <c r="A575" t="s">
        <v>124</v>
      </c>
      <c r="B575" s="72">
        <v>9009345201</v>
      </c>
      <c r="C575" s="74" t="s">
        <v>45</v>
      </c>
      <c r="D575" s="40">
        <v>69099.558444000009</v>
      </c>
      <c r="E575" s="40">
        <v>71999.360000000001</v>
      </c>
      <c r="F575" s="64">
        <f>Table323[[#This Row],[HES Single]]+Table323[[#This Row],[HES 2-4]]+Table323[[#This Row],[HES 4+]]</f>
        <v>26</v>
      </c>
      <c r="G575" s="64">
        <v>26</v>
      </c>
      <c r="H575" s="64">
        <v>0</v>
      </c>
      <c r="I575" s="64">
        <v>0</v>
      </c>
      <c r="J575" s="75">
        <v>37247.58</v>
      </c>
      <c r="K575">
        <f t="shared" si="9"/>
        <v>0</v>
      </c>
      <c r="L575" s="64">
        <v>0</v>
      </c>
      <c r="M575" s="64">
        <v>0</v>
      </c>
      <c r="N575" s="64">
        <v>0</v>
      </c>
      <c r="O575" s="75">
        <v>0</v>
      </c>
      <c r="Q575" s="24"/>
    </row>
    <row r="576" spans="1:18" hidden="1" x14ac:dyDescent="0.35">
      <c r="A576" t="s">
        <v>124</v>
      </c>
      <c r="B576" s="72">
        <v>9009345202</v>
      </c>
      <c r="C576" s="74" t="s">
        <v>45</v>
      </c>
      <c r="D576" s="40">
        <v>43735.500270000004</v>
      </c>
      <c r="E576" s="40">
        <v>63201.919999999998</v>
      </c>
      <c r="F576" s="64">
        <f>Table323[[#This Row],[HES Single]]+Table323[[#This Row],[HES 2-4]]+Table323[[#This Row],[HES 4+]]</f>
        <v>21</v>
      </c>
      <c r="G576" s="64">
        <v>21</v>
      </c>
      <c r="H576" s="64">
        <v>0</v>
      </c>
      <c r="I576" s="64">
        <v>0</v>
      </c>
      <c r="J576" s="75">
        <v>24976.47</v>
      </c>
      <c r="K576">
        <f t="shared" si="9"/>
        <v>0</v>
      </c>
      <c r="L576" s="64">
        <v>0</v>
      </c>
      <c r="M576" s="64">
        <v>0</v>
      </c>
      <c r="N576" s="64">
        <v>0</v>
      </c>
      <c r="O576" s="75">
        <v>0</v>
      </c>
      <c r="Q576" s="24"/>
    </row>
    <row r="577" spans="1:17" hidden="1" x14ac:dyDescent="0.35">
      <c r="A577" t="s">
        <v>124</v>
      </c>
      <c r="B577" s="72">
        <v>9009345300</v>
      </c>
      <c r="C577" s="74" t="s">
        <v>45</v>
      </c>
      <c r="D577" s="40">
        <v>55012.728204000006</v>
      </c>
      <c r="E577" s="40">
        <v>48254.63</v>
      </c>
      <c r="F577" s="64">
        <f>Table323[[#This Row],[HES Single]]+Table323[[#This Row],[HES 2-4]]+Table323[[#This Row],[HES 4+]]</f>
        <v>33</v>
      </c>
      <c r="G577" s="64">
        <v>33</v>
      </c>
      <c r="H577" s="64">
        <v>0</v>
      </c>
      <c r="I577" s="64">
        <v>0</v>
      </c>
      <c r="J577" s="75">
        <v>44652.53</v>
      </c>
      <c r="K577">
        <f t="shared" si="9"/>
        <v>0</v>
      </c>
      <c r="L577" s="64">
        <v>0</v>
      </c>
      <c r="M577" s="64">
        <v>0</v>
      </c>
      <c r="N577" s="64">
        <v>0</v>
      </c>
      <c r="O577" s="75">
        <v>0</v>
      </c>
      <c r="Q577" s="24"/>
    </row>
    <row r="578" spans="1:17" hidden="1" x14ac:dyDescent="0.35">
      <c r="A578" t="s">
        <v>124</v>
      </c>
      <c r="B578" s="72">
        <v>9009345400</v>
      </c>
      <c r="C578" s="74" t="s">
        <v>45</v>
      </c>
      <c r="D578" s="40">
        <v>227413.31659199999</v>
      </c>
      <c r="E578" s="40">
        <v>618825.245</v>
      </c>
      <c r="F578" s="64">
        <f>Table323[[#This Row],[HES Single]]+Table323[[#This Row],[HES 2-4]]+Table323[[#This Row],[HES 4+]]</f>
        <v>126</v>
      </c>
      <c r="G578" s="64">
        <v>126</v>
      </c>
      <c r="H578" s="64">
        <v>0</v>
      </c>
      <c r="I578" s="64">
        <v>0</v>
      </c>
      <c r="J578" s="75">
        <v>193106.71000000002</v>
      </c>
      <c r="K578">
        <f t="shared" ref="K578:K641" si="10">L578+M578+N578</f>
        <v>35</v>
      </c>
      <c r="L578" s="64">
        <v>9</v>
      </c>
      <c r="M578" s="64">
        <v>21</v>
      </c>
      <c r="N578" s="64">
        <v>5</v>
      </c>
      <c r="O578" s="75">
        <v>101195.65</v>
      </c>
      <c r="Q578" s="24"/>
    </row>
    <row r="579" spans="1:17" hidden="1" x14ac:dyDescent="0.35">
      <c r="A579" t="s">
        <v>124</v>
      </c>
      <c r="B579" s="72">
        <v>9009346102</v>
      </c>
      <c r="C579" s="74" t="s">
        <v>45</v>
      </c>
      <c r="D579" s="40">
        <v>323.01591000000002</v>
      </c>
      <c r="E579" s="40">
        <v>0</v>
      </c>
      <c r="F579" s="64">
        <f>Table323[[#This Row],[HES Single]]+Table323[[#This Row],[HES 2-4]]+Table323[[#This Row],[HES 4+]]</f>
        <v>0</v>
      </c>
      <c r="G579" s="64">
        <v>0</v>
      </c>
      <c r="H579" s="64">
        <v>0</v>
      </c>
      <c r="I579" s="64">
        <v>0</v>
      </c>
      <c r="J579" s="75">
        <v>0</v>
      </c>
      <c r="K579">
        <f t="shared" si="10"/>
        <v>0</v>
      </c>
      <c r="L579" s="64">
        <v>0</v>
      </c>
      <c r="M579" s="64">
        <v>0</v>
      </c>
      <c r="N579" s="64">
        <v>0</v>
      </c>
      <c r="O579" s="75">
        <v>0</v>
      </c>
      <c r="Q579" s="24"/>
    </row>
    <row r="580" spans="1:17" hidden="1" x14ac:dyDescent="0.35">
      <c r="A580" t="s">
        <v>124</v>
      </c>
      <c r="B580" s="72">
        <v>9009347200</v>
      </c>
      <c r="C580" s="74" t="s">
        <v>45</v>
      </c>
      <c r="D580" s="40">
        <v>558.71508000000006</v>
      </c>
      <c r="E580" s="40">
        <v>47.44</v>
      </c>
      <c r="F580" s="64">
        <f>Table323[[#This Row],[HES Single]]+Table323[[#This Row],[HES 2-4]]+Table323[[#This Row],[HES 4+]]</f>
        <v>1</v>
      </c>
      <c r="G580" s="64">
        <v>1</v>
      </c>
      <c r="H580" s="64">
        <v>0</v>
      </c>
      <c r="I580" s="64">
        <v>0</v>
      </c>
      <c r="J580" s="75">
        <v>47.44</v>
      </c>
      <c r="K580">
        <f t="shared" si="10"/>
        <v>0</v>
      </c>
      <c r="L580" s="64">
        <v>0</v>
      </c>
      <c r="M580" s="64">
        <v>0</v>
      </c>
      <c r="N580" s="64">
        <v>0</v>
      </c>
      <c r="O580" s="75">
        <v>0</v>
      </c>
      <c r="Q580" s="24"/>
    </row>
    <row r="581" spans="1:17" hidden="1" x14ac:dyDescent="0.35">
      <c r="A581" t="s">
        <v>124</v>
      </c>
      <c r="B581" s="72">
        <v>9009351900</v>
      </c>
      <c r="C581" s="74" t="s">
        <v>45</v>
      </c>
      <c r="D581" s="40">
        <v>243.53826000000001</v>
      </c>
      <c r="E581" s="40">
        <v>0</v>
      </c>
      <c r="F581" s="64">
        <f>Table323[[#This Row],[HES Single]]+Table323[[#This Row],[HES 2-4]]+Table323[[#This Row],[HES 4+]]</f>
        <v>0</v>
      </c>
      <c r="G581" s="64">
        <v>0</v>
      </c>
      <c r="H581" s="64">
        <v>0</v>
      </c>
      <c r="I581" s="64">
        <v>0</v>
      </c>
      <c r="J581" s="75">
        <v>0</v>
      </c>
      <c r="K581">
        <f t="shared" si="10"/>
        <v>0</v>
      </c>
      <c r="L581" s="64">
        <v>0</v>
      </c>
      <c r="M581" s="64">
        <v>0</v>
      </c>
      <c r="N581" s="64">
        <v>0</v>
      </c>
      <c r="O581" s="75">
        <v>0</v>
      </c>
      <c r="Q581" s="24"/>
    </row>
    <row r="582" spans="1:17" hidden="1" x14ac:dyDescent="0.35">
      <c r="A582" t="s">
        <v>125</v>
      </c>
      <c r="B582" s="72">
        <v>9003400300</v>
      </c>
      <c r="C582" s="74" t="s">
        <v>45</v>
      </c>
      <c r="D582" s="40">
        <v>533.33343000000002</v>
      </c>
      <c r="E582" s="40">
        <v>1434.56</v>
      </c>
      <c r="F582" s="64">
        <f>Table323[[#This Row],[HES Single]]+Table323[[#This Row],[HES 2-4]]+Table323[[#This Row],[HES 4+]]</f>
        <v>1</v>
      </c>
      <c r="G582" s="64">
        <v>1</v>
      </c>
      <c r="H582" s="64">
        <v>0</v>
      </c>
      <c r="I582" s="64">
        <v>0</v>
      </c>
      <c r="J582" s="75">
        <v>552.64</v>
      </c>
      <c r="K582">
        <f t="shared" si="10"/>
        <v>0</v>
      </c>
      <c r="L582" s="64">
        <v>0</v>
      </c>
      <c r="M582" s="64">
        <v>0</v>
      </c>
      <c r="N582" s="64">
        <v>0</v>
      </c>
      <c r="O582" s="75">
        <v>0</v>
      </c>
      <c r="Q582" s="24"/>
    </row>
    <row r="583" spans="1:17" hidden="1" x14ac:dyDescent="0.35">
      <c r="A583" t="s">
        <v>125</v>
      </c>
      <c r="B583" s="72">
        <v>9003415300</v>
      </c>
      <c r="C583" s="74" t="s">
        <v>45</v>
      </c>
      <c r="D583" s="40">
        <v>34706.565852</v>
      </c>
      <c r="E583" s="40">
        <v>2619.79</v>
      </c>
      <c r="F583" s="64">
        <f>Table323[[#This Row],[HES Single]]+Table323[[#This Row],[HES 2-4]]+Table323[[#This Row],[HES 4+]]</f>
        <v>0</v>
      </c>
      <c r="G583" s="64">
        <v>0</v>
      </c>
      <c r="H583" s="64">
        <v>0</v>
      </c>
      <c r="I583" s="64">
        <v>0</v>
      </c>
      <c r="J583" s="75">
        <v>0</v>
      </c>
      <c r="K583">
        <f t="shared" si="10"/>
        <v>0</v>
      </c>
      <c r="L583" s="64">
        <v>0</v>
      </c>
      <c r="M583" s="64">
        <v>0</v>
      </c>
      <c r="N583" s="64">
        <v>0</v>
      </c>
      <c r="O583" s="75">
        <v>0</v>
      </c>
      <c r="Q583" s="24"/>
    </row>
    <row r="584" spans="1:17" hidden="1" x14ac:dyDescent="0.35">
      <c r="A584" t="s">
        <v>125</v>
      </c>
      <c r="B584" s="72">
        <v>9003415400</v>
      </c>
      <c r="C584" s="74" t="s">
        <v>45</v>
      </c>
      <c r="D584" s="40">
        <v>36344.803319999999</v>
      </c>
      <c r="E584" s="40">
        <v>19289.93</v>
      </c>
      <c r="F584" s="64">
        <f>Table323[[#This Row],[HES Single]]+Table323[[#This Row],[HES 2-4]]+Table323[[#This Row],[HES 4+]]</f>
        <v>10</v>
      </c>
      <c r="G584" s="64">
        <v>10</v>
      </c>
      <c r="H584" s="64">
        <v>0</v>
      </c>
      <c r="I584" s="64">
        <v>0</v>
      </c>
      <c r="J584" s="75">
        <v>1218.1199999999999</v>
      </c>
      <c r="K584">
        <f t="shared" si="10"/>
        <v>0</v>
      </c>
      <c r="L584" s="64">
        <v>0</v>
      </c>
      <c r="M584" s="64">
        <v>0</v>
      </c>
      <c r="N584" s="64">
        <v>0</v>
      </c>
      <c r="O584" s="75">
        <v>0</v>
      </c>
      <c r="Q584" s="24"/>
    </row>
    <row r="585" spans="1:17" hidden="1" x14ac:dyDescent="0.35">
      <c r="A585" t="s">
        <v>125</v>
      </c>
      <c r="B585" s="72">
        <v>9003415500</v>
      </c>
      <c r="C585" s="74" t="s">
        <v>45</v>
      </c>
      <c r="D585" s="40">
        <v>17052.525588</v>
      </c>
      <c r="E585" s="40">
        <v>10952.64</v>
      </c>
      <c r="F585" s="64">
        <f>Table323[[#This Row],[HES Single]]+Table323[[#This Row],[HES 2-4]]+Table323[[#This Row],[HES 4+]]</f>
        <v>5</v>
      </c>
      <c r="G585" s="64">
        <v>5</v>
      </c>
      <c r="H585" s="64">
        <v>0</v>
      </c>
      <c r="I585" s="64">
        <v>0</v>
      </c>
      <c r="J585" s="75">
        <v>2396.2399999999998</v>
      </c>
      <c r="K585">
        <f t="shared" si="10"/>
        <v>0</v>
      </c>
      <c r="L585" s="64">
        <v>0</v>
      </c>
      <c r="M585" s="64">
        <v>0</v>
      </c>
      <c r="N585" s="64">
        <v>0</v>
      </c>
      <c r="O585" s="75">
        <v>0</v>
      </c>
      <c r="Q585" s="24"/>
    </row>
    <row r="586" spans="1:17" hidden="1" x14ac:dyDescent="0.35">
      <c r="A586" t="s">
        <v>125</v>
      </c>
      <c r="B586" s="72">
        <v>9003415600</v>
      </c>
      <c r="C586" s="74" t="s">
        <v>45</v>
      </c>
      <c r="D586" s="40">
        <v>22126.360410000001</v>
      </c>
      <c r="E586" s="40">
        <v>3054.59</v>
      </c>
      <c r="F586" s="64">
        <f>Table323[[#This Row],[HES Single]]+Table323[[#This Row],[HES 2-4]]+Table323[[#This Row],[HES 4+]]</f>
        <v>9</v>
      </c>
      <c r="G586" s="64">
        <v>8</v>
      </c>
      <c r="H586" s="64">
        <v>1</v>
      </c>
      <c r="I586" s="64">
        <v>0</v>
      </c>
      <c r="J586" s="75">
        <v>2558.9499999999998</v>
      </c>
      <c r="K586">
        <f t="shared" si="10"/>
        <v>0</v>
      </c>
      <c r="L586" s="64">
        <v>0</v>
      </c>
      <c r="M586" s="64">
        <v>0</v>
      </c>
      <c r="N586" s="64">
        <v>0</v>
      </c>
      <c r="O586" s="75">
        <v>0</v>
      </c>
      <c r="Q586" s="24"/>
    </row>
    <row r="587" spans="1:17" hidden="1" x14ac:dyDescent="0.35">
      <c r="A587" t="s">
        <v>125</v>
      </c>
      <c r="B587" s="72">
        <v>9003415700</v>
      </c>
      <c r="C587" s="74" t="s">
        <v>45</v>
      </c>
      <c r="D587" s="40">
        <v>20887.716570000001</v>
      </c>
      <c r="E587" s="40">
        <v>10488.74</v>
      </c>
      <c r="F587" s="64">
        <f>Table323[[#This Row],[HES Single]]+Table323[[#This Row],[HES 2-4]]+Table323[[#This Row],[HES 4+]]</f>
        <v>8</v>
      </c>
      <c r="G587" s="64">
        <v>8</v>
      </c>
      <c r="H587" s="64">
        <v>0</v>
      </c>
      <c r="I587" s="64">
        <v>0</v>
      </c>
      <c r="J587" s="75">
        <v>7274.42</v>
      </c>
      <c r="K587">
        <f t="shared" si="10"/>
        <v>0</v>
      </c>
      <c r="L587" s="64">
        <v>0</v>
      </c>
      <c r="M587" s="64">
        <v>0</v>
      </c>
      <c r="N587" s="64">
        <v>0</v>
      </c>
      <c r="O587" s="75">
        <v>0</v>
      </c>
      <c r="Q587" s="24"/>
    </row>
    <row r="588" spans="1:17" hidden="1" x14ac:dyDescent="0.35">
      <c r="A588" t="s">
        <v>125</v>
      </c>
      <c r="B588" s="72">
        <v>9003415800</v>
      </c>
      <c r="C588" s="74" t="s">
        <v>45</v>
      </c>
      <c r="D588" s="40">
        <v>20079.381293999999</v>
      </c>
      <c r="E588" s="40">
        <v>1997.13</v>
      </c>
      <c r="F588" s="64">
        <f>Table323[[#This Row],[HES Single]]+Table323[[#This Row],[HES 2-4]]+Table323[[#This Row],[HES 4+]]</f>
        <v>5</v>
      </c>
      <c r="G588" s="64">
        <v>5</v>
      </c>
      <c r="H588" s="64">
        <v>0</v>
      </c>
      <c r="I588" s="64">
        <v>0</v>
      </c>
      <c r="J588" s="75">
        <v>1461.61</v>
      </c>
      <c r="K588">
        <f t="shared" si="10"/>
        <v>0</v>
      </c>
      <c r="L588" s="64">
        <v>0</v>
      </c>
      <c r="M588" s="64">
        <v>0</v>
      </c>
      <c r="N588" s="64">
        <v>0</v>
      </c>
      <c r="O588" s="75">
        <v>0</v>
      </c>
      <c r="Q588" s="24"/>
    </row>
    <row r="589" spans="1:17" hidden="1" x14ac:dyDescent="0.35">
      <c r="A589" t="s">
        <v>125</v>
      </c>
      <c r="B589" s="72">
        <v>9003415900</v>
      </c>
      <c r="C589" s="74" t="s">
        <v>55</v>
      </c>
      <c r="D589" s="40">
        <v>8739.4213199999995</v>
      </c>
      <c r="E589" s="40">
        <v>583.76</v>
      </c>
      <c r="F589" s="64">
        <f>Table323[[#This Row],[HES Single]]+Table323[[#This Row],[HES 2-4]]+Table323[[#This Row],[HES 4+]]</f>
        <v>0</v>
      </c>
      <c r="G589" s="64">
        <v>0</v>
      </c>
      <c r="H589" s="64">
        <v>0</v>
      </c>
      <c r="I589" s="64">
        <v>0</v>
      </c>
      <c r="J589" s="75">
        <v>0</v>
      </c>
      <c r="K589">
        <f t="shared" si="10"/>
        <v>0</v>
      </c>
      <c r="L589" s="64">
        <v>0</v>
      </c>
      <c r="M589" s="64">
        <v>0</v>
      </c>
      <c r="N589" s="64">
        <v>0</v>
      </c>
      <c r="O589" s="75">
        <v>0</v>
      </c>
      <c r="Q589" s="24"/>
    </row>
    <row r="590" spans="1:17" hidden="1" x14ac:dyDescent="0.35">
      <c r="A590" t="s">
        <v>125</v>
      </c>
      <c r="B590" s="72">
        <v>9003416000</v>
      </c>
      <c r="C590" s="74" t="s">
        <v>45</v>
      </c>
      <c r="D590" s="40">
        <v>32252.749073999999</v>
      </c>
      <c r="E590" s="40">
        <v>3282.36</v>
      </c>
      <c r="F590" s="64">
        <f>Table323[[#This Row],[HES Single]]+Table323[[#This Row],[HES 2-4]]+Table323[[#This Row],[HES 4+]]</f>
        <v>4</v>
      </c>
      <c r="G590" s="64">
        <v>4</v>
      </c>
      <c r="H590" s="64">
        <v>0</v>
      </c>
      <c r="I590" s="64">
        <v>0</v>
      </c>
      <c r="J590" s="75">
        <v>2147.34</v>
      </c>
      <c r="K590">
        <f t="shared" si="10"/>
        <v>0</v>
      </c>
      <c r="L590" s="64">
        <v>0</v>
      </c>
      <c r="M590" s="64">
        <v>0</v>
      </c>
      <c r="N590" s="64">
        <v>0</v>
      </c>
      <c r="O590" s="75">
        <v>0</v>
      </c>
      <c r="Q590" s="24"/>
    </row>
    <row r="591" spans="1:17" hidden="1" x14ac:dyDescent="0.35">
      <c r="A591" t="s">
        <v>125</v>
      </c>
      <c r="B591" s="72">
        <v>9003416100</v>
      </c>
      <c r="C591" s="74" t="s">
        <v>45</v>
      </c>
      <c r="D591" s="40">
        <v>25093.820640000002</v>
      </c>
      <c r="E591" s="40">
        <v>3994.08</v>
      </c>
      <c r="F591" s="64">
        <f>Table323[[#This Row],[HES Single]]+Table323[[#This Row],[HES 2-4]]+Table323[[#This Row],[HES 4+]]</f>
        <v>6</v>
      </c>
      <c r="G591" s="64">
        <v>6</v>
      </c>
      <c r="H591" s="64">
        <v>0</v>
      </c>
      <c r="I591" s="64">
        <v>0</v>
      </c>
      <c r="J591" s="75">
        <v>1526</v>
      </c>
      <c r="K591">
        <f t="shared" si="10"/>
        <v>0</v>
      </c>
      <c r="L591" s="64">
        <v>0</v>
      </c>
      <c r="M591" s="64">
        <v>0</v>
      </c>
      <c r="N591" s="64">
        <v>0</v>
      </c>
      <c r="O591" s="75">
        <v>0</v>
      </c>
      <c r="Q591" s="24"/>
    </row>
    <row r="592" spans="1:17" hidden="1" x14ac:dyDescent="0.35">
      <c r="A592" t="s">
        <v>125</v>
      </c>
      <c r="B592" s="72">
        <v>9003416200</v>
      </c>
      <c r="C592" s="74" t="s">
        <v>55</v>
      </c>
      <c r="D592" s="40">
        <v>14173.973100000001</v>
      </c>
      <c r="E592" s="40">
        <v>58443.83</v>
      </c>
      <c r="F592" s="64">
        <f>Table323[[#This Row],[HES Single]]+Table323[[#This Row],[HES 2-4]]+Table323[[#This Row],[HES 4+]]</f>
        <v>2</v>
      </c>
      <c r="G592" s="64">
        <v>2</v>
      </c>
      <c r="H592" s="64">
        <v>0</v>
      </c>
      <c r="I592" s="64">
        <v>0</v>
      </c>
      <c r="J592" s="75">
        <v>476.35</v>
      </c>
      <c r="K592">
        <f t="shared" si="10"/>
        <v>0</v>
      </c>
      <c r="L592" s="64">
        <v>0</v>
      </c>
      <c r="M592" s="64">
        <v>0</v>
      </c>
      <c r="N592" s="64">
        <v>0</v>
      </c>
      <c r="O592" s="75">
        <v>0</v>
      </c>
      <c r="Q592" s="24"/>
    </row>
    <row r="593" spans="1:17" hidden="1" x14ac:dyDescent="0.35">
      <c r="A593" t="s">
        <v>125</v>
      </c>
      <c r="B593" s="72">
        <v>9003416300</v>
      </c>
      <c r="C593" s="74" t="s">
        <v>45</v>
      </c>
      <c r="D593" s="40">
        <v>27844.90653</v>
      </c>
      <c r="E593" s="40">
        <v>46194.68</v>
      </c>
      <c r="F593" s="64">
        <f>Table323[[#This Row],[HES Single]]+Table323[[#This Row],[HES 2-4]]+Table323[[#This Row],[HES 4+]]</f>
        <v>10</v>
      </c>
      <c r="G593" s="64">
        <v>10</v>
      </c>
      <c r="H593" s="64">
        <v>0</v>
      </c>
      <c r="I593" s="64">
        <v>0</v>
      </c>
      <c r="J593" s="75">
        <v>7012.76</v>
      </c>
      <c r="K593">
        <f t="shared" si="10"/>
        <v>3</v>
      </c>
      <c r="L593" s="64">
        <v>3</v>
      </c>
      <c r="M593" s="64">
        <v>0</v>
      </c>
      <c r="N593" s="64">
        <v>0</v>
      </c>
      <c r="O593" s="75">
        <v>2502.46</v>
      </c>
      <c r="Q593" s="24"/>
    </row>
    <row r="594" spans="1:17" hidden="1" x14ac:dyDescent="0.35">
      <c r="A594" t="s">
        <v>125</v>
      </c>
      <c r="B594" s="72">
        <v>9003416400</v>
      </c>
      <c r="C594" s="74" t="s">
        <v>45</v>
      </c>
      <c r="D594" s="40">
        <v>32431.614600000001</v>
      </c>
      <c r="E594" s="40">
        <v>23132.205000000002</v>
      </c>
      <c r="F594" s="64">
        <f>Table323[[#This Row],[HES Single]]+Table323[[#This Row],[HES 2-4]]+Table323[[#This Row],[HES 4+]]</f>
        <v>16</v>
      </c>
      <c r="G594" s="64">
        <v>16</v>
      </c>
      <c r="H594" s="64">
        <v>0</v>
      </c>
      <c r="I594" s="64">
        <v>0</v>
      </c>
      <c r="J594" s="75">
        <v>16602.14</v>
      </c>
      <c r="K594">
        <f t="shared" si="10"/>
        <v>0</v>
      </c>
      <c r="L594" s="64">
        <v>0</v>
      </c>
      <c r="M594" s="64">
        <v>0</v>
      </c>
      <c r="N594" s="64">
        <v>0</v>
      </c>
      <c r="O594" s="75">
        <v>0</v>
      </c>
      <c r="Q594" s="24"/>
    </row>
    <row r="595" spans="1:17" hidden="1" x14ac:dyDescent="0.35">
      <c r="A595" t="s">
        <v>125</v>
      </c>
      <c r="B595" s="72">
        <v>9003416500</v>
      </c>
      <c r="C595" s="74" t="s">
        <v>45</v>
      </c>
      <c r="D595" s="40">
        <v>35859.842340000003</v>
      </c>
      <c r="E595" s="40">
        <v>26308.99</v>
      </c>
      <c r="F595" s="64">
        <f>Table323[[#This Row],[HES Single]]+Table323[[#This Row],[HES 2-4]]+Table323[[#This Row],[HES 4+]]</f>
        <v>13</v>
      </c>
      <c r="G595" s="64">
        <v>13</v>
      </c>
      <c r="H595" s="64">
        <v>0</v>
      </c>
      <c r="I595" s="64">
        <v>0</v>
      </c>
      <c r="J595" s="75">
        <v>8673.8799999999992</v>
      </c>
      <c r="K595">
        <f t="shared" si="10"/>
        <v>0</v>
      </c>
      <c r="L595" s="64">
        <v>0</v>
      </c>
      <c r="M595" s="64">
        <v>0</v>
      </c>
      <c r="N595" s="64">
        <v>0</v>
      </c>
      <c r="O595" s="75">
        <v>0</v>
      </c>
      <c r="Q595" s="24"/>
    </row>
    <row r="596" spans="1:17" hidden="1" x14ac:dyDescent="0.35">
      <c r="A596" t="s">
        <v>125</v>
      </c>
      <c r="B596" s="72">
        <v>9003416600</v>
      </c>
      <c r="C596" s="74" t="s">
        <v>45</v>
      </c>
      <c r="D596" s="40">
        <v>12673.578036000001</v>
      </c>
      <c r="E596" s="40">
        <v>2013.92</v>
      </c>
      <c r="F596" s="64">
        <f>Table323[[#This Row],[HES Single]]+Table323[[#This Row],[HES 2-4]]+Table323[[#This Row],[HES 4+]]</f>
        <v>1</v>
      </c>
      <c r="G596" s="64">
        <v>1</v>
      </c>
      <c r="H596" s="64">
        <v>0</v>
      </c>
      <c r="I596" s="64">
        <v>0</v>
      </c>
      <c r="J596" s="75">
        <v>109.02</v>
      </c>
      <c r="K596">
        <f t="shared" si="10"/>
        <v>0</v>
      </c>
      <c r="L596" s="64">
        <v>0</v>
      </c>
      <c r="M596" s="64">
        <v>0</v>
      </c>
      <c r="N596" s="64">
        <v>0</v>
      </c>
      <c r="O596" s="75">
        <v>0</v>
      </c>
      <c r="Q596" s="24"/>
    </row>
    <row r="597" spans="1:17" hidden="1" x14ac:dyDescent="0.35">
      <c r="A597" t="s">
        <v>125</v>
      </c>
      <c r="B597" s="72">
        <v>9003416700</v>
      </c>
      <c r="C597" s="74" t="s">
        <v>45</v>
      </c>
      <c r="D597" s="40">
        <v>327787.64426100004</v>
      </c>
      <c r="E597" s="40">
        <v>572415.55000000005</v>
      </c>
      <c r="F597" s="64">
        <f>Table323[[#This Row],[HES Single]]+Table323[[#This Row],[HES 2-4]]+Table323[[#This Row],[HES 4+]]</f>
        <v>104</v>
      </c>
      <c r="G597" s="64">
        <f>26+78</f>
        <v>104</v>
      </c>
      <c r="H597" s="64">
        <v>0</v>
      </c>
      <c r="I597" s="64">
        <v>0</v>
      </c>
      <c r="J597" s="75">
        <f>18737.76+75400.99</f>
        <v>94138.75</v>
      </c>
      <c r="K597">
        <f t="shared" si="10"/>
        <v>242</v>
      </c>
      <c r="L597" s="64">
        <v>8</v>
      </c>
      <c r="M597" s="64">
        <v>60</v>
      </c>
      <c r="N597" s="64">
        <v>174</v>
      </c>
      <c r="O597" s="75">
        <v>176907.86</v>
      </c>
      <c r="Q597" s="24"/>
    </row>
    <row r="598" spans="1:17" hidden="1" x14ac:dyDescent="0.35">
      <c r="A598" t="s">
        <v>125</v>
      </c>
      <c r="B598" s="72">
        <v>9003416800</v>
      </c>
      <c r="C598" s="74" t="s">
        <v>45</v>
      </c>
      <c r="D598" s="40">
        <v>21761.188259999999</v>
      </c>
      <c r="E598" s="40">
        <v>5165.95</v>
      </c>
      <c r="F598" s="64">
        <f>Table323[[#This Row],[HES Single]]+Table323[[#This Row],[HES 2-4]]+Table323[[#This Row],[HES 4+]]</f>
        <v>11</v>
      </c>
      <c r="G598" s="64">
        <v>11</v>
      </c>
      <c r="H598" s="64">
        <v>0</v>
      </c>
      <c r="I598" s="64">
        <v>0</v>
      </c>
      <c r="J598" s="75">
        <v>2687.8</v>
      </c>
      <c r="K598">
        <f t="shared" si="10"/>
        <v>0</v>
      </c>
      <c r="L598" s="64">
        <v>0</v>
      </c>
      <c r="M598" s="64">
        <v>0</v>
      </c>
      <c r="N598" s="64">
        <v>0</v>
      </c>
      <c r="O598" s="75">
        <v>0</v>
      </c>
      <c r="Q598" s="24"/>
    </row>
    <row r="599" spans="1:17" hidden="1" x14ac:dyDescent="0.35">
      <c r="A599" t="s">
        <v>125</v>
      </c>
      <c r="B599" s="72">
        <v>9003417100</v>
      </c>
      <c r="C599" s="74" t="s">
        <v>55</v>
      </c>
      <c r="D599" s="40">
        <v>10309.16649</v>
      </c>
      <c r="E599" s="40">
        <v>168.27</v>
      </c>
      <c r="F599" s="64">
        <f>Table323[[#This Row],[HES Single]]+Table323[[#This Row],[HES 2-4]]+Table323[[#This Row],[HES 4+]]</f>
        <v>0</v>
      </c>
      <c r="G599" s="64">
        <v>0</v>
      </c>
      <c r="H599" s="64">
        <v>0</v>
      </c>
      <c r="I599" s="64">
        <v>0</v>
      </c>
      <c r="J599" s="75">
        <v>0</v>
      </c>
      <c r="K599">
        <f t="shared" si="10"/>
        <v>0</v>
      </c>
      <c r="L599" s="64">
        <v>0</v>
      </c>
      <c r="M599" s="64">
        <v>0</v>
      </c>
      <c r="N599" s="64">
        <v>0</v>
      </c>
      <c r="O599" s="75">
        <v>0</v>
      </c>
      <c r="Q599" s="24"/>
    </row>
    <row r="600" spans="1:17" hidden="1" x14ac:dyDescent="0.35">
      <c r="A600" t="s">
        <v>125</v>
      </c>
      <c r="B600" s="72">
        <v>9003417200</v>
      </c>
      <c r="C600" s="74" t="s">
        <v>45</v>
      </c>
      <c r="D600" s="40">
        <v>13168.471428000001</v>
      </c>
      <c r="E600" s="40">
        <v>7213.15</v>
      </c>
      <c r="F600" s="64">
        <f>Table323[[#This Row],[HES Single]]+Table323[[#This Row],[HES 2-4]]+Table323[[#This Row],[HES 4+]]</f>
        <v>6</v>
      </c>
      <c r="G600" s="64">
        <v>6</v>
      </c>
      <c r="H600" s="64">
        <v>0</v>
      </c>
      <c r="I600" s="64">
        <v>0</v>
      </c>
      <c r="J600" s="75">
        <v>7137.53</v>
      </c>
      <c r="K600">
        <f t="shared" si="10"/>
        <v>0</v>
      </c>
      <c r="L600" s="64">
        <v>0</v>
      </c>
      <c r="M600" s="64">
        <v>0</v>
      </c>
      <c r="N600" s="64">
        <v>0</v>
      </c>
      <c r="O600" s="75">
        <v>0</v>
      </c>
      <c r="Q600" s="24"/>
    </row>
    <row r="601" spans="1:17" hidden="1" x14ac:dyDescent="0.35">
      <c r="A601" t="s">
        <v>125</v>
      </c>
      <c r="B601" s="72">
        <v>9003417300</v>
      </c>
      <c r="C601" s="74" t="s">
        <v>55</v>
      </c>
      <c r="D601" s="40">
        <v>179.28960000000001</v>
      </c>
      <c r="E601" s="40">
        <v>0</v>
      </c>
      <c r="F601" s="64">
        <f>Table323[[#This Row],[HES Single]]+Table323[[#This Row],[HES 2-4]]+Table323[[#This Row],[HES 4+]]</f>
        <v>0</v>
      </c>
      <c r="G601" s="64">
        <v>0</v>
      </c>
      <c r="H601" s="64">
        <v>0</v>
      </c>
      <c r="I601" s="64">
        <v>0</v>
      </c>
      <c r="J601" s="75">
        <v>0</v>
      </c>
      <c r="K601">
        <f t="shared" si="10"/>
        <v>0</v>
      </c>
      <c r="L601" s="64">
        <v>0</v>
      </c>
      <c r="M601" s="64">
        <v>0</v>
      </c>
      <c r="N601" s="64">
        <v>0</v>
      </c>
      <c r="O601" s="75">
        <v>0</v>
      </c>
      <c r="Q601" s="24"/>
    </row>
    <row r="602" spans="1:17" hidden="1" x14ac:dyDescent="0.35">
      <c r="A602" t="s">
        <v>125</v>
      </c>
      <c r="B602" s="72">
        <v>9003417400</v>
      </c>
      <c r="C602" s="74" t="s">
        <v>45</v>
      </c>
      <c r="D602" s="40">
        <v>24437.28357</v>
      </c>
      <c r="E602" s="40">
        <v>29821.86</v>
      </c>
      <c r="F602" s="64">
        <f>Table323[[#This Row],[HES Single]]+Table323[[#This Row],[HES 2-4]]+Table323[[#This Row],[HES 4+]]</f>
        <v>9</v>
      </c>
      <c r="G602" s="64">
        <v>9</v>
      </c>
      <c r="H602" s="64">
        <v>0</v>
      </c>
      <c r="I602" s="64">
        <v>0</v>
      </c>
      <c r="J602" s="75">
        <v>17135.23</v>
      </c>
      <c r="K602">
        <f t="shared" si="10"/>
        <v>0</v>
      </c>
      <c r="L602" s="64">
        <v>0</v>
      </c>
      <c r="M602" s="64">
        <v>0</v>
      </c>
      <c r="N602" s="64">
        <v>0</v>
      </c>
      <c r="O602" s="75">
        <v>0</v>
      </c>
      <c r="Q602" s="24"/>
    </row>
    <row r="603" spans="1:17" hidden="1" x14ac:dyDescent="0.35">
      <c r="A603" t="s">
        <v>125</v>
      </c>
      <c r="B603" s="72">
        <v>9003417500</v>
      </c>
      <c r="C603" s="74" t="s">
        <v>45</v>
      </c>
      <c r="D603" s="40">
        <v>35198.103360000001</v>
      </c>
      <c r="E603" s="40">
        <v>24683.34</v>
      </c>
      <c r="F603" s="64">
        <f>Table323[[#This Row],[HES Single]]+Table323[[#This Row],[HES 2-4]]+Table323[[#This Row],[HES 4+]]</f>
        <v>13</v>
      </c>
      <c r="G603" s="64">
        <v>13</v>
      </c>
      <c r="H603" s="64">
        <v>0</v>
      </c>
      <c r="I603" s="64">
        <v>0</v>
      </c>
      <c r="J603" s="75">
        <v>10084.76</v>
      </c>
      <c r="K603">
        <f t="shared" si="10"/>
        <v>0</v>
      </c>
      <c r="L603" s="64">
        <v>0</v>
      </c>
      <c r="M603" s="64">
        <v>0</v>
      </c>
      <c r="N603" s="64">
        <v>0</v>
      </c>
      <c r="O603" s="75">
        <v>0</v>
      </c>
      <c r="Q603" s="24"/>
    </row>
    <row r="604" spans="1:17" hidden="1" x14ac:dyDescent="0.35">
      <c r="A604" t="s">
        <v>125</v>
      </c>
      <c r="B604" s="72">
        <v>9003460100</v>
      </c>
      <c r="C604" s="74" t="s">
        <v>45</v>
      </c>
      <c r="D604" s="40">
        <v>154.6566</v>
      </c>
      <c r="E604" s="40">
        <v>0</v>
      </c>
      <c r="F604" s="64">
        <f>Table323[[#This Row],[HES Single]]+Table323[[#This Row],[HES 2-4]]+Table323[[#This Row],[HES 4+]]</f>
        <v>0</v>
      </c>
      <c r="G604" s="64">
        <v>0</v>
      </c>
      <c r="H604" s="64">
        <v>0</v>
      </c>
      <c r="I604" s="64">
        <v>0</v>
      </c>
      <c r="J604" s="75">
        <v>0</v>
      </c>
      <c r="K604">
        <f t="shared" si="10"/>
        <v>0</v>
      </c>
      <c r="L604" s="64">
        <v>0</v>
      </c>
      <c r="M604" s="64">
        <v>0</v>
      </c>
      <c r="N604" s="64">
        <v>0</v>
      </c>
      <c r="O604" s="75">
        <v>0</v>
      </c>
      <c r="Q604" s="24"/>
    </row>
    <row r="605" spans="1:17" hidden="1" x14ac:dyDescent="0.35">
      <c r="A605" t="s">
        <v>125</v>
      </c>
      <c r="B605" s="72">
        <v>9003460202</v>
      </c>
      <c r="C605" s="74" t="s">
        <v>45</v>
      </c>
      <c r="D605" s="40">
        <v>369.89105999999998</v>
      </c>
      <c r="E605" s="40">
        <v>2078.8000000000002</v>
      </c>
      <c r="F605" s="64">
        <f>Table323[[#This Row],[HES Single]]+Table323[[#This Row],[HES 2-4]]+Table323[[#This Row],[HES 4+]]</f>
        <v>1</v>
      </c>
      <c r="G605" s="64">
        <v>1</v>
      </c>
      <c r="H605" s="64">
        <v>0</v>
      </c>
      <c r="I605" s="64">
        <v>0</v>
      </c>
      <c r="J605" s="75">
        <v>2078.8000000000002</v>
      </c>
      <c r="K605">
        <f t="shared" si="10"/>
        <v>0</v>
      </c>
      <c r="L605" s="64">
        <v>0</v>
      </c>
      <c r="M605" s="64">
        <v>0</v>
      </c>
      <c r="N605" s="64">
        <v>0</v>
      </c>
      <c r="O605" s="75">
        <v>0</v>
      </c>
      <c r="Q605" s="24"/>
    </row>
    <row r="606" spans="1:17" hidden="1" x14ac:dyDescent="0.35">
      <c r="A606" t="s">
        <v>125</v>
      </c>
      <c r="B606" s="72">
        <v>9003494300</v>
      </c>
      <c r="C606" s="74" t="s">
        <v>45</v>
      </c>
      <c r="D606" s="40">
        <v>115.47081</v>
      </c>
      <c r="E606" s="40">
        <v>0</v>
      </c>
      <c r="F606" s="64">
        <f>Table323[[#This Row],[HES Single]]+Table323[[#This Row],[HES 2-4]]+Table323[[#This Row],[HES 4+]]</f>
        <v>0</v>
      </c>
      <c r="G606" s="64">
        <v>0</v>
      </c>
      <c r="H606" s="64">
        <v>0</v>
      </c>
      <c r="I606" s="64">
        <v>0</v>
      </c>
      <c r="J606" s="75">
        <v>0</v>
      </c>
      <c r="K606">
        <f t="shared" si="10"/>
        <v>0</v>
      </c>
      <c r="L606" s="64">
        <v>0</v>
      </c>
      <c r="M606" s="64">
        <v>0</v>
      </c>
      <c r="N606" s="64">
        <v>0</v>
      </c>
      <c r="O606" s="75">
        <v>0</v>
      </c>
      <c r="Q606" s="24"/>
    </row>
    <row r="607" spans="1:17" x14ac:dyDescent="0.35">
      <c r="A607" t="s">
        <v>126</v>
      </c>
      <c r="B607" s="72">
        <v>9001100300</v>
      </c>
      <c r="C607" s="74" t="s">
        <v>45</v>
      </c>
      <c r="D607" s="40">
        <v>203523.10442100003</v>
      </c>
      <c r="E607" s="40">
        <v>263663.80499999999</v>
      </c>
      <c r="F607" s="64">
        <f>Table323[[#This Row],[HES Single]]+Table323[[#This Row],[HES 2-4]]+Table323[[#This Row],[HES 4+]]</f>
        <v>83</v>
      </c>
      <c r="G607" s="64">
        <v>83</v>
      </c>
      <c r="H607" s="64">
        <v>0</v>
      </c>
      <c r="I607" s="64">
        <v>0</v>
      </c>
      <c r="J607" s="75">
        <v>196843.16999999998</v>
      </c>
      <c r="K607">
        <f t="shared" si="10"/>
        <v>0</v>
      </c>
      <c r="L607" s="64">
        <v>0</v>
      </c>
      <c r="M607" s="64">
        <v>0</v>
      </c>
      <c r="N607" s="64">
        <v>0</v>
      </c>
      <c r="O607" s="75">
        <v>0</v>
      </c>
      <c r="Q607" s="24"/>
    </row>
    <row r="608" spans="1:17" x14ac:dyDescent="0.35">
      <c r="A608" t="s">
        <v>126</v>
      </c>
      <c r="B608" s="72">
        <v>9001101020</v>
      </c>
      <c r="C608" s="74" t="s">
        <v>45</v>
      </c>
      <c r="D608" s="40">
        <v>305.77764000000002</v>
      </c>
      <c r="E608" s="40">
        <v>0</v>
      </c>
      <c r="F608" s="64">
        <f>Table323[[#This Row],[HES Single]]+Table323[[#This Row],[HES 2-4]]+Table323[[#This Row],[HES 4+]]</f>
        <v>0</v>
      </c>
      <c r="G608" s="64">
        <v>0</v>
      </c>
      <c r="H608" s="64">
        <v>0</v>
      </c>
      <c r="I608" s="64">
        <v>0</v>
      </c>
      <c r="J608" s="75">
        <v>0</v>
      </c>
      <c r="K608">
        <f t="shared" si="10"/>
        <v>0</v>
      </c>
      <c r="L608" s="64">
        <v>0</v>
      </c>
      <c r="M608" s="64">
        <v>0</v>
      </c>
      <c r="N608" s="64">
        <v>0</v>
      </c>
      <c r="O608" s="75">
        <v>0</v>
      </c>
      <c r="Q608" s="24"/>
    </row>
    <row r="609" spans="1:17" x14ac:dyDescent="0.35">
      <c r="A609" t="s">
        <v>126</v>
      </c>
      <c r="B609" s="72">
        <v>9001102010</v>
      </c>
      <c r="C609" s="74" t="s">
        <v>45</v>
      </c>
      <c r="D609" s="40">
        <v>87.191159999999996</v>
      </c>
      <c r="E609" s="40">
        <v>0</v>
      </c>
      <c r="F609" s="64">
        <f>Table323[[#This Row],[HES Single]]+Table323[[#This Row],[HES 2-4]]+Table323[[#This Row],[HES 4+]]</f>
        <v>0</v>
      </c>
      <c r="G609" s="64">
        <v>0</v>
      </c>
      <c r="H609" s="64">
        <v>0</v>
      </c>
      <c r="I609" s="64">
        <v>0</v>
      </c>
      <c r="J609" s="75">
        <v>0</v>
      </c>
      <c r="K609">
        <f t="shared" si="10"/>
        <v>0</v>
      </c>
      <c r="L609" s="64">
        <v>0</v>
      </c>
      <c r="M609" s="64">
        <v>0</v>
      </c>
      <c r="N609" s="64">
        <v>0</v>
      </c>
      <c r="O609" s="75">
        <v>0</v>
      </c>
      <c r="Q609" s="24"/>
    </row>
    <row r="610" spans="1:17" x14ac:dyDescent="0.35">
      <c r="A610" t="s">
        <v>126</v>
      </c>
      <c r="B610" s="72">
        <v>9001103000</v>
      </c>
      <c r="C610" s="74" t="s">
        <v>45</v>
      </c>
      <c r="D610" s="40">
        <v>93.682680000000005</v>
      </c>
      <c r="E610" s="40">
        <v>0</v>
      </c>
      <c r="F610" s="64">
        <f>Table323[[#This Row],[HES Single]]+Table323[[#This Row],[HES 2-4]]+Table323[[#This Row],[HES 4+]]</f>
        <v>0</v>
      </c>
      <c r="G610" s="64">
        <v>0</v>
      </c>
      <c r="H610" s="64">
        <v>0</v>
      </c>
      <c r="I610" s="64">
        <v>0</v>
      </c>
      <c r="J610" s="75">
        <v>0</v>
      </c>
      <c r="K610">
        <f t="shared" si="10"/>
        <v>0</v>
      </c>
      <c r="L610" s="64">
        <v>0</v>
      </c>
      <c r="M610" s="64">
        <v>0</v>
      </c>
      <c r="N610" s="64">
        <v>0</v>
      </c>
      <c r="O610" s="75">
        <v>0</v>
      </c>
      <c r="Q610" s="24"/>
    </row>
    <row r="611" spans="1:17" x14ac:dyDescent="0.35">
      <c r="A611" t="s">
        <v>126</v>
      </c>
      <c r="B611" s="72">
        <v>9001104000</v>
      </c>
      <c r="C611" s="74" t="s">
        <v>45</v>
      </c>
      <c r="D611" s="40">
        <v>22.251809999999999</v>
      </c>
      <c r="E611" s="40">
        <v>0</v>
      </c>
      <c r="F611" s="64">
        <f>Table323[[#This Row],[HES Single]]+Table323[[#This Row],[HES 2-4]]+Table323[[#This Row],[HES 4+]]</f>
        <v>0</v>
      </c>
      <c r="G611" s="64">
        <v>0</v>
      </c>
      <c r="H611" s="64">
        <v>0</v>
      </c>
      <c r="I611" s="64">
        <v>0</v>
      </c>
      <c r="J611" s="75">
        <v>0</v>
      </c>
      <c r="K611">
        <f t="shared" si="10"/>
        <v>0</v>
      </c>
      <c r="L611" s="64">
        <v>0</v>
      </c>
      <c r="M611" s="64">
        <v>0</v>
      </c>
      <c r="N611" s="64">
        <v>0</v>
      </c>
      <c r="O611" s="75">
        <v>0</v>
      </c>
      <c r="Q611" s="24"/>
    </row>
    <row r="612" spans="1:17" x14ac:dyDescent="0.35">
      <c r="A612" t="s">
        <v>126</v>
      </c>
      <c r="B612" s="72">
        <v>9001105000</v>
      </c>
      <c r="C612" s="74" t="s">
        <v>45</v>
      </c>
      <c r="D612" s="40">
        <v>48.918240000000004</v>
      </c>
      <c r="E612" s="40">
        <v>0</v>
      </c>
      <c r="F612" s="64">
        <f>Table323[[#This Row],[HES Single]]+Table323[[#This Row],[HES 2-4]]+Table323[[#This Row],[HES 4+]]</f>
        <v>0</v>
      </c>
      <c r="G612" s="64">
        <v>0</v>
      </c>
      <c r="H612" s="64">
        <v>0</v>
      </c>
      <c r="I612" s="64">
        <v>0</v>
      </c>
      <c r="J612" s="75">
        <v>0</v>
      </c>
      <c r="K612">
        <f t="shared" si="10"/>
        <v>0</v>
      </c>
      <c r="L612" s="64">
        <v>0</v>
      </c>
      <c r="M612" s="64">
        <v>0</v>
      </c>
      <c r="N612" s="64">
        <v>0</v>
      </c>
      <c r="O612" s="75">
        <v>0</v>
      </c>
      <c r="Q612" s="24"/>
    </row>
    <row r="613" spans="1:17" x14ac:dyDescent="0.35">
      <c r="A613" t="s">
        <v>126</v>
      </c>
      <c r="B613" s="72">
        <v>9001109000</v>
      </c>
      <c r="C613" s="74" t="s">
        <v>45</v>
      </c>
      <c r="D613" s="40">
        <v>59.631180000000001</v>
      </c>
      <c r="E613" s="40">
        <v>0</v>
      </c>
      <c r="F613" s="64">
        <f>Table323[[#This Row],[HES Single]]+Table323[[#This Row],[HES 2-4]]+Table323[[#This Row],[HES 4+]]</f>
        <v>0</v>
      </c>
      <c r="G613" s="64">
        <v>0</v>
      </c>
      <c r="H613" s="64">
        <v>0</v>
      </c>
      <c r="I613" s="64">
        <v>0</v>
      </c>
      <c r="J613" s="75">
        <v>0</v>
      </c>
      <c r="K613">
        <f t="shared" si="10"/>
        <v>0</v>
      </c>
      <c r="L613" s="64">
        <v>0</v>
      </c>
      <c r="M613" s="64">
        <v>0</v>
      </c>
      <c r="N613" s="64">
        <v>0</v>
      </c>
      <c r="O613" s="75">
        <v>0</v>
      </c>
      <c r="Q613" s="24"/>
    </row>
    <row r="614" spans="1:17" x14ac:dyDescent="0.35">
      <c r="A614" t="s">
        <v>126</v>
      </c>
      <c r="B614" s="72">
        <v>9001110000</v>
      </c>
      <c r="C614" s="74" t="s">
        <v>45</v>
      </c>
      <c r="D614" s="40">
        <v>123.44031</v>
      </c>
      <c r="E614" s="40">
        <v>0</v>
      </c>
      <c r="F614" s="64">
        <f>Table323[[#This Row],[HES Single]]+Table323[[#This Row],[HES 2-4]]+Table323[[#This Row],[HES 4+]]</f>
        <v>0</v>
      </c>
      <c r="G614" s="64">
        <v>0</v>
      </c>
      <c r="H614" s="64">
        <v>0</v>
      </c>
      <c r="I614" s="64">
        <v>0</v>
      </c>
      <c r="J614" s="75">
        <v>0</v>
      </c>
      <c r="K614">
        <f t="shared" si="10"/>
        <v>0</v>
      </c>
      <c r="L614" s="64">
        <v>0</v>
      </c>
      <c r="M614" s="64">
        <v>0</v>
      </c>
      <c r="N614" s="64">
        <v>0</v>
      </c>
      <c r="O614" s="75">
        <v>0</v>
      </c>
      <c r="Q614" s="24"/>
    </row>
    <row r="615" spans="1:17" x14ac:dyDescent="0.35">
      <c r="A615" t="s">
        <v>126</v>
      </c>
      <c r="B615" s="72">
        <v>9001111000</v>
      </c>
      <c r="C615" s="74" t="s">
        <v>45</v>
      </c>
      <c r="D615" s="40">
        <v>364.70847000000003</v>
      </c>
      <c r="E615" s="40">
        <v>0</v>
      </c>
      <c r="F615" s="64">
        <f>Table323[[#This Row],[HES Single]]+Table323[[#This Row],[HES 2-4]]+Table323[[#This Row],[HES 4+]]</f>
        <v>0</v>
      </c>
      <c r="G615" s="64">
        <v>0</v>
      </c>
      <c r="H615" s="64">
        <v>0</v>
      </c>
      <c r="I615" s="64">
        <v>0</v>
      </c>
      <c r="J615" s="75">
        <v>0</v>
      </c>
      <c r="K615">
        <f t="shared" si="10"/>
        <v>0</v>
      </c>
      <c r="L615" s="64">
        <v>0</v>
      </c>
      <c r="M615" s="64">
        <v>0</v>
      </c>
      <c r="N615" s="64">
        <v>0</v>
      </c>
      <c r="O615" s="75">
        <v>0</v>
      </c>
      <c r="Q615" s="24"/>
    </row>
    <row r="616" spans="1:17" x14ac:dyDescent="0.35">
      <c r="A616" t="s">
        <v>126</v>
      </c>
      <c r="B616" s="72">
        <v>9001201000</v>
      </c>
      <c r="C616" s="74" t="s">
        <v>45</v>
      </c>
      <c r="D616" s="40">
        <v>140.42259000000001</v>
      </c>
      <c r="E616" s="40">
        <v>0</v>
      </c>
      <c r="F616" s="64">
        <f>Table323[[#This Row],[HES Single]]+Table323[[#This Row],[HES 2-4]]+Table323[[#This Row],[HES 4+]]</f>
        <v>0</v>
      </c>
      <c r="G616" s="64">
        <v>0</v>
      </c>
      <c r="H616" s="64">
        <v>0</v>
      </c>
      <c r="I616" s="64">
        <v>0</v>
      </c>
      <c r="J616" s="75">
        <v>0</v>
      </c>
      <c r="K616">
        <f t="shared" si="10"/>
        <v>0</v>
      </c>
      <c r="L616" s="64">
        <v>0</v>
      </c>
      <c r="M616" s="64">
        <v>0</v>
      </c>
      <c r="N616" s="64">
        <v>0</v>
      </c>
      <c r="O616" s="75">
        <v>0</v>
      </c>
      <c r="Q616" s="24"/>
    </row>
    <row r="617" spans="1:17" x14ac:dyDescent="0.35">
      <c r="A617" t="s">
        <v>126</v>
      </c>
      <c r="B617" s="72">
        <v>9001202000</v>
      </c>
      <c r="C617" s="74" t="s">
        <v>45</v>
      </c>
      <c r="D617" s="40">
        <v>537.49206000000004</v>
      </c>
      <c r="E617" s="40">
        <v>114.375</v>
      </c>
      <c r="F617" s="64">
        <f>Table323[[#This Row],[HES Single]]+Table323[[#This Row],[HES 2-4]]+Table323[[#This Row],[HES 4+]]</f>
        <v>0</v>
      </c>
      <c r="G617" s="64">
        <v>0</v>
      </c>
      <c r="H617" s="64">
        <v>0</v>
      </c>
      <c r="I617" s="64">
        <v>0</v>
      </c>
      <c r="J617" s="75">
        <v>0</v>
      </c>
      <c r="K617">
        <f t="shared" si="10"/>
        <v>0</v>
      </c>
      <c r="L617" s="64">
        <v>0</v>
      </c>
      <c r="M617" s="64">
        <v>0</v>
      </c>
      <c r="N617" s="64">
        <v>0</v>
      </c>
      <c r="O617" s="75">
        <v>0</v>
      </c>
      <c r="Q617" s="24"/>
    </row>
    <row r="618" spans="1:17" x14ac:dyDescent="0.35">
      <c r="A618" t="s">
        <v>126</v>
      </c>
      <c r="B618" s="72">
        <v>9001203000</v>
      </c>
      <c r="C618" s="74" t="s">
        <v>45</v>
      </c>
      <c r="D618" s="40">
        <v>429.88932</v>
      </c>
      <c r="E618" s="40">
        <v>0</v>
      </c>
      <c r="F618" s="64">
        <f>Table323[[#This Row],[HES Single]]+Table323[[#This Row],[HES 2-4]]+Table323[[#This Row],[HES 4+]]</f>
        <v>0</v>
      </c>
      <c r="G618" s="64">
        <v>0</v>
      </c>
      <c r="H618" s="64">
        <v>0</v>
      </c>
      <c r="I618" s="64">
        <v>0</v>
      </c>
      <c r="J618" s="75">
        <v>0</v>
      </c>
      <c r="K618">
        <f t="shared" si="10"/>
        <v>0</v>
      </c>
      <c r="L618" s="64">
        <v>0</v>
      </c>
      <c r="M618" s="64">
        <v>0</v>
      </c>
      <c r="N618" s="64">
        <v>0</v>
      </c>
      <c r="O618" s="75">
        <v>0</v>
      </c>
      <c r="Q618" s="24"/>
    </row>
    <row r="619" spans="1:17" x14ac:dyDescent="0.35">
      <c r="A619" t="s">
        <v>126</v>
      </c>
      <c r="B619" s="72">
        <v>9001205000</v>
      </c>
      <c r="C619" s="74" t="s">
        <v>45</v>
      </c>
      <c r="D619" s="40">
        <v>157.70916</v>
      </c>
      <c r="E619" s="40">
        <v>0</v>
      </c>
      <c r="F619" s="64">
        <f>Table323[[#This Row],[HES Single]]+Table323[[#This Row],[HES 2-4]]+Table323[[#This Row],[HES 4+]]</f>
        <v>0</v>
      </c>
      <c r="G619" s="64">
        <v>0</v>
      </c>
      <c r="H619" s="64">
        <v>0</v>
      </c>
      <c r="I619" s="64">
        <v>0</v>
      </c>
      <c r="J619" s="75">
        <v>0</v>
      </c>
      <c r="K619">
        <f t="shared" si="10"/>
        <v>0</v>
      </c>
      <c r="L619" s="64">
        <v>0</v>
      </c>
      <c r="M619" s="64">
        <v>0</v>
      </c>
      <c r="N619" s="64">
        <v>0</v>
      </c>
      <c r="O619" s="75">
        <v>0</v>
      </c>
      <c r="Q619" s="24"/>
    </row>
    <row r="620" spans="1:17" x14ac:dyDescent="0.35">
      <c r="A620" t="s">
        <v>126</v>
      </c>
      <c r="B620" s="72">
        <v>9001206000</v>
      </c>
      <c r="C620" s="74" t="s">
        <v>45</v>
      </c>
      <c r="D620" s="40">
        <v>44.846550000000001</v>
      </c>
      <c r="E620" s="40">
        <v>0</v>
      </c>
      <c r="F620" s="64">
        <f>Table323[[#This Row],[HES Single]]+Table323[[#This Row],[HES 2-4]]+Table323[[#This Row],[HES 4+]]</f>
        <v>0</v>
      </c>
      <c r="G620" s="64">
        <v>0</v>
      </c>
      <c r="H620" s="64">
        <v>0</v>
      </c>
      <c r="I620" s="64">
        <v>0</v>
      </c>
      <c r="J620" s="75">
        <v>0</v>
      </c>
      <c r="K620">
        <f t="shared" si="10"/>
        <v>0</v>
      </c>
      <c r="L620" s="64">
        <v>0</v>
      </c>
      <c r="M620" s="64">
        <v>0</v>
      </c>
      <c r="N620" s="64">
        <v>0</v>
      </c>
      <c r="O620" s="75">
        <v>0</v>
      </c>
      <c r="Q620" s="24"/>
    </row>
    <row r="621" spans="1:17" x14ac:dyDescent="0.35">
      <c r="A621" t="s">
        <v>126</v>
      </c>
      <c r="B621" s="72">
        <v>9001207000</v>
      </c>
      <c r="C621" s="74" t="s">
        <v>45</v>
      </c>
      <c r="D621" s="40">
        <v>67.219110000000001</v>
      </c>
      <c r="E621" s="40">
        <v>0</v>
      </c>
      <c r="F621" s="64">
        <f>Table323[[#This Row],[HES Single]]+Table323[[#This Row],[HES 2-4]]+Table323[[#This Row],[HES 4+]]</f>
        <v>0</v>
      </c>
      <c r="G621" s="64">
        <v>0</v>
      </c>
      <c r="H621" s="64">
        <v>0</v>
      </c>
      <c r="I621" s="64">
        <v>0</v>
      </c>
      <c r="J621" s="75">
        <v>0</v>
      </c>
      <c r="K621">
        <f t="shared" si="10"/>
        <v>0</v>
      </c>
      <c r="L621" s="64">
        <v>0</v>
      </c>
      <c r="M621" s="64">
        <v>0</v>
      </c>
      <c r="N621" s="64">
        <v>0</v>
      </c>
      <c r="O621" s="75">
        <v>0</v>
      </c>
      <c r="Q621" s="24"/>
    </row>
    <row r="622" spans="1:17" x14ac:dyDescent="0.35">
      <c r="A622" t="s">
        <v>126</v>
      </c>
      <c r="B622" s="72">
        <v>9001208000</v>
      </c>
      <c r="C622" s="74" t="s">
        <v>45</v>
      </c>
      <c r="D622" s="40">
        <v>157.40003999999999</v>
      </c>
      <c r="E622" s="40">
        <v>7351.5</v>
      </c>
      <c r="F622" s="64">
        <f>Table323[[#This Row],[HES Single]]+Table323[[#This Row],[HES 2-4]]+Table323[[#This Row],[HES 4+]]</f>
        <v>1</v>
      </c>
      <c r="G622" s="64">
        <v>1</v>
      </c>
      <c r="H622" s="64">
        <v>0</v>
      </c>
      <c r="I622" s="64">
        <v>0</v>
      </c>
      <c r="J622" s="75">
        <v>6966.5</v>
      </c>
      <c r="K622">
        <f t="shared" si="10"/>
        <v>0</v>
      </c>
      <c r="L622" s="64">
        <v>0</v>
      </c>
      <c r="M622" s="64">
        <v>0</v>
      </c>
      <c r="N622" s="64">
        <v>0</v>
      </c>
      <c r="O622" s="75">
        <v>0</v>
      </c>
      <c r="Q622" s="24"/>
    </row>
    <row r="623" spans="1:17" x14ac:dyDescent="0.35">
      <c r="A623" t="s">
        <v>126</v>
      </c>
      <c r="B623" s="72">
        <v>9001209000</v>
      </c>
      <c r="C623" s="74" t="s">
        <v>45</v>
      </c>
      <c r="D623" s="40">
        <v>125.64279000000001</v>
      </c>
      <c r="E623" s="40">
        <v>0</v>
      </c>
      <c r="F623" s="64">
        <f>Table323[[#This Row],[HES Single]]+Table323[[#This Row],[HES 2-4]]+Table323[[#This Row],[HES 4+]]</f>
        <v>0</v>
      </c>
      <c r="G623" s="64">
        <v>0</v>
      </c>
      <c r="H623" s="64">
        <v>0</v>
      </c>
      <c r="I623" s="64">
        <v>0</v>
      </c>
      <c r="J623" s="75">
        <v>0</v>
      </c>
      <c r="K623">
        <f t="shared" si="10"/>
        <v>0</v>
      </c>
      <c r="L623" s="64">
        <v>0</v>
      </c>
      <c r="M623" s="64">
        <v>0</v>
      </c>
      <c r="N623" s="64">
        <v>0</v>
      </c>
      <c r="O623" s="75">
        <v>0</v>
      </c>
      <c r="Q623" s="24"/>
    </row>
    <row r="624" spans="1:17" x14ac:dyDescent="0.35">
      <c r="A624" t="s">
        <v>126</v>
      </c>
      <c r="B624" s="72">
        <v>9001211000</v>
      </c>
      <c r="C624" s="74" t="s">
        <v>45</v>
      </c>
      <c r="D624" s="40">
        <v>51.965969999999999</v>
      </c>
      <c r="E624" s="40">
        <v>0</v>
      </c>
      <c r="F624" s="64">
        <f>Table323[[#This Row],[HES Single]]+Table323[[#This Row],[HES 2-4]]+Table323[[#This Row],[HES 4+]]</f>
        <v>0</v>
      </c>
      <c r="G624" s="64">
        <v>0</v>
      </c>
      <c r="H624" s="64">
        <v>0</v>
      </c>
      <c r="I624" s="64">
        <v>0</v>
      </c>
      <c r="J624" s="75">
        <v>0</v>
      </c>
      <c r="K624">
        <f t="shared" si="10"/>
        <v>0</v>
      </c>
      <c r="L624" s="64">
        <v>0</v>
      </c>
      <c r="M624" s="64">
        <v>0</v>
      </c>
      <c r="N624" s="64">
        <v>0</v>
      </c>
      <c r="O624" s="75">
        <v>0</v>
      </c>
      <c r="Q624" s="24"/>
    </row>
    <row r="625" spans="1:17" x14ac:dyDescent="0.35">
      <c r="A625" t="s">
        <v>126</v>
      </c>
      <c r="B625" s="72">
        <v>9001213000</v>
      </c>
      <c r="C625" s="74" t="s">
        <v>45</v>
      </c>
      <c r="D625" s="40">
        <v>62.722380000000001</v>
      </c>
      <c r="E625" s="40">
        <v>0</v>
      </c>
      <c r="F625" s="64">
        <f>Table323[[#This Row],[HES Single]]+Table323[[#This Row],[HES 2-4]]+Table323[[#This Row],[HES 4+]]</f>
        <v>0</v>
      </c>
      <c r="G625" s="64">
        <v>0</v>
      </c>
      <c r="H625" s="64">
        <v>0</v>
      </c>
      <c r="I625" s="64">
        <v>0</v>
      </c>
      <c r="J625" s="75">
        <v>0</v>
      </c>
      <c r="K625">
        <f t="shared" si="10"/>
        <v>0</v>
      </c>
      <c r="L625" s="64">
        <v>0</v>
      </c>
      <c r="M625" s="64">
        <v>0</v>
      </c>
      <c r="N625" s="64">
        <v>0</v>
      </c>
      <c r="O625" s="75">
        <v>0</v>
      </c>
      <c r="Q625" s="24"/>
    </row>
    <row r="626" spans="1:17" x14ac:dyDescent="0.35">
      <c r="A626" t="s">
        <v>126</v>
      </c>
      <c r="B626" s="72">
        <v>9001215000</v>
      </c>
      <c r="C626" s="74" t="s">
        <v>45</v>
      </c>
      <c r="D626" s="40">
        <v>32.346510000000002</v>
      </c>
      <c r="E626" s="40">
        <v>0</v>
      </c>
      <c r="F626" s="64">
        <f>Table323[[#This Row],[HES Single]]+Table323[[#This Row],[HES 2-4]]+Table323[[#This Row],[HES 4+]]</f>
        <v>0</v>
      </c>
      <c r="G626" s="64">
        <v>0</v>
      </c>
      <c r="H626" s="64">
        <v>0</v>
      </c>
      <c r="I626" s="64">
        <v>0</v>
      </c>
      <c r="J626" s="75">
        <v>0</v>
      </c>
      <c r="K626">
        <f t="shared" si="10"/>
        <v>0</v>
      </c>
      <c r="L626" s="64">
        <v>0</v>
      </c>
      <c r="M626" s="64">
        <v>0</v>
      </c>
      <c r="N626" s="64">
        <v>0</v>
      </c>
      <c r="O626" s="75">
        <v>0</v>
      </c>
      <c r="Q626" s="24"/>
    </row>
    <row r="627" spans="1:17" x14ac:dyDescent="0.35">
      <c r="A627" t="s">
        <v>126</v>
      </c>
      <c r="B627" s="72">
        <v>9001216000</v>
      </c>
      <c r="C627" s="74" t="s">
        <v>45</v>
      </c>
      <c r="D627" s="40">
        <v>29.709330000000001</v>
      </c>
      <c r="E627" s="40">
        <v>0</v>
      </c>
      <c r="F627" s="64">
        <f>Table323[[#This Row],[HES Single]]+Table323[[#This Row],[HES 2-4]]+Table323[[#This Row],[HES 4+]]</f>
        <v>0</v>
      </c>
      <c r="G627" s="64">
        <v>0</v>
      </c>
      <c r="H627" s="64">
        <v>0</v>
      </c>
      <c r="I627" s="64">
        <v>0</v>
      </c>
      <c r="J627" s="75">
        <v>0</v>
      </c>
      <c r="K627">
        <f t="shared" si="10"/>
        <v>0</v>
      </c>
      <c r="L627" s="64">
        <v>0</v>
      </c>
      <c r="M627" s="64">
        <v>0</v>
      </c>
      <c r="N627" s="64">
        <v>0</v>
      </c>
      <c r="O627" s="75">
        <v>0</v>
      </c>
      <c r="Q627" s="24"/>
    </row>
    <row r="628" spans="1:17" x14ac:dyDescent="0.35">
      <c r="A628" t="s">
        <v>126</v>
      </c>
      <c r="B628" s="72">
        <v>9001217000</v>
      </c>
      <c r="C628" s="74" t="s">
        <v>45</v>
      </c>
      <c r="D628" s="40">
        <v>231.93177</v>
      </c>
      <c r="E628" s="40">
        <v>1583.32</v>
      </c>
      <c r="F628" s="64">
        <f>Table323[[#This Row],[HES Single]]+Table323[[#This Row],[HES 2-4]]+Table323[[#This Row],[HES 4+]]</f>
        <v>2</v>
      </c>
      <c r="G628" s="64">
        <v>2</v>
      </c>
      <c r="H628" s="64">
        <v>0</v>
      </c>
      <c r="I628" s="64">
        <v>0</v>
      </c>
      <c r="J628" s="75">
        <v>765.93</v>
      </c>
      <c r="K628">
        <f t="shared" si="10"/>
        <v>0</v>
      </c>
      <c r="L628" s="64">
        <v>0</v>
      </c>
      <c r="M628" s="64">
        <v>0</v>
      </c>
      <c r="N628" s="64">
        <v>0</v>
      </c>
      <c r="O628" s="75">
        <v>0</v>
      </c>
      <c r="Q628" s="24"/>
    </row>
    <row r="629" spans="1:17" x14ac:dyDescent="0.35">
      <c r="A629" t="s">
        <v>126</v>
      </c>
      <c r="B629" s="72">
        <v>9001218010</v>
      </c>
      <c r="C629" s="74" t="s">
        <v>45</v>
      </c>
      <c r="D629" s="40">
        <v>81.544889999999995</v>
      </c>
      <c r="E629" s="40">
        <v>15762.06</v>
      </c>
      <c r="F629" s="64">
        <f>Table323[[#This Row],[HES Single]]+Table323[[#This Row],[HES 2-4]]+Table323[[#This Row],[HES 4+]]</f>
        <v>1</v>
      </c>
      <c r="G629" s="64">
        <v>1</v>
      </c>
      <c r="H629" s="64">
        <v>0</v>
      </c>
      <c r="I629" s="64">
        <v>0</v>
      </c>
      <c r="J629" s="75">
        <v>15762.06</v>
      </c>
      <c r="K629">
        <f t="shared" si="10"/>
        <v>0</v>
      </c>
      <c r="L629" s="64">
        <v>0</v>
      </c>
      <c r="M629" s="64">
        <v>0</v>
      </c>
      <c r="N629" s="64">
        <v>0</v>
      </c>
      <c r="O629" s="75">
        <v>0</v>
      </c>
      <c r="Q629" s="24"/>
    </row>
    <row r="630" spans="1:17" x14ac:dyDescent="0.35">
      <c r="A630" t="s">
        <v>126</v>
      </c>
      <c r="B630" s="72">
        <v>9001219000</v>
      </c>
      <c r="C630" s="74" t="s">
        <v>45</v>
      </c>
      <c r="D630" s="40">
        <v>47.532029999999999</v>
      </c>
      <c r="E630" s="40">
        <v>0</v>
      </c>
      <c r="F630" s="64">
        <f>Table323[[#This Row],[HES Single]]+Table323[[#This Row],[HES 2-4]]+Table323[[#This Row],[HES 4+]]</f>
        <v>0</v>
      </c>
      <c r="G630" s="64">
        <v>0</v>
      </c>
      <c r="H630" s="64">
        <v>0</v>
      </c>
      <c r="I630" s="64">
        <v>0</v>
      </c>
      <c r="J630" s="75">
        <v>0</v>
      </c>
      <c r="K630">
        <f t="shared" si="10"/>
        <v>0</v>
      </c>
      <c r="L630" s="64">
        <v>0</v>
      </c>
      <c r="M630" s="64">
        <v>0</v>
      </c>
      <c r="N630" s="64">
        <v>0</v>
      </c>
      <c r="O630" s="75">
        <v>0</v>
      </c>
      <c r="Q630" s="24"/>
    </row>
    <row r="631" spans="1:17" x14ac:dyDescent="0.35">
      <c r="A631" t="s">
        <v>126</v>
      </c>
      <c r="B631" s="72">
        <v>9001220300</v>
      </c>
      <c r="C631" s="74" t="s">
        <v>45</v>
      </c>
      <c r="D631" s="40">
        <v>441.90153000000004</v>
      </c>
      <c r="E631" s="40">
        <v>0</v>
      </c>
      <c r="F631" s="64">
        <f>Table323[[#This Row],[HES Single]]+Table323[[#This Row],[HES 2-4]]+Table323[[#This Row],[HES 4+]]</f>
        <v>0</v>
      </c>
      <c r="G631" s="64">
        <v>0</v>
      </c>
      <c r="H631" s="64">
        <v>0</v>
      </c>
      <c r="I631" s="64">
        <v>0</v>
      </c>
      <c r="J631" s="75">
        <v>0</v>
      </c>
      <c r="K631">
        <f t="shared" si="10"/>
        <v>0</v>
      </c>
      <c r="L631" s="64">
        <v>0</v>
      </c>
      <c r="M631" s="64">
        <v>0</v>
      </c>
      <c r="N631" s="64">
        <v>0</v>
      </c>
      <c r="O631" s="75">
        <v>0</v>
      </c>
      <c r="Q631" s="24"/>
    </row>
    <row r="632" spans="1:17" x14ac:dyDescent="0.35">
      <c r="A632" t="s">
        <v>126</v>
      </c>
      <c r="B632" s="72">
        <v>9001222000</v>
      </c>
      <c r="C632" s="74" t="s">
        <v>45</v>
      </c>
      <c r="D632" s="40">
        <v>268.58181000000002</v>
      </c>
      <c r="E632" s="40">
        <v>0</v>
      </c>
      <c r="F632" s="64">
        <f>Table323[[#This Row],[HES Single]]+Table323[[#This Row],[HES 2-4]]+Table323[[#This Row],[HES 4+]]</f>
        <v>0</v>
      </c>
      <c r="G632" s="64">
        <v>0</v>
      </c>
      <c r="H632" s="64">
        <v>0</v>
      </c>
      <c r="I632" s="64">
        <v>0</v>
      </c>
      <c r="J632" s="75">
        <v>0</v>
      </c>
      <c r="K632">
        <f t="shared" si="10"/>
        <v>0</v>
      </c>
      <c r="L632" s="64">
        <v>0</v>
      </c>
      <c r="M632" s="64">
        <v>0</v>
      </c>
      <c r="N632" s="64">
        <v>0</v>
      </c>
      <c r="O632" s="75">
        <v>0</v>
      </c>
      <c r="Q632" s="24"/>
    </row>
    <row r="633" spans="1:17" x14ac:dyDescent="0.35">
      <c r="A633" t="s">
        <v>126</v>
      </c>
      <c r="B633" s="72">
        <v>9001223000</v>
      </c>
      <c r="C633" s="74" t="s">
        <v>45</v>
      </c>
      <c r="D633" s="40">
        <v>20.68206</v>
      </c>
      <c r="E633" s="40">
        <v>0</v>
      </c>
      <c r="F633" s="64">
        <f>Table323[[#This Row],[HES Single]]+Table323[[#This Row],[HES 2-4]]+Table323[[#This Row],[HES 4+]]</f>
        <v>0</v>
      </c>
      <c r="G633" s="64">
        <v>0</v>
      </c>
      <c r="H633" s="64">
        <v>0</v>
      </c>
      <c r="I633" s="64">
        <v>0</v>
      </c>
      <c r="J633" s="75">
        <v>0</v>
      </c>
      <c r="K633">
        <f t="shared" si="10"/>
        <v>0</v>
      </c>
      <c r="L633" s="64">
        <v>0</v>
      </c>
      <c r="M633" s="64">
        <v>0</v>
      </c>
      <c r="N633" s="64">
        <v>0</v>
      </c>
      <c r="O633" s="75">
        <v>0</v>
      </c>
      <c r="Q633" s="24"/>
    </row>
    <row r="634" spans="1:17" x14ac:dyDescent="0.35">
      <c r="A634" t="s">
        <v>126</v>
      </c>
      <c r="B634" s="72">
        <v>9001240100</v>
      </c>
      <c r="C634" s="74" t="s">
        <v>45</v>
      </c>
      <c r="D634" s="40">
        <v>82.19211</v>
      </c>
      <c r="E634" s="40">
        <v>0</v>
      </c>
      <c r="F634" s="64">
        <f>Table323[[#This Row],[HES Single]]+Table323[[#This Row],[HES 2-4]]+Table323[[#This Row],[HES 4+]]</f>
        <v>0</v>
      </c>
      <c r="G634" s="64">
        <v>0</v>
      </c>
      <c r="H634" s="64">
        <v>0</v>
      </c>
      <c r="I634" s="64">
        <v>0</v>
      </c>
      <c r="J634" s="75">
        <v>0</v>
      </c>
      <c r="K634">
        <f t="shared" si="10"/>
        <v>0</v>
      </c>
      <c r="L634" s="64">
        <v>0</v>
      </c>
      <c r="M634" s="64">
        <v>0</v>
      </c>
      <c r="N634" s="64">
        <v>0</v>
      </c>
      <c r="O634" s="75">
        <v>0</v>
      </c>
      <c r="Q634" s="24"/>
    </row>
    <row r="635" spans="1:17" x14ac:dyDescent="0.35">
      <c r="A635" t="s">
        <v>126</v>
      </c>
      <c r="B635" s="72">
        <v>9001245400</v>
      </c>
      <c r="C635" s="74" t="s">
        <v>45</v>
      </c>
      <c r="D635" s="40">
        <v>34.423410000000004</v>
      </c>
      <c r="E635" s="40">
        <v>0</v>
      </c>
      <c r="F635" s="64">
        <f>Table323[[#This Row],[HES Single]]+Table323[[#This Row],[HES 2-4]]+Table323[[#This Row],[HES 4+]]</f>
        <v>0</v>
      </c>
      <c r="G635" s="64">
        <v>0</v>
      </c>
      <c r="H635" s="64">
        <v>0</v>
      </c>
      <c r="I635" s="64">
        <v>0</v>
      </c>
      <c r="J635" s="75">
        <v>0</v>
      </c>
      <c r="K635">
        <f t="shared" si="10"/>
        <v>0</v>
      </c>
      <c r="L635" s="64">
        <v>0</v>
      </c>
      <c r="M635" s="64">
        <v>0</v>
      </c>
      <c r="N635" s="64">
        <v>0</v>
      </c>
      <c r="O635" s="75">
        <v>0</v>
      </c>
      <c r="Q635" s="24"/>
    </row>
    <row r="636" spans="1:17" x14ac:dyDescent="0.35">
      <c r="A636" t="s">
        <v>126</v>
      </c>
      <c r="B636" s="72">
        <v>9001301000</v>
      </c>
      <c r="C636" s="74" t="s">
        <v>45</v>
      </c>
      <c r="D636" s="40">
        <v>196.32983999999999</v>
      </c>
      <c r="E636" s="40">
        <v>0</v>
      </c>
      <c r="F636" s="64">
        <f>Table323[[#This Row],[HES Single]]+Table323[[#This Row],[HES 2-4]]+Table323[[#This Row],[HES 4+]]</f>
        <v>0</v>
      </c>
      <c r="G636" s="64">
        <v>0</v>
      </c>
      <c r="H636" s="64">
        <v>0</v>
      </c>
      <c r="I636" s="64">
        <v>0</v>
      </c>
      <c r="J636" s="75">
        <v>0</v>
      </c>
      <c r="K636">
        <f t="shared" si="10"/>
        <v>0</v>
      </c>
      <c r="L636" s="64">
        <v>0</v>
      </c>
      <c r="M636" s="64">
        <v>0</v>
      </c>
      <c r="N636" s="64">
        <v>0</v>
      </c>
      <c r="O636" s="75">
        <v>0</v>
      </c>
      <c r="Q636" s="24"/>
    </row>
    <row r="637" spans="1:17" x14ac:dyDescent="0.35">
      <c r="A637" t="s">
        <v>126</v>
      </c>
      <c r="B637" s="72">
        <v>9001302000</v>
      </c>
      <c r="C637" s="74" t="s">
        <v>45</v>
      </c>
      <c r="D637" s="40">
        <v>17.305890000000002</v>
      </c>
      <c r="E637" s="40">
        <v>0</v>
      </c>
      <c r="F637" s="64">
        <f>Table323[[#This Row],[HES Single]]+Table323[[#This Row],[HES 2-4]]+Table323[[#This Row],[HES 4+]]</f>
        <v>0</v>
      </c>
      <c r="G637" s="64">
        <v>0</v>
      </c>
      <c r="H637" s="64">
        <v>0</v>
      </c>
      <c r="I637" s="64">
        <v>0</v>
      </c>
      <c r="J637" s="75">
        <v>0</v>
      </c>
      <c r="K637">
        <f t="shared" si="10"/>
        <v>0</v>
      </c>
      <c r="L637" s="64">
        <v>0</v>
      </c>
      <c r="M637" s="64">
        <v>0</v>
      </c>
      <c r="N637" s="64">
        <v>0</v>
      </c>
      <c r="O637" s="75">
        <v>0</v>
      </c>
      <c r="Q637" s="24"/>
    </row>
    <row r="638" spans="1:17" x14ac:dyDescent="0.35">
      <c r="A638" t="s">
        <v>126</v>
      </c>
      <c r="B638" s="72">
        <v>9001303000</v>
      </c>
      <c r="C638" s="74" t="s">
        <v>45</v>
      </c>
      <c r="D638" s="40">
        <v>167.48508000000001</v>
      </c>
      <c r="E638" s="40">
        <v>400</v>
      </c>
      <c r="F638" s="64">
        <f>Table323[[#This Row],[HES Single]]+Table323[[#This Row],[HES 2-4]]+Table323[[#This Row],[HES 4+]]</f>
        <v>0</v>
      </c>
      <c r="G638" s="64">
        <v>0</v>
      </c>
      <c r="H638" s="64">
        <v>0</v>
      </c>
      <c r="I638" s="64">
        <v>0</v>
      </c>
      <c r="J638" s="75">
        <v>0</v>
      </c>
      <c r="K638">
        <f t="shared" si="10"/>
        <v>0</v>
      </c>
      <c r="L638" s="64">
        <v>0</v>
      </c>
      <c r="M638" s="64">
        <v>0</v>
      </c>
      <c r="N638" s="64">
        <v>0</v>
      </c>
      <c r="O638" s="75">
        <v>0</v>
      </c>
      <c r="Q638" s="24"/>
    </row>
    <row r="639" spans="1:17" x14ac:dyDescent="0.35">
      <c r="A639" t="s">
        <v>126</v>
      </c>
      <c r="B639" s="72">
        <v>9001304000</v>
      </c>
      <c r="C639" s="74" t="s">
        <v>45</v>
      </c>
      <c r="D639" s="40">
        <v>20.59995</v>
      </c>
      <c r="E639" s="40">
        <v>0</v>
      </c>
      <c r="F639" s="64">
        <f>Table323[[#This Row],[HES Single]]+Table323[[#This Row],[HES 2-4]]+Table323[[#This Row],[HES 4+]]</f>
        <v>0</v>
      </c>
      <c r="G639" s="64">
        <v>0</v>
      </c>
      <c r="H639" s="64">
        <v>0</v>
      </c>
      <c r="I639" s="64">
        <v>0</v>
      </c>
      <c r="J639" s="75">
        <v>0</v>
      </c>
      <c r="K639">
        <f t="shared" si="10"/>
        <v>0</v>
      </c>
      <c r="L639" s="64">
        <v>0</v>
      </c>
      <c r="M639" s="64">
        <v>0</v>
      </c>
      <c r="N639" s="64">
        <v>0</v>
      </c>
      <c r="O639" s="75">
        <v>0</v>
      </c>
      <c r="Q639" s="24"/>
    </row>
    <row r="640" spans="1:17" x14ac:dyDescent="0.35">
      <c r="A640" t="s">
        <v>126</v>
      </c>
      <c r="B640" s="72">
        <v>9001305000</v>
      </c>
      <c r="C640" s="74" t="s">
        <v>45</v>
      </c>
      <c r="D640" s="40">
        <v>750.29703000000006</v>
      </c>
      <c r="E640" s="40">
        <v>1658.77</v>
      </c>
      <c r="F640" s="64">
        <f>Table323[[#This Row],[HES Single]]+Table323[[#This Row],[HES 2-4]]+Table323[[#This Row],[HES 4+]]</f>
        <v>1</v>
      </c>
      <c r="G640" s="64">
        <v>1</v>
      </c>
      <c r="H640" s="64">
        <v>0</v>
      </c>
      <c r="I640" s="64">
        <v>0</v>
      </c>
      <c r="J640" s="75">
        <v>1658.77</v>
      </c>
      <c r="K640">
        <f t="shared" si="10"/>
        <v>0</v>
      </c>
      <c r="L640" s="64">
        <v>0</v>
      </c>
      <c r="M640" s="64">
        <v>0</v>
      </c>
      <c r="N640" s="64">
        <v>0</v>
      </c>
      <c r="O640" s="75">
        <v>0</v>
      </c>
      <c r="Q640" s="24"/>
    </row>
    <row r="641" spans="1:17" x14ac:dyDescent="0.35">
      <c r="A641" t="s">
        <v>126</v>
      </c>
      <c r="B641" s="72">
        <v>9001351000</v>
      </c>
      <c r="C641" s="74" t="s">
        <v>45</v>
      </c>
      <c r="D641" s="40">
        <v>128945.46382199999</v>
      </c>
      <c r="E641" s="40">
        <v>44105.51</v>
      </c>
      <c r="F641" s="64">
        <f>Table323[[#This Row],[HES Single]]+Table323[[#This Row],[HES 2-4]]+Table323[[#This Row],[HES 4+]]</f>
        <v>25</v>
      </c>
      <c r="G641" s="64">
        <v>25</v>
      </c>
      <c r="H641" s="64">
        <v>0</v>
      </c>
      <c r="I641" s="64">
        <v>0</v>
      </c>
      <c r="J641" s="75">
        <v>23871.8</v>
      </c>
      <c r="K641">
        <f t="shared" si="10"/>
        <v>0</v>
      </c>
      <c r="L641" s="64">
        <v>0</v>
      </c>
      <c r="M641" s="64">
        <v>0</v>
      </c>
      <c r="N641" s="64">
        <v>0</v>
      </c>
      <c r="O641" s="75">
        <v>0</v>
      </c>
      <c r="Q641" s="24"/>
    </row>
    <row r="642" spans="1:17" x14ac:dyDescent="0.35">
      <c r="A642" t="s">
        <v>126</v>
      </c>
      <c r="B642" s="72">
        <v>9001352000</v>
      </c>
      <c r="C642" s="74" t="s">
        <v>45</v>
      </c>
      <c r="D642" s="40">
        <v>94708.650729000001</v>
      </c>
      <c r="E642" s="40">
        <v>28433.9</v>
      </c>
      <c r="F642" s="64">
        <f>Table323[[#This Row],[HES Single]]+Table323[[#This Row],[HES 2-4]]+Table323[[#This Row],[HES 4+]]</f>
        <v>10</v>
      </c>
      <c r="G642" s="64">
        <v>10</v>
      </c>
      <c r="H642" s="64">
        <v>0</v>
      </c>
      <c r="I642" s="64">
        <v>0</v>
      </c>
      <c r="J642" s="75">
        <v>26501.9</v>
      </c>
      <c r="K642">
        <f t="shared" ref="K642:K705" si="11">L642+M642+N642</f>
        <v>0</v>
      </c>
      <c r="L642" s="64">
        <v>0</v>
      </c>
      <c r="M642" s="64">
        <v>0</v>
      </c>
      <c r="N642" s="64">
        <v>0</v>
      </c>
      <c r="O642" s="75">
        <v>0</v>
      </c>
      <c r="Q642" s="24"/>
    </row>
    <row r="643" spans="1:17" x14ac:dyDescent="0.35">
      <c r="A643" t="s">
        <v>126</v>
      </c>
      <c r="B643" s="72">
        <v>9001353000</v>
      </c>
      <c r="C643" s="74" t="s">
        <v>45</v>
      </c>
      <c r="D643" s="40">
        <v>81116.508606000003</v>
      </c>
      <c r="E643" s="40">
        <v>27771.915000000001</v>
      </c>
      <c r="F643" s="64">
        <f>Table323[[#This Row],[HES Single]]+Table323[[#This Row],[HES 2-4]]+Table323[[#This Row],[HES 4+]]</f>
        <v>12</v>
      </c>
      <c r="G643" s="64">
        <v>12</v>
      </c>
      <c r="H643" s="64">
        <v>0</v>
      </c>
      <c r="I643" s="64">
        <v>0</v>
      </c>
      <c r="J643" s="75">
        <v>26033.040000000001</v>
      </c>
      <c r="K643">
        <f t="shared" si="11"/>
        <v>0</v>
      </c>
      <c r="L643" s="64">
        <v>0</v>
      </c>
      <c r="M643" s="64">
        <v>0</v>
      </c>
      <c r="N643" s="64">
        <v>0</v>
      </c>
      <c r="O643" s="75">
        <v>0</v>
      </c>
      <c r="Q643" s="24"/>
    </row>
    <row r="644" spans="1:17" x14ac:dyDescent="0.35">
      <c r="A644" t="s">
        <v>126</v>
      </c>
      <c r="B644" s="72">
        <v>9001354000</v>
      </c>
      <c r="C644" s="74" t="s">
        <v>45</v>
      </c>
      <c r="D644" s="40">
        <v>115731.17598</v>
      </c>
      <c r="E644" s="40">
        <v>69867.61</v>
      </c>
      <c r="F644" s="64">
        <f>Table323[[#This Row],[HES Single]]+Table323[[#This Row],[HES 2-4]]+Table323[[#This Row],[HES 4+]]</f>
        <v>0</v>
      </c>
      <c r="G644" s="64">
        <v>0</v>
      </c>
      <c r="H644" s="64">
        <v>0</v>
      </c>
      <c r="I644" s="64">
        <v>0</v>
      </c>
      <c r="J644" s="75">
        <v>0</v>
      </c>
      <c r="K644">
        <f t="shared" si="11"/>
        <v>1</v>
      </c>
      <c r="L644" s="64">
        <v>1</v>
      </c>
      <c r="M644" s="64">
        <v>0</v>
      </c>
      <c r="N644" s="64">
        <v>0</v>
      </c>
      <c r="O644" s="75">
        <v>36161.97</v>
      </c>
      <c r="Q644" s="24"/>
    </row>
    <row r="645" spans="1:17" x14ac:dyDescent="0.35">
      <c r="A645" t="s">
        <v>126</v>
      </c>
      <c r="B645" s="72">
        <v>9001425000</v>
      </c>
      <c r="C645" s="74" t="s">
        <v>45</v>
      </c>
      <c r="D645" s="40">
        <v>74.980919999999998</v>
      </c>
      <c r="E645" s="40">
        <v>851.08</v>
      </c>
      <c r="F645" s="64">
        <f>Table323[[#This Row],[HES Single]]+Table323[[#This Row],[HES 2-4]]+Table323[[#This Row],[HES 4+]]</f>
        <v>1</v>
      </c>
      <c r="G645" s="64">
        <v>1</v>
      </c>
      <c r="H645" s="64">
        <v>0</v>
      </c>
      <c r="I645" s="64">
        <v>0</v>
      </c>
      <c r="J645" s="75">
        <v>851.08</v>
      </c>
      <c r="K645">
        <f t="shared" si="11"/>
        <v>0</v>
      </c>
      <c r="L645" s="64">
        <v>0</v>
      </c>
      <c r="M645" s="64">
        <v>0</v>
      </c>
      <c r="N645" s="64">
        <v>0</v>
      </c>
      <c r="O645" s="75">
        <v>0</v>
      </c>
      <c r="Q645" s="24"/>
    </row>
    <row r="646" spans="1:17" x14ac:dyDescent="0.35">
      <c r="A646" t="s">
        <v>126</v>
      </c>
      <c r="B646" s="72">
        <v>9001427000</v>
      </c>
      <c r="C646" s="74" t="s">
        <v>45</v>
      </c>
      <c r="D646" s="40">
        <v>79.390709999999999</v>
      </c>
      <c r="E646" s="40">
        <v>0</v>
      </c>
      <c r="F646" s="64">
        <f>Table323[[#This Row],[HES Single]]+Table323[[#This Row],[HES 2-4]]+Table323[[#This Row],[HES 4+]]</f>
        <v>0</v>
      </c>
      <c r="G646" s="64">
        <v>0</v>
      </c>
      <c r="H646" s="64">
        <v>0</v>
      </c>
      <c r="I646" s="64">
        <v>0</v>
      </c>
      <c r="J646" s="75">
        <v>0</v>
      </c>
      <c r="K646">
        <f t="shared" si="11"/>
        <v>0</v>
      </c>
      <c r="L646" s="64">
        <v>0</v>
      </c>
      <c r="M646" s="64">
        <v>0</v>
      </c>
      <c r="N646" s="64">
        <v>0</v>
      </c>
      <c r="O646" s="75">
        <v>0</v>
      </c>
      <c r="Q646" s="24"/>
    </row>
    <row r="647" spans="1:17" x14ac:dyDescent="0.35">
      <c r="A647" t="s">
        <v>126</v>
      </c>
      <c r="B647" s="72">
        <v>9001428000</v>
      </c>
      <c r="C647" s="74" t="s">
        <v>45</v>
      </c>
      <c r="D647" s="40">
        <v>83.747370000000004</v>
      </c>
      <c r="E647" s="40">
        <v>0</v>
      </c>
      <c r="F647" s="64">
        <f>Table323[[#This Row],[HES Single]]+Table323[[#This Row],[HES 2-4]]+Table323[[#This Row],[HES 4+]]</f>
        <v>0</v>
      </c>
      <c r="G647" s="64">
        <v>0</v>
      </c>
      <c r="H647" s="64">
        <v>0</v>
      </c>
      <c r="I647" s="64">
        <v>0</v>
      </c>
      <c r="J647" s="75">
        <v>0</v>
      </c>
      <c r="K647">
        <f t="shared" si="11"/>
        <v>0</v>
      </c>
      <c r="L647" s="64">
        <v>0</v>
      </c>
      <c r="M647" s="64">
        <v>0</v>
      </c>
      <c r="N647" s="64">
        <v>0</v>
      </c>
      <c r="O647" s="75">
        <v>0</v>
      </c>
      <c r="Q647" s="24"/>
    </row>
    <row r="648" spans="1:17" x14ac:dyDescent="0.35">
      <c r="A648" t="s">
        <v>126</v>
      </c>
      <c r="B648" s="72">
        <v>9001429000</v>
      </c>
      <c r="C648" s="74" t="s">
        <v>45</v>
      </c>
      <c r="D648" s="40">
        <v>70.701539999999994</v>
      </c>
      <c r="E648" s="40">
        <v>0</v>
      </c>
      <c r="F648" s="64">
        <f>Table323[[#This Row],[HES Single]]+Table323[[#This Row],[HES 2-4]]+Table323[[#This Row],[HES 4+]]</f>
        <v>0</v>
      </c>
      <c r="G648" s="64">
        <v>0</v>
      </c>
      <c r="H648" s="64">
        <v>0</v>
      </c>
      <c r="I648" s="64">
        <v>0</v>
      </c>
      <c r="J648" s="75">
        <v>0</v>
      </c>
      <c r="K648">
        <f t="shared" si="11"/>
        <v>0</v>
      </c>
      <c r="L648" s="64">
        <v>0</v>
      </c>
      <c r="M648" s="64">
        <v>0</v>
      </c>
      <c r="N648" s="64">
        <v>0</v>
      </c>
      <c r="O648" s="75">
        <v>0</v>
      </c>
      <c r="Q648" s="24"/>
    </row>
    <row r="649" spans="1:17" x14ac:dyDescent="0.35">
      <c r="A649" t="s">
        <v>126</v>
      </c>
      <c r="B649" s="72">
        <v>9001430000</v>
      </c>
      <c r="C649" s="74" t="s">
        <v>45</v>
      </c>
      <c r="D649" s="40">
        <v>16.571729999999999</v>
      </c>
      <c r="E649" s="40">
        <v>0</v>
      </c>
      <c r="F649" s="64">
        <f>Table323[[#This Row],[HES Single]]+Table323[[#This Row],[HES 2-4]]+Table323[[#This Row],[HES 4+]]</f>
        <v>0</v>
      </c>
      <c r="G649" s="64">
        <v>0</v>
      </c>
      <c r="H649" s="64">
        <v>0</v>
      </c>
      <c r="I649" s="64">
        <v>0</v>
      </c>
      <c r="J649" s="75">
        <v>0</v>
      </c>
      <c r="K649">
        <f t="shared" si="11"/>
        <v>0</v>
      </c>
      <c r="L649" s="64">
        <v>0</v>
      </c>
      <c r="M649" s="64">
        <v>0</v>
      </c>
      <c r="N649" s="64">
        <v>0</v>
      </c>
      <c r="O649" s="75">
        <v>0</v>
      </c>
      <c r="Q649" s="24"/>
    </row>
    <row r="650" spans="1:17" x14ac:dyDescent="0.35">
      <c r="A650" t="s">
        <v>126</v>
      </c>
      <c r="B650" s="72">
        <v>9001431000</v>
      </c>
      <c r="C650" s="74" t="s">
        <v>45</v>
      </c>
      <c r="D650" s="40">
        <v>255.03366</v>
      </c>
      <c r="E650" s="40">
        <v>0</v>
      </c>
      <c r="F650" s="64">
        <f>Table323[[#This Row],[HES Single]]+Table323[[#This Row],[HES 2-4]]+Table323[[#This Row],[HES 4+]]</f>
        <v>0</v>
      </c>
      <c r="G650" s="64">
        <v>0</v>
      </c>
      <c r="H650" s="64">
        <v>0</v>
      </c>
      <c r="I650" s="64">
        <v>0</v>
      </c>
      <c r="J650" s="75">
        <v>0</v>
      </c>
      <c r="K650">
        <f t="shared" si="11"/>
        <v>0</v>
      </c>
      <c r="L650" s="64">
        <v>0</v>
      </c>
      <c r="M650" s="64">
        <v>0</v>
      </c>
      <c r="N650" s="64">
        <v>0</v>
      </c>
      <c r="O650" s="75">
        <v>0</v>
      </c>
      <c r="Q650" s="24"/>
    </row>
    <row r="651" spans="1:17" x14ac:dyDescent="0.35">
      <c r="A651" t="s">
        <v>126</v>
      </c>
      <c r="B651" s="72">
        <v>9001432000</v>
      </c>
      <c r="C651" s="74" t="s">
        <v>45</v>
      </c>
      <c r="D651" s="40">
        <v>0.92735999999999996</v>
      </c>
      <c r="E651" s="40">
        <v>0</v>
      </c>
      <c r="F651" s="64">
        <f>Table323[[#This Row],[HES Single]]+Table323[[#This Row],[HES 2-4]]+Table323[[#This Row],[HES 4+]]</f>
        <v>0</v>
      </c>
      <c r="G651" s="64">
        <v>0</v>
      </c>
      <c r="H651" s="64">
        <v>0</v>
      </c>
      <c r="I651" s="64">
        <v>0</v>
      </c>
      <c r="J651" s="75">
        <v>0</v>
      </c>
      <c r="K651">
        <f t="shared" si="11"/>
        <v>0</v>
      </c>
      <c r="L651" s="64">
        <v>0</v>
      </c>
      <c r="M651" s="64">
        <v>0</v>
      </c>
      <c r="N651" s="64">
        <v>0</v>
      </c>
      <c r="O651" s="75">
        <v>0</v>
      </c>
      <c r="Q651" s="24"/>
    </row>
    <row r="652" spans="1:17" x14ac:dyDescent="0.35">
      <c r="A652" t="s">
        <v>126</v>
      </c>
      <c r="B652" s="72">
        <v>9001433000</v>
      </c>
      <c r="C652" s="74" t="s">
        <v>45</v>
      </c>
      <c r="D652" s="40">
        <v>56.940870000000004</v>
      </c>
      <c r="E652" s="40">
        <v>0</v>
      </c>
      <c r="F652" s="64">
        <f>Table323[[#This Row],[HES Single]]+Table323[[#This Row],[HES 2-4]]+Table323[[#This Row],[HES 4+]]</f>
        <v>0</v>
      </c>
      <c r="G652" s="64">
        <v>0</v>
      </c>
      <c r="H652" s="64">
        <v>0</v>
      </c>
      <c r="I652" s="64">
        <v>0</v>
      </c>
      <c r="J652" s="75">
        <v>0</v>
      </c>
      <c r="K652">
        <f t="shared" si="11"/>
        <v>0</v>
      </c>
      <c r="L652" s="64">
        <v>0</v>
      </c>
      <c r="M652" s="64">
        <v>0</v>
      </c>
      <c r="N652" s="64">
        <v>0</v>
      </c>
      <c r="O652" s="75">
        <v>0</v>
      </c>
      <c r="Q652" s="24"/>
    </row>
    <row r="653" spans="1:17" x14ac:dyDescent="0.35">
      <c r="A653" t="s">
        <v>126</v>
      </c>
      <c r="B653" s="72">
        <v>9001434000</v>
      </c>
      <c r="C653" s="74" t="s">
        <v>45</v>
      </c>
      <c r="D653" s="40">
        <v>50.444520000000004</v>
      </c>
      <c r="E653" s="40">
        <v>0</v>
      </c>
      <c r="F653" s="64">
        <f>Table323[[#This Row],[HES Single]]+Table323[[#This Row],[HES 2-4]]+Table323[[#This Row],[HES 4+]]</f>
        <v>0</v>
      </c>
      <c r="G653" s="64">
        <v>0</v>
      </c>
      <c r="H653" s="64">
        <v>0</v>
      </c>
      <c r="I653" s="64">
        <v>0</v>
      </c>
      <c r="J653" s="75">
        <v>0</v>
      </c>
      <c r="K653">
        <f t="shared" si="11"/>
        <v>0</v>
      </c>
      <c r="L653" s="64">
        <v>0</v>
      </c>
      <c r="M653" s="64">
        <v>0</v>
      </c>
      <c r="N653" s="64">
        <v>0</v>
      </c>
      <c r="O653" s="75">
        <v>0</v>
      </c>
      <c r="Q653" s="24"/>
    </row>
    <row r="654" spans="1:17" x14ac:dyDescent="0.35">
      <c r="A654" t="s">
        <v>126</v>
      </c>
      <c r="B654" s="72">
        <v>9001437000</v>
      </c>
      <c r="C654" s="74" t="s">
        <v>45</v>
      </c>
      <c r="D654" s="40">
        <v>32.906790000000001</v>
      </c>
      <c r="E654" s="40">
        <v>0</v>
      </c>
      <c r="F654" s="64">
        <f>Table323[[#This Row],[HES Single]]+Table323[[#This Row],[HES 2-4]]+Table323[[#This Row],[HES 4+]]</f>
        <v>0</v>
      </c>
      <c r="G654" s="64">
        <v>0</v>
      </c>
      <c r="H654" s="64">
        <v>0</v>
      </c>
      <c r="I654" s="64">
        <v>0</v>
      </c>
      <c r="J654" s="75">
        <v>0</v>
      </c>
      <c r="K654">
        <f t="shared" si="11"/>
        <v>0</v>
      </c>
      <c r="L654" s="64">
        <v>0</v>
      </c>
      <c r="M654" s="64">
        <v>0</v>
      </c>
      <c r="N654" s="64">
        <v>0</v>
      </c>
      <c r="O654" s="75">
        <v>0</v>
      </c>
      <c r="Q654" s="24"/>
    </row>
    <row r="655" spans="1:17" x14ac:dyDescent="0.35">
      <c r="A655" t="s">
        <v>126</v>
      </c>
      <c r="B655" s="72">
        <v>9001439000</v>
      </c>
      <c r="C655" s="74" t="s">
        <v>45</v>
      </c>
      <c r="D655" s="40">
        <v>135.34143</v>
      </c>
      <c r="E655" s="40">
        <v>0</v>
      </c>
      <c r="F655" s="64">
        <f>Table323[[#This Row],[HES Single]]+Table323[[#This Row],[HES 2-4]]+Table323[[#This Row],[HES 4+]]</f>
        <v>0</v>
      </c>
      <c r="G655" s="64">
        <v>0</v>
      </c>
      <c r="H655" s="64">
        <v>0</v>
      </c>
      <c r="I655" s="64">
        <v>0</v>
      </c>
      <c r="J655" s="75">
        <v>0</v>
      </c>
      <c r="K655">
        <f t="shared" si="11"/>
        <v>0</v>
      </c>
      <c r="L655" s="64">
        <v>0</v>
      </c>
      <c r="M655" s="64">
        <v>0</v>
      </c>
      <c r="N655" s="64">
        <v>0</v>
      </c>
      <c r="O655" s="75">
        <v>0</v>
      </c>
      <c r="Q655" s="24"/>
    </row>
    <row r="656" spans="1:17" x14ac:dyDescent="0.35">
      <c r="A656" t="s">
        <v>126</v>
      </c>
      <c r="B656" s="72">
        <v>9001446000</v>
      </c>
      <c r="C656" s="74" t="s">
        <v>45</v>
      </c>
      <c r="D656" s="40">
        <v>362.88272999999998</v>
      </c>
      <c r="E656" s="40">
        <v>0</v>
      </c>
      <c r="F656" s="64">
        <f>Table323[[#This Row],[HES Single]]+Table323[[#This Row],[HES 2-4]]+Table323[[#This Row],[HES 4+]]</f>
        <v>0</v>
      </c>
      <c r="G656" s="64">
        <v>0</v>
      </c>
      <c r="H656" s="64">
        <v>0</v>
      </c>
      <c r="I656" s="64">
        <v>0</v>
      </c>
      <c r="J656" s="75">
        <v>0</v>
      </c>
      <c r="K656">
        <f t="shared" si="11"/>
        <v>0</v>
      </c>
      <c r="L656" s="64">
        <v>0</v>
      </c>
      <c r="M656" s="64">
        <v>0</v>
      </c>
      <c r="N656" s="64">
        <v>0</v>
      </c>
      <c r="O656" s="75">
        <v>0</v>
      </c>
      <c r="Q656" s="24"/>
    </row>
    <row r="657" spans="1:17" x14ac:dyDescent="0.35">
      <c r="A657" t="s">
        <v>126</v>
      </c>
      <c r="B657" s="72">
        <v>9001451010</v>
      </c>
      <c r="C657" s="74" t="s">
        <v>45</v>
      </c>
      <c r="D657" s="40">
        <v>74.203289999999996</v>
      </c>
      <c r="E657" s="40">
        <v>0</v>
      </c>
      <c r="F657" s="64">
        <f>Table323[[#This Row],[HES Single]]+Table323[[#This Row],[HES 2-4]]+Table323[[#This Row],[HES 4+]]</f>
        <v>0</v>
      </c>
      <c r="G657" s="64">
        <v>0</v>
      </c>
      <c r="H657" s="64">
        <v>0</v>
      </c>
      <c r="I657" s="64">
        <v>0</v>
      </c>
      <c r="J657" s="75">
        <v>0</v>
      </c>
      <c r="K657">
        <f t="shared" si="11"/>
        <v>0</v>
      </c>
      <c r="L657" s="64">
        <v>0</v>
      </c>
      <c r="M657" s="64">
        <v>0</v>
      </c>
      <c r="N657" s="64">
        <v>0</v>
      </c>
      <c r="O657" s="75">
        <v>0</v>
      </c>
      <c r="Q657" s="24"/>
    </row>
    <row r="658" spans="1:17" x14ac:dyDescent="0.35">
      <c r="A658" t="s">
        <v>126</v>
      </c>
      <c r="B658" s="72">
        <v>9001451020</v>
      </c>
      <c r="C658" s="74" t="s">
        <v>45</v>
      </c>
      <c r="D658" s="40">
        <v>230.47310999999999</v>
      </c>
      <c r="E658" s="40">
        <v>0</v>
      </c>
      <c r="F658" s="64">
        <f>Table323[[#This Row],[HES Single]]+Table323[[#This Row],[HES 2-4]]+Table323[[#This Row],[HES 4+]]</f>
        <v>0</v>
      </c>
      <c r="G658" s="64">
        <v>0</v>
      </c>
      <c r="H658" s="64">
        <v>0</v>
      </c>
      <c r="I658" s="64">
        <v>0</v>
      </c>
      <c r="J658" s="75">
        <v>0</v>
      </c>
      <c r="K658">
        <f t="shared" si="11"/>
        <v>0</v>
      </c>
      <c r="L658" s="64">
        <v>0</v>
      </c>
      <c r="M658" s="64">
        <v>0</v>
      </c>
      <c r="N658" s="64">
        <v>0</v>
      </c>
      <c r="O658" s="75">
        <v>0</v>
      </c>
      <c r="Q658" s="24"/>
    </row>
    <row r="659" spans="1:17" x14ac:dyDescent="0.35">
      <c r="A659" t="s">
        <v>126</v>
      </c>
      <c r="B659" s="72">
        <v>9001452000</v>
      </c>
      <c r="C659" s="74" t="s">
        <v>45</v>
      </c>
      <c r="D659" s="40">
        <v>149.40639000000002</v>
      </c>
      <c r="E659" s="40">
        <v>0</v>
      </c>
      <c r="F659" s="64">
        <f>Table323[[#This Row],[HES Single]]+Table323[[#This Row],[HES 2-4]]+Table323[[#This Row],[HES 4+]]</f>
        <v>0</v>
      </c>
      <c r="G659" s="64">
        <v>0</v>
      </c>
      <c r="H659" s="64">
        <v>0</v>
      </c>
      <c r="I659" s="64">
        <v>0</v>
      </c>
      <c r="J659" s="75">
        <v>0</v>
      </c>
      <c r="K659">
        <f t="shared" si="11"/>
        <v>0</v>
      </c>
      <c r="L659" s="64">
        <v>0</v>
      </c>
      <c r="M659" s="64">
        <v>0</v>
      </c>
      <c r="N659" s="64">
        <v>0</v>
      </c>
      <c r="O659" s="75">
        <v>0</v>
      </c>
      <c r="Q659" s="24"/>
    </row>
    <row r="660" spans="1:17" x14ac:dyDescent="0.35">
      <c r="A660" t="s">
        <v>126</v>
      </c>
      <c r="B660" s="72">
        <v>9001454000</v>
      </c>
      <c r="C660" s="74" t="s">
        <v>45</v>
      </c>
      <c r="D660" s="40">
        <v>212.52</v>
      </c>
      <c r="E660" s="40">
        <v>0</v>
      </c>
      <c r="F660" s="64">
        <f>Table323[[#This Row],[HES Single]]+Table323[[#This Row],[HES 2-4]]+Table323[[#This Row],[HES 4+]]</f>
        <v>0</v>
      </c>
      <c r="G660" s="64">
        <v>0</v>
      </c>
      <c r="H660" s="64">
        <v>0</v>
      </c>
      <c r="I660" s="64">
        <v>0</v>
      </c>
      <c r="J660" s="75">
        <v>0</v>
      </c>
      <c r="K660">
        <f t="shared" si="11"/>
        <v>0</v>
      </c>
      <c r="L660" s="64">
        <v>0</v>
      </c>
      <c r="M660" s="64">
        <v>0</v>
      </c>
      <c r="N660" s="64">
        <v>0</v>
      </c>
      <c r="O660" s="75">
        <v>0</v>
      </c>
      <c r="Q660" s="24"/>
    </row>
    <row r="661" spans="1:17" x14ac:dyDescent="0.35">
      <c r="A661" t="s">
        <v>126</v>
      </c>
      <c r="B661" s="72">
        <v>9001501000</v>
      </c>
      <c r="C661" s="74" t="s">
        <v>45</v>
      </c>
      <c r="D661" s="40">
        <v>193.12272000000002</v>
      </c>
      <c r="E661" s="40">
        <v>1250</v>
      </c>
      <c r="F661" s="64">
        <f>Table323[[#This Row],[HES Single]]+Table323[[#This Row],[HES 2-4]]+Table323[[#This Row],[HES 4+]]</f>
        <v>0</v>
      </c>
      <c r="G661" s="64">
        <v>0</v>
      </c>
      <c r="H661" s="64">
        <v>0</v>
      </c>
      <c r="I661" s="64">
        <v>0</v>
      </c>
      <c r="J661" s="75">
        <v>0</v>
      </c>
      <c r="K661">
        <f t="shared" si="11"/>
        <v>0</v>
      </c>
      <c r="L661" s="64">
        <v>0</v>
      </c>
      <c r="M661" s="64">
        <v>0</v>
      </c>
      <c r="N661" s="64">
        <v>0</v>
      </c>
      <c r="O661" s="75">
        <v>0</v>
      </c>
      <c r="Q661" s="24"/>
    </row>
    <row r="662" spans="1:17" x14ac:dyDescent="0.35">
      <c r="A662" t="s">
        <v>126</v>
      </c>
      <c r="B662" s="72">
        <v>9001502000</v>
      </c>
      <c r="C662" s="74" t="s">
        <v>45</v>
      </c>
      <c r="D662" s="40">
        <v>66.199979999999996</v>
      </c>
      <c r="E662" s="40">
        <v>0</v>
      </c>
      <c r="F662" s="64">
        <f>Table323[[#This Row],[HES Single]]+Table323[[#This Row],[HES 2-4]]+Table323[[#This Row],[HES 4+]]</f>
        <v>0</v>
      </c>
      <c r="G662" s="64">
        <v>0</v>
      </c>
      <c r="H662" s="64">
        <v>0</v>
      </c>
      <c r="I662" s="64">
        <v>0</v>
      </c>
      <c r="J662" s="75">
        <v>0</v>
      </c>
      <c r="K662">
        <f t="shared" si="11"/>
        <v>0</v>
      </c>
      <c r="L662" s="64">
        <v>0</v>
      </c>
      <c r="M662" s="64">
        <v>0</v>
      </c>
      <c r="N662" s="64">
        <v>0</v>
      </c>
      <c r="O662" s="75">
        <v>0</v>
      </c>
      <c r="Q662" s="24"/>
    </row>
    <row r="663" spans="1:17" x14ac:dyDescent="0.35">
      <c r="A663" t="s">
        <v>126</v>
      </c>
      <c r="B663" s="72">
        <v>9001503000</v>
      </c>
      <c r="C663" s="74" t="s">
        <v>45</v>
      </c>
      <c r="D663" s="40">
        <v>214.24431000000001</v>
      </c>
      <c r="E663" s="40">
        <v>0</v>
      </c>
      <c r="F663" s="64">
        <f>Table323[[#This Row],[HES Single]]+Table323[[#This Row],[HES 2-4]]+Table323[[#This Row],[HES 4+]]</f>
        <v>0</v>
      </c>
      <c r="G663" s="64">
        <v>0</v>
      </c>
      <c r="H663" s="64">
        <v>0</v>
      </c>
      <c r="I663" s="64">
        <v>0</v>
      </c>
      <c r="J663" s="75">
        <v>0</v>
      </c>
      <c r="K663">
        <f t="shared" si="11"/>
        <v>0</v>
      </c>
      <c r="L663" s="64">
        <v>0</v>
      </c>
      <c r="M663" s="64">
        <v>0</v>
      </c>
      <c r="N663" s="64">
        <v>0</v>
      </c>
      <c r="O663" s="75">
        <v>0</v>
      </c>
      <c r="Q663" s="24"/>
    </row>
    <row r="664" spans="1:17" x14ac:dyDescent="0.35">
      <c r="A664" t="s">
        <v>126</v>
      </c>
      <c r="B664" s="72">
        <v>9001506000</v>
      </c>
      <c r="C664" s="74" t="s">
        <v>45</v>
      </c>
      <c r="D664" s="40">
        <v>70.440719999999999</v>
      </c>
      <c r="E664" s="40">
        <v>0</v>
      </c>
      <c r="F664" s="64">
        <f>Table323[[#This Row],[HES Single]]+Table323[[#This Row],[HES 2-4]]+Table323[[#This Row],[HES 4+]]</f>
        <v>0</v>
      </c>
      <c r="G664" s="64">
        <v>0</v>
      </c>
      <c r="H664" s="64">
        <v>0</v>
      </c>
      <c r="I664" s="64">
        <v>0</v>
      </c>
      <c r="J664" s="75">
        <v>0</v>
      </c>
      <c r="K664">
        <f t="shared" si="11"/>
        <v>0</v>
      </c>
      <c r="L664" s="64">
        <v>0</v>
      </c>
      <c r="M664" s="64">
        <v>0</v>
      </c>
      <c r="N664" s="64">
        <v>0</v>
      </c>
      <c r="O664" s="75">
        <v>0</v>
      </c>
      <c r="Q664" s="24"/>
    </row>
    <row r="665" spans="1:17" x14ac:dyDescent="0.35">
      <c r="A665" t="s">
        <v>126</v>
      </c>
      <c r="B665" s="72">
        <v>9001551000</v>
      </c>
      <c r="C665" s="74" t="s">
        <v>45</v>
      </c>
      <c r="D665" s="40">
        <v>47.232570000000003</v>
      </c>
      <c r="E665" s="40">
        <v>0</v>
      </c>
      <c r="F665" s="64">
        <f>Table323[[#This Row],[HES Single]]+Table323[[#This Row],[HES 2-4]]+Table323[[#This Row],[HES 4+]]</f>
        <v>0</v>
      </c>
      <c r="G665" s="64">
        <v>0</v>
      </c>
      <c r="H665" s="64">
        <v>0</v>
      </c>
      <c r="I665" s="64">
        <v>0</v>
      </c>
      <c r="J665" s="75">
        <v>0</v>
      </c>
      <c r="K665">
        <f t="shared" si="11"/>
        <v>0</v>
      </c>
      <c r="L665" s="64">
        <v>0</v>
      </c>
      <c r="M665" s="64">
        <v>0</v>
      </c>
      <c r="N665" s="64">
        <v>0</v>
      </c>
      <c r="O665" s="75">
        <v>0</v>
      </c>
      <c r="Q665" s="24"/>
    </row>
    <row r="666" spans="1:17" hidden="1" x14ac:dyDescent="0.35">
      <c r="A666" t="s">
        <v>126</v>
      </c>
      <c r="B666" s="72">
        <v>9003460203</v>
      </c>
      <c r="C666" s="74" t="s">
        <v>45</v>
      </c>
      <c r="D666" s="40">
        <v>59.524920000000002</v>
      </c>
      <c r="E666" s="40">
        <v>0</v>
      </c>
      <c r="F666" s="64">
        <f>Table323[[#This Row],[HES Single]]+Table323[[#This Row],[HES 2-4]]+Table323[[#This Row],[HES 4+]]</f>
        <v>0</v>
      </c>
      <c r="G666" s="64">
        <v>0</v>
      </c>
      <c r="H666" s="64">
        <v>0</v>
      </c>
      <c r="I666" s="64">
        <v>0</v>
      </c>
      <c r="J666" s="75">
        <v>0</v>
      </c>
      <c r="K666">
        <f t="shared" si="11"/>
        <v>0</v>
      </c>
      <c r="L666" s="64">
        <v>0</v>
      </c>
      <c r="M666" s="64">
        <v>0</v>
      </c>
      <c r="N666" s="64">
        <v>0</v>
      </c>
      <c r="O666" s="75">
        <v>0</v>
      </c>
      <c r="Q666" s="24"/>
    </row>
    <row r="667" spans="1:17" hidden="1" x14ac:dyDescent="0.35">
      <c r="A667" t="s">
        <v>126</v>
      </c>
      <c r="B667" s="72">
        <v>9007550202</v>
      </c>
      <c r="C667" s="74" t="s">
        <v>45</v>
      </c>
      <c r="D667" s="40">
        <v>18.059370000000001</v>
      </c>
      <c r="E667" s="40">
        <v>0</v>
      </c>
      <c r="F667" s="64">
        <f>Table323[[#This Row],[HES Single]]+Table323[[#This Row],[HES 2-4]]+Table323[[#This Row],[HES 4+]]</f>
        <v>0</v>
      </c>
      <c r="G667" s="64">
        <v>0</v>
      </c>
      <c r="H667" s="64">
        <v>0</v>
      </c>
      <c r="I667" s="64">
        <v>0</v>
      </c>
      <c r="J667" s="75">
        <v>0</v>
      </c>
      <c r="K667">
        <f t="shared" si="11"/>
        <v>0</v>
      </c>
      <c r="L667" s="64">
        <v>0</v>
      </c>
      <c r="M667" s="64">
        <v>0</v>
      </c>
      <c r="N667" s="64">
        <v>0</v>
      </c>
      <c r="O667" s="75">
        <v>0</v>
      </c>
      <c r="Q667" s="24"/>
    </row>
    <row r="668" spans="1:17" x14ac:dyDescent="0.35">
      <c r="A668" t="s">
        <v>127</v>
      </c>
      <c r="B668" s="72">
        <v>9001210900</v>
      </c>
      <c r="C668" s="74" t="s">
        <v>45</v>
      </c>
      <c r="D668" s="40">
        <v>793.38545999999997</v>
      </c>
      <c r="E668" s="40">
        <v>0</v>
      </c>
      <c r="F668" s="64">
        <f>Table323[[#This Row],[HES Single]]+Table323[[#This Row],[HES 2-4]]+Table323[[#This Row],[HES 4+]]</f>
        <v>0</v>
      </c>
      <c r="G668" s="64">
        <v>0</v>
      </c>
      <c r="H668" s="64">
        <v>0</v>
      </c>
      <c r="I668" s="64">
        <v>0</v>
      </c>
      <c r="J668" s="75">
        <v>0</v>
      </c>
      <c r="K668">
        <f t="shared" si="11"/>
        <v>0</v>
      </c>
      <c r="L668" s="64">
        <v>0</v>
      </c>
      <c r="M668" s="64">
        <v>0</v>
      </c>
      <c r="N668" s="64">
        <v>0</v>
      </c>
      <c r="O668" s="75">
        <v>0</v>
      </c>
      <c r="Q668" s="24"/>
    </row>
    <row r="669" spans="1:17" x14ac:dyDescent="0.35">
      <c r="A669" t="s">
        <v>127</v>
      </c>
      <c r="B669" s="72">
        <v>9001211000</v>
      </c>
      <c r="C669" s="74" t="s">
        <v>45</v>
      </c>
      <c r="D669" s="40">
        <v>996.54008999999996</v>
      </c>
      <c r="E669" s="40">
        <v>5681.93</v>
      </c>
      <c r="F669" s="64">
        <f>Table323[[#This Row],[HES Single]]+Table323[[#This Row],[HES 2-4]]+Table323[[#This Row],[HES 4+]]</f>
        <v>2</v>
      </c>
      <c r="G669" s="64">
        <v>2</v>
      </c>
      <c r="H669" s="64">
        <v>0</v>
      </c>
      <c r="I669" s="64">
        <v>0</v>
      </c>
      <c r="J669" s="75">
        <v>2505.9299999999998</v>
      </c>
      <c r="K669">
        <f t="shared" si="11"/>
        <v>0</v>
      </c>
      <c r="L669" s="64">
        <v>0</v>
      </c>
      <c r="M669" s="64">
        <v>0</v>
      </c>
      <c r="N669" s="64">
        <v>0</v>
      </c>
      <c r="O669" s="75">
        <v>0</v>
      </c>
      <c r="Q669" s="24"/>
    </row>
    <row r="670" spans="1:17" x14ac:dyDescent="0.35">
      <c r="A670" t="s">
        <v>127</v>
      </c>
      <c r="B670" s="72">
        <v>9001220100</v>
      </c>
      <c r="C670" s="74" t="s">
        <v>45</v>
      </c>
      <c r="D670" s="40">
        <v>62580.097377000006</v>
      </c>
      <c r="E670" s="40">
        <v>53250.54</v>
      </c>
      <c r="F670" s="64">
        <f>Table323[[#This Row],[HES Single]]+Table323[[#This Row],[HES 2-4]]+Table323[[#This Row],[HES 4+]]</f>
        <v>18</v>
      </c>
      <c r="G670" s="64">
        <v>18</v>
      </c>
      <c r="H670" s="64">
        <v>0</v>
      </c>
      <c r="I670" s="64">
        <v>0</v>
      </c>
      <c r="J670" s="75">
        <v>45429.67</v>
      </c>
      <c r="K670">
        <f t="shared" si="11"/>
        <v>1</v>
      </c>
      <c r="L670" s="64">
        <v>1</v>
      </c>
      <c r="M670" s="64">
        <v>0</v>
      </c>
      <c r="N670" s="64">
        <v>0</v>
      </c>
      <c r="O670" s="75">
        <v>194.46</v>
      </c>
      <c r="Q670" s="24"/>
    </row>
    <row r="671" spans="1:17" x14ac:dyDescent="0.35">
      <c r="A671" t="s">
        <v>127</v>
      </c>
      <c r="B671" s="72">
        <v>9001220200</v>
      </c>
      <c r="C671" s="74" t="s">
        <v>45</v>
      </c>
      <c r="D671" s="40">
        <v>164235.83177399999</v>
      </c>
      <c r="E671" s="40">
        <v>310942.92749999999</v>
      </c>
      <c r="F671" s="64">
        <f>Table323[[#This Row],[HES Single]]+Table323[[#This Row],[HES 2-4]]+Table323[[#This Row],[HES 4+]]</f>
        <v>101</v>
      </c>
      <c r="G671" s="64">
        <f>25+76</f>
        <v>101</v>
      </c>
      <c r="H671" s="64">
        <v>0</v>
      </c>
      <c r="I671" s="64">
        <v>0</v>
      </c>
      <c r="J671" s="75">
        <f>54051.5+177847.64</f>
        <v>231899.14</v>
      </c>
      <c r="K671">
        <f t="shared" si="11"/>
        <v>0</v>
      </c>
      <c r="L671" s="64">
        <v>0</v>
      </c>
      <c r="M671" s="64">
        <v>0</v>
      </c>
      <c r="N671" s="64">
        <v>0</v>
      </c>
      <c r="O671" s="75">
        <v>0</v>
      </c>
      <c r="Q671" s="24"/>
    </row>
    <row r="672" spans="1:17" x14ac:dyDescent="0.35">
      <c r="A672" t="s">
        <v>127</v>
      </c>
      <c r="B672" s="72">
        <v>9001220300</v>
      </c>
      <c r="C672" s="74" t="s">
        <v>45</v>
      </c>
      <c r="D672" s="40">
        <v>59974.216260000001</v>
      </c>
      <c r="E672" s="40">
        <v>43845.95</v>
      </c>
      <c r="F672" s="64">
        <f>Table323[[#This Row],[HES Single]]+Table323[[#This Row],[HES 2-4]]+Table323[[#This Row],[HES 4+]]</f>
        <v>0</v>
      </c>
      <c r="G672" s="64">
        <v>0</v>
      </c>
      <c r="H672" s="64">
        <v>0</v>
      </c>
      <c r="I672" s="64">
        <v>0</v>
      </c>
      <c r="J672" s="75">
        <v>0</v>
      </c>
      <c r="K672">
        <f t="shared" si="11"/>
        <v>0</v>
      </c>
      <c r="L672" s="64">
        <v>0</v>
      </c>
      <c r="M672" s="64">
        <v>0</v>
      </c>
      <c r="N672" s="64">
        <v>0</v>
      </c>
      <c r="O672" s="75">
        <v>0</v>
      </c>
      <c r="Q672" s="24"/>
    </row>
    <row r="673" spans="1:17" x14ac:dyDescent="0.35">
      <c r="A673" t="s">
        <v>127</v>
      </c>
      <c r="B673" s="72">
        <v>9001257100</v>
      </c>
      <c r="C673" s="74" t="s">
        <v>45</v>
      </c>
      <c r="D673" s="40">
        <v>1175.0230799999999</v>
      </c>
      <c r="E673" s="40">
        <v>0</v>
      </c>
      <c r="F673" s="64">
        <f>Table323[[#This Row],[HES Single]]+Table323[[#This Row],[HES 2-4]]+Table323[[#This Row],[HES 4+]]</f>
        <v>0</v>
      </c>
      <c r="G673" s="64">
        <v>0</v>
      </c>
      <c r="H673" s="64">
        <v>0</v>
      </c>
      <c r="I673" s="64">
        <v>0</v>
      </c>
      <c r="J673" s="75">
        <v>0</v>
      </c>
      <c r="K673">
        <f t="shared" si="11"/>
        <v>0</v>
      </c>
      <c r="L673" s="64">
        <v>0</v>
      </c>
      <c r="M673" s="64">
        <v>0</v>
      </c>
      <c r="N673" s="64">
        <v>0</v>
      </c>
      <c r="O673" s="75">
        <v>0</v>
      </c>
      <c r="Q673" s="24"/>
    </row>
    <row r="674" spans="1:17" hidden="1" x14ac:dyDescent="0.35">
      <c r="A674" t="s">
        <v>128</v>
      </c>
      <c r="B674" s="72">
        <v>9005306100</v>
      </c>
      <c r="C674" s="74" t="s">
        <v>45</v>
      </c>
      <c r="D674" s="40">
        <v>120936.041457</v>
      </c>
      <c r="E674" s="40">
        <v>196373.76500000001</v>
      </c>
      <c r="F674" s="64">
        <f>Table323[[#This Row],[HES Single]]+Table323[[#This Row],[HES 2-4]]+Table323[[#This Row],[HES 4+]]</f>
        <v>52</v>
      </c>
      <c r="G674" s="64">
        <v>51</v>
      </c>
      <c r="H674" s="64">
        <v>1</v>
      </c>
      <c r="I674" s="64">
        <v>0</v>
      </c>
      <c r="J674" s="75">
        <v>124535.51</v>
      </c>
      <c r="K674">
        <f t="shared" si="11"/>
        <v>0</v>
      </c>
      <c r="L674" s="64">
        <v>0</v>
      </c>
      <c r="M674" s="64">
        <v>0</v>
      </c>
      <c r="N674" s="64">
        <v>0</v>
      </c>
      <c r="O674" s="75">
        <v>0</v>
      </c>
      <c r="Q674" s="24"/>
    </row>
    <row r="675" spans="1:17" hidden="1" x14ac:dyDescent="0.35">
      <c r="A675" t="s">
        <v>129</v>
      </c>
      <c r="B675" s="72">
        <v>9011690300</v>
      </c>
      <c r="C675" s="74" t="s">
        <v>45</v>
      </c>
      <c r="D675" s="40">
        <v>159950.605542</v>
      </c>
      <c r="E675" s="40">
        <v>206742.98499999999</v>
      </c>
      <c r="F675" s="64">
        <f>Table323[[#This Row],[HES Single]]+Table323[[#This Row],[HES 2-4]]+Table323[[#This Row],[HES 4+]]</f>
        <v>73</v>
      </c>
      <c r="G675" s="64">
        <v>73</v>
      </c>
      <c r="H675" s="64">
        <v>0</v>
      </c>
      <c r="I675" s="64">
        <v>0</v>
      </c>
      <c r="J675" s="75">
        <v>77947.240000000005</v>
      </c>
      <c r="K675">
        <f t="shared" si="11"/>
        <v>0</v>
      </c>
      <c r="L675" s="64">
        <v>0</v>
      </c>
      <c r="M675" s="64">
        <v>0</v>
      </c>
      <c r="N675" s="64">
        <v>0</v>
      </c>
      <c r="O675" s="75">
        <v>0</v>
      </c>
      <c r="Q675" s="24"/>
    </row>
    <row r="676" spans="1:17" hidden="1" x14ac:dyDescent="0.35">
      <c r="A676" t="s">
        <v>129</v>
      </c>
      <c r="B676" s="72">
        <v>9011690400</v>
      </c>
      <c r="C676" s="74" t="s">
        <v>45</v>
      </c>
      <c r="D676" s="40">
        <v>22508.728326</v>
      </c>
      <c r="E676" s="40">
        <v>34880.410000000003</v>
      </c>
      <c r="F676" s="64">
        <f>Table323[[#This Row],[HES Single]]+Table323[[#This Row],[HES 2-4]]+Table323[[#This Row],[HES 4+]]</f>
        <v>209</v>
      </c>
      <c r="G676" s="64">
        <v>5</v>
      </c>
      <c r="H676" s="64">
        <v>0</v>
      </c>
      <c r="I676" s="64">
        <v>204</v>
      </c>
      <c r="J676" s="75">
        <v>30724.77</v>
      </c>
      <c r="K676">
        <f t="shared" si="11"/>
        <v>0</v>
      </c>
      <c r="L676" s="64">
        <v>0</v>
      </c>
      <c r="M676" s="64">
        <v>0</v>
      </c>
      <c r="N676" s="64">
        <v>0</v>
      </c>
      <c r="O676" s="75">
        <v>0</v>
      </c>
      <c r="Q676" s="24"/>
    </row>
    <row r="677" spans="1:17" hidden="1" x14ac:dyDescent="0.35">
      <c r="A677" t="s">
        <v>129</v>
      </c>
      <c r="B677" s="72">
        <v>9011690500</v>
      </c>
      <c r="C677" s="74" t="s">
        <v>45</v>
      </c>
      <c r="D677" s="40">
        <v>22350.991152000002</v>
      </c>
      <c r="E677" s="40">
        <v>9482.35</v>
      </c>
      <c r="F677" s="64">
        <f>Table323[[#This Row],[HES Single]]+Table323[[#This Row],[HES 2-4]]+Table323[[#This Row],[HES 4+]]</f>
        <v>10</v>
      </c>
      <c r="G677" s="64">
        <v>10</v>
      </c>
      <c r="H677" s="64">
        <v>0</v>
      </c>
      <c r="I677" s="64">
        <v>0</v>
      </c>
      <c r="J677" s="75">
        <v>7988.51</v>
      </c>
      <c r="K677">
        <f t="shared" si="11"/>
        <v>0</v>
      </c>
      <c r="L677" s="64">
        <v>0</v>
      </c>
      <c r="M677" s="64">
        <v>0</v>
      </c>
      <c r="N677" s="64">
        <v>0</v>
      </c>
      <c r="O677" s="75">
        <v>0</v>
      </c>
      <c r="Q677" s="24"/>
    </row>
    <row r="678" spans="1:17" hidden="1" x14ac:dyDescent="0.35">
      <c r="A678" t="s">
        <v>129</v>
      </c>
      <c r="B678" s="72">
        <v>9011690700</v>
      </c>
      <c r="C678" s="74" t="s">
        <v>45</v>
      </c>
      <c r="D678" s="40">
        <v>9356.9851199999994</v>
      </c>
      <c r="E678" s="40">
        <v>3385.37</v>
      </c>
      <c r="F678" s="64">
        <f>Table323[[#This Row],[HES Single]]+Table323[[#This Row],[HES 2-4]]+Table323[[#This Row],[HES 4+]]</f>
        <v>4</v>
      </c>
      <c r="G678" s="64">
        <v>4</v>
      </c>
      <c r="H678" s="64">
        <v>0</v>
      </c>
      <c r="I678" s="64">
        <v>0</v>
      </c>
      <c r="J678" s="75">
        <v>2430.27</v>
      </c>
      <c r="K678">
        <f t="shared" si="11"/>
        <v>0</v>
      </c>
      <c r="L678" s="64">
        <v>0</v>
      </c>
      <c r="M678" s="64">
        <v>0</v>
      </c>
      <c r="N678" s="64">
        <v>0</v>
      </c>
      <c r="O678" s="75">
        <v>0</v>
      </c>
      <c r="Q678" s="24"/>
    </row>
    <row r="679" spans="1:17" hidden="1" x14ac:dyDescent="0.35">
      <c r="A679" t="s">
        <v>129</v>
      </c>
      <c r="B679" s="72">
        <v>9011690800</v>
      </c>
      <c r="C679" s="74" t="s">
        <v>45</v>
      </c>
      <c r="D679" s="40">
        <v>25667.32518</v>
      </c>
      <c r="E679" s="40">
        <v>15165.95</v>
      </c>
      <c r="F679" s="64">
        <f>Table323[[#This Row],[HES Single]]+Table323[[#This Row],[HES 2-4]]+Table323[[#This Row],[HES 4+]]</f>
        <v>6</v>
      </c>
      <c r="G679" s="64">
        <v>6</v>
      </c>
      <c r="H679" s="64">
        <v>0</v>
      </c>
      <c r="I679" s="64">
        <v>0</v>
      </c>
      <c r="J679" s="75">
        <v>12323.18</v>
      </c>
      <c r="K679">
        <f t="shared" si="11"/>
        <v>0</v>
      </c>
      <c r="L679" s="64">
        <v>0</v>
      </c>
      <c r="M679" s="64">
        <v>0</v>
      </c>
      <c r="N679" s="64">
        <v>0</v>
      </c>
      <c r="O679" s="75">
        <v>0</v>
      </c>
      <c r="Q679" s="24"/>
    </row>
    <row r="680" spans="1:17" hidden="1" x14ac:dyDescent="0.35">
      <c r="A680" t="s">
        <v>129</v>
      </c>
      <c r="B680" s="72">
        <v>9011690900</v>
      </c>
      <c r="C680" s="74" t="s">
        <v>45</v>
      </c>
      <c r="D680" s="40">
        <v>46706.904677999999</v>
      </c>
      <c r="E680" s="40">
        <v>43727.93</v>
      </c>
      <c r="F680" s="64">
        <f>Table323[[#This Row],[HES Single]]+Table323[[#This Row],[HES 2-4]]+Table323[[#This Row],[HES 4+]]</f>
        <v>38</v>
      </c>
      <c r="G680" s="64">
        <v>38</v>
      </c>
      <c r="H680" s="64">
        <v>0</v>
      </c>
      <c r="I680" s="64">
        <v>0</v>
      </c>
      <c r="J680" s="75">
        <v>38725.240000000005</v>
      </c>
      <c r="K680">
        <f t="shared" si="11"/>
        <v>20</v>
      </c>
      <c r="L680" s="64">
        <v>3</v>
      </c>
      <c r="M680" s="64">
        <v>17</v>
      </c>
      <c r="N680" s="64">
        <v>0</v>
      </c>
      <c r="O680" s="75">
        <v>3715.29</v>
      </c>
      <c r="Q680" s="24"/>
    </row>
    <row r="681" spans="1:17" hidden="1" x14ac:dyDescent="0.35">
      <c r="A681" t="s">
        <v>129</v>
      </c>
      <c r="B681" s="72">
        <v>9011693400</v>
      </c>
      <c r="C681" s="74" t="s">
        <v>45</v>
      </c>
      <c r="D681" s="40">
        <v>364.20132000000001</v>
      </c>
      <c r="E681" s="40">
        <v>0</v>
      </c>
      <c r="F681" s="64">
        <f>Table323[[#This Row],[HES Single]]+Table323[[#This Row],[HES 2-4]]+Table323[[#This Row],[HES 4+]]</f>
        <v>0</v>
      </c>
      <c r="G681" s="64">
        <v>0</v>
      </c>
      <c r="H681" s="64">
        <v>0</v>
      </c>
      <c r="I681" s="64">
        <v>0</v>
      </c>
      <c r="J681" s="75">
        <v>0</v>
      </c>
      <c r="K681">
        <f t="shared" si="11"/>
        <v>0</v>
      </c>
      <c r="L681" s="64">
        <v>0</v>
      </c>
      <c r="M681" s="64">
        <v>0</v>
      </c>
      <c r="N681" s="64">
        <v>0</v>
      </c>
      <c r="O681" s="75">
        <v>0</v>
      </c>
      <c r="Q681" s="24"/>
    </row>
    <row r="682" spans="1:17" hidden="1" x14ac:dyDescent="0.35">
      <c r="A682" t="s">
        <v>129</v>
      </c>
      <c r="B682" s="72">
        <v>9011693600</v>
      </c>
      <c r="C682" s="74" t="s">
        <v>45</v>
      </c>
      <c r="D682" s="40">
        <v>39.808860000000003</v>
      </c>
      <c r="E682" s="40">
        <v>0</v>
      </c>
      <c r="F682" s="64">
        <f>Table323[[#This Row],[HES Single]]+Table323[[#This Row],[HES 2-4]]+Table323[[#This Row],[HES 4+]]</f>
        <v>0</v>
      </c>
      <c r="G682" s="64">
        <v>0</v>
      </c>
      <c r="H682" s="64">
        <v>0</v>
      </c>
      <c r="I682" s="64">
        <v>0</v>
      </c>
      <c r="J682" s="75">
        <v>0</v>
      </c>
      <c r="K682">
        <f t="shared" si="11"/>
        <v>0</v>
      </c>
      <c r="L682" s="64">
        <v>0</v>
      </c>
      <c r="M682" s="64">
        <v>0</v>
      </c>
      <c r="N682" s="64">
        <v>0</v>
      </c>
      <c r="O682" s="75">
        <v>0</v>
      </c>
      <c r="Q682" s="24"/>
    </row>
    <row r="683" spans="1:17" hidden="1" x14ac:dyDescent="0.35">
      <c r="A683" t="s">
        <v>129</v>
      </c>
      <c r="B683" s="72">
        <v>9011870300</v>
      </c>
      <c r="C683" s="74" t="s">
        <v>45</v>
      </c>
      <c r="D683" s="40">
        <v>22556.699886000002</v>
      </c>
      <c r="E683" s="40">
        <v>984.16</v>
      </c>
      <c r="F683" s="64">
        <f>Table323[[#This Row],[HES Single]]+Table323[[#This Row],[HES 2-4]]+Table323[[#This Row],[HES 4+]]</f>
        <v>1</v>
      </c>
      <c r="G683" s="64">
        <v>1</v>
      </c>
      <c r="H683" s="64">
        <v>0</v>
      </c>
      <c r="I683" s="64">
        <v>0</v>
      </c>
      <c r="J683" s="75">
        <v>255.75</v>
      </c>
      <c r="K683">
        <f t="shared" si="11"/>
        <v>0</v>
      </c>
      <c r="L683" s="64">
        <v>0</v>
      </c>
      <c r="M683" s="64">
        <v>0</v>
      </c>
      <c r="N683" s="64">
        <v>0</v>
      </c>
      <c r="O683" s="75">
        <v>0</v>
      </c>
      <c r="Q683" s="24"/>
    </row>
    <row r="684" spans="1:17" hidden="1" x14ac:dyDescent="0.35">
      <c r="A684" t="s">
        <v>130</v>
      </c>
      <c r="B684" s="72">
        <v>9005253100</v>
      </c>
      <c r="C684" s="74" t="s">
        <v>45</v>
      </c>
      <c r="D684" s="40">
        <v>57330.267014999998</v>
      </c>
      <c r="E684" s="40">
        <v>36793.49</v>
      </c>
      <c r="F684" s="64">
        <f>Table323[[#This Row],[HES Single]]+Table323[[#This Row],[HES 2-4]]+Table323[[#This Row],[HES 4+]]</f>
        <v>0</v>
      </c>
      <c r="G684" s="64">
        <v>0</v>
      </c>
      <c r="H684" s="64">
        <v>0</v>
      </c>
      <c r="I684" s="64">
        <v>0</v>
      </c>
      <c r="J684" s="75">
        <v>0</v>
      </c>
      <c r="K684">
        <f t="shared" si="11"/>
        <v>4</v>
      </c>
      <c r="L684" s="64">
        <v>4</v>
      </c>
      <c r="M684" s="64">
        <v>0</v>
      </c>
      <c r="N684" s="64">
        <v>0</v>
      </c>
      <c r="O684" s="75">
        <v>33319.980000000003</v>
      </c>
      <c r="Q684" s="24"/>
    </row>
    <row r="685" spans="1:17" hidden="1" x14ac:dyDescent="0.35">
      <c r="A685" t="s">
        <v>130</v>
      </c>
      <c r="B685" s="72">
        <v>9005253200</v>
      </c>
      <c r="C685" s="74" t="s">
        <v>45</v>
      </c>
      <c r="D685" s="40">
        <v>268092.46627800004</v>
      </c>
      <c r="E685" s="40">
        <v>351481.505</v>
      </c>
      <c r="F685" s="64">
        <f>Table323[[#This Row],[HES Single]]+Table323[[#This Row],[HES 2-4]]+Table323[[#This Row],[HES 4+]]</f>
        <v>92</v>
      </c>
      <c r="G685" s="64">
        <f>30+62</f>
        <v>92</v>
      </c>
      <c r="H685" s="64">
        <v>0</v>
      </c>
      <c r="I685" s="64">
        <v>0</v>
      </c>
      <c r="J685" s="75">
        <f>44706.42+109633.7</f>
        <v>154340.12</v>
      </c>
      <c r="K685">
        <f t="shared" si="11"/>
        <v>4</v>
      </c>
      <c r="L685" s="64">
        <v>0</v>
      </c>
      <c r="M685" s="64">
        <v>4</v>
      </c>
      <c r="N685" s="64">
        <v>0</v>
      </c>
      <c r="O685" s="75">
        <v>2022.93</v>
      </c>
      <c r="Q685" s="24"/>
    </row>
    <row r="686" spans="1:17" hidden="1" x14ac:dyDescent="0.35">
      <c r="A686" t="s">
        <v>130</v>
      </c>
      <c r="B686" s="72">
        <v>9005253300</v>
      </c>
      <c r="C686" s="74" t="s">
        <v>45</v>
      </c>
      <c r="D686" s="40">
        <v>28236.407009999999</v>
      </c>
      <c r="E686" s="40">
        <v>15122.88</v>
      </c>
      <c r="F686" s="64">
        <f>Table323[[#This Row],[HES Single]]+Table323[[#This Row],[HES 2-4]]+Table323[[#This Row],[HES 4+]]</f>
        <v>8</v>
      </c>
      <c r="G686" s="64">
        <v>8</v>
      </c>
      <c r="H686" s="64">
        <v>0</v>
      </c>
      <c r="I686" s="64">
        <v>0</v>
      </c>
      <c r="J686" s="75">
        <v>15083.46</v>
      </c>
      <c r="K686">
        <f t="shared" si="11"/>
        <v>0</v>
      </c>
      <c r="L686" s="64">
        <v>0</v>
      </c>
      <c r="M686" s="64">
        <v>0</v>
      </c>
      <c r="N686" s="64">
        <v>0</v>
      </c>
      <c r="O686" s="75">
        <v>0</v>
      </c>
      <c r="Q686" s="24"/>
    </row>
    <row r="687" spans="1:17" hidden="1" x14ac:dyDescent="0.35">
      <c r="A687" t="s">
        <v>130</v>
      </c>
      <c r="B687" s="72">
        <v>9005253400</v>
      </c>
      <c r="C687" s="74" t="s">
        <v>45</v>
      </c>
      <c r="D687" s="40">
        <v>90416.507454000006</v>
      </c>
      <c r="E687" s="40">
        <v>79760.149999999994</v>
      </c>
      <c r="F687" s="64">
        <f>Table323[[#This Row],[HES Single]]+Table323[[#This Row],[HES 2-4]]+Table323[[#This Row],[HES 4+]]</f>
        <v>24</v>
      </c>
      <c r="G687" s="64">
        <v>24</v>
      </c>
      <c r="H687" s="64">
        <v>0</v>
      </c>
      <c r="I687" s="64">
        <v>0</v>
      </c>
      <c r="J687" s="75">
        <v>50301.06</v>
      </c>
      <c r="K687">
        <f t="shared" si="11"/>
        <v>0</v>
      </c>
      <c r="L687" s="64">
        <v>0</v>
      </c>
      <c r="M687" s="64">
        <v>0</v>
      </c>
      <c r="N687" s="64">
        <v>0</v>
      </c>
      <c r="O687" s="75">
        <v>0</v>
      </c>
      <c r="Q687" s="24"/>
    </row>
    <row r="688" spans="1:17" hidden="1" x14ac:dyDescent="0.35">
      <c r="A688" t="s">
        <v>130</v>
      </c>
      <c r="B688" s="72">
        <v>9005253500</v>
      </c>
      <c r="C688" s="74" t="s">
        <v>45</v>
      </c>
      <c r="D688" s="40">
        <v>84474.461295000001</v>
      </c>
      <c r="E688" s="40">
        <v>126018.9</v>
      </c>
      <c r="F688" s="64">
        <f>Table323[[#This Row],[HES Single]]+Table323[[#This Row],[HES 2-4]]+Table323[[#This Row],[HES 4+]]</f>
        <v>24</v>
      </c>
      <c r="G688" s="64">
        <v>24</v>
      </c>
      <c r="H688" s="64">
        <v>0</v>
      </c>
      <c r="I688" s="64">
        <v>0</v>
      </c>
      <c r="J688" s="75">
        <v>53685.35</v>
      </c>
      <c r="K688">
        <f t="shared" si="11"/>
        <v>0</v>
      </c>
      <c r="L688" s="64">
        <v>0</v>
      </c>
      <c r="M688" s="64">
        <v>0</v>
      </c>
      <c r="N688" s="64">
        <v>0</v>
      </c>
      <c r="O688" s="75">
        <v>0</v>
      </c>
      <c r="Q688" s="24"/>
    </row>
    <row r="689" spans="1:17" hidden="1" x14ac:dyDescent="0.35">
      <c r="A689" t="s">
        <v>130</v>
      </c>
      <c r="B689" s="72">
        <v>9005253600</v>
      </c>
      <c r="C689" s="74" t="s">
        <v>45</v>
      </c>
      <c r="D689" s="40">
        <v>30096.616787999999</v>
      </c>
      <c r="E689" s="40">
        <v>37997.32</v>
      </c>
      <c r="F689" s="64">
        <f>Table323[[#This Row],[HES Single]]+Table323[[#This Row],[HES 2-4]]+Table323[[#This Row],[HES 4+]]</f>
        <v>6</v>
      </c>
      <c r="G689" s="64">
        <v>6</v>
      </c>
      <c r="H689" s="64">
        <v>0</v>
      </c>
      <c r="I689" s="64">
        <v>0</v>
      </c>
      <c r="J689" s="75">
        <v>7480.81</v>
      </c>
      <c r="K689">
        <f t="shared" si="11"/>
        <v>0</v>
      </c>
      <c r="L689" s="64">
        <v>0</v>
      </c>
      <c r="M689" s="64">
        <v>0</v>
      </c>
      <c r="N689" s="64">
        <v>0</v>
      </c>
      <c r="O689" s="75">
        <v>0</v>
      </c>
      <c r="Q689" s="24"/>
    </row>
    <row r="690" spans="1:17" hidden="1" x14ac:dyDescent="0.35">
      <c r="A690" t="s">
        <v>130</v>
      </c>
      <c r="B690" s="72">
        <v>9005266100</v>
      </c>
      <c r="C690" s="74" t="s">
        <v>45</v>
      </c>
      <c r="D690" s="40">
        <v>166.19547</v>
      </c>
      <c r="E690" s="40">
        <v>0</v>
      </c>
      <c r="F690" s="64">
        <f>Table323[[#This Row],[HES Single]]+Table323[[#This Row],[HES 2-4]]+Table323[[#This Row],[HES 4+]]</f>
        <v>0</v>
      </c>
      <c r="G690" s="64">
        <v>0</v>
      </c>
      <c r="H690" s="64">
        <v>0</v>
      </c>
      <c r="I690" s="64">
        <v>0</v>
      </c>
      <c r="J690" s="75">
        <v>0</v>
      </c>
      <c r="K690">
        <f t="shared" si="11"/>
        <v>0</v>
      </c>
      <c r="L690" s="64">
        <v>0</v>
      </c>
      <c r="M690" s="64">
        <v>0</v>
      </c>
      <c r="N690" s="64">
        <v>0</v>
      </c>
      <c r="O690" s="75">
        <v>0</v>
      </c>
      <c r="Q690" s="24"/>
    </row>
    <row r="691" spans="1:17" hidden="1" x14ac:dyDescent="0.35">
      <c r="A691" t="s">
        <v>130</v>
      </c>
      <c r="B691" s="72">
        <v>9005267100</v>
      </c>
      <c r="C691" s="74" t="s">
        <v>45</v>
      </c>
      <c r="D691" s="40">
        <v>833.52759000000003</v>
      </c>
      <c r="E691" s="40">
        <v>0</v>
      </c>
      <c r="F691" s="64">
        <f>Table323[[#This Row],[HES Single]]+Table323[[#This Row],[HES 2-4]]+Table323[[#This Row],[HES 4+]]</f>
        <v>0</v>
      </c>
      <c r="G691" s="64">
        <v>0</v>
      </c>
      <c r="H691" s="64">
        <v>0</v>
      </c>
      <c r="I691" s="64">
        <v>0</v>
      </c>
      <c r="J691" s="75">
        <v>0</v>
      </c>
      <c r="K691">
        <f t="shared" si="11"/>
        <v>0</v>
      </c>
      <c r="L691" s="64">
        <v>0</v>
      </c>
      <c r="M691" s="64">
        <v>0</v>
      </c>
      <c r="N691" s="64">
        <v>0</v>
      </c>
      <c r="O691" s="75">
        <v>0</v>
      </c>
      <c r="Q691" s="24"/>
    </row>
    <row r="692" spans="1:17" hidden="1" x14ac:dyDescent="0.35">
      <c r="A692" t="s">
        <v>130</v>
      </c>
      <c r="B692" s="72">
        <v>9005268100</v>
      </c>
      <c r="C692" s="74" t="s">
        <v>45</v>
      </c>
      <c r="D692" s="40">
        <v>112.86261</v>
      </c>
      <c r="E692" s="40">
        <v>713.89</v>
      </c>
      <c r="F692" s="64">
        <f>Table323[[#This Row],[HES Single]]+Table323[[#This Row],[HES 2-4]]+Table323[[#This Row],[HES 4+]]</f>
        <v>1</v>
      </c>
      <c r="G692" s="64">
        <v>1</v>
      </c>
      <c r="H692" s="64">
        <v>0</v>
      </c>
      <c r="I692" s="64">
        <v>0</v>
      </c>
      <c r="J692" s="75">
        <v>713.89</v>
      </c>
      <c r="K692">
        <f t="shared" si="11"/>
        <v>0</v>
      </c>
      <c r="L692" s="64">
        <v>0</v>
      </c>
      <c r="M692" s="64">
        <v>0</v>
      </c>
      <c r="N692" s="64">
        <v>0</v>
      </c>
      <c r="O692" s="75">
        <v>0</v>
      </c>
      <c r="Q692" s="24"/>
    </row>
    <row r="693" spans="1:17" hidden="1" x14ac:dyDescent="0.35">
      <c r="A693" t="s">
        <v>131</v>
      </c>
      <c r="B693" s="72">
        <v>9003400100</v>
      </c>
      <c r="C693" s="74" t="s">
        <v>45</v>
      </c>
      <c r="D693" s="40">
        <v>393.55322999999999</v>
      </c>
      <c r="E693" s="40">
        <v>353.16</v>
      </c>
      <c r="F693" s="64">
        <f>Table323[[#This Row],[HES Single]]+Table323[[#This Row],[HES 2-4]]+Table323[[#This Row],[HES 4+]]</f>
        <v>1</v>
      </c>
      <c r="G693" s="64">
        <v>1</v>
      </c>
      <c r="H693" s="64">
        <v>0</v>
      </c>
      <c r="I693" s="64">
        <v>0</v>
      </c>
      <c r="J693" s="75">
        <v>353.16</v>
      </c>
      <c r="K693">
        <f t="shared" si="11"/>
        <v>0</v>
      </c>
      <c r="L693" s="64">
        <v>0</v>
      </c>
      <c r="M693" s="64">
        <v>0</v>
      </c>
      <c r="N693" s="64">
        <v>0</v>
      </c>
      <c r="O693" s="75">
        <v>0</v>
      </c>
      <c r="Q693" s="24"/>
    </row>
    <row r="694" spans="1:17" hidden="1" x14ac:dyDescent="0.35">
      <c r="A694" t="s">
        <v>131</v>
      </c>
      <c r="B694" s="72">
        <v>9003416300</v>
      </c>
      <c r="C694" s="74" t="s">
        <v>45</v>
      </c>
      <c r="D694" s="40">
        <v>155.71437</v>
      </c>
      <c r="E694" s="40">
        <v>0</v>
      </c>
      <c r="F694" s="64">
        <f>Table323[[#This Row],[HES Single]]+Table323[[#This Row],[HES 2-4]]+Table323[[#This Row],[HES 4+]]</f>
        <v>0</v>
      </c>
      <c r="G694" s="64">
        <v>0</v>
      </c>
      <c r="H694" s="64">
        <v>0</v>
      </c>
      <c r="I694" s="64">
        <v>0</v>
      </c>
      <c r="J694" s="75">
        <v>0</v>
      </c>
      <c r="K694">
        <f t="shared" si="11"/>
        <v>0</v>
      </c>
      <c r="L694" s="64">
        <v>0</v>
      </c>
      <c r="M694" s="64">
        <v>0</v>
      </c>
      <c r="N694" s="64">
        <v>0</v>
      </c>
      <c r="O694" s="75">
        <v>0</v>
      </c>
      <c r="Q694" s="24"/>
    </row>
    <row r="695" spans="1:17" hidden="1" x14ac:dyDescent="0.35">
      <c r="A695" t="s">
        <v>131</v>
      </c>
      <c r="B695" s="72">
        <v>9003492600</v>
      </c>
      <c r="C695" s="74" t="s">
        <v>45</v>
      </c>
      <c r="D695" s="40">
        <v>268.548</v>
      </c>
      <c r="E695" s="40">
        <v>0</v>
      </c>
      <c r="F695" s="64">
        <f>Table323[[#This Row],[HES Single]]+Table323[[#This Row],[HES 2-4]]+Table323[[#This Row],[HES 4+]]</f>
        <v>0</v>
      </c>
      <c r="G695" s="64">
        <v>0</v>
      </c>
      <c r="H695" s="64">
        <v>0</v>
      </c>
      <c r="I695" s="64">
        <v>0</v>
      </c>
      <c r="J695" s="75">
        <v>0</v>
      </c>
      <c r="K695">
        <f t="shared" si="11"/>
        <v>0</v>
      </c>
      <c r="L695" s="64">
        <v>0</v>
      </c>
      <c r="M695" s="64">
        <v>0</v>
      </c>
      <c r="N695" s="64">
        <v>0</v>
      </c>
      <c r="O695" s="75">
        <v>0</v>
      </c>
      <c r="Q695" s="24"/>
    </row>
    <row r="696" spans="1:17" hidden="1" x14ac:dyDescent="0.35">
      <c r="A696" t="s">
        <v>131</v>
      </c>
      <c r="B696" s="72">
        <v>9003494100</v>
      </c>
      <c r="C696" s="74" t="s">
        <v>45</v>
      </c>
      <c r="D696" s="40">
        <v>181416.50643899999</v>
      </c>
      <c r="E696" s="40">
        <v>238550.08249999999</v>
      </c>
      <c r="F696" s="64">
        <f>Table323[[#This Row],[HES Single]]+Table323[[#This Row],[HES 2-4]]+Table323[[#This Row],[HES 4+]]</f>
        <v>249</v>
      </c>
      <c r="G696" s="64">
        <v>116</v>
      </c>
      <c r="H696" s="64">
        <v>0</v>
      </c>
      <c r="I696" s="64">
        <v>133</v>
      </c>
      <c r="J696" s="75">
        <v>138939.51999999999</v>
      </c>
      <c r="K696">
        <f t="shared" si="11"/>
        <v>107</v>
      </c>
      <c r="L696" s="64">
        <v>0</v>
      </c>
      <c r="M696" s="64">
        <v>5</v>
      </c>
      <c r="N696" s="64">
        <v>102</v>
      </c>
      <c r="O696" s="75">
        <v>100817.98999999999</v>
      </c>
      <c r="Q696" s="24"/>
    </row>
    <row r="697" spans="1:17" hidden="1" x14ac:dyDescent="0.35">
      <c r="A697" t="s">
        <v>131</v>
      </c>
      <c r="B697" s="72">
        <v>9003494201</v>
      </c>
      <c r="C697" s="74" t="s">
        <v>45</v>
      </c>
      <c r="D697" s="40">
        <v>44770.857137999999</v>
      </c>
      <c r="E697" s="40">
        <v>35713.08</v>
      </c>
      <c r="F697" s="64">
        <f>Table323[[#This Row],[HES Single]]+Table323[[#This Row],[HES 2-4]]+Table323[[#This Row],[HES 4+]]</f>
        <v>17</v>
      </c>
      <c r="G697" s="64">
        <v>17</v>
      </c>
      <c r="H697" s="64">
        <v>0</v>
      </c>
      <c r="I697" s="64">
        <v>0</v>
      </c>
      <c r="J697" s="75">
        <v>18641.349999999999</v>
      </c>
      <c r="K697">
        <f t="shared" si="11"/>
        <v>0</v>
      </c>
      <c r="L697" s="64">
        <v>0</v>
      </c>
      <c r="M697" s="64">
        <v>0</v>
      </c>
      <c r="N697" s="64">
        <v>0</v>
      </c>
      <c r="O697" s="75">
        <v>0</v>
      </c>
      <c r="Q697" s="24"/>
    </row>
    <row r="698" spans="1:17" hidden="1" x14ac:dyDescent="0.35">
      <c r="A698" t="s">
        <v>131</v>
      </c>
      <c r="B698" s="72">
        <v>9003494202</v>
      </c>
      <c r="C698" s="74" t="s">
        <v>45</v>
      </c>
      <c r="D698" s="40">
        <v>27760.286862000001</v>
      </c>
      <c r="E698" s="40">
        <v>9235.1200000000008</v>
      </c>
      <c r="F698" s="64">
        <f>Table323[[#This Row],[HES Single]]+Table323[[#This Row],[HES 2-4]]+Table323[[#This Row],[HES 4+]]</f>
        <v>9</v>
      </c>
      <c r="G698" s="64">
        <v>9</v>
      </c>
      <c r="H698" s="64">
        <v>0</v>
      </c>
      <c r="I698" s="64">
        <v>0</v>
      </c>
      <c r="J698" s="75">
        <v>3238.61</v>
      </c>
      <c r="K698">
        <f t="shared" si="11"/>
        <v>0</v>
      </c>
      <c r="L698" s="64">
        <v>0</v>
      </c>
      <c r="M698" s="64">
        <v>0</v>
      </c>
      <c r="N698" s="64">
        <v>0</v>
      </c>
      <c r="O698" s="75">
        <v>0</v>
      </c>
      <c r="Q698" s="24"/>
    </row>
    <row r="699" spans="1:17" hidden="1" x14ac:dyDescent="0.35">
      <c r="A699" t="s">
        <v>131</v>
      </c>
      <c r="B699" s="72">
        <v>9003494300</v>
      </c>
      <c r="C699" s="74" t="s">
        <v>45</v>
      </c>
      <c r="D699" s="40">
        <v>38388.863667000005</v>
      </c>
      <c r="E699" s="40">
        <v>29925</v>
      </c>
      <c r="F699" s="64">
        <f>Table323[[#This Row],[HES Single]]+Table323[[#This Row],[HES 2-4]]+Table323[[#This Row],[HES 4+]]</f>
        <v>19</v>
      </c>
      <c r="G699" s="64">
        <v>19</v>
      </c>
      <c r="H699" s="64">
        <v>0</v>
      </c>
      <c r="I699" s="64">
        <v>0</v>
      </c>
      <c r="J699" s="75">
        <v>23956.79</v>
      </c>
      <c r="K699">
        <f t="shared" si="11"/>
        <v>0</v>
      </c>
      <c r="L699" s="64">
        <v>0</v>
      </c>
      <c r="M699" s="64">
        <v>0</v>
      </c>
      <c r="N699" s="64">
        <v>0</v>
      </c>
      <c r="O699" s="75">
        <v>0</v>
      </c>
      <c r="Q699" s="24"/>
    </row>
    <row r="700" spans="1:17" hidden="1" x14ac:dyDescent="0.35">
      <c r="A700" t="s">
        <v>131</v>
      </c>
      <c r="B700" s="72">
        <v>9003494400</v>
      </c>
      <c r="C700" s="74" t="s">
        <v>45</v>
      </c>
      <c r="D700" s="40">
        <v>48663.938567999998</v>
      </c>
      <c r="E700" s="40">
        <v>81805.820000000007</v>
      </c>
      <c r="F700" s="64">
        <f>Table323[[#This Row],[HES Single]]+Table323[[#This Row],[HES 2-4]]+Table323[[#This Row],[HES 4+]]</f>
        <v>31</v>
      </c>
      <c r="G700" s="64">
        <v>31</v>
      </c>
      <c r="H700" s="64">
        <v>0</v>
      </c>
      <c r="I700" s="64">
        <v>0</v>
      </c>
      <c r="J700" s="75">
        <v>53490.41</v>
      </c>
      <c r="K700">
        <f t="shared" si="11"/>
        <v>0</v>
      </c>
      <c r="L700" s="64">
        <v>0</v>
      </c>
      <c r="M700" s="64">
        <v>0</v>
      </c>
      <c r="N700" s="64">
        <v>0</v>
      </c>
      <c r="O700" s="75">
        <v>0</v>
      </c>
      <c r="Q700" s="24"/>
    </row>
    <row r="701" spans="1:17" hidden="1" x14ac:dyDescent="0.35">
      <c r="A701" t="s">
        <v>131</v>
      </c>
      <c r="B701" s="72">
        <v>9003494500</v>
      </c>
      <c r="C701" s="74" t="s">
        <v>45</v>
      </c>
      <c r="D701" s="40">
        <v>39378.888570000003</v>
      </c>
      <c r="E701" s="40">
        <v>23408.66</v>
      </c>
      <c r="F701" s="64">
        <f>Table323[[#This Row],[HES Single]]+Table323[[#This Row],[HES 2-4]]+Table323[[#This Row],[HES 4+]]</f>
        <v>21</v>
      </c>
      <c r="G701" s="64">
        <v>21</v>
      </c>
      <c r="H701" s="64">
        <v>0</v>
      </c>
      <c r="I701" s="64">
        <v>0</v>
      </c>
      <c r="J701" s="75">
        <v>23405.93</v>
      </c>
      <c r="K701">
        <f t="shared" si="11"/>
        <v>0</v>
      </c>
      <c r="L701" s="64">
        <v>0</v>
      </c>
      <c r="M701" s="64">
        <v>0</v>
      </c>
      <c r="N701" s="64">
        <v>0</v>
      </c>
      <c r="O701" s="75">
        <v>0</v>
      </c>
      <c r="Q701" s="24"/>
    </row>
    <row r="702" spans="1:17" hidden="1" x14ac:dyDescent="0.35">
      <c r="A702" t="s">
        <v>131</v>
      </c>
      <c r="B702" s="72">
        <v>9003494600</v>
      </c>
      <c r="C702" s="74" t="s">
        <v>45</v>
      </c>
      <c r="D702" s="40">
        <v>32479.668270000002</v>
      </c>
      <c r="E702" s="40">
        <v>30047.54</v>
      </c>
      <c r="F702" s="64">
        <f>Table323[[#This Row],[HES Single]]+Table323[[#This Row],[HES 2-4]]+Table323[[#This Row],[HES 4+]]</f>
        <v>0</v>
      </c>
      <c r="G702" s="64">
        <v>0</v>
      </c>
      <c r="H702" s="64">
        <v>0</v>
      </c>
      <c r="I702" s="64">
        <v>0</v>
      </c>
      <c r="J702" s="75">
        <v>0</v>
      </c>
      <c r="K702">
        <f t="shared" si="11"/>
        <v>1</v>
      </c>
      <c r="L702" s="64">
        <v>1</v>
      </c>
      <c r="M702" s="64">
        <v>0</v>
      </c>
      <c r="N702" s="64">
        <v>0</v>
      </c>
      <c r="O702" s="75">
        <v>24497.83</v>
      </c>
      <c r="Q702" s="24"/>
    </row>
    <row r="703" spans="1:17" x14ac:dyDescent="0.35">
      <c r="A703" t="s">
        <v>132</v>
      </c>
      <c r="B703" s="72">
        <v>9001100100</v>
      </c>
      <c r="C703" s="74" t="s">
        <v>45</v>
      </c>
      <c r="D703" s="40">
        <v>432.66174000000001</v>
      </c>
      <c r="E703" s="40">
        <v>0</v>
      </c>
      <c r="F703" s="64">
        <f>Table323[[#This Row],[HES Single]]+Table323[[#This Row],[HES 2-4]]+Table323[[#This Row],[HES 4+]]</f>
        <v>0</v>
      </c>
      <c r="G703" s="64">
        <v>0</v>
      </c>
      <c r="H703" s="64">
        <v>0</v>
      </c>
      <c r="I703" s="64">
        <v>0</v>
      </c>
      <c r="J703" s="75">
        <v>0</v>
      </c>
      <c r="K703">
        <f t="shared" si="11"/>
        <v>0</v>
      </c>
      <c r="L703" s="64">
        <v>0</v>
      </c>
      <c r="M703" s="64">
        <v>0</v>
      </c>
      <c r="N703" s="64">
        <v>0</v>
      </c>
      <c r="O703" s="75">
        <v>0</v>
      </c>
      <c r="Q703" s="24"/>
    </row>
    <row r="704" spans="1:17" x14ac:dyDescent="0.35">
      <c r="A704" t="s">
        <v>132</v>
      </c>
      <c r="B704" s="72">
        <v>9001100300</v>
      </c>
      <c r="C704" s="74" t="s">
        <v>45</v>
      </c>
      <c r="D704" s="40">
        <v>161438.47448400001</v>
      </c>
      <c r="E704" s="40">
        <v>352368.72499999998</v>
      </c>
      <c r="F704" s="64">
        <f>Table323[[#This Row],[HES Single]]+Table323[[#This Row],[HES 2-4]]+Table323[[#This Row],[HES 4+]]</f>
        <v>93</v>
      </c>
      <c r="G704" s="64">
        <f>15+78</f>
        <v>93</v>
      </c>
      <c r="H704" s="64">
        <v>0</v>
      </c>
      <c r="I704" s="64">
        <v>0</v>
      </c>
      <c r="J704" s="75">
        <f>47173.62+229888.19</f>
        <v>277061.81</v>
      </c>
      <c r="K704">
        <f t="shared" si="11"/>
        <v>0</v>
      </c>
      <c r="L704" s="64">
        <v>0</v>
      </c>
      <c r="M704" s="64">
        <v>0</v>
      </c>
      <c r="N704" s="64">
        <v>0</v>
      </c>
      <c r="O704" s="75">
        <v>0</v>
      </c>
      <c r="Q704" s="24"/>
    </row>
    <row r="705" spans="1:17" x14ac:dyDescent="0.35">
      <c r="A705" t="s">
        <v>132</v>
      </c>
      <c r="B705" s="72">
        <v>9001200302</v>
      </c>
      <c r="C705" s="74" t="s">
        <v>45</v>
      </c>
      <c r="D705" s="40">
        <v>329.73927000000003</v>
      </c>
      <c r="E705" s="40">
        <v>200</v>
      </c>
      <c r="F705" s="64">
        <f>Table323[[#This Row],[HES Single]]+Table323[[#This Row],[HES 2-4]]+Table323[[#This Row],[HES 4+]]</f>
        <v>0</v>
      </c>
      <c r="G705" s="64">
        <v>0</v>
      </c>
      <c r="H705" s="64">
        <v>0</v>
      </c>
      <c r="I705" s="64">
        <v>0</v>
      </c>
      <c r="J705" s="75">
        <v>0</v>
      </c>
      <c r="K705">
        <f t="shared" si="11"/>
        <v>0</v>
      </c>
      <c r="L705" s="64">
        <v>0</v>
      </c>
      <c r="M705" s="64">
        <v>0</v>
      </c>
      <c r="N705" s="64">
        <v>0</v>
      </c>
      <c r="O705" s="75">
        <v>0</v>
      </c>
      <c r="Q705" s="24"/>
    </row>
    <row r="706" spans="1:17" x14ac:dyDescent="0.35">
      <c r="A706" t="s">
        <v>132</v>
      </c>
      <c r="B706" s="72">
        <v>9001205200</v>
      </c>
      <c r="C706" s="74" t="s">
        <v>45</v>
      </c>
      <c r="D706" s="40">
        <v>920.00391000000002</v>
      </c>
      <c r="E706" s="40">
        <v>0</v>
      </c>
      <c r="F706" s="64">
        <f>Table323[[#This Row],[HES Single]]+Table323[[#This Row],[HES 2-4]]+Table323[[#This Row],[HES 4+]]</f>
        <v>0</v>
      </c>
      <c r="G706" s="64">
        <v>0</v>
      </c>
      <c r="H706" s="64">
        <v>0</v>
      </c>
      <c r="I706" s="64">
        <v>0</v>
      </c>
      <c r="J706" s="75">
        <v>0</v>
      </c>
      <c r="K706">
        <f t="shared" ref="K706:K769" si="12">L706+M706+N706</f>
        <v>0</v>
      </c>
      <c r="L706" s="64">
        <v>0</v>
      </c>
      <c r="M706" s="64">
        <v>0</v>
      </c>
      <c r="N706" s="64">
        <v>0</v>
      </c>
      <c r="O706" s="75">
        <v>0</v>
      </c>
      <c r="Q706" s="24"/>
    </row>
    <row r="707" spans="1:17" x14ac:dyDescent="0.35">
      <c r="A707" t="s">
        <v>132</v>
      </c>
      <c r="B707" s="72">
        <v>9001205300</v>
      </c>
      <c r="C707" s="74" t="s">
        <v>45</v>
      </c>
      <c r="D707" s="40">
        <v>874.10924999999997</v>
      </c>
      <c r="E707" s="40">
        <v>0</v>
      </c>
      <c r="F707" s="64">
        <f>Table323[[#This Row],[HES Single]]+Table323[[#This Row],[HES 2-4]]+Table323[[#This Row],[HES 4+]]</f>
        <v>0</v>
      </c>
      <c r="G707" s="64">
        <v>0</v>
      </c>
      <c r="H707" s="64">
        <v>0</v>
      </c>
      <c r="I707" s="64">
        <v>0</v>
      </c>
      <c r="J707" s="75">
        <v>0</v>
      </c>
      <c r="K707">
        <f t="shared" si="12"/>
        <v>0</v>
      </c>
      <c r="L707" s="64">
        <v>0</v>
      </c>
      <c r="M707" s="64">
        <v>0</v>
      </c>
      <c r="N707" s="64">
        <v>0</v>
      </c>
      <c r="O707" s="75">
        <v>0</v>
      </c>
      <c r="Q707" s="24"/>
    </row>
    <row r="708" spans="1:17" x14ac:dyDescent="0.35">
      <c r="A708" t="s">
        <v>132</v>
      </c>
      <c r="B708" s="72">
        <v>9001230100</v>
      </c>
      <c r="C708" s="74" t="s">
        <v>45</v>
      </c>
      <c r="D708" s="40">
        <v>94700.796183000013</v>
      </c>
      <c r="E708" s="40">
        <v>92992.73</v>
      </c>
      <c r="F708" s="64">
        <f>Table323[[#This Row],[HES Single]]+Table323[[#This Row],[HES 2-4]]+Table323[[#This Row],[HES 4+]]</f>
        <v>24</v>
      </c>
      <c r="G708" s="64">
        <f>24</f>
        <v>24</v>
      </c>
      <c r="H708" s="64">
        <v>0</v>
      </c>
      <c r="I708" s="64">
        <v>0</v>
      </c>
      <c r="J708" s="75">
        <f>64326.18</f>
        <v>64326.18</v>
      </c>
      <c r="K708">
        <f t="shared" si="12"/>
        <v>0</v>
      </c>
      <c r="L708" s="64">
        <v>0</v>
      </c>
      <c r="M708" s="64">
        <v>0</v>
      </c>
      <c r="N708" s="64">
        <v>0</v>
      </c>
      <c r="O708" s="75">
        <v>0</v>
      </c>
      <c r="Q708" s="24"/>
    </row>
    <row r="709" spans="1:17" x14ac:dyDescent="0.35">
      <c r="A709" t="s">
        <v>132</v>
      </c>
      <c r="B709" s="72">
        <v>9001230200</v>
      </c>
      <c r="C709" s="74" t="s">
        <v>45</v>
      </c>
      <c r="D709" s="40">
        <v>28327.678553999998</v>
      </c>
      <c r="E709" s="40">
        <v>11139.305</v>
      </c>
      <c r="F709" s="64">
        <f>Table323[[#This Row],[HES Single]]+Table323[[#This Row],[HES 2-4]]+Table323[[#This Row],[HES 4+]]</f>
        <v>8</v>
      </c>
      <c r="G709" s="64">
        <v>8</v>
      </c>
      <c r="H709" s="64">
        <v>0</v>
      </c>
      <c r="I709" s="64">
        <v>0</v>
      </c>
      <c r="J709" s="75">
        <v>11108.66</v>
      </c>
      <c r="K709">
        <f t="shared" si="12"/>
        <v>0</v>
      </c>
      <c r="L709" s="64">
        <v>0</v>
      </c>
      <c r="M709" s="64">
        <v>0</v>
      </c>
      <c r="N709" s="64">
        <v>0</v>
      </c>
      <c r="O709" s="75">
        <v>0</v>
      </c>
      <c r="Q709" s="24"/>
    </row>
    <row r="710" spans="1:17" x14ac:dyDescent="0.35">
      <c r="A710" t="s">
        <v>132</v>
      </c>
      <c r="B710" s="72">
        <v>9001230300</v>
      </c>
      <c r="C710" s="74" t="s">
        <v>45</v>
      </c>
      <c r="D710" s="40">
        <v>46902.254027999996</v>
      </c>
      <c r="E710" s="40">
        <v>30743.57</v>
      </c>
      <c r="F710" s="64">
        <f>Table323[[#This Row],[HES Single]]+Table323[[#This Row],[HES 2-4]]+Table323[[#This Row],[HES 4+]]</f>
        <v>0</v>
      </c>
      <c r="G710" s="64">
        <v>0</v>
      </c>
      <c r="H710" s="64">
        <v>0</v>
      </c>
      <c r="I710" s="64">
        <v>0</v>
      </c>
      <c r="J710" s="75">
        <v>0</v>
      </c>
      <c r="K710">
        <f t="shared" si="12"/>
        <v>1</v>
      </c>
      <c r="L710" s="64">
        <v>1</v>
      </c>
      <c r="M710" s="64">
        <v>0</v>
      </c>
      <c r="N710" s="64">
        <v>0</v>
      </c>
      <c r="O710" s="75">
        <v>9405.33</v>
      </c>
      <c r="Q710" s="24"/>
    </row>
    <row r="711" spans="1:17" x14ac:dyDescent="0.35">
      <c r="A711" t="s">
        <v>132</v>
      </c>
      <c r="B711" s="72">
        <v>9001230400</v>
      </c>
      <c r="C711" s="74" t="s">
        <v>45</v>
      </c>
      <c r="D711" s="40">
        <v>74506.887860999996</v>
      </c>
      <c r="E711" s="40">
        <v>63721.11</v>
      </c>
      <c r="F711" s="64">
        <f>Table323[[#This Row],[HES Single]]+Table323[[#This Row],[HES 2-4]]+Table323[[#This Row],[HES 4+]]</f>
        <v>16</v>
      </c>
      <c r="G711" s="64">
        <v>16</v>
      </c>
      <c r="H711" s="64">
        <v>0</v>
      </c>
      <c r="I711" s="64">
        <v>0</v>
      </c>
      <c r="J711" s="75">
        <v>43835.29</v>
      </c>
      <c r="K711">
        <f t="shared" si="12"/>
        <v>0</v>
      </c>
      <c r="L711" s="64">
        <v>0</v>
      </c>
      <c r="M711" s="64">
        <v>0</v>
      </c>
      <c r="N711" s="64">
        <v>0</v>
      </c>
      <c r="O711" s="75">
        <v>0</v>
      </c>
      <c r="Q711" s="24"/>
    </row>
    <row r="712" spans="1:17" x14ac:dyDescent="0.35">
      <c r="A712" t="s">
        <v>132</v>
      </c>
      <c r="B712" s="72">
        <v>9001230501</v>
      </c>
      <c r="C712" s="74" t="s">
        <v>45</v>
      </c>
      <c r="D712" s="40">
        <v>50253.454859999998</v>
      </c>
      <c r="E712" s="40">
        <v>63588.3</v>
      </c>
      <c r="F712" s="64">
        <f>Table323[[#This Row],[HES Single]]+Table323[[#This Row],[HES 2-4]]+Table323[[#This Row],[HES 4+]]</f>
        <v>16</v>
      </c>
      <c r="G712" s="64">
        <v>16</v>
      </c>
      <c r="H712" s="64">
        <v>0</v>
      </c>
      <c r="I712" s="64">
        <v>0</v>
      </c>
      <c r="J712" s="75">
        <v>51652.28</v>
      </c>
      <c r="K712">
        <f t="shared" si="12"/>
        <v>0</v>
      </c>
      <c r="L712" s="64">
        <v>0</v>
      </c>
      <c r="M712" s="64">
        <v>0</v>
      </c>
      <c r="N712" s="64">
        <v>0</v>
      </c>
      <c r="O712" s="75">
        <v>0</v>
      </c>
      <c r="Q712" s="24"/>
    </row>
    <row r="713" spans="1:17" x14ac:dyDescent="0.35">
      <c r="A713" t="s">
        <v>132</v>
      </c>
      <c r="B713" s="72">
        <v>9001230502</v>
      </c>
      <c r="C713" s="74" t="s">
        <v>45</v>
      </c>
      <c r="D713" s="40">
        <v>49956.920391</v>
      </c>
      <c r="E713" s="40">
        <v>38579.24</v>
      </c>
      <c r="F713" s="64">
        <f>Table323[[#This Row],[HES Single]]+Table323[[#This Row],[HES 2-4]]+Table323[[#This Row],[HES 4+]]</f>
        <v>16</v>
      </c>
      <c r="G713" s="64">
        <v>16</v>
      </c>
      <c r="H713" s="64">
        <v>0</v>
      </c>
      <c r="I713" s="64">
        <v>0</v>
      </c>
      <c r="J713" s="75">
        <v>31444.41</v>
      </c>
      <c r="K713">
        <f t="shared" si="12"/>
        <v>0</v>
      </c>
      <c r="L713" s="64">
        <v>0</v>
      </c>
      <c r="M713" s="64">
        <v>0</v>
      </c>
      <c r="N713" s="64">
        <v>0</v>
      </c>
      <c r="O713" s="75">
        <v>0</v>
      </c>
      <c r="Q713" s="24"/>
    </row>
    <row r="714" spans="1:17" hidden="1" x14ac:dyDescent="0.35">
      <c r="A714" t="s">
        <v>133</v>
      </c>
      <c r="B714" s="72">
        <v>9005296100</v>
      </c>
      <c r="C714" s="74" t="s">
        <v>45</v>
      </c>
      <c r="D714" s="40">
        <v>93.982140000000001</v>
      </c>
      <c r="E714" s="40">
        <v>0</v>
      </c>
      <c r="F714" s="64">
        <f>Table323[[#This Row],[HES Single]]+Table323[[#This Row],[HES 2-4]]+Table323[[#This Row],[HES 4+]]</f>
        <v>0</v>
      </c>
      <c r="G714" s="64">
        <v>0</v>
      </c>
      <c r="H714" s="64">
        <v>0</v>
      </c>
      <c r="I714" s="64">
        <v>0</v>
      </c>
      <c r="J714" s="75">
        <v>0</v>
      </c>
      <c r="K714">
        <f t="shared" si="12"/>
        <v>0</v>
      </c>
      <c r="L714" s="64">
        <v>0</v>
      </c>
      <c r="M714" s="64">
        <v>0</v>
      </c>
      <c r="N714" s="64">
        <v>0</v>
      </c>
      <c r="O714" s="75">
        <v>0</v>
      </c>
      <c r="Q714" s="24"/>
    </row>
    <row r="715" spans="1:17" hidden="1" x14ac:dyDescent="0.35">
      <c r="A715" t="s">
        <v>133</v>
      </c>
      <c r="B715" s="72">
        <v>9005425600</v>
      </c>
      <c r="C715" s="74" t="s">
        <v>45</v>
      </c>
      <c r="D715" s="40">
        <v>34062.225498</v>
      </c>
      <c r="E715" s="40">
        <v>32266.32</v>
      </c>
      <c r="F715" s="64">
        <f>Table323[[#This Row],[HES Single]]+Table323[[#This Row],[HES 2-4]]+Table323[[#This Row],[HES 4+]]</f>
        <v>9</v>
      </c>
      <c r="G715" s="64">
        <v>9</v>
      </c>
      <c r="H715" s="64">
        <v>0</v>
      </c>
      <c r="I715" s="64">
        <v>0</v>
      </c>
      <c r="J715" s="75">
        <v>19430.78</v>
      </c>
      <c r="K715">
        <f t="shared" si="12"/>
        <v>1</v>
      </c>
      <c r="L715" s="64">
        <v>1</v>
      </c>
      <c r="M715" s="64">
        <v>0</v>
      </c>
      <c r="N715" s="64">
        <v>0</v>
      </c>
      <c r="O715" s="75">
        <v>96.73</v>
      </c>
      <c r="Q715" s="24"/>
    </row>
    <row r="716" spans="1:17" hidden="1" x14ac:dyDescent="0.35">
      <c r="A716" t="s">
        <v>134</v>
      </c>
      <c r="B716" s="72">
        <v>9005260200</v>
      </c>
      <c r="C716" s="74" t="s">
        <v>45</v>
      </c>
      <c r="D716" s="40">
        <v>62576.405807999996</v>
      </c>
      <c r="E716" s="40">
        <v>142499.51500000001</v>
      </c>
      <c r="F716" s="64">
        <f>Table323[[#This Row],[HES Single]]+Table323[[#This Row],[HES 2-4]]+Table323[[#This Row],[HES 4+]]</f>
        <v>7</v>
      </c>
      <c r="G716" s="64">
        <v>7</v>
      </c>
      <c r="H716" s="64">
        <v>0</v>
      </c>
      <c r="I716" s="64">
        <v>0</v>
      </c>
      <c r="J716" s="75">
        <v>12341.74</v>
      </c>
      <c r="K716">
        <f t="shared" si="12"/>
        <v>102</v>
      </c>
      <c r="L716" s="64">
        <v>1</v>
      </c>
      <c r="M716" s="64">
        <v>0</v>
      </c>
      <c r="N716" s="64">
        <v>101</v>
      </c>
      <c r="O716" s="75">
        <v>49381.53</v>
      </c>
      <c r="Q716" s="24"/>
    </row>
    <row r="717" spans="1:17" hidden="1" x14ac:dyDescent="0.35">
      <c r="A717" t="s">
        <v>135</v>
      </c>
      <c r="B717" s="72">
        <v>9011707100</v>
      </c>
      <c r="C717" s="74" t="s">
        <v>45</v>
      </c>
      <c r="D717" s="40">
        <v>94269.947625000001</v>
      </c>
      <c r="E717" s="40">
        <v>189927.5925</v>
      </c>
      <c r="F717" s="64">
        <f>Table323[[#This Row],[HES Single]]+Table323[[#This Row],[HES 2-4]]+Table323[[#This Row],[HES 4+]]</f>
        <v>53</v>
      </c>
      <c r="G717" s="64">
        <v>53</v>
      </c>
      <c r="H717" s="64">
        <v>0</v>
      </c>
      <c r="I717" s="64">
        <v>0</v>
      </c>
      <c r="J717" s="75">
        <v>106584.04</v>
      </c>
      <c r="K717">
        <f t="shared" si="12"/>
        <v>0</v>
      </c>
      <c r="L717" s="64">
        <v>0</v>
      </c>
      <c r="M717" s="64">
        <v>0</v>
      </c>
      <c r="N717" s="64">
        <v>0</v>
      </c>
      <c r="O717" s="75">
        <v>0</v>
      </c>
      <c r="Q717" s="24"/>
    </row>
    <row r="718" spans="1:17" hidden="1" x14ac:dyDescent="0.35">
      <c r="A718" t="s">
        <v>135</v>
      </c>
      <c r="B718" s="72">
        <v>9011708100</v>
      </c>
      <c r="C718" s="74" t="s">
        <v>45</v>
      </c>
      <c r="D718" s="40">
        <v>185.66037</v>
      </c>
      <c r="E718" s="40">
        <v>0</v>
      </c>
      <c r="F718" s="64">
        <f>Table323[[#This Row],[HES Single]]+Table323[[#This Row],[HES 2-4]]+Table323[[#This Row],[HES 4+]]</f>
        <v>0</v>
      </c>
      <c r="G718" s="64">
        <v>0</v>
      </c>
      <c r="H718" s="64">
        <v>0</v>
      </c>
      <c r="I718" s="64">
        <v>0</v>
      </c>
      <c r="J718" s="75">
        <v>0</v>
      </c>
      <c r="K718">
        <f t="shared" si="12"/>
        <v>0</v>
      </c>
      <c r="L718" s="64">
        <v>0</v>
      </c>
      <c r="M718" s="64">
        <v>0</v>
      </c>
      <c r="N718" s="64">
        <v>0</v>
      </c>
      <c r="O718" s="75">
        <v>0</v>
      </c>
      <c r="Q718" s="24"/>
    </row>
    <row r="719" spans="1:17" x14ac:dyDescent="0.35">
      <c r="A719" t="s">
        <v>136</v>
      </c>
      <c r="B719" s="72">
        <v>9001100300</v>
      </c>
      <c r="C719" s="74" t="s">
        <v>45</v>
      </c>
      <c r="D719" s="40">
        <v>354595.02670200006</v>
      </c>
      <c r="E719" s="40">
        <v>744941.04</v>
      </c>
      <c r="F719" s="64">
        <f>Table323[[#This Row],[HES Single]]+Table323[[#This Row],[HES 2-4]]+Table323[[#This Row],[HES 4+]]</f>
        <v>606</v>
      </c>
      <c r="G719" s="64">
        <f>1+143</f>
        <v>144</v>
      </c>
      <c r="H719" s="64">
        <v>0</v>
      </c>
      <c r="I719" s="64">
        <v>462</v>
      </c>
      <c r="J719" s="75">
        <f>354.69+398355.17</f>
        <v>398709.86</v>
      </c>
      <c r="K719">
        <f t="shared" si="12"/>
        <v>248</v>
      </c>
      <c r="L719" s="64">
        <v>0</v>
      </c>
      <c r="M719" s="64">
        <v>16</v>
      </c>
      <c r="N719" s="64">
        <v>232</v>
      </c>
      <c r="O719" s="75">
        <v>346231.08</v>
      </c>
      <c r="Q719" s="24"/>
    </row>
    <row r="720" spans="1:17" x14ac:dyDescent="0.35">
      <c r="A720" t="s">
        <v>136</v>
      </c>
      <c r="B720" s="72">
        <v>9001101010</v>
      </c>
      <c r="C720" s="74" t="s">
        <v>45</v>
      </c>
      <c r="D720" s="40">
        <v>68.991720000000001</v>
      </c>
      <c r="E720" s="40">
        <v>0</v>
      </c>
      <c r="F720" s="64">
        <f>Table323[[#This Row],[HES Single]]+Table323[[#This Row],[HES 2-4]]+Table323[[#This Row],[HES 4+]]</f>
        <v>0</v>
      </c>
      <c r="G720" s="64">
        <v>0</v>
      </c>
      <c r="H720" s="64">
        <v>0</v>
      </c>
      <c r="I720" s="64">
        <v>0</v>
      </c>
      <c r="J720" s="75">
        <v>0</v>
      </c>
      <c r="K720">
        <f t="shared" si="12"/>
        <v>0</v>
      </c>
      <c r="L720" s="64">
        <v>0</v>
      </c>
      <c r="M720" s="64">
        <v>0</v>
      </c>
      <c r="N720" s="64">
        <v>0</v>
      </c>
      <c r="O720" s="75">
        <v>0</v>
      </c>
      <c r="Q720" s="24"/>
    </row>
    <row r="721" spans="1:17" x14ac:dyDescent="0.35">
      <c r="A721" t="s">
        <v>136</v>
      </c>
      <c r="B721" s="72">
        <v>9001102010</v>
      </c>
      <c r="C721" s="74" t="s">
        <v>45</v>
      </c>
      <c r="D721" s="40">
        <v>90.48039</v>
      </c>
      <c r="E721" s="40">
        <v>0</v>
      </c>
      <c r="F721" s="64">
        <f>Table323[[#This Row],[HES Single]]+Table323[[#This Row],[HES 2-4]]+Table323[[#This Row],[HES 4+]]</f>
        <v>0</v>
      </c>
      <c r="G721" s="64">
        <v>0</v>
      </c>
      <c r="H721" s="64">
        <v>0</v>
      </c>
      <c r="I721" s="64">
        <v>0</v>
      </c>
      <c r="J721" s="75">
        <v>0</v>
      </c>
      <c r="K721">
        <f t="shared" si="12"/>
        <v>0</v>
      </c>
      <c r="L721" s="64">
        <v>0</v>
      </c>
      <c r="M721" s="64">
        <v>0</v>
      </c>
      <c r="N721" s="64">
        <v>0</v>
      </c>
      <c r="O721" s="75">
        <v>0</v>
      </c>
      <c r="Q721" s="24"/>
    </row>
    <row r="722" spans="1:17" x14ac:dyDescent="0.35">
      <c r="A722" t="s">
        <v>136</v>
      </c>
      <c r="B722" s="72">
        <v>9001102020</v>
      </c>
      <c r="C722" s="74" t="s">
        <v>45</v>
      </c>
      <c r="D722" s="40">
        <v>233.76233999999999</v>
      </c>
      <c r="E722" s="40">
        <v>0</v>
      </c>
      <c r="F722" s="64">
        <f>Table323[[#This Row],[HES Single]]+Table323[[#This Row],[HES 2-4]]+Table323[[#This Row],[HES 4+]]</f>
        <v>0</v>
      </c>
      <c r="G722" s="64">
        <v>0</v>
      </c>
      <c r="H722" s="64">
        <v>0</v>
      </c>
      <c r="I722" s="64">
        <v>0</v>
      </c>
      <c r="J722" s="75">
        <v>0</v>
      </c>
      <c r="K722">
        <f t="shared" si="12"/>
        <v>0</v>
      </c>
      <c r="L722" s="64">
        <v>0</v>
      </c>
      <c r="M722" s="64">
        <v>0</v>
      </c>
      <c r="N722" s="64">
        <v>0</v>
      </c>
      <c r="O722" s="75">
        <v>0</v>
      </c>
      <c r="Q722" s="24"/>
    </row>
    <row r="723" spans="1:17" x14ac:dyDescent="0.35">
      <c r="A723" t="s">
        <v>136</v>
      </c>
      <c r="B723" s="72">
        <v>9001103000</v>
      </c>
      <c r="C723" s="74" t="s">
        <v>45</v>
      </c>
      <c r="D723" s="40">
        <v>46.923450000000003</v>
      </c>
      <c r="E723" s="40">
        <v>0</v>
      </c>
      <c r="F723" s="64">
        <f>Table323[[#This Row],[HES Single]]+Table323[[#This Row],[HES 2-4]]+Table323[[#This Row],[HES 4+]]</f>
        <v>0</v>
      </c>
      <c r="G723" s="64">
        <v>0</v>
      </c>
      <c r="H723" s="64">
        <v>0</v>
      </c>
      <c r="I723" s="64">
        <v>0</v>
      </c>
      <c r="J723" s="75">
        <v>0</v>
      </c>
      <c r="K723">
        <f t="shared" si="12"/>
        <v>0</v>
      </c>
      <c r="L723" s="64">
        <v>0</v>
      </c>
      <c r="M723" s="64">
        <v>0</v>
      </c>
      <c r="N723" s="64">
        <v>0</v>
      </c>
      <c r="O723" s="75">
        <v>0</v>
      </c>
      <c r="Q723" s="24"/>
    </row>
    <row r="724" spans="1:17" x14ac:dyDescent="0.35">
      <c r="A724" t="s">
        <v>136</v>
      </c>
      <c r="B724" s="72">
        <v>9001104000</v>
      </c>
      <c r="C724" s="74" t="s">
        <v>45</v>
      </c>
      <c r="D724" s="40">
        <v>138.68379000000002</v>
      </c>
      <c r="E724" s="40">
        <v>0</v>
      </c>
      <c r="F724" s="64">
        <f>Table323[[#This Row],[HES Single]]+Table323[[#This Row],[HES 2-4]]+Table323[[#This Row],[HES 4+]]</f>
        <v>0</v>
      </c>
      <c r="G724" s="64">
        <v>0</v>
      </c>
      <c r="H724" s="64">
        <v>0</v>
      </c>
      <c r="I724" s="64">
        <v>0</v>
      </c>
      <c r="J724" s="75">
        <v>0</v>
      </c>
      <c r="K724">
        <f t="shared" si="12"/>
        <v>0</v>
      </c>
      <c r="L724" s="64">
        <v>0</v>
      </c>
      <c r="M724" s="64">
        <v>0</v>
      </c>
      <c r="N724" s="64">
        <v>0</v>
      </c>
      <c r="O724" s="75">
        <v>0</v>
      </c>
      <c r="Q724" s="24"/>
    </row>
    <row r="725" spans="1:17" x14ac:dyDescent="0.35">
      <c r="A725" t="s">
        <v>136</v>
      </c>
      <c r="B725" s="72">
        <v>9001105000</v>
      </c>
      <c r="C725" s="74" t="s">
        <v>45</v>
      </c>
      <c r="D725" s="40">
        <v>242.62056000000001</v>
      </c>
      <c r="E725" s="40">
        <v>0</v>
      </c>
      <c r="F725" s="64">
        <f>Table323[[#This Row],[HES Single]]+Table323[[#This Row],[HES 2-4]]+Table323[[#This Row],[HES 4+]]</f>
        <v>0</v>
      </c>
      <c r="G725" s="64">
        <v>0</v>
      </c>
      <c r="H725" s="64">
        <v>0</v>
      </c>
      <c r="I725" s="64">
        <v>0</v>
      </c>
      <c r="J725" s="75">
        <v>0</v>
      </c>
      <c r="K725">
        <f t="shared" si="12"/>
        <v>0</v>
      </c>
      <c r="L725" s="64">
        <v>0</v>
      </c>
      <c r="M725" s="64">
        <v>0</v>
      </c>
      <c r="N725" s="64">
        <v>0</v>
      </c>
      <c r="O725" s="75">
        <v>0</v>
      </c>
      <c r="Q725" s="24"/>
    </row>
    <row r="726" spans="1:17" x14ac:dyDescent="0.35">
      <c r="A726" t="s">
        <v>136</v>
      </c>
      <c r="B726" s="72">
        <v>9001106000</v>
      </c>
      <c r="C726" s="74" t="s">
        <v>45</v>
      </c>
      <c r="D726" s="40">
        <v>54.342330000000004</v>
      </c>
      <c r="E726" s="40">
        <v>0</v>
      </c>
      <c r="F726" s="64">
        <f>Table323[[#This Row],[HES Single]]+Table323[[#This Row],[HES 2-4]]+Table323[[#This Row],[HES 4+]]</f>
        <v>0</v>
      </c>
      <c r="G726" s="64">
        <v>0</v>
      </c>
      <c r="H726" s="64">
        <v>0</v>
      </c>
      <c r="I726" s="64">
        <v>0</v>
      </c>
      <c r="J726" s="75">
        <v>0</v>
      </c>
      <c r="K726">
        <f t="shared" si="12"/>
        <v>0</v>
      </c>
      <c r="L726" s="64">
        <v>0</v>
      </c>
      <c r="M726" s="64">
        <v>0</v>
      </c>
      <c r="N726" s="64">
        <v>0</v>
      </c>
      <c r="O726" s="75">
        <v>0</v>
      </c>
      <c r="Q726" s="24"/>
    </row>
    <row r="727" spans="1:17" x14ac:dyDescent="0.35">
      <c r="A727" t="s">
        <v>136</v>
      </c>
      <c r="B727" s="72">
        <v>9001107000</v>
      </c>
      <c r="C727" s="74" t="s">
        <v>45</v>
      </c>
      <c r="D727" s="40">
        <v>48.874769999999998</v>
      </c>
      <c r="E727" s="40">
        <v>0</v>
      </c>
      <c r="F727" s="64">
        <f>Table323[[#This Row],[HES Single]]+Table323[[#This Row],[HES 2-4]]+Table323[[#This Row],[HES 4+]]</f>
        <v>0</v>
      </c>
      <c r="G727" s="64">
        <v>0</v>
      </c>
      <c r="H727" s="64">
        <v>0</v>
      </c>
      <c r="I727" s="64">
        <v>0</v>
      </c>
      <c r="J727" s="75">
        <v>0</v>
      </c>
      <c r="K727">
        <f t="shared" si="12"/>
        <v>0</v>
      </c>
      <c r="L727" s="64">
        <v>0</v>
      </c>
      <c r="M727" s="64">
        <v>0</v>
      </c>
      <c r="N727" s="64">
        <v>0</v>
      </c>
      <c r="O727" s="75">
        <v>0</v>
      </c>
      <c r="Q727" s="24"/>
    </row>
    <row r="728" spans="1:17" x14ac:dyDescent="0.35">
      <c r="A728" t="s">
        <v>136</v>
      </c>
      <c r="B728" s="72">
        <v>9001110000</v>
      </c>
      <c r="C728" s="74" t="s">
        <v>45</v>
      </c>
      <c r="D728" s="40">
        <v>61.133310000000002</v>
      </c>
      <c r="E728" s="40">
        <v>0</v>
      </c>
      <c r="F728" s="64">
        <f>Table323[[#This Row],[HES Single]]+Table323[[#This Row],[HES 2-4]]+Table323[[#This Row],[HES 4+]]</f>
        <v>0</v>
      </c>
      <c r="G728" s="64">
        <v>0</v>
      </c>
      <c r="H728" s="64">
        <v>0</v>
      </c>
      <c r="I728" s="64">
        <v>0</v>
      </c>
      <c r="J728" s="75">
        <v>0</v>
      </c>
      <c r="K728">
        <f t="shared" si="12"/>
        <v>0</v>
      </c>
      <c r="L728" s="64">
        <v>0</v>
      </c>
      <c r="M728" s="64">
        <v>0</v>
      </c>
      <c r="N728" s="64">
        <v>0</v>
      </c>
      <c r="O728" s="75">
        <v>0</v>
      </c>
      <c r="Q728" s="24"/>
    </row>
    <row r="729" spans="1:17" x14ac:dyDescent="0.35">
      <c r="A729" t="s">
        <v>136</v>
      </c>
      <c r="B729" s="72">
        <v>9001113000</v>
      </c>
      <c r="C729" s="74" t="s">
        <v>45</v>
      </c>
      <c r="D729" s="40">
        <v>43.257480000000001</v>
      </c>
      <c r="E729" s="40">
        <v>0</v>
      </c>
      <c r="F729" s="64">
        <f>Table323[[#This Row],[HES Single]]+Table323[[#This Row],[HES 2-4]]+Table323[[#This Row],[HES 4+]]</f>
        <v>0</v>
      </c>
      <c r="G729" s="64">
        <v>0</v>
      </c>
      <c r="H729" s="64">
        <v>0</v>
      </c>
      <c r="I729" s="64">
        <v>0</v>
      </c>
      <c r="J729" s="75">
        <v>0</v>
      </c>
      <c r="K729">
        <f t="shared" si="12"/>
        <v>0</v>
      </c>
      <c r="L729" s="64">
        <v>0</v>
      </c>
      <c r="M729" s="64">
        <v>0</v>
      </c>
      <c r="N729" s="64">
        <v>0</v>
      </c>
      <c r="O729" s="75">
        <v>0</v>
      </c>
      <c r="Q729" s="24"/>
    </row>
    <row r="730" spans="1:17" x14ac:dyDescent="0.35">
      <c r="A730" t="s">
        <v>136</v>
      </c>
      <c r="B730" s="72">
        <v>9001201000</v>
      </c>
      <c r="C730" s="74" t="s">
        <v>45</v>
      </c>
      <c r="D730" s="40">
        <v>1030.35492</v>
      </c>
      <c r="E730" s="40">
        <v>77</v>
      </c>
      <c r="F730" s="64">
        <f>Table323[[#This Row],[HES Single]]+Table323[[#This Row],[HES 2-4]]+Table323[[#This Row],[HES 4+]]</f>
        <v>0</v>
      </c>
      <c r="G730" s="64">
        <v>0</v>
      </c>
      <c r="H730" s="64">
        <v>0</v>
      </c>
      <c r="I730" s="64">
        <v>0</v>
      </c>
      <c r="J730" s="75">
        <v>0</v>
      </c>
      <c r="K730">
        <f t="shared" si="12"/>
        <v>0</v>
      </c>
      <c r="L730" s="64">
        <v>0</v>
      </c>
      <c r="M730" s="64">
        <v>0</v>
      </c>
      <c r="N730" s="64">
        <v>0</v>
      </c>
      <c r="O730" s="75">
        <v>0</v>
      </c>
      <c r="Q730" s="24"/>
    </row>
    <row r="731" spans="1:17" x14ac:dyDescent="0.35">
      <c r="A731" t="s">
        <v>136</v>
      </c>
      <c r="B731" s="72">
        <v>9001202000</v>
      </c>
      <c r="C731" s="74" t="s">
        <v>45</v>
      </c>
      <c r="D731" s="40">
        <v>51.627870000000001</v>
      </c>
      <c r="E731" s="40">
        <v>0</v>
      </c>
      <c r="F731" s="64">
        <f>Table323[[#This Row],[HES Single]]+Table323[[#This Row],[HES 2-4]]+Table323[[#This Row],[HES 4+]]</f>
        <v>0</v>
      </c>
      <c r="G731" s="64">
        <v>0</v>
      </c>
      <c r="H731" s="64">
        <v>0</v>
      </c>
      <c r="I731" s="64">
        <v>0</v>
      </c>
      <c r="J731" s="75">
        <v>0</v>
      </c>
      <c r="K731">
        <f t="shared" si="12"/>
        <v>0</v>
      </c>
      <c r="L731" s="64">
        <v>0</v>
      </c>
      <c r="M731" s="64">
        <v>0</v>
      </c>
      <c r="N731" s="64">
        <v>0</v>
      </c>
      <c r="O731" s="75">
        <v>0</v>
      </c>
      <c r="Q731" s="24"/>
    </row>
    <row r="732" spans="1:17" x14ac:dyDescent="0.35">
      <c r="A732" t="s">
        <v>136</v>
      </c>
      <c r="B732" s="72">
        <v>9001203000</v>
      </c>
      <c r="C732" s="74" t="s">
        <v>45</v>
      </c>
      <c r="D732" s="40">
        <v>84.235200000000006</v>
      </c>
      <c r="E732" s="40">
        <v>0</v>
      </c>
      <c r="F732" s="64">
        <f>Table323[[#This Row],[HES Single]]+Table323[[#This Row],[HES 2-4]]+Table323[[#This Row],[HES 4+]]</f>
        <v>0</v>
      </c>
      <c r="G732" s="64">
        <v>0</v>
      </c>
      <c r="H732" s="64">
        <v>0</v>
      </c>
      <c r="I732" s="64">
        <v>0</v>
      </c>
      <c r="J732" s="75">
        <v>0</v>
      </c>
      <c r="K732">
        <f t="shared" si="12"/>
        <v>0</v>
      </c>
      <c r="L732" s="64">
        <v>0</v>
      </c>
      <c r="M732" s="64">
        <v>0</v>
      </c>
      <c r="N732" s="64">
        <v>0</v>
      </c>
      <c r="O732" s="75">
        <v>0</v>
      </c>
      <c r="Q732" s="24"/>
    </row>
    <row r="733" spans="1:17" x14ac:dyDescent="0.35">
      <c r="A733" t="s">
        <v>136</v>
      </c>
      <c r="B733" s="72">
        <v>9001204000</v>
      </c>
      <c r="C733" s="74" t="s">
        <v>45</v>
      </c>
      <c r="D733" s="40">
        <v>151.88418000000001</v>
      </c>
      <c r="E733" s="40">
        <v>0</v>
      </c>
      <c r="F733" s="64">
        <f>Table323[[#This Row],[HES Single]]+Table323[[#This Row],[HES 2-4]]+Table323[[#This Row],[HES 4+]]</f>
        <v>0</v>
      </c>
      <c r="G733" s="64">
        <v>0</v>
      </c>
      <c r="H733" s="64">
        <v>0</v>
      </c>
      <c r="I733" s="64">
        <v>0</v>
      </c>
      <c r="J733" s="75">
        <v>0</v>
      </c>
      <c r="K733">
        <f t="shared" si="12"/>
        <v>0</v>
      </c>
      <c r="L733" s="64">
        <v>0</v>
      </c>
      <c r="M733" s="64">
        <v>0</v>
      </c>
      <c r="N733" s="64">
        <v>0</v>
      </c>
      <c r="O733" s="75">
        <v>0</v>
      </c>
      <c r="Q733" s="24"/>
    </row>
    <row r="734" spans="1:17" x14ac:dyDescent="0.35">
      <c r="A734" t="s">
        <v>136</v>
      </c>
      <c r="B734" s="72">
        <v>9001205000</v>
      </c>
      <c r="C734" s="74" t="s">
        <v>45</v>
      </c>
      <c r="D734" s="40">
        <v>135.38973000000001</v>
      </c>
      <c r="E734" s="40">
        <v>0</v>
      </c>
      <c r="F734" s="64">
        <f>Table323[[#This Row],[HES Single]]+Table323[[#This Row],[HES 2-4]]+Table323[[#This Row],[HES 4+]]</f>
        <v>0</v>
      </c>
      <c r="G734" s="64">
        <v>0</v>
      </c>
      <c r="H734" s="64">
        <v>0</v>
      </c>
      <c r="I734" s="64">
        <v>0</v>
      </c>
      <c r="J734" s="75">
        <v>0</v>
      </c>
      <c r="K734">
        <f t="shared" si="12"/>
        <v>0</v>
      </c>
      <c r="L734" s="64">
        <v>0</v>
      </c>
      <c r="M734" s="64">
        <v>0</v>
      </c>
      <c r="N734" s="64">
        <v>0</v>
      </c>
      <c r="O734" s="75">
        <v>0</v>
      </c>
      <c r="Q734" s="24"/>
    </row>
    <row r="735" spans="1:17" x14ac:dyDescent="0.35">
      <c r="A735" t="s">
        <v>136</v>
      </c>
      <c r="B735" s="72">
        <v>9001206000</v>
      </c>
      <c r="C735" s="74" t="s">
        <v>45</v>
      </c>
      <c r="D735" s="40">
        <v>60.558540000000001</v>
      </c>
      <c r="E735" s="40">
        <v>0</v>
      </c>
      <c r="F735" s="64">
        <f>Table323[[#This Row],[HES Single]]+Table323[[#This Row],[HES 2-4]]+Table323[[#This Row],[HES 4+]]</f>
        <v>0</v>
      </c>
      <c r="G735" s="64">
        <v>0</v>
      </c>
      <c r="H735" s="64">
        <v>0</v>
      </c>
      <c r="I735" s="64">
        <v>0</v>
      </c>
      <c r="J735" s="75">
        <v>0</v>
      </c>
      <c r="K735">
        <f t="shared" si="12"/>
        <v>0</v>
      </c>
      <c r="L735" s="64">
        <v>0</v>
      </c>
      <c r="M735" s="64">
        <v>0</v>
      </c>
      <c r="N735" s="64">
        <v>0</v>
      </c>
      <c r="O735" s="75">
        <v>0</v>
      </c>
      <c r="Q735" s="24"/>
    </row>
    <row r="736" spans="1:17" x14ac:dyDescent="0.35">
      <c r="A736" t="s">
        <v>136</v>
      </c>
      <c r="B736" s="72">
        <v>9001207000</v>
      </c>
      <c r="C736" s="74" t="s">
        <v>45</v>
      </c>
      <c r="D736" s="40">
        <v>328.31925000000001</v>
      </c>
      <c r="E736" s="40">
        <v>0</v>
      </c>
      <c r="F736" s="64">
        <f>Table323[[#This Row],[HES Single]]+Table323[[#This Row],[HES 2-4]]+Table323[[#This Row],[HES 4+]]</f>
        <v>0</v>
      </c>
      <c r="G736" s="64">
        <v>0</v>
      </c>
      <c r="H736" s="64">
        <v>0</v>
      </c>
      <c r="I736" s="64">
        <v>0</v>
      </c>
      <c r="J736" s="75">
        <v>0</v>
      </c>
      <c r="K736">
        <f t="shared" si="12"/>
        <v>0</v>
      </c>
      <c r="L736" s="64">
        <v>0</v>
      </c>
      <c r="M736" s="64">
        <v>0</v>
      </c>
      <c r="N736" s="64">
        <v>0</v>
      </c>
      <c r="O736" s="75">
        <v>0</v>
      </c>
      <c r="Q736" s="24"/>
    </row>
    <row r="737" spans="1:17" x14ac:dyDescent="0.35">
      <c r="A737" t="s">
        <v>136</v>
      </c>
      <c r="B737" s="72">
        <v>9001208000</v>
      </c>
      <c r="C737" s="74" t="s">
        <v>45</v>
      </c>
      <c r="D737" s="40">
        <v>177.63774000000001</v>
      </c>
      <c r="E737" s="40">
        <v>0</v>
      </c>
      <c r="F737" s="64">
        <f>Table323[[#This Row],[HES Single]]+Table323[[#This Row],[HES 2-4]]+Table323[[#This Row],[HES 4+]]</f>
        <v>0</v>
      </c>
      <c r="G737" s="64">
        <v>0</v>
      </c>
      <c r="H737" s="64">
        <v>0</v>
      </c>
      <c r="I737" s="64">
        <v>0</v>
      </c>
      <c r="J737" s="75">
        <v>0</v>
      </c>
      <c r="K737">
        <f t="shared" si="12"/>
        <v>0</v>
      </c>
      <c r="L737" s="64">
        <v>0</v>
      </c>
      <c r="M737" s="64">
        <v>0</v>
      </c>
      <c r="N737" s="64">
        <v>0</v>
      </c>
      <c r="O737" s="75">
        <v>0</v>
      </c>
      <c r="Q737" s="24"/>
    </row>
    <row r="738" spans="1:17" x14ac:dyDescent="0.35">
      <c r="A738" t="s">
        <v>136</v>
      </c>
      <c r="B738" s="72">
        <v>9001209000</v>
      </c>
      <c r="C738" s="74" t="s">
        <v>45</v>
      </c>
      <c r="D738" s="40">
        <v>452.80284</v>
      </c>
      <c r="E738" s="40">
        <v>0</v>
      </c>
      <c r="F738" s="64">
        <f>Table323[[#This Row],[HES Single]]+Table323[[#This Row],[HES 2-4]]+Table323[[#This Row],[HES 4+]]</f>
        <v>0</v>
      </c>
      <c r="G738" s="64">
        <v>0</v>
      </c>
      <c r="H738" s="64">
        <v>0</v>
      </c>
      <c r="I738" s="64">
        <v>0</v>
      </c>
      <c r="J738" s="75">
        <v>0</v>
      </c>
      <c r="K738">
        <f t="shared" si="12"/>
        <v>0</v>
      </c>
      <c r="L738" s="64">
        <v>0</v>
      </c>
      <c r="M738" s="64">
        <v>0</v>
      </c>
      <c r="N738" s="64">
        <v>0</v>
      </c>
      <c r="O738" s="75">
        <v>0</v>
      </c>
      <c r="Q738" s="24"/>
    </row>
    <row r="739" spans="1:17" x14ac:dyDescent="0.35">
      <c r="A739" t="s">
        <v>136</v>
      </c>
      <c r="B739" s="72">
        <v>9001210000</v>
      </c>
      <c r="C739" s="74" t="s">
        <v>45</v>
      </c>
      <c r="D739" s="40">
        <v>43.305779999999999</v>
      </c>
      <c r="E739" s="40">
        <v>0</v>
      </c>
      <c r="F739" s="64">
        <f>Table323[[#This Row],[HES Single]]+Table323[[#This Row],[HES 2-4]]+Table323[[#This Row],[HES 4+]]</f>
        <v>0</v>
      </c>
      <c r="G739" s="64">
        <v>0</v>
      </c>
      <c r="H739" s="64">
        <v>0</v>
      </c>
      <c r="I739" s="64">
        <v>0</v>
      </c>
      <c r="J739" s="75">
        <v>0</v>
      </c>
      <c r="K739">
        <f t="shared" si="12"/>
        <v>0</v>
      </c>
      <c r="L739" s="64">
        <v>0</v>
      </c>
      <c r="M739" s="64">
        <v>0</v>
      </c>
      <c r="N739" s="64">
        <v>0</v>
      </c>
      <c r="O739" s="75">
        <v>0</v>
      </c>
      <c r="Q739" s="24"/>
    </row>
    <row r="740" spans="1:17" x14ac:dyDescent="0.35">
      <c r="A740" t="s">
        <v>136</v>
      </c>
      <c r="B740" s="72">
        <v>9001210200</v>
      </c>
      <c r="C740" s="74" t="s">
        <v>45</v>
      </c>
      <c r="D740" s="40">
        <v>31.752420000000001</v>
      </c>
      <c r="E740" s="40">
        <v>0</v>
      </c>
      <c r="F740" s="64">
        <f>Table323[[#This Row],[HES Single]]+Table323[[#This Row],[HES 2-4]]+Table323[[#This Row],[HES 4+]]</f>
        <v>0</v>
      </c>
      <c r="G740" s="64">
        <v>0</v>
      </c>
      <c r="H740" s="64">
        <v>0</v>
      </c>
      <c r="I740" s="64">
        <v>0</v>
      </c>
      <c r="J740" s="75">
        <v>0</v>
      </c>
      <c r="K740">
        <f t="shared" si="12"/>
        <v>0</v>
      </c>
      <c r="L740" s="64">
        <v>0</v>
      </c>
      <c r="M740" s="64">
        <v>0</v>
      </c>
      <c r="N740" s="64">
        <v>0</v>
      </c>
      <c r="O740" s="75">
        <v>0</v>
      </c>
      <c r="Q740" s="24"/>
    </row>
    <row r="741" spans="1:17" x14ac:dyDescent="0.35">
      <c r="A741" t="s">
        <v>136</v>
      </c>
      <c r="B741" s="72">
        <v>9001210400</v>
      </c>
      <c r="C741" s="74" t="s">
        <v>45</v>
      </c>
      <c r="D741" s="40">
        <v>37.21998</v>
      </c>
      <c r="E741" s="40">
        <v>0</v>
      </c>
      <c r="F741" s="64">
        <f>Table323[[#This Row],[HES Single]]+Table323[[#This Row],[HES 2-4]]+Table323[[#This Row],[HES 4+]]</f>
        <v>0</v>
      </c>
      <c r="G741" s="64">
        <v>0</v>
      </c>
      <c r="H741" s="64">
        <v>0</v>
      </c>
      <c r="I741" s="64">
        <v>0</v>
      </c>
      <c r="J741" s="75">
        <v>0</v>
      </c>
      <c r="K741">
        <f t="shared" si="12"/>
        <v>0</v>
      </c>
      <c r="L741" s="64">
        <v>0</v>
      </c>
      <c r="M741" s="64">
        <v>0</v>
      </c>
      <c r="N741" s="64">
        <v>0</v>
      </c>
      <c r="O741" s="75">
        <v>0</v>
      </c>
      <c r="Q741" s="24"/>
    </row>
    <row r="742" spans="1:17" x14ac:dyDescent="0.35">
      <c r="A742" t="s">
        <v>136</v>
      </c>
      <c r="B742" s="72">
        <v>9001210500</v>
      </c>
      <c r="C742" s="74" t="s">
        <v>45</v>
      </c>
      <c r="D742" s="40">
        <v>143.75529</v>
      </c>
      <c r="E742" s="40">
        <v>450.74</v>
      </c>
      <c r="F742" s="64">
        <f>Table323[[#This Row],[HES Single]]+Table323[[#This Row],[HES 2-4]]+Table323[[#This Row],[HES 4+]]</f>
        <v>1</v>
      </c>
      <c r="G742" s="64">
        <v>1</v>
      </c>
      <c r="H742" s="64">
        <v>0</v>
      </c>
      <c r="I742" s="64">
        <v>0</v>
      </c>
      <c r="J742" s="75">
        <v>450.74</v>
      </c>
      <c r="K742">
        <f t="shared" si="12"/>
        <v>0</v>
      </c>
      <c r="L742" s="64">
        <v>0</v>
      </c>
      <c r="M742" s="64">
        <v>0</v>
      </c>
      <c r="N742" s="64">
        <v>0</v>
      </c>
      <c r="O742" s="75">
        <v>0</v>
      </c>
      <c r="Q742" s="24"/>
    </row>
    <row r="743" spans="1:17" x14ac:dyDescent="0.35">
      <c r="A743" t="s">
        <v>136</v>
      </c>
      <c r="B743" s="72">
        <v>9001210800</v>
      </c>
      <c r="C743" s="74" t="s">
        <v>45</v>
      </c>
      <c r="D743" s="40">
        <v>30.74295</v>
      </c>
      <c r="E743" s="40">
        <v>0</v>
      </c>
      <c r="F743" s="64">
        <f>Table323[[#This Row],[HES Single]]+Table323[[#This Row],[HES 2-4]]+Table323[[#This Row],[HES 4+]]</f>
        <v>0</v>
      </c>
      <c r="G743" s="64">
        <v>0</v>
      </c>
      <c r="H743" s="64">
        <v>0</v>
      </c>
      <c r="I743" s="64">
        <v>0</v>
      </c>
      <c r="J743" s="75">
        <v>0</v>
      </c>
      <c r="K743">
        <f t="shared" si="12"/>
        <v>0</v>
      </c>
      <c r="L743" s="64">
        <v>0</v>
      </c>
      <c r="M743" s="64">
        <v>0</v>
      </c>
      <c r="N743" s="64">
        <v>0</v>
      </c>
      <c r="O743" s="75">
        <v>0</v>
      </c>
      <c r="Q743" s="24"/>
    </row>
    <row r="744" spans="1:17" x14ac:dyDescent="0.35">
      <c r="A744" t="s">
        <v>136</v>
      </c>
      <c r="B744" s="72">
        <v>9001211000</v>
      </c>
      <c r="C744" s="74" t="s">
        <v>45</v>
      </c>
      <c r="D744" s="40">
        <v>600.23375999999996</v>
      </c>
      <c r="E744" s="40">
        <v>0</v>
      </c>
      <c r="F744" s="64">
        <f>Table323[[#This Row],[HES Single]]+Table323[[#This Row],[HES 2-4]]+Table323[[#This Row],[HES 4+]]</f>
        <v>0</v>
      </c>
      <c r="G744" s="64">
        <v>0</v>
      </c>
      <c r="H744" s="64">
        <v>0</v>
      </c>
      <c r="I744" s="64">
        <v>0</v>
      </c>
      <c r="J744" s="75">
        <v>0</v>
      </c>
      <c r="K744">
        <f t="shared" si="12"/>
        <v>0</v>
      </c>
      <c r="L744" s="64">
        <v>0</v>
      </c>
      <c r="M744" s="64">
        <v>0</v>
      </c>
      <c r="N744" s="64">
        <v>0</v>
      </c>
      <c r="O744" s="75">
        <v>0</v>
      </c>
      <c r="Q744" s="24"/>
    </row>
    <row r="745" spans="1:17" x14ac:dyDescent="0.35">
      <c r="A745" t="s">
        <v>136</v>
      </c>
      <c r="B745" s="72">
        <v>9001212000</v>
      </c>
      <c r="C745" s="74" t="s">
        <v>45</v>
      </c>
      <c r="D745" s="40">
        <v>179.44416000000001</v>
      </c>
      <c r="E745" s="40">
        <v>0</v>
      </c>
      <c r="F745" s="64">
        <f>Table323[[#This Row],[HES Single]]+Table323[[#This Row],[HES 2-4]]+Table323[[#This Row],[HES 4+]]</f>
        <v>0</v>
      </c>
      <c r="G745" s="64">
        <v>0</v>
      </c>
      <c r="H745" s="64">
        <v>0</v>
      </c>
      <c r="I745" s="64">
        <v>0</v>
      </c>
      <c r="J745" s="75">
        <v>0</v>
      </c>
      <c r="K745">
        <f t="shared" si="12"/>
        <v>0</v>
      </c>
      <c r="L745" s="64">
        <v>0</v>
      </c>
      <c r="M745" s="64">
        <v>0</v>
      </c>
      <c r="N745" s="64">
        <v>0</v>
      </c>
      <c r="O745" s="75">
        <v>0</v>
      </c>
      <c r="Q745" s="24"/>
    </row>
    <row r="746" spans="1:17" x14ac:dyDescent="0.35">
      <c r="A746" t="s">
        <v>136</v>
      </c>
      <c r="B746" s="72">
        <v>9001213000</v>
      </c>
      <c r="C746" s="74" t="s">
        <v>45</v>
      </c>
      <c r="D746" s="40">
        <v>195.21894</v>
      </c>
      <c r="E746" s="40">
        <v>0</v>
      </c>
      <c r="F746" s="64">
        <f>Table323[[#This Row],[HES Single]]+Table323[[#This Row],[HES 2-4]]+Table323[[#This Row],[HES 4+]]</f>
        <v>0</v>
      </c>
      <c r="G746" s="64">
        <v>0</v>
      </c>
      <c r="H746" s="64">
        <v>0</v>
      </c>
      <c r="I746" s="64">
        <v>0</v>
      </c>
      <c r="J746" s="75">
        <v>0</v>
      </c>
      <c r="K746">
        <f t="shared" si="12"/>
        <v>0</v>
      </c>
      <c r="L746" s="64">
        <v>0</v>
      </c>
      <c r="M746" s="64">
        <v>0</v>
      </c>
      <c r="N746" s="64">
        <v>0</v>
      </c>
      <c r="O746" s="75">
        <v>0</v>
      </c>
      <c r="Q746" s="24"/>
    </row>
    <row r="747" spans="1:17" x14ac:dyDescent="0.35">
      <c r="A747" t="s">
        <v>136</v>
      </c>
      <c r="B747" s="72">
        <v>9001214000</v>
      </c>
      <c r="C747" s="74" t="s">
        <v>45</v>
      </c>
      <c r="D747" s="40">
        <v>364.03226999999998</v>
      </c>
      <c r="E747" s="40">
        <v>0</v>
      </c>
      <c r="F747" s="64">
        <f>Table323[[#This Row],[HES Single]]+Table323[[#This Row],[HES 2-4]]+Table323[[#This Row],[HES 4+]]</f>
        <v>0</v>
      </c>
      <c r="G747" s="64">
        <v>0</v>
      </c>
      <c r="H747" s="64">
        <v>0</v>
      </c>
      <c r="I747" s="64">
        <v>0</v>
      </c>
      <c r="J747" s="75">
        <v>0</v>
      </c>
      <c r="K747">
        <f t="shared" si="12"/>
        <v>0</v>
      </c>
      <c r="L747" s="64">
        <v>0</v>
      </c>
      <c r="M747" s="64">
        <v>0</v>
      </c>
      <c r="N747" s="64">
        <v>0</v>
      </c>
      <c r="O747" s="75">
        <v>0</v>
      </c>
      <c r="Q747" s="24"/>
    </row>
    <row r="748" spans="1:17" x14ac:dyDescent="0.35">
      <c r="A748" t="s">
        <v>136</v>
      </c>
      <c r="B748" s="72">
        <v>9001215000</v>
      </c>
      <c r="C748" s="74" t="s">
        <v>45</v>
      </c>
      <c r="D748" s="40">
        <v>282.4101</v>
      </c>
      <c r="E748" s="40">
        <v>0</v>
      </c>
      <c r="F748" s="64">
        <f>Table323[[#This Row],[HES Single]]+Table323[[#This Row],[HES 2-4]]+Table323[[#This Row],[HES 4+]]</f>
        <v>0</v>
      </c>
      <c r="G748" s="64">
        <v>0</v>
      </c>
      <c r="H748" s="64">
        <v>0</v>
      </c>
      <c r="I748" s="64">
        <v>0</v>
      </c>
      <c r="J748" s="75">
        <v>0</v>
      </c>
      <c r="K748">
        <f t="shared" si="12"/>
        <v>0</v>
      </c>
      <c r="L748" s="64">
        <v>0</v>
      </c>
      <c r="M748" s="64">
        <v>0</v>
      </c>
      <c r="N748" s="64">
        <v>0</v>
      </c>
      <c r="O748" s="75">
        <v>0</v>
      </c>
      <c r="Q748" s="24"/>
    </row>
    <row r="749" spans="1:17" x14ac:dyDescent="0.35">
      <c r="A749" t="s">
        <v>136</v>
      </c>
      <c r="B749" s="72">
        <v>9001216000</v>
      </c>
      <c r="C749" s="74" t="s">
        <v>45</v>
      </c>
      <c r="D749" s="40">
        <v>1214.0253299999999</v>
      </c>
      <c r="E749" s="40">
        <v>8012.13</v>
      </c>
      <c r="F749" s="64">
        <f>Table323[[#This Row],[HES Single]]+Table323[[#This Row],[HES 2-4]]+Table323[[#This Row],[HES 4+]]</f>
        <v>1</v>
      </c>
      <c r="G749" s="64">
        <v>1</v>
      </c>
      <c r="H749" s="64">
        <v>0</v>
      </c>
      <c r="I749" s="64">
        <v>0</v>
      </c>
      <c r="J749" s="75">
        <v>8012.13</v>
      </c>
      <c r="K749">
        <f t="shared" si="12"/>
        <v>0</v>
      </c>
      <c r="L749" s="64">
        <v>0</v>
      </c>
      <c r="M749" s="64">
        <v>0</v>
      </c>
      <c r="N749" s="64">
        <v>0</v>
      </c>
      <c r="O749" s="75">
        <v>0</v>
      </c>
      <c r="Q749" s="24"/>
    </row>
    <row r="750" spans="1:17" x14ac:dyDescent="0.35">
      <c r="A750" t="s">
        <v>136</v>
      </c>
      <c r="B750" s="72">
        <v>9001217000</v>
      </c>
      <c r="C750" s="74" t="s">
        <v>45</v>
      </c>
      <c r="D750" s="40">
        <v>962.55620999999996</v>
      </c>
      <c r="E750" s="40">
        <v>1871.9</v>
      </c>
      <c r="F750" s="64">
        <f>Table323[[#This Row],[HES Single]]+Table323[[#This Row],[HES 2-4]]+Table323[[#This Row],[HES 4+]]</f>
        <v>3</v>
      </c>
      <c r="G750" s="64">
        <v>3</v>
      </c>
      <c r="H750" s="64">
        <v>0</v>
      </c>
      <c r="I750" s="64">
        <v>0</v>
      </c>
      <c r="J750" s="75">
        <v>1529.9</v>
      </c>
      <c r="K750">
        <f t="shared" si="12"/>
        <v>0</v>
      </c>
      <c r="L750" s="64">
        <v>0</v>
      </c>
      <c r="M750" s="64">
        <v>0</v>
      </c>
      <c r="N750" s="64">
        <v>0</v>
      </c>
      <c r="O750" s="75">
        <v>0</v>
      </c>
      <c r="Q750" s="24"/>
    </row>
    <row r="751" spans="1:17" x14ac:dyDescent="0.35">
      <c r="A751" t="s">
        <v>136</v>
      </c>
      <c r="B751" s="72">
        <v>9001218010</v>
      </c>
      <c r="C751" s="74" t="s">
        <v>45</v>
      </c>
      <c r="D751" s="40">
        <v>141.82329000000001</v>
      </c>
      <c r="E751" s="40">
        <v>0</v>
      </c>
      <c r="F751" s="64">
        <f>Table323[[#This Row],[HES Single]]+Table323[[#This Row],[HES 2-4]]+Table323[[#This Row],[HES 4+]]</f>
        <v>0</v>
      </c>
      <c r="G751" s="64">
        <v>0</v>
      </c>
      <c r="H751" s="64">
        <v>0</v>
      </c>
      <c r="I751" s="64">
        <v>0</v>
      </c>
      <c r="J751" s="75">
        <v>0</v>
      </c>
      <c r="K751">
        <f t="shared" si="12"/>
        <v>0</v>
      </c>
      <c r="L751" s="64">
        <v>0</v>
      </c>
      <c r="M751" s="64">
        <v>0</v>
      </c>
      <c r="N751" s="64">
        <v>0</v>
      </c>
      <c r="O751" s="75">
        <v>0</v>
      </c>
      <c r="Q751" s="24"/>
    </row>
    <row r="752" spans="1:17" x14ac:dyDescent="0.35">
      <c r="A752" t="s">
        <v>136</v>
      </c>
      <c r="B752" s="72">
        <v>9001218020</v>
      </c>
      <c r="C752" s="74" t="s">
        <v>45</v>
      </c>
      <c r="D752" s="40">
        <v>448.45584000000002</v>
      </c>
      <c r="E752" s="40">
        <v>462.79</v>
      </c>
      <c r="F752" s="64">
        <f>Table323[[#This Row],[HES Single]]+Table323[[#This Row],[HES 2-4]]+Table323[[#This Row],[HES 4+]]</f>
        <v>1</v>
      </c>
      <c r="G752" s="64">
        <v>1</v>
      </c>
      <c r="H752" s="64">
        <v>0</v>
      </c>
      <c r="I752" s="64">
        <v>0</v>
      </c>
      <c r="J752" s="75">
        <v>462.79</v>
      </c>
      <c r="K752">
        <f t="shared" si="12"/>
        <v>0</v>
      </c>
      <c r="L752" s="64">
        <v>0</v>
      </c>
      <c r="M752" s="64">
        <v>0</v>
      </c>
      <c r="N752" s="64">
        <v>0</v>
      </c>
      <c r="O752" s="75">
        <v>0</v>
      </c>
      <c r="Q752" s="24"/>
    </row>
    <row r="753" spans="1:17" x14ac:dyDescent="0.35">
      <c r="A753" t="s">
        <v>136</v>
      </c>
      <c r="B753" s="72">
        <v>9001219000</v>
      </c>
      <c r="C753" s="74" t="s">
        <v>45</v>
      </c>
      <c r="D753" s="40">
        <v>572.86698000000001</v>
      </c>
      <c r="E753" s="40">
        <v>100</v>
      </c>
      <c r="F753" s="64">
        <f>Table323[[#This Row],[HES Single]]+Table323[[#This Row],[HES 2-4]]+Table323[[#This Row],[HES 4+]]</f>
        <v>0</v>
      </c>
      <c r="G753" s="64">
        <v>0</v>
      </c>
      <c r="H753" s="64">
        <v>0</v>
      </c>
      <c r="I753" s="64">
        <v>0</v>
      </c>
      <c r="J753" s="75">
        <v>0</v>
      </c>
      <c r="K753">
        <f t="shared" si="12"/>
        <v>0</v>
      </c>
      <c r="L753" s="64">
        <v>0</v>
      </c>
      <c r="M753" s="64">
        <v>0</v>
      </c>
      <c r="N753" s="64">
        <v>0</v>
      </c>
      <c r="O753" s="75">
        <v>0</v>
      </c>
      <c r="Q753" s="24"/>
    </row>
    <row r="754" spans="1:17" x14ac:dyDescent="0.35">
      <c r="A754" t="s">
        <v>136</v>
      </c>
      <c r="B754" s="72">
        <v>9001220000</v>
      </c>
      <c r="C754" s="74" t="s">
        <v>45</v>
      </c>
      <c r="D754" s="40">
        <v>314.62137000000001</v>
      </c>
      <c r="E754" s="40">
        <v>0</v>
      </c>
      <c r="F754" s="64">
        <f>Table323[[#This Row],[HES Single]]+Table323[[#This Row],[HES 2-4]]+Table323[[#This Row],[HES 4+]]</f>
        <v>0</v>
      </c>
      <c r="G754" s="64">
        <v>0</v>
      </c>
      <c r="H754" s="64">
        <v>0</v>
      </c>
      <c r="I754" s="64">
        <v>0</v>
      </c>
      <c r="J754" s="75">
        <v>0</v>
      </c>
      <c r="K754">
        <f t="shared" si="12"/>
        <v>0</v>
      </c>
      <c r="L754" s="64">
        <v>0</v>
      </c>
      <c r="M754" s="64">
        <v>0</v>
      </c>
      <c r="N754" s="64">
        <v>0</v>
      </c>
      <c r="O754" s="75">
        <v>0</v>
      </c>
      <c r="Q754" s="24"/>
    </row>
    <row r="755" spans="1:17" x14ac:dyDescent="0.35">
      <c r="A755" t="s">
        <v>136</v>
      </c>
      <c r="B755" s="72">
        <v>9001221000</v>
      </c>
      <c r="C755" s="74" t="s">
        <v>45</v>
      </c>
      <c r="D755" s="40">
        <v>192.86189999999999</v>
      </c>
      <c r="E755" s="40">
        <v>1283.55</v>
      </c>
      <c r="F755" s="64">
        <f>Table323[[#This Row],[HES Single]]+Table323[[#This Row],[HES 2-4]]+Table323[[#This Row],[HES 4+]]</f>
        <v>0</v>
      </c>
      <c r="G755" s="64">
        <v>0</v>
      </c>
      <c r="H755" s="64">
        <v>0</v>
      </c>
      <c r="I755" s="64">
        <v>0</v>
      </c>
      <c r="J755" s="75">
        <v>0</v>
      </c>
      <c r="K755">
        <f t="shared" si="12"/>
        <v>0</v>
      </c>
      <c r="L755" s="64">
        <v>0</v>
      </c>
      <c r="M755" s="64">
        <v>0</v>
      </c>
      <c r="N755" s="64">
        <v>0</v>
      </c>
      <c r="O755" s="75">
        <v>0</v>
      </c>
      <c r="Q755" s="24"/>
    </row>
    <row r="756" spans="1:17" x14ac:dyDescent="0.35">
      <c r="A756" t="s">
        <v>136</v>
      </c>
      <c r="B756" s="72">
        <v>9001222000</v>
      </c>
      <c r="C756" s="74" t="s">
        <v>45</v>
      </c>
      <c r="D756" s="40">
        <v>785.48841000000004</v>
      </c>
      <c r="E756" s="40">
        <v>38814.03</v>
      </c>
      <c r="F756" s="64">
        <f>Table323[[#This Row],[HES Single]]+Table323[[#This Row],[HES 2-4]]+Table323[[#This Row],[HES 4+]]</f>
        <v>1</v>
      </c>
      <c r="G756" s="64">
        <v>1</v>
      </c>
      <c r="H756" s="64">
        <v>0</v>
      </c>
      <c r="I756" s="64">
        <v>0</v>
      </c>
      <c r="J756" s="75">
        <v>3555.2</v>
      </c>
      <c r="K756">
        <f t="shared" si="12"/>
        <v>0</v>
      </c>
      <c r="L756" s="64">
        <v>0</v>
      </c>
      <c r="M756" s="64">
        <v>0</v>
      </c>
      <c r="N756" s="64">
        <v>0</v>
      </c>
      <c r="O756" s="75">
        <v>0</v>
      </c>
      <c r="Q756" s="24"/>
    </row>
    <row r="757" spans="1:17" x14ac:dyDescent="0.35">
      <c r="A757" t="s">
        <v>136</v>
      </c>
      <c r="B757" s="72">
        <v>9001223000</v>
      </c>
      <c r="C757" s="74" t="s">
        <v>45</v>
      </c>
      <c r="D757" s="40">
        <v>422.85201000000001</v>
      </c>
      <c r="E757" s="40">
        <v>159.07</v>
      </c>
      <c r="F757" s="64">
        <f>Table323[[#This Row],[HES Single]]+Table323[[#This Row],[HES 2-4]]+Table323[[#This Row],[HES 4+]]</f>
        <v>0</v>
      </c>
      <c r="G757" s="64">
        <v>0</v>
      </c>
      <c r="H757" s="64">
        <v>0</v>
      </c>
      <c r="I757" s="64">
        <v>0</v>
      </c>
      <c r="J757" s="75">
        <v>0</v>
      </c>
      <c r="K757">
        <f t="shared" si="12"/>
        <v>0</v>
      </c>
      <c r="L757" s="64">
        <v>0</v>
      </c>
      <c r="M757" s="64">
        <v>0</v>
      </c>
      <c r="N757" s="64">
        <v>0</v>
      </c>
      <c r="O757" s="75">
        <v>0</v>
      </c>
      <c r="Q757" s="24"/>
    </row>
    <row r="758" spans="1:17" x14ac:dyDescent="0.35">
      <c r="A758" t="s">
        <v>136</v>
      </c>
      <c r="B758" s="72">
        <v>9001224000</v>
      </c>
      <c r="C758" s="74" t="s">
        <v>45</v>
      </c>
      <c r="D758" s="40">
        <v>19.745039999999999</v>
      </c>
      <c r="E758" s="40">
        <v>0</v>
      </c>
      <c r="F758" s="64">
        <f>Table323[[#This Row],[HES Single]]+Table323[[#This Row],[HES 2-4]]+Table323[[#This Row],[HES 4+]]</f>
        <v>0</v>
      </c>
      <c r="G758" s="64">
        <v>0</v>
      </c>
      <c r="H758" s="64">
        <v>0</v>
      </c>
      <c r="I758" s="64">
        <v>0</v>
      </c>
      <c r="J758" s="75">
        <v>0</v>
      </c>
      <c r="K758">
        <f t="shared" si="12"/>
        <v>0</v>
      </c>
      <c r="L758" s="64">
        <v>0</v>
      </c>
      <c r="M758" s="64">
        <v>0</v>
      </c>
      <c r="N758" s="64">
        <v>0</v>
      </c>
      <c r="O758" s="75">
        <v>0</v>
      </c>
      <c r="Q758" s="24"/>
    </row>
    <row r="759" spans="1:17" x14ac:dyDescent="0.35">
      <c r="A759" t="s">
        <v>136</v>
      </c>
      <c r="B759" s="72">
        <v>9001230100</v>
      </c>
      <c r="C759" s="74" t="s">
        <v>45</v>
      </c>
      <c r="D759" s="40">
        <v>44.730629999999998</v>
      </c>
      <c r="E759" s="40">
        <v>0</v>
      </c>
      <c r="F759" s="64">
        <f>Table323[[#This Row],[HES Single]]+Table323[[#This Row],[HES 2-4]]+Table323[[#This Row],[HES 4+]]</f>
        <v>0</v>
      </c>
      <c r="G759" s="64">
        <v>0</v>
      </c>
      <c r="H759" s="64">
        <v>0</v>
      </c>
      <c r="I759" s="64">
        <v>0</v>
      </c>
      <c r="J759" s="75">
        <v>0</v>
      </c>
      <c r="K759">
        <f t="shared" si="12"/>
        <v>0</v>
      </c>
      <c r="L759" s="64">
        <v>0</v>
      </c>
      <c r="M759" s="64">
        <v>0</v>
      </c>
      <c r="N759" s="64">
        <v>0</v>
      </c>
      <c r="O759" s="75">
        <v>0</v>
      </c>
      <c r="Q759" s="24"/>
    </row>
    <row r="760" spans="1:17" x14ac:dyDescent="0.35">
      <c r="A760" t="s">
        <v>136</v>
      </c>
      <c r="B760" s="72">
        <v>9001240100</v>
      </c>
      <c r="C760" s="74" t="s">
        <v>45</v>
      </c>
      <c r="D760" s="40">
        <v>13.968360000000001</v>
      </c>
      <c r="E760" s="40">
        <v>0</v>
      </c>
      <c r="F760" s="64">
        <f>Table323[[#This Row],[HES Single]]+Table323[[#This Row],[HES 2-4]]+Table323[[#This Row],[HES 4+]]</f>
        <v>0</v>
      </c>
      <c r="G760" s="64">
        <v>0</v>
      </c>
      <c r="H760" s="64">
        <v>0</v>
      </c>
      <c r="I760" s="64">
        <v>0</v>
      </c>
      <c r="J760" s="75">
        <v>0</v>
      </c>
      <c r="K760">
        <f t="shared" si="12"/>
        <v>0</v>
      </c>
      <c r="L760" s="64">
        <v>0</v>
      </c>
      <c r="M760" s="64">
        <v>0</v>
      </c>
      <c r="N760" s="64">
        <v>0</v>
      </c>
      <c r="O760" s="75">
        <v>0</v>
      </c>
      <c r="Q760" s="24"/>
    </row>
    <row r="761" spans="1:17" x14ac:dyDescent="0.35">
      <c r="A761" t="s">
        <v>136</v>
      </c>
      <c r="B761" s="72">
        <v>9001245300</v>
      </c>
      <c r="C761" s="74" t="s">
        <v>45</v>
      </c>
      <c r="D761" s="40">
        <v>53.806200000000004</v>
      </c>
      <c r="E761" s="40">
        <v>0</v>
      </c>
      <c r="F761" s="64">
        <f>Table323[[#This Row],[HES Single]]+Table323[[#This Row],[HES 2-4]]+Table323[[#This Row],[HES 4+]]</f>
        <v>0</v>
      </c>
      <c r="G761" s="64">
        <v>0</v>
      </c>
      <c r="H761" s="64">
        <v>0</v>
      </c>
      <c r="I761" s="64">
        <v>0</v>
      </c>
      <c r="J761" s="75">
        <v>0</v>
      </c>
      <c r="K761">
        <f t="shared" si="12"/>
        <v>0</v>
      </c>
      <c r="L761" s="64">
        <v>0</v>
      </c>
      <c r="M761" s="64">
        <v>0</v>
      </c>
      <c r="N761" s="64">
        <v>0</v>
      </c>
      <c r="O761" s="75">
        <v>0</v>
      </c>
      <c r="Q761" s="24"/>
    </row>
    <row r="762" spans="1:17" x14ac:dyDescent="0.35">
      <c r="A762" t="s">
        <v>136</v>
      </c>
      <c r="B762" s="72">
        <v>9001245400</v>
      </c>
      <c r="C762" s="74" t="s">
        <v>45</v>
      </c>
      <c r="D762" s="40">
        <v>47.676929999999999</v>
      </c>
      <c r="E762" s="40">
        <v>0</v>
      </c>
      <c r="F762" s="64">
        <f>Table323[[#This Row],[HES Single]]+Table323[[#This Row],[HES 2-4]]+Table323[[#This Row],[HES 4+]]</f>
        <v>0</v>
      </c>
      <c r="G762" s="64">
        <v>0</v>
      </c>
      <c r="H762" s="64">
        <v>0</v>
      </c>
      <c r="I762" s="64">
        <v>0</v>
      </c>
      <c r="J762" s="75">
        <v>0</v>
      </c>
      <c r="K762">
        <f t="shared" si="12"/>
        <v>0</v>
      </c>
      <c r="L762" s="64">
        <v>0</v>
      </c>
      <c r="M762" s="64">
        <v>0</v>
      </c>
      <c r="N762" s="64">
        <v>0</v>
      </c>
      <c r="O762" s="75">
        <v>0</v>
      </c>
      <c r="Q762" s="24"/>
    </row>
    <row r="763" spans="1:17" x14ac:dyDescent="0.35">
      <c r="A763" t="s">
        <v>136</v>
      </c>
      <c r="B763" s="72">
        <v>9001245500</v>
      </c>
      <c r="C763" s="74" t="s">
        <v>45</v>
      </c>
      <c r="D763" s="40">
        <v>37.055759999999999</v>
      </c>
      <c r="E763" s="40">
        <v>0</v>
      </c>
      <c r="F763" s="64">
        <f>Table323[[#This Row],[HES Single]]+Table323[[#This Row],[HES 2-4]]+Table323[[#This Row],[HES 4+]]</f>
        <v>0</v>
      </c>
      <c r="G763" s="64">
        <v>0</v>
      </c>
      <c r="H763" s="64">
        <v>0</v>
      </c>
      <c r="I763" s="64">
        <v>0</v>
      </c>
      <c r="J763" s="75">
        <v>0</v>
      </c>
      <c r="K763">
        <f t="shared" si="12"/>
        <v>0</v>
      </c>
      <c r="L763" s="64">
        <v>0</v>
      </c>
      <c r="M763" s="64">
        <v>0</v>
      </c>
      <c r="N763" s="64">
        <v>0</v>
      </c>
      <c r="O763" s="75">
        <v>0</v>
      </c>
      <c r="Q763" s="24"/>
    </row>
    <row r="764" spans="1:17" x14ac:dyDescent="0.35">
      <c r="A764" t="s">
        <v>136</v>
      </c>
      <c r="B764" s="72">
        <v>9001301000</v>
      </c>
      <c r="C764" s="74" t="s">
        <v>45</v>
      </c>
      <c r="D764" s="40">
        <v>438.82481999999999</v>
      </c>
      <c r="E764" s="40">
        <v>1664.47</v>
      </c>
      <c r="F764" s="64">
        <f>Table323[[#This Row],[HES Single]]+Table323[[#This Row],[HES 2-4]]+Table323[[#This Row],[HES 4+]]</f>
        <v>2</v>
      </c>
      <c r="G764" s="64">
        <v>2</v>
      </c>
      <c r="H764" s="64">
        <v>0</v>
      </c>
      <c r="I764" s="64">
        <v>0</v>
      </c>
      <c r="J764" s="75">
        <f>914.47+691.18</f>
        <v>1605.65</v>
      </c>
      <c r="K764">
        <f t="shared" si="12"/>
        <v>0</v>
      </c>
      <c r="L764" s="64">
        <v>0</v>
      </c>
      <c r="M764" s="64">
        <v>0</v>
      </c>
      <c r="N764" s="64">
        <v>0</v>
      </c>
      <c r="O764" s="75">
        <v>0</v>
      </c>
      <c r="Q764" s="24"/>
    </row>
    <row r="765" spans="1:17" x14ac:dyDescent="0.35">
      <c r="A765" t="s">
        <v>136</v>
      </c>
      <c r="B765" s="72">
        <v>9001302000</v>
      </c>
      <c r="C765" s="74" t="s">
        <v>45</v>
      </c>
      <c r="D765" s="40">
        <v>264.62121000000002</v>
      </c>
      <c r="E765" s="40">
        <v>0</v>
      </c>
      <c r="F765" s="64">
        <f>Table323[[#This Row],[HES Single]]+Table323[[#This Row],[HES 2-4]]+Table323[[#This Row],[HES 4+]]</f>
        <v>0</v>
      </c>
      <c r="G765" s="64">
        <v>0</v>
      </c>
      <c r="H765" s="64">
        <v>0</v>
      </c>
      <c r="I765" s="64">
        <v>0</v>
      </c>
      <c r="J765" s="75">
        <v>0</v>
      </c>
      <c r="K765">
        <f t="shared" si="12"/>
        <v>0</v>
      </c>
      <c r="L765" s="64">
        <v>0</v>
      </c>
      <c r="M765" s="64">
        <v>0</v>
      </c>
      <c r="N765" s="64">
        <v>0</v>
      </c>
      <c r="O765" s="75">
        <v>0</v>
      </c>
      <c r="Q765" s="24"/>
    </row>
    <row r="766" spans="1:17" x14ac:dyDescent="0.35">
      <c r="A766" t="s">
        <v>136</v>
      </c>
      <c r="B766" s="72">
        <v>9001303000</v>
      </c>
      <c r="C766" s="74" t="s">
        <v>45</v>
      </c>
      <c r="D766" s="40">
        <v>225.05385000000001</v>
      </c>
      <c r="E766" s="40">
        <v>0</v>
      </c>
      <c r="F766" s="64">
        <f>Table323[[#This Row],[HES Single]]+Table323[[#This Row],[HES 2-4]]+Table323[[#This Row],[HES 4+]]</f>
        <v>0</v>
      </c>
      <c r="G766" s="64">
        <v>0</v>
      </c>
      <c r="H766" s="64">
        <v>0</v>
      </c>
      <c r="I766" s="64">
        <v>0</v>
      </c>
      <c r="J766" s="75">
        <v>0</v>
      </c>
      <c r="K766">
        <f t="shared" si="12"/>
        <v>0</v>
      </c>
      <c r="L766" s="64">
        <v>0</v>
      </c>
      <c r="M766" s="64">
        <v>0</v>
      </c>
      <c r="N766" s="64">
        <v>0</v>
      </c>
      <c r="O766" s="75">
        <v>0</v>
      </c>
      <c r="Q766" s="24"/>
    </row>
    <row r="767" spans="1:17" x14ac:dyDescent="0.35">
      <c r="A767" t="s">
        <v>136</v>
      </c>
      <c r="B767" s="72">
        <v>9001304000</v>
      </c>
      <c r="C767" s="74" t="s">
        <v>45</v>
      </c>
      <c r="D767" s="40">
        <v>360.19725</v>
      </c>
      <c r="E767" s="40">
        <v>457.98</v>
      </c>
      <c r="F767" s="64">
        <f>Table323[[#This Row],[HES Single]]+Table323[[#This Row],[HES 2-4]]+Table323[[#This Row],[HES 4+]]</f>
        <v>1</v>
      </c>
      <c r="G767" s="64">
        <v>1</v>
      </c>
      <c r="H767" s="64">
        <v>0</v>
      </c>
      <c r="I767" s="64">
        <v>0</v>
      </c>
      <c r="J767" s="75">
        <v>457.98</v>
      </c>
      <c r="K767">
        <f t="shared" si="12"/>
        <v>0</v>
      </c>
      <c r="L767" s="64">
        <v>0</v>
      </c>
      <c r="M767" s="64">
        <v>0</v>
      </c>
      <c r="N767" s="64">
        <v>0</v>
      </c>
      <c r="O767" s="75">
        <v>0</v>
      </c>
      <c r="Q767" s="24"/>
    </row>
    <row r="768" spans="1:17" x14ac:dyDescent="0.35">
      <c r="A768" t="s">
        <v>136</v>
      </c>
      <c r="B768" s="72">
        <v>9001305000</v>
      </c>
      <c r="C768" s="74" t="s">
        <v>45</v>
      </c>
      <c r="D768" s="40">
        <v>416.2011</v>
      </c>
      <c r="E768" s="40">
        <v>0</v>
      </c>
      <c r="F768" s="64">
        <f>Table323[[#This Row],[HES Single]]+Table323[[#This Row],[HES 2-4]]+Table323[[#This Row],[HES 4+]]</f>
        <v>0</v>
      </c>
      <c r="G768" s="64">
        <v>0</v>
      </c>
      <c r="H768" s="64">
        <v>0</v>
      </c>
      <c r="I768" s="64">
        <v>0</v>
      </c>
      <c r="J768" s="75">
        <v>0</v>
      </c>
      <c r="K768">
        <f t="shared" si="12"/>
        <v>0</v>
      </c>
      <c r="L768" s="64">
        <v>0</v>
      </c>
      <c r="M768" s="64">
        <v>0</v>
      </c>
      <c r="N768" s="64">
        <v>0</v>
      </c>
      <c r="O768" s="75">
        <v>0</v>
      </c>
      <c r="Q768" s="24"/>
    </row>
    <row r="769" spans="1:17" x14ac:dyDescent="0.35">
      <c r="A769" t="s">
        <v>136</v>
      </c>
      <c r="B769" s="72">
        <v>9001351000</v>
      </c>
      <c r="C769" s="74" t="s">
        <v>45</v>
      </c>
      <c r="D769" s="40">
        <v>202.79721000000001</v>
      </c>
      <c r="E769" s="40">
        <v>0</v>
      </c>
      <c r="F769" s="64">
        <f>Table323[[#This Row],[HES Single]]+Table323[[#This Row],[HES 2-4]]+Table323[[#This Row],[HES 4+]]</f>
        <v>0</v>
      </c>
      <c r="G769" s="64">
        <v>0</v>
      </c>
      <c r="H769" s="64">
        <v>0</v>
      </c>
      <c r="I769" s="64">
        <v>0</v>
      </c>
      <c r="J769" s="75">
        <v>0</v>
      </c>
      <c r="K769">
        <f t="shared" si="12"/>
        <v>0</v>
      </c>
      <c r="L769" s="64">
        <v>0</v>
      </c>
      <c r="M769" s="64">
        <v>0</v>
      </c>
      <c r="N769" s="64">
        <v>0</v>
      </c>
      <c r="O769" s="75">
        <v>0</v>
      </c>
      <c r="Q769" s="24"/>
    </row>
    <row r="770" spans="1:17" x14ac:dyDescent="0.35">
      <c r="A770" t="s">
        <v>136</v>
      </c>
      <c r="B770" s="72">
        <v>9001352000</v>
      </c>
      <c r="C770" s="74" t="s">
        <v>45</v>
      </c>
      <c r="D770" s="40">
        <v>505.34358000000003</v>
      </c>
      <c r="E770" s="40">
        <v>0</v>
      </c>
      <c r="F770" s="64">
        <f>Table323[[#This Row],[HES Single]]+Table323[[#This Row],[HES 2-4]]+Table323[[#This Row],[HES 4+]]</f>
        <v>0</v>
      </c>
      <c r="G770" s="64">
        <v>0</v>
      </c>
      <c r="H770" s="64">
        <v>0</v>
      </c>
      <c r="I770" s="64">
        <v>0</v>
      </c>
      <c r="J770" s="75">
        <v>0</v>
      </c>
      <c r="K770">
        <f t="shared" ref="K770:K970" si="13">L770+M770+N770</f>
        <v>0</v>
      </c>
      <c r="L770" s="64">
        <v>0</v>
      </c>
      <c r="M770" s="64">
        <v>0</v>
      </c>
      <c r="N770" s="64">
        <v>0</v>
      </c>
      <c r="O770" s="75">
        <v>0</v>
      </c>
      <c r="Q770" s="24"/>
    </row>
    <row r="771" spans="1:17" x14ac:dyDescent="0.35">
      <c r="A771" t="s">
        <v>136</v>
      </c>
      <c r="B771" s="72">
        <v>9001353000</v>
      </c>
      <c r="C771" s="74" t="s">
        <v>45</v>
      </c>
      <c r="D771" s="40">
        <v>691.56423000000007</v>
      </c>
      <c r="E771" s="40">
        <v>0</v>
      </c>
      <c r="F771" s="64">
        <f>Table323[[#This Row],[HES Single]]+Table323[[#This Row],[HES 2-4]]+Table323[[#This Row],[HES 4+]]</f>
        <v>0</v>
      </c>
      <c r="G771" s="64">
        <v>0</v>
      </c>
      <c r="H771" s="64">
        <v>0</v>
      </c>
      <c r="I771" s="64">
        <v>0</v>
      </c>
      <c r="J771" s="75">
        <v>0</v>
      </c>
      <c r="K771">
        <f t="shared" si="13"/>
        <v>0</v>
      </c>
      <c r="L771" s="64">
        <v>0</v>
      </c>
      <c r="M771" s="64">
        <v>0</v>
      </c>
      <c r="N771" s="64">
        <v>0</v>
      </c>
      <c r="O771" s="75">
        <v>0</v>
      </c>
      <c r="Q771" s="24"/>
    </row>
    <row r="772" spans="1:17" x14ac:dyDescent="0.35">
      <c r="A772" t="s">
        <v>136</v>
      </c>
      <c r="B772" s="72">
        <v>9001354000</v>
      </c>
      <c r="C772" s="74" t="s">
        <v>45</v>
      </c>
      <c r="D772" s="40">
        <v>1918.8624</v>
      </c>
      <c r="E772" s="40">
        <v>0</v>
      </c>
      <c r="F772" s="64">
        <f>Table323[[#This Row],[HES Single]]+Table323[[#This Row],[HES 2-4]]+Table323[[#This Row],[HES 4+]]</f>
        <v>0</v>
      </c>
      <c r="G772" s="64">
        <v>0</v>
      </c>
      <c r="H772" s="64">
        <v>0</v>
      </c>
      <c r="I772" s="64">
        <v>0</v>
      </c>
      <c r="J772" s="75">
        <v>0</v>
      </c>
      <c r="K772">
        <f t="shared" si="13"/>
        <v>0</v>
      </c>
      <c r="L772" s="64">
        <v>0</v>
      </c>
      <c r="M772" s="64">
        <v>0</v>
      </c>
      <c r="N772" s="64">
        <v>0</v>
      </c>
      <c r="O772" s="75">
        <v>0</v>
      </c>
      <c r="Q772" s="24"/>
    </row>
    <row r="773" spans="1:17" x14ac:dyDescent="0.35">
      <c r="A773" t="s">
        <v>136</v>
      </c>
      <c r="B773" s="72">
        <v>9001425000</v>
      </c>
      <c r="C773" s="74" t="s">
        <v>45</v>
      </c>
      <c r="D773" s="40">
        <v>49986.95478</v>
      </c>
      <c r="E773" s="40">
        <v>47346.81</v>
      </c>
      <c r="F773" s="64">
        <f>Table323[[#This Row],[HES Single]]+Table323[[#This Row],[HES 2-4]]+Table323[[#This Row],[HES 4+]]</f>
        <v>22</v>
      </c>
      <c r="G773" s="64">
        <v>22</v>
      </c>
      <c r="H773" s="64">
        <v>0</v>
      </c>
      <c r="I773" s="64">
        <v>0</v>
      </c>
      <c r="J773" s="75">
        <v>43922.04</v>
      </c>
      <c r="K773">
        <f t="shared" si="13"/>
        <v>0</v>
      </c>
      <c r="L773" s="64">
        <v>0</v>
      </c>
      <c r="M773" s="64">
        <v>0</v>
      </c>
      <c r="N773" s="64">
        <v>0</v>
      </c>
      <c r="O773" s="75">
        <v>0</v>
      </c>
      <c r="Q773" s="24"/>
    </row>
    <row r="774" spans="1:17" x14ac:dyDescent="0.35">
      <c r="A774" t="s">
        <v>136</v>
      </c>
      <c r="B774" s="72">
        <v>9001426000</v>
      </c>
      <c r="C774" s="74" t="s">
        <v>45</v>
      </c>
      <c r="D774" s="40">
        <v>48337.019052000003</v>
      </c>
      <c r="E774" s="40">
        <v>20277.990000000002</v>
      </c>
      <c r="F774" s="64">
        <f>Table323[[#This Row],[HES Single]]+Table323[[#This Row],[HES 2-4]]+Table323[[#This Row],[HES 4+]]</f>
        <v>11</v>
      </c>
      <c r="G774" s="64">
        <v>11</v>
      </c>
      <c r="H774" s="64">
        <v>0</v>
      </c>
      <c r="I774" s="64">
        <v>0</v>
      </c>
      <c r="J774" s="75">
        <v>20028.88</v>
      </c>
      <c r="K774">
        <f t="shared" si="13"/>
        <v>0</v>
      </c>
      <c r="L774" s="64">
        <v>0</v>
      </c>
      <c r="M774" s="64">
        <v>0</v>
      </c>
      <c r="N774" s="64">
        <v>0</v>
      </c>
      <c r="O774" s="75">
        <v>0</v>
      </c>
      <c r="Q774" s="24"/>
    </row>
    <row r="775" spans="1:17" x14ac:dyDescent="0.35">
      <c r="A775" t="s">
        <v>136</v>
      </c>
      <c r="B775" s="72">
        <v>9001427000</v>
      </c>
      <c r="C775" s="74" t="s">
        <v>45</v>
      </c>
      <c r="D775" s="40">
        <v>48652.300199999998</v>
      </c>
      <c r="E775" s="40">
        <v>22563.360000000001</v>
      </c>
      <c r="F775" s="64">
        <f>Table323[[#This Row],[HES Single]]+Table323[[#This Row],[HES 2-4]]+Table323[[#This Row],[HES 4+]]</f>
        <v>11</v>
      </c>
      <c r="G775" s="64">
        <v>11</v>
      </c>
      <c r="H775" s="64">
        <v>0</v>
      </c>
      <c r="I775" s="64">
        <v>0</v>
      </c>
      <c r="J775" s="75">
        <v>19546.3</v>
      </c>
      <c r="K775">
        <f t="shared" si="13"/>
        <v>0</v>
      </c>
      <c r="L775" s="64">
        <v>0</v>
      </c>
      <c r="M775" s="64">
        <v>0</v>
      </c>
      <c r="N775" s="64">
        <v>0</v>
      </c>
      <c r="O775" s="75">
        <v>0</v>
      </c>
      <c r="Q775" s="24"/>
    </row>
    <row r="776" spans="1:17" x14ac:dyDescent="0.35">
      <c r="A776" t="s">
        <v>136</v>
      </c>
      <c r="B776" s="72">
        <v>9001428000</v>
      </c>
      <c r="C776" s="74" t="s">
        <v>45</v>
      </c>
      <c r="D776" s="40">
        <v>67497.020472000004</v>
      </c>
      <c r="E776" s="40">
        <v>55463.35</v>
      </c>
      <c r="F776" s="64">
        <f>Table323[[#This Row],[HES Single]]+Table323[[#This Row],[HES 2-4]]+Table323[[#This Row],[HES 4+]]</f>
        <v>17</v>
      </c>
      <c r="G776" s="64">
        <v>17</v>
      </c>
      <c r="H776" s="64">
        <v>0</v>
      </c>
      <c r="I776" s="64">
        <v>0</v>
      </c>
      <c r="J776" s="75">
        <v>38151.86</v>
      </c>
      <c r="K776">
        <f t="shared" si="13"/>
        <v>0</v>
      </c>
      <c r="L776" s="64">
        <v>0</v>
      </c>
      <c r="M776" s="64">
        <v>0</v>
      </c>
      <c r="N776" s="64">
        <v>0</v>
      </c>
      <c r="O776" s="75">
        <v>0</v>
      </c>
      <c r="Q776" s="24"/>
    </row>
    <row r="777" spans="1:17" x14ac:dyDescent="0.35">
      <c r="A777" t="s">
        <v>136</v>
      </c>
      <c r="B777" s="72">
        <v>9001429000</v>
      </c>
      <c r="C777" s="74" t="s">
        <v>45</v>
      </c>
      <c r="D777" s="40">
        <v>22299.618789</v>
      </c>
      <c r="E777" s="40">
        <v>13098.59</v>
      </c>
      <c r="F777" s="64">
        <f>Table323[[#This Row],[HES Single]]+Table323[[#This Row],[HES 2-4]]+Table323[[#This Row],[HES 4+]]</f>
        <v>3</v>
      </c>
      <c r="G777" s="64">
        <v>3</v>
      </c>
      <c r="H777" s="64">
        <v>0</v>
      </c>
      <c r="I777" s="64">
        <v>0</v>
      </c>
      <c r="J777" s="75">
        <v>11701.7</v>
      </c>
      <c r="K777">
        <f t="shared" si="13"/>
        <v>0</v>
      </c>
      <c r="L777" s="64">
        <v>0</v>
      </c>
      <c r="M777" s="64">
        <v>0</v>
      </c>
      <c r="N777" s="64">
        <v>0</v>
      </c>
      <c r="O777" s="75">
        <v>0</v>
      </c>
      <c r="Q777" s="24"/>
    </row>
    <row r="778" spans="1:17" x14ac:dyDescent="0.35">
      <c r="A778" t="s">
        <v>136</v>
      </c>
      <c r="B778" s="72">
        <v>9001430000</v>
      </c>
      <c r="C778" s="74" t="s">
        <v>45</v>
      </c>
      <c r="D778" s="40">
        <v>37380.07518</v>
      </c>
      <c r="E778" s="40">
        <v>21765.39</v>
      </c>
      <c r="F778" s="64">
        <f>Table323[[#This Row],[HES Single]]+Table323[[#This Row],[HES 2-4]]+Table323[[#This Row],[HES 4+]]</f>
        <v>0</v>
      </c>
      <c r="G778" s="64">
        <v>0</v>
      </c>
      <c r="H778" s="64">
        <v>0</v>
      </c>
      <c r="I778" s="64">
        <v>0</v>
      </c>
      <c r="J778" s="75">
        <v>0</v>
      </c>
      <c r="K778">
        <f t="shared" si="13"/>
        <v>0</v>
      </c>
      <c r="L778" s="64">
        <v>0</v>
      </c>
      <c r="M778" s="64">
        <v>0</v>
      </c>
      <c r="N778" s="64">
        <v>0</v>
      </c>
      <c r="O778" s="75">
        <v>0</v>
      </c>
      <c r="Q778" s="24"/>
    </row>
    <row r="779" spans="1:17" x14ac:dyDescent="0.35">
      <c r="A779" t="s">
        <v>136</v>
      </c>
      <c r="B779" s="72">
        <v>9001431000</v>
      </c>
      <c r="C779" s="74" t="s">
        <v>45</v>
      </c>
      <c r="D779" s="40">
        <v>60934.626984000002</v>
      </c>
      <c r="E779" s="40">
        <v>24795.599999999999</v>
      </c>
      <c r="F779" s="64">
        <f>Table323[[#This Row],[HES Single]]+Table323[[#This Row],[HES 2-4]]+Table323[[#This Row],[HES 4+]]</f>
        <v>14</v>
      </c>
      <c r="G779" s="64">
        <v>14</v>
      </c>
      <c r="H779" s="64">
        <v>0</v>
      </c>
      <c r="I779" s="64">
        <v>0</v>
      </c>
      <c r="J779" s="75">
        <f>29268.4-4475</f>
        <v>24793.4</v>
      </c>
      <c r="K779">
        <f t="shared" si="13"/>
        <v>0</v>
      </c>
      <c r="L779" s="64">
        <v>0</v>
      </c>
      <c r="M779" s="64">
        <v>0</v>
      </c>
      <c r="N779" s="64">
        <v>0</v>
      </c>
      <c r="O779" s="75">
        <v>0</v>
      </c>
      <c r="Q779" s="24"/>
    </row>
    <row r="780" spans="1:17" x14ac:dyDescent="0.35">
      <c r="A780" t="s">
        <v>136</v>
      </c>
      <c r="B780" s="72">
        <v>9001432000</v>
      </c>
      <c r="C780" s="74" t="s">
        <v>45</v>
      </c>
      <c r="D780" s="40">
        <v>35020.694079000001</v>
      </c>
      <c r="E780" s="40">
        <v>35380.93</v>
      </c>
      <c r="F780" s="64">
        <f>Table323[[#This Row],[HES Single]]+Table323[[#This Row],[HES 2-4]]+Table323[[#This Row],[HES 4+]]</f>
        <v>11</v>
      </c>
      <c r="G780" s="64">
        <v>11</v>
      </c>
      <c r="H780" s="64">
        <v>0</v>
      </c>
      <c r="I780" s="64">
        <v>0</v>
      </c>
      <c r="J780" s="75">
        <v>9562.57</v>
      </c>
      <c r="K780">
        <f t="shared" si="13"/>
        <v>0</v>
      </c>
      <c r="L780" s="64">
        <v>0</v>
      </c>
      <c r="M780" s="64">
        <v>0</v>
      </c>
      <c r="N780" s="64">
        <v>0</v>
      </c>
      <c r="O780" s="75">
        <v>0</v>
      </c>
      <c r="Q780" s="24"/>
    </row>
    <row r="781" spans="1:17" x14ac:dyDescent="0.35">
      <c r="A781" t="s">
        <v>136</v>
      </c>
      <c r="B781" s="72">
        <v>9001433000</v>
      </c>
      <c r="C781" s="74" t="s">
        <v>45</v>
      </c>
      <c r="D781" s="40">
        <v>36017.250108</v>
      </c>
      <c r="E781" s="40">
        <v>36209.040000000001</v>
      </c>
      <c r="F781" s="64">
        <f>Table323[[#This Row],[HES Single]]+Table323[[#This Row],[HES 2-4]]+Table323[[#This Row],[HES 4+]]</f>
        <v>14</v>
      </c>
      <c r="G781" s="64">
        <v>14</v>
      </c>
      <c r="H781" s="64">
        <v>0</v>
      </c>
      <c r="I781" s="64">
        <v>0</v>
      </c>
      <c r="J781" s="75">
        <v>10260.07</v>
      </c>
      <c r="K781">
        <f t="shared" si="13"/>
        <v>0</v>
      </c>
      <c r="L781" s="64">
        <v>0</v>
      </c>
      <c r="M781" s="64">
        <v>0</v>
      </c>
      <c r="N781" s="64">
        <v>0</v>
      </c>
      <c r="O781" s="75">
        <v>0</v>
      </c>
      <c r="Q781" s="24"/>
    </row>
    <row r="782" spans="1:17" x14ac:dyDescent="0.35">
      <c r="A782" t="s">
        <v>136</v>
      </c>
      <c r="B782" s="72">
        <v>9001434000</v>
      </c>
      <c r="C782" s="74" t="s">
        <v>45</v>
      </c>
      <c r="D782" s="40">
        <v>37043.379743999998</v>
      </c>
      <c r="E782" s="40">
        <v>19184.939999999999</v>
      </c>
      <c r="F782" s="64">
        <f>Table323[[#This Row],[HES Single]]+Table323[[#This Row],[HES 2-4]]+Table323[[#This Row],[HES 4+]]</f>
        <v>2</v>
      </c>
      <c r="G782" s="64">
        <v>2</v>
      </c>
      <c r="H782" s="64">
        <v>0</v>
      </c>
      <c r="I782" s="64">
        <v>0</v>
      </c>
      <c r="J782" s="75">
        <v>3313.08</v>
      </c>
      <c r="K782">
        <f t="shared" si="13"/>
        <v>0</v>
      </c>
      <c r="L782" s="64">
        <v>0</v>
      </c>
      <c r="M782" s="64">
        <v>0</v>
      </c>
      <c r="N782" s="64">
        <v>0</v>
      </c>
      <c r="O782" s="75">
        <v>0</v>
      </c>
      <c r="Q782" s="24"/>
    </row>
    <row r="783" spans="1:17" x14ac:dyDescent="0.35">
      <c r="A783" t="s">
        <v>136</v>
      </c>
      <c r="B783" s="72">
        <v>9001435000</v>
      </c>
      <c r="C783" s="74" t="s">
        <v>45</v>
      </c>
      <c r="D783" s="40">
        <v>26598.92109</v>
      </c>
      <c r="E783" s="40">
        <v>34097.82</v>
      </c>
      <c r="F783" s="64">
        <f>Table323[[#This Row],[HES Single]]+Table323[[#This Row],[HES 2-4]]+Table323[[#This Row],[HES 4+]]</f>
        <v>10</v>
      </c>
      <c r="G783" s="64">
        <v>10</v>
      </c>
      <c r="H783" s="64">
        <v>0</v>
      </c>
      <c r="I783" s="64">
        <v>0</v>
      </c>
      <c r="J783" s="75">
        <v>14417.48</v>
      </c>
      <c r="K783">
        <f t="shared" si="13"/>
        <v>0</v>
      </c>
      <c r="L783" s="64">
        <v>0</v>
      </c>
      <c r="M783" s="64">
        <v>0</v>
      </c>
      <c r="N783" s="64">
        <v>0</v>
      </c>
      <c r="O783" s="75">
        <v>0</v>
      </c>
      <c r="Q783" s="24"/>
    </row>
    <row r="784" spans="1:17" x14ac:dyDescent="0.35">
      <c r="A784" t="s">
        <v>136</v>
      </c>
      <c r="B784" s="72">
        <v>9001436000</v>
      </c>
      <c r="C784" s="74" t="s">
        <v>45</v>
      </c>
      <c r="D784" s="40">
        <v>30816.62199</v>
      </c>
      <c r="E784" s="40">
        <v>27502.42</v>
      </c>
      <c r="F784" s="64">
        <f>Table323[[#This Row],[HES Single]]+Table323[[#This Row],[HES 2-4]]+Table323[[#This Row],[HES 4+]]</f>
        <v>18</v>
      </c>
      <c r="G784" s="64">
        <v>18</v>
      </c>
      <c r="H784" s="64">
        <v>0</v>
      </c>
      <c r="I784" s="64">
        <v>0</v>
      </c>
      <c r="J784" s="75">
        <f>16780.61+4475</f>
        <v>21255.61</v>
      </c>
      <c r="K784">
        <f t="shared" si="13"/>
        <v>0</v>
      </c>
      <c r="L784" s="64">
        <v>0</v>
      </c>
      <c r="M784" s="64">
        <v>0</v>
      </c>
      <c r="N784" s="64">
        <v>0</v>
      </c>
      <c r="O784" s="75">
        <v>0</v>
      </c>
      <c r="Q784" s="24"/>
    </row>
    <row r="785" spans="1:17" x14ac:dyDescent="0.35">
      <c r="A785" t="s">
        <v>136</v>
      </c>
      <c r="B785" s="72">
        <v>9001437000</v>
      </c>
      <c r="C785" s="74" t="s">
        <v>45</v>
      </c>
      <c r="D785" s="40">
        <v>23978.845086000001</v>
      </c>
      <c r="E785" s="40">
        <v>12341.02</v>
      </c>
      <c r="F785" s="64">
        <f>Table323[[#This Row],[HES Single]]+Table323[[#This Row],[HES 2-4]]+Table323[[#This Row],[HES 4+]]</f>
        <v>3</v>
      </c>
      <c r="G785" s="64">
        <v>3</v>
      </c>
      <c r="H785" s="64">
        <v>0</v>
      </c>
      <c r="I785" s="64">
        <v>0</v>
      </c>
      <c r="J785" s="75">
        <v>1733.83</v>
      </c>
      <c r="K785">
        <f t="shared" si="13"/>
        <v>0</v>
      </c>
      <c r="L785" s="64">
        <v>0</v>
      </c>
      <c r="M785" s="64">
        <v>0</v>
      </c>
      <c r="N785" s="64">
        <v>0</v>
      </c>
      <c r="O785" s="75">
        <v>0</v>
      </c>
      <c r="Q785" s="24"/>
    </row>
    <row r="786" spans="1:17" x14ac:dyDescent="0.35">
      <c r="A786" t="s">
        <v>136</v>
      </c>
      <c r="B786" s="72">
        <v>9001438000</v>
      </c>
      <c r="C786" s="74" t="s">
        <v>45</v>
      </c>
      <c r="D786" s="40">
        <v>64265.555339999999</v>
      </c>
      <c r="E786" s="40">
        <v>23954.17</v>
      </c>
      <c r="F786" s="64">
        <f>Table323[[#This Row],[HES Single]]+Table323[[#This Row],[HES 2-4]]+Table323[[#This Row],[HES 4+]]</f>
        <v>12</v>
      </c>
      <c r="G786" s="64">
        <v>12</v>
      </c>
      <c r="H786" s="64">
        <v>0</v>
      </c>
      <c r="I786" s="64">
        <v>0</v>
      </c>
      <c r="J786" s="75">
        <v>12339.47</v>
      </c>
      <c r="K786">
        <f t="shared" si="13"/>
        <v>0</v>
      </c>
      <c r="L786" s="64">
        <v>0</v>
      </c>
      <c r="M786" s="64">
        <v>0</v>
      </c>
      <c r="N786" s="64">
        <v>0</v>
      </c>
      <c r="O786" s="75">
        <v>0</v>
      </c>
      <c r="Q786" s="24"/>
    </row>
    <row r="787" spans="1:17" x14ac:dyDescent="0.35">
      <c r="A787" t="s">
        <v>136</v>
      </c>
      <c r="B787" s="72">
        <v>9001439000</v>
      </c>
      <c r="C787" s="74" t="s">
        <v>45</v>
      </c>
      <c r="D787" s="40">
        <v>52450.237392000003</v>
      </c>
      <c r="E787" s="40">
        <v>40667.61</v>
      </c>
      <c r="F787" s="64">
        <f>Table323[[#This Row],[HES Single]]+Table323[[#This Row],[HES 2-4]]+Table323[[#This Row],[HES 4+]]</f>
        <v>15</v>
      </c>
      <c r="G787" s="64">
        <v>15</v>
      </c>
      <c r="H787" s="64">
        <v>0</v>
      </c>
      <c r="I787" s="64">
        <v>0</v>
      </c>
      <c r="J787" s="75">
        <v>37212.94</v>
      </c>
      <c r="K787">
        <f t="shared" si="13"/>
        <v>0</v>
      </c>
      <c r="L787" s="64">
        <v>0</v>
      </c>
      <c r="M787" s="64">
        <v>0</v>
      </c>
      <c r="N787" s="64">
        <v>0</v>
      </c>
      <c r="O787" s="75">
        <v>0</v>
      </c>
      <c r="Q787" s="24"/>
    </row>
    <row r="788" spans="1:17" x14ac:dyDescent="0.35">
      <c r="A788" t="s">
        <v>136</v>
      </c>
      <c r="B788" s="72">
        <v>9001440000</v>
      </c>
      <c r="C788" s="74" t="s">
        <v>45</v>
      </c>
      <c r="D788" s="40">
        <v>5511.7110300000004</v>
      </c>
      <c r="E788" s="40">
        <v>164994.15</v>
      </c>
      <c r="F788" s="64">
        <f>Table323[[#This Row],[HES Single]]+Table323[[#This Row],[HES 2-4]]+Table323[[#This Row],[HES 4+]]</f>
        <v>0</v>
      </c>
      <c r="G788" s="64">
        <v>0</v>
      </c>
      <c r="H788" s="64">
        <v>0</v>
      </c>
      <c r="I788" s="64">
        <v>0</v>
      </c>
      <c r="J788" s="75">
        <v>0</v>
      </c>
      <c r="K788">
        <f t="shared" si="13"/>
        <v>86</v>
      </c>
      <c r="L788" s="64">
        <v>6</v>
      </c>
      <c r="M788" s="64">
        <v>0</v>
      </c>
      <c r="N788" s="64">
        <v>80</v>
      </c>
      <c r="O788" s="75">
        <v>80249.210000000006</v>
      </c>
      <c r="Q788" s="24"/>
    </row>
    <row r="789" spans="1:17" x14ac:dyDescent="0.35">
      <c r="A789" t="s">
        <v>136</v>
      </c>
      <c r="B789" s="72">
        <v>9001442000</v>
      </c>
      <c r="C789" s="74" t="s">
        <v>45</v>
      </c>
      <c r="D789" s="40">
        <v>931.11291000000006</v>
      </c>
      <c r="E789" s="40">
        <v>102.16</v>
      </c>
      <c r="F789" s="64">
        <f>Table323[[#This Row],[HES Single]]+Table323[[#This Row],[HES 2-4]]+Table323[[#This Row],[HES 4+]]</f>
        <v>2</v>
      </c>
      <c r="G789" s="64">
        <v>2</v>
      </c>
      <c r="H789" s="64">
        <v>0</v>
      </c>
      <c r="I789" s="64">
        <v>0</v>
      </c>
      <c r="J789" s="75">
        <v>70.48</v>
      </c>
      <c r="K789">
        <f t="shared" si="13"/>
        <v>0</v>
      </c>
      <c r="L789" s="64">
        <v>0</v>
      </c>
      <c r="M789" s="64">
        <v>0</v>
      </c>
      <c r="N789" s="64">
        <v>0</v>
      </c>
      <c r="O789" s="75">
        <v>0</v>
      </c>
      <c r="Q789" s="24"/>
    </row>
    <row r="790" spans="1:17" x14ac:dyDescent="0.35">
      <c r="A790" t="s">
        <v>136</v>
      </c>
      <c r="B790" s="72">
        <v>9001443000</v>
      </c>
      <c r="C790" s="74" t="s">
        <v>45</v>
      </c>
      <c r="D790" s="40">
        <v>2718.0535199999999</v>
      </c>
      <c r="E790" s="40">
        <v>0</v>
      </c>
      <c r="F790" s="64">
        <f>Table323[[#This Row],[HES Single]]+Table323[[#This Row],[HES 2-4]]+Table323[[#This Row],[HES 4+]]</f>
        <v>0</v>
      </c>
      <c r="G790" s="64">
        <v>0</v>
      </c>
      <c r="H790" s="64">
        <v>0</v>
      </c>
      <c r="I790" s="64">
        <v>0</v>
      </c>
      <c r="J790" s="75">
        <v>0</v>
      </c>
      <c r="K790">
        <f t="shared" si="13"/>
        <v>0</v>
      </c>
      <c r="L790" s="64">
        <v>0</v>
      </c>
      <c r="M790" s="64">
        <v>0</v>
      </c>
      <c r="N790" s="64">
        <v>0</v>
      </c>
      <c r="O790" s="75">
        <v>0</v>
      </c>
      <c r="Q790" s="24"/>
    </row>
    <row r="791" spans="1:17" x14ac:dyDescent="0.35">
      <c r="A791" t="s">
        <v>136</v>
      </c>
      <c r="B791" s="72">
        <v>9001444000</v>
      </c>
      <c r="C791" s="74" t="s">
        <v>45</v>
      </c>
      <c r="D791" s="40">
        <v>7686.9691499999999</v>
      </c>
      <c r="E791" s="40">
        <v>1735.61</v>
      </c>
      <c r="F791" s="64">
        <f>Table323[[#This Row],[HES Single]]+Table323[[#This Row],[HES 2-4]]+Table323[[#This Row],[HES 4+]]</f>
        <v>3</v>
      </c>
      <c r="G791" s="64">
        <v>3</v>
      </c>
      <c r="H791" s="64">
        <v>0</v>
      </c>
      <c r="I791" s="64">
        <v>0</v>
      </c>
      <c r="J791" s="75">
        <v>1700.61</v>
      </c>
      <c r="K791">
        <f t="shared" si="13"/>
        <v>0</v>
      </c>
      <c r="L791" s="64">
        <v>0</v>
      </c>
      <c r="M791" s="64">
        <v>0</v>
      </c>
      <c r="N791" s="64">
        <v>0</v>
      </c>
      <c r="O791" s="75">
        <v>0</v>
      </c>
      <c r="Q791" s="24"/>
    </row>
    <row r="792" spans="1:17" x14ac:dyDescent="0.35">
      <c r="A792" t="s">
        <v>136</v>
      </c>
      <c r="B792" s="72">
        <v>9001445000</v>
      </c>
      <c r="C792" s="74" t="s">
        <v>45</v>
      </c>
      <c r="D792" s="40">
        <v>12912.217710000001</v>
      </c>
      <c r="E792" s="40">
        <v>384.42</v>
      </c>
      <c r="F792" s="64">
        <f>Table323[[#This Row],[HES Single]]+Table323[[#This Row],[HES 2-4]]+Table323[[#This Row],[HES 4+]]</f>
        <v>1</v>
      </c>
      <c r="G792" s="64">
        <v>1</v>
      </c>
      <c r="H792" s="64">
        <v>0</v>
      </c>
      <c r="I792" s="64">
        <v>0</v>
      </c>
      <c r="J792" s="75">
        <v>203.77</v>
      </c>
      <c r="K792">
        <f t="shared" si="13"/>
        <v>0</v>
      </c>
      <c r="L792" s="64">
        <v>0</v>
      </c>
      <c r="M792" s="64">
        <v>0</v>
      </c>
      <c r="N792" s="64">
        <v>0</v>
      </c>
      <c r="O792" s="75">
        <v>0</v>
      </c>
      <c r="Q792" s="24"/>
    </row>
    <row r="793" spans="1:17" x14ac:dyDescent="0.35">
      <c r="A793" t="s">
        <v>136</v>
      </c>
      <c r="B793" s="72">
        <v>9001446000</v>
      </c>
      <c r="C793" s="74" t="s">
        <v>45</v>
      </c>
      <c r="D793" s="40">
        <v>66523.58034</v>
      </c>
      <c r="E793" s="40">
        <v>26423.49</v>
      </c>
      <c r="F793" s="64">
        <f>Table323[[#This Row],[HES Single]]+Table323[[#This Row],[HES 2-4]]+Table323[[#This Row],[HES 4+]]</f>
        <v>10</v>
      </c>
      <c r="G793" s="64">
        <v>10</v>
      </c>
      <c r="H793" s="64">
        <v>0</v>
      </c>
      <c r="I793" s="64">
        <v>0</v>
      </c>
      <c r="J793" s="75">
        <v>22370.49</v>
      </c>
      <c r="K793">
        <f t="shared" si="13"/>
        <v>0</v>
      </c>
      <c r="L793" s="64">
        <v>0</v>
      </c>
      <c r="M793" s="64">
        <v>0</v>
      </c>
      <c r="N793" s="64">
        <v>0</v>
      </c>
      <c r="O793" s="75">
        <v>0</v>
      </c>
      <c r="Q793" s="24"/>
    </row>
    <row r="794" spans="1:17" x14ac:dyDescent="0.35">
      <c r="A794" t="s">
        <v>136</v>
      </c>
      <c r="B794" s="72">
        <v>9001451010</v>
      </c>
      <c r="C794" s="74" t="s">
        <v>45</v>
      </c>
      <c r="D794" s="40">
        <v>323.18979000000002</v>
      </c>
      <c r="E794" s="40">
        <v>0</v>
      </c>
      <c r="F794" s="64">
        <f>Table323[[#This Row],[HES Single]]+Table323[[#This Row],[HES 2-4]]+Table323[[#This Row],[HES 4+]]</f>
        <v>0</v>
      </c>
      <c r="G794" s="64">
        <v>0</v>
      </c>
      <c r="H794" s="64">
        <v>0</v>
      </c>
      <c r="I794" s="64">
        <v>0</v>
      </c>
      <c r="J794" s="75">
        <v>0</v>
      </c>
      <c r="K794">
        <f t="shared" si="13"/>
        <v>0</v>
      </c>
      <c r="L794" s="64">
        <v>0</v>
      </c>
      <c r="M794" s="64">
        <v>0</v>
      </c>
      <c r="N794" s="64">
        <v>0</v>
      </c>
      <c r="O794" s="75">
        <v>0</v>
      </c>
      <c r="Q794" s="24"/>
    </row>
    <row r="795" spans="1:17" x14ac:dyDescent="0.35">
      <c r="A795" t="s">
        <v>136</v>
      </c>
      <c r="B795" s="72">
        <v>9001451020</v>
      </c>
      <c r="C795" s="74" t="s">
        <v>45</v>
      </c>
      <c r="D795" s="40">
        <v>579.03971999999999</v>
      </c>
      <c r="E795" s="40">
        <v>3102.08</v>
      </c>
      <c r="F795" s="64">
        <f>Table323[[#This Row],[HES Single]]+Table323[[#This Row],[HES 2-4]]+Table323[[#This Row],[HES 4+]]</f>
        <v>1</v>
      </c>
      <c r="G795" s="64">
        <v>1</v>
      </c>
      <c r="H795" s="64">
        <v>0</v>
      </c>
      <c r="I795" s="64">
        <v>0</v>
      </c>
      <c r="J795" s="75">
        <v>3102.08</v>
      </c>
      <c r="K795">
        <f t="shared" si="13"/>
        <v>0</v>
      </c>
      <c r="L795" s="64">
        <v>0</v>
      </c>
      <c r="M795" s="64">
        <v>0</v>
      </c>
      <c r="N795" s="64">
        <v>0</v>
      </c>
      <c r="O795" s="75">
        <v>0</v>
      </c>
      <c r="Q795" s="24"/>
    </row>
    <row r="796" spans="1:17" x14ac:dyDescent="0.35">
      <c r="A796" t="s">
        <v>136</v>
      </c>
      <c r="B796" s="72">
        <v>9001452000</v>
      </c>
      <c r="C796" s="74" t="s">
        <v>45</v>
      </c>
      <c r="D796" s="40">
        <v>303.49788000000001</v>
      </c>
      <c r="E796" s="40">
        <v>0</v>
      </c>
      <c r="F796" s="64">
        <f>Table323[[#This Row],[HES Single]]+Table323[[#This Row],[HES 2-4]]+Table323[[#This Row],[HES 4+]]</f>
        <v>0</v>
      </c>
      <c r="G796" s="64">
        <v>0</v>
      </c>
      <c r="H796" s="64">
        <v>0</v>
      </c>
      <c r="I796" s="64">
        <v>0</v>
      </c>
      <c r="J796" s="75">
        <v>0</v>
      </c>
      <c r="K796">
        <f t="shared" si="13"/>
        <v>0</v>
      </c>
      <c r="L796" s="64">
        <v>0</v>
      </c>
      <c r="M796" s="64">
        <v>0</v>
      </c>
      <c r="N796" s="64">
        <v>0</v>
      </c>
      <c r="O796" s="75">
        <v>0</v>
      </c>
      <c r="Q796" s="24"/>
    </row>
    <row r="797" spans="1:17" x14ac:dyDescent="0.35">
      <c r="A797" t="s">
        <v>136</v>
      </c>
      <c r="B797" s="72">
        <v>9001453000</v>
      </c>
      <c r="C797" s="74" t="s">
        <v>45</v>
      </c>
      <c r="D797" s="40">
        <v>440.1096</v>
      </c>
      <c r="E797" s="40">
        <v>2605.19</v>
      </c>
      <c r="F797" s="64">
        <f>Table323[[#This Row],[HES Single]]+Table323[[#This Row],[HES 2-4]]+Table323[[#This Row],[HES 4+]]</f>
        <v>2</v>
      </c>
      <c r="G797" s="64">
        <v>2</v>
      </c>
      <c r="H797" s="64">
        <v>0</v>
      </c>
      <c r="I797" s="64">
        <v>0</v>
      </c>
      <c r="J797" s="75">
        <v>2605.19</v>
      </c>
      <c r="K797">
        <f t="shared" si="13"/>
        <v>0</v>
      </c>
      <c r="L797" s="64">
        <v>0</v>
      </c>
      <c r="M797" s="64">
        <v>0</v>
      </c>
      <c r="N797" s="64">
        <v>0</v>
      </c>
      <c r="O797" s="75">
        <v>0</v>
      </c>
      <c r="Q797" s="24"/>
    </row>
    <row r="798" spans="1:17" x14ac:dyDescent="0.35">
      <c r="A798" t="s">
        <v>136</v>
      </c>
      <c r="B798" s="72">
        <v>9001454000</v>
      </c>
      <c r="C798" s="74" t="s">
        <v>45</v>
      </c>
      <c r="D798" s="40">
        <v>1858.59366</v>
      </c>
      <c r="E798" s="40">
        <v>1185.68</v>
      </c>
      <c r="F798" s="64">
        <f>Table323[[#This Row],[HES Single]]+Table323[[#This Row],[HES 2-4]]+Table323[[#This Row],[HES 4+]]</f>
        <v>1</v>
      </c>
      <c r="G798" s="64">
        <v>1</v>
      </c>
      <c r="H798" s="64">
        <v>0</v>
      </c>
      <c r="I798" s="64">
        <v>0</v>
      </c>
      <c r="J798" s="75">
        <v>1185.68</v>
      </c>
      <c r="K798">
        <f t="shared" si="13"/>
        <v>0</v>
      </c>
      <c r="L798" s="64">
        <v>0</v>
      </c>
      <c r="M798" s="64">
        <v>0</v>
      </c>
      <c r="N798" s="64">
        <v>0</v>
      </c>
      <c r="O798" s="75">
        <v>0</v>
      </c>
      <c r="Q798" s="24"/>
    </row>
    <row r="799" spans="1:17" x14ac:dyDescent="0.35">
      <c r="A799" t="s">
        <v>136</v>
      </c>
      <c r="B799" s="72">
        <v>9001501000</v>
      </c>
      <c r="C799" s="74" t="s">
        <v>45</v>
      </c>
      <c r="D799" s="40">
        <v>358.75790999999998</v>
      </c>
      <c r="E799" s="40">
        <v>0</v>
      </c>
      <c r="F799" s="64">
        <f>Table323[[#This Row],[HES Single]]+Table323[[#This Row],[HES 2-4]]+Table323[[#This Row],[HES 4+]]</f>
        <v>0</v>
      </c>
      <c r="G799" s="64">
        <v>0</v>
      </c>
      <c r="H799" s="64">
        <v>0</v>
      </c>
      <c r="I799" s="64">
        <v>0</v>
      </c>
      <c r="J799" s="75">
        <v>0</v>
      </c>
      <c r="K799">
        <f t="shared" si="13"/>
        <v>0</v>
      </c>
      <c r="L799" s="64">
        <v>0</v>
      </c>
      <c r="M799" s="64">
        <v>0</v>
      </c>
      <c r="N799" s="64">
        <v>0</v>
      </c>
      <c r="O799" s="75">
        <v>0</v>
      </c>
      <c r="Q799" s="24"/>
    </row>
    <row r="800" spans="1:17" x14ac:dyDescent="0.35">
      <c r="A800" t="s">
        <v>136</v>
      </c>
      <c r="B800" s="72">
        <v>9001502000</v>
      </c>
      <c r="C800" s="74" t="s">
        <v>45</v>
      </c>
      <c r="D800" s="40">
        <v>208.03775999999999</v>
      </c>
      <c r="E800" s="40">
        <v>0</v>
      </c>
      <c r="F800" s="64">
        <f>Table323[[#This Row],[HES Single]]+Table323[[#This Row],[HES 2-4]]+Table323[[#This Row],[HES 4+]]</f>
        <v>0</v>
      </c>
      <c r="G800" s="64">
        <v>0</v>
      </c>
      <c r="H800" s="64">
        <v>0</v>
      </c>
      <c r="I800" s="64">
        <v>0</v>
      </c>
      <c r="J800" s="75">
        <v>0</v>
      </c>
      <c r="K800">
        <f t="shared" si="13"/>
        <v>0</v>
      </c>
      <c r="L800" s="64">
        <v>0</v>
      </c>
      <c r="M800" s="64">
        <v>0</v>
      </c>
      <c r="N800" s="64">
        <v>0</v>
      </c>
      <c r="O800" s="75">
        <v>0</v>
      </c>
      <c r="Q800" s="24"/>
    </row>
    <row r="801" spans="1:17" x14ac:dyDescent="0.35">
      <c r="A801" t="s">
        <v>136</v>
      </c>
      <c r="B801" s="72">
        <v>9001503000</v>
      </c>
      <c r="C801" s="74" t="s">
        <v>45</v>
      </c>
      <c r="D801" s="40">
        <v>480.17928000000001</v>
      </c>
      <c r="E801" s="40">
        <v>1250</v>
      </c>
      <c r="F801" s="64">
        <f>Table323[[#This Row],[HES Single]]+Table323[[#This Row],[HES 2-4]]+Table323[[#This Row],[HES 4+]]</f>
        <v>0</v>
      </c>
      <c r="G801" s="64">
        <v>0</v>
      </c>
      <c r="H801" s="64">
        <v>0</v>
      </c>
      <c r="I801" s="64">
        <v>0</v>
      </c>
      <c r="J801" s="75">
        <v>0</v>
      </c>
      <c r="K801">
        <f t="shared" si="13"/>
        <v>0</v>
      </c>
      <c r="L801" s="64">
        <v>0</v>
      </c>
      <c r="M801" s="64">
        <v>0</v>
      </c>
      <c r="N801" s="64">
        <v>0</v>
      </c>
      <c r="O801" s="75">
        <v>0</v>
      </c>
      <c r="Q801" s="24"/>
    </row>
    <row r="802" spans="1:17" x14ac:dyDescent="0.35">
      <c r="A802" t="s">
        <v>136</v>
      </c>
      <c r="B802" s="72">
        <v>9001504000</v>
      </c>
      <c r="C802" s="74" t="s">
        <v>45</v>
      </c>
      <c r="D802" s="40">
        <v>161.55867000000001</v>
      </c>
      <c r="E802" s="40">
        <v>0</v>
      </c>
      <c r="F802" s="64">
        <f>Table323[[#This Row],[HES Single]]+Table323[[#This Row],[HES 2-4]]+Table323[[#This Row],[HES 4+]]</f>
        <v>0</v>
      </c>
      <c r="G802" s="64">
        <v>0</v>
      </c>
      <c r="H802" s="64">
        <v>0</v>
      </c>
      <c r="I802" s="64">
        <v>0</v>
      </c>
      <c r="J802" s="75">
        <v>0</v>
      </c>
      <c r="K802">
        <f t="shared" si="13"/>
        <v>0</v>
      </c>
      <c r="L802" s="64">
        <v>0</v>
      </c>
      <c r="M802" s="64">
        <v>0</v>
      </c>
      <c r="N802" s="64">
        <v>0</v>
      </c>
      <c r="O802" s="75">
        <v>0</v>
      </c>
      <c r="Q802" s="24"/>
    </row>
    <row r="803" spans="1:17" x14ac:dyDescent="0.35">
      <c r="A803" t="s">
        <v>136</v>
      </c>
      <c r="B803" s="72">
        <v>9001505000</v>
      </c>
      <c r="C803" s="74" t="s">
        <v>45</v>
      </c>
      <c r="D803" s="40">
        <v>158.5206</v>
      </c>
      <c r="E803" s="40">
        <v>0</v>
      </c>
      <c r="F803" s="64">
        <f>Table323[[#This Row],[HES Single]]+Table323[[#This Row],[HES 2-4]]+Table323[[#This Row],[HES 4+]]</f>
        <v>0</v>
      </c>
      <c r="G803" s="64">
        <v>0</v>
      </c>
      <c r="H803" s="64">
        <v>0</v>
      </c>
      <c r="I803" s="64">
        <v>0</v>
      </c>
      <c r="J803" s="75">
        <v>0</v>
      </c>
      <c r="K803">
        <f t="shared" si="13"/>
        <v>0</v>
      </c>
      <c r="L803" s="64">
        <v>0</v>
      </c>
      <c r="M803" s="64">
        <v>0</v>
      </c>
      <c r="N803" s="64">
        <v>0</v>
      </c>
      <c r="O803" s="75">
        <v>0</v>
      </c>
      <c r="Q803" s="24"/>
    </row>
    <row r="804" spans="1:17" x14ac:dyDescent="0.35">
      <c r="A804" t="s">
        <v>136</v>
      </c>
      <c r="B804" s="72">
        <v>9001506000</v>
      </c>
      <c r="C804" s="74" t="s">
        <v>45</v>
      </c>
      <c r="D804" s="40">
        <v>66.088890000000006</v>
      </c>
      <c r="E804" s="40">
        <v>0</v>
      </c>
      <c r="F804" s="64">
        <f>Table323[[#This Row],[HES Single]]+Table323[[#This Row],[HES 2-4]]+Table323[[#This Row],[HES 4+]]</f>
        <v>0</v>
      </c>
      <c r="G804" s="64">
        <v>0</v>
      </c>
      <c r="H804" s="64">
        <v>0</v>
      </c>
      <c r="I804" s="64">
        <v>0</v>
      </c>
      <c r="J804" s="75">
        <v>0</v>
      </c>
      <c r="K804">
        <f t="shared" si="13"/>
        <v>0</v>
      </c>
      <c r="L804" s="64">
        <v>0</v>
      </c>
      <c r="M804" s="64">
        <v>0</v>
      </c>
      <c r="N804" s="64">
        <v>0</v>
      </c>
      <c r="O804" s="75">
        <v>0</v>
      </c>
      <c r="Q804" s="24"/>
    </row>
    <row r="805" spans="1:17" x14ac:dyDescent="0.35">
      <c r="A805" t="s">
        <v>136</v>
      </c>
      <c r="B805" s="72">
        <v>9001551000</v>
      </c>
      <c r="C805" s="74" t="s">
        <v>45</v>
      </c>
      <c r="D805" s="40">
        <v>897.19664999999998</v>
      </c>
      <c r="E805" s="40">
        <v>0</v>
      </c>
      <c r="F805" s="64">
        <f>Table323[[#This Row],[HES Single]]+Table323[[#This Row],[HES 2-4]]+Table323[[#This Row],[HES 4+]]</f>
        <v>0</v>
      </c>
      <c r="G805" s="64">
        <v>0</v>
      </c>
      <c r="H805" s="64">
        <v>0</v>
      </c>
      <c r="I805" s="64">
        <v>0</v>
      </c>
      <c r="J805" s="75">
        <v>0</v>
      </c>
      <c r="K805">
        <f t="shared" si="13"/>
        <v>0</v>
      </c>
      <c r="L805" s="64">
        <v>0</v>
      </c>
      <c r="M805" s="64">
        <v>0</v>
      </c>
      <c r="N805" s="64">
        <v>0</v>
      </c>
      <c r="O805" s="75">
        <v>0</v>
      </c>
      <c r="Q805" s="24"/>
    </row>
    <row r="806" spans="1:17" x14ac:dyDescent="0.35">
      <c r="A806" t="s">
        <v>136</v>
      </c>
      <c r="B806" s="72">
        <v>9001552000</v>
      </c>
      <c r="C806" s="74" t="s">
        <v>45</v>
      </c>
      <c r="D806" s="40">
        <v>351.1893</v>
      </c>
      <c r="E806" s="40">
        <v>0</v>
      </c>
      <c r="F806" s="64">
        <f>Table323[[#This Row],[HES Single]]+Table323[[#This Row],[HES 2-4]]+Table323[[#This Row],[HES 4+]]</f>
        <v>0</v>
      </c>
      <c r="G806" s="64">
        <v>0</v>
      </c>
      <c r="H806" s="64">
        <v>0</v>
      </c>
      <c r="I806" s="64">
        <v>0</v>
      </c>
      <c r="J806" s="75">
        <v>0</v>
      </c>
      <c r="K806">
        <f t="shared" si="13"/>
        <v>0</v>
      </c>
      <c r="L806" s="64">
        <v>0</v>
      </c>
      <c r="M806" s="64">
        <v>0</v>
      </c>
      <c r="N806" s="64">
        <v>0</v>
      </c>
      <c r="O806" s="75">
        <v>0</v>
      </c>
      <c r="Q806" s="24"/>
    </row>
    <row r="807" spans="1:17" hidden="1" x14ac:dyDescent="0.35">
      <c r="A807" t="s">
        <v>136</v>
      </c>
      <c r="B807" s="72">
        <v>9003466400</v>
      </c>
      <c r="C807" s="74" t="s">
        <v>45</v>
      </c>
      <c r="D807" s="40">
        <v>6.6170999999999998</v>
      </c>
      <c r="E807" s="40">
        <v>0</v>
      </c>
      <c r="F807" s="64">
        <f>Table323[[#This Row],[HES Single]]+Table323[[#This Row],[HES 2-4]]+Table323[[#This Row],[HES 4+]]</f>
        <v>0</v>
      </c>
      <c r="G807" s="64">
        <v>0</v>
      </c>
      <c r="H807" s="64">
        <v>0</v>
      </c>
      <c r="I807" s="64">
        <v>0</v>
      </c>
      <c r="J807" s="75">
        <v>0</v>
      </c>
      <c r="K807">
        <f t="shared" si="13"/>
        <v>0</v>
      </c>
      <c r="L807" s="64">
        <v>0</v>
      </c>
      <c r="M807" s="64">
        <v>0</v>
      </c>
      <c r="N807" s="64">
        <v>0</v>
      </c>
      <c r="O807" s="75">
        <v>0</v>
      </c>
      <c r="Q807" s="24"/>
    </row>
    <row r="808" spans="1:17" hidden="1" x14ac:dyDescent="0.35">
      <c r="A808" t="s">
        <v>136</v>
      </c>
      <c r="B808" s="72">
        <v>9003471300</v>
      </c>
      <c r="C808" s="74" t="s">
        <v>45</v>
      </c>
      <c r="D808" s="40">
        <v>37.287599999999998</v>
      </c>
      <c r="E808" s="40">
        <v>0</v>
      </c>
      <c r="F808" s="64">
        <f>Table323[[#This Row],[HES Single]]+Table323[[#This Row],[HES 2-4]]+Table323[[#This Row],[HES 4+]]</f>
        <v>0</v>
      </c>
      <c r="G808" s="64">
        <v>0</v>
      </c>
      <c r="H808" s="64">
        <v>0</v>
      </c>
      <c r="I808" s="64">
        <v>0</v>
      </c>
      <c r="J808" s="75">
        <v>0</v>
      </c>
      <c r="K808">
        <f t="shared" si="13"/>
        <v>0</v>
      </c>
      <c r="L808" s="64">
        <v>0</v>
      </c>
      <c r="M808" s="64">
        <v>0</v>
      </c>
      <c r="N808" s="64">
        <v>0</v>
      </c>
      <c r="O808" s="75">
        <v>0</v>
      </c>
      <c r="Q808" s="24"/>
    </row>
    <row r="809" spans="1:17" hidden="1" x14ac:dyDescent="0.35">
      <c r="A809" t="s">
        <v>136</v>
      </c>
      <c r="B809" s="72">
        <v>9003476100</v>
      </c>
      <c r="C809" s="74" t="s">
        <v>45</v>
      </c>
      <c r="D809" s="40">
        <v>23.38203</v>
      </c>
      <c r="E809" s="40">
        <v>0</v>
      </c>
      <c r="F809" s="64">
        <f>Table323[[#This Row],[HES Single]]+Table323[[#This Row],[HES 2-4]]+Table323[[#This Row],[HES 4+]]</f>
        <v>0</v>
      </c>
      <c r="G809" s="64">
        <v>0</v>
      </c>
      <c r="H809" s="64">
        <v>0</v>
      </c>
      <c r="I809" s="64">
        <v>0</v>
      </c>
      <c r="J809" s="75">
        <v>0</v>
      </c>
      <c r="K809">
        <f t="shared" si="13"/>
        <v>0</v>
      </c>
      <c r="L809" s="64">
        <v>0</v>
      </c>
      <c r="M809" s="64">
        <v>0</v>
      </c>
      <c r="N809" s="64">
        <v>0</v>
      </c>
      <c r="O809" s="75">
        <v>0</v>
      </c>
      <c r="Q809" s="24"/>
    </row>
    <row r="810" spans="1:17" hidden="1" x14ac:dyDescent="0.35">
      <c r="A810" t="s">
        <v>136</v>
      </c>
      <c r="B810" s="72">
        <v>9003481200</v>
      </c>
      <c r="C810" s="74" t="s">
        <v>45</v>
      </c>
      <c r="D810" s="40">
        <v>32.443109999999997</v>
      </c>
      <c r="E810" s="40">
        <v>0</v>
      </c>
      <c r="F810" s="64">
        <f>Table323[[#This Row],[HES Single]]+Table323[[#This Row],[HES 2-4]]+Table323[[#This Row],[HES 4+]]</f>
        <v>0</v>
      </c>
      <c r="G810" s="64">
        <v>0</v>
      </c>
      <c r="H810" s="64">
        <v>0</v>
      </c>
      <c r="I810" s="64">
        <v>0</v>
      </c>
      <c r="J810" s="75">
        <v>0</v>
      </c>
      <c r="K810">
        <f t="shared" si="13"/>
        <v>0</v>
      </c>
      <c r="L810" s="64">
        <v>0</v>
      </c>
      <c r="M810" s="64">
        <v>0</v>
      </c>
      <c r="N810" s="64">
        <v>0</v>
      </c>
      <c r="O810" s="75">
        <v>0</v>
      </c>
      <c r="Q810" s="24"/>
    </row>
    <row r="811" spans="1:17" hidden="1" x14ac:dyDescent="0.35">
      <c r="A811" t="s">
        <v>136</v>
      </c>
      <c r="B811" s="72">
        <v>9003496800</v>
      </c>
      <c r="C811" s="74" t="s">
        <v>45</v>
      </c>
      <c r="D811" s="40">
        <v>28.472850000000001</v>
      </c>
      <c r="E811" s="40">
        <v>0</v>
      </c>
      <c r="F811" s="64">
        <f>Table323[[#This Row],[HES Single]]+Table323[[#This Row],[HES 2-4]]+Table323[[#This Row],[HES 4+]]</f>
        <v>0</v>
      </c>
      <c r="G811" s="64">
        <v>0</v>
      </c>
      <c r="H811" s="64">
        <v>0</v>
      </c>
      <c r="I811" s="64">
        <v>0</v>
      </c>
      <c r="J811" s="75">
        <v>0</v>
      </c>
      <c r="K811">
        <f t="shared" si="13"/>
        <v>0</v>
      </c>
      <c r="L811" s="64">
        <v>0</v>
      </c>
      <c r="M811" s="64">
        <v>0</v>
      </c>
      <c r="N811" s="64">
        <v>0</v>
      </c>
      <c r="O811" s="75">
        <v>0</v>
      </c>
      <c r="Q811" s="24"/>
    </row>
    <row r="812" spans="1:17" hidden="1" x14ac:dyDescent="0.35">
      <c r="A812" t="s">
        <v>136</v>
      </c>
      <c r="B812" s="72">
        <v>9003497200</v>
      </c>
      <c r="C812" s="74" t="s">
        <v>45</v>
      </c>
      <c r="D812" s="40">
        <v>31.88766</v>
      </c>
      <c r="E812" s="40">
        <v>0</v>
      </c>
      <c r="F812" s="64">
        <f>Table323[[#This Row],[HES Single]]+Table323[[#This Row],[HES 2-4]]+Table323[[#This Row],[HES 4+]]</f>
        <v>0</v>
      </c>
      <c r="G812" s="64">
        <v>0</v>
      </c>
      <c r="H812" s="64">
        <v>0</v>
      </c>
      <c r="I812" s="64">
        <v>0</v>
      </c>
      <c r="J812" s="75">
        <v>0</v>
      </c>
      <c r="K812">
        <f t="shared" si="13"/>
        <v>0</v>
      </c>
      <c r="L812" s="64">
        <v>0</v>
      </c>
      <c r="M812" s="64">
        <v>0</v>
      </c>
      <c r="N812" s="64">
        <v>0</v>
      </c>
      <c r="O812" s="75">
        <v>0</v>
      </c>
      <c r="Q812" s="24"/>
    </row>
    <row r="813" spans="1:17" hidden="1" x14ac:dyDescent="0.35">
      <c r="A813" t="s">
        <v>136</v>
      </c>
      <c r="B813" s="72">
        <v>9003510200</v>
      </c>
      <c r="C813" s="74" t="s">
        <v>45</v>
      </c>
      <c r="D813" s="40">
        <v>31.55922</v>
      </c>
      <c r="E813" s="40">
        <v>0</v>
      </c>
      <c r="F813" s="64">
        <f>Table323[[#This Row],[HES Single]]+Table323[[#This Row],[HES 2-4]]+Table323[[#This Row],[HES 4+]]</f>
        <v>0</v>
      </c>
      <c r="G813" s="64">
        <v>0</v>
      </c>
      <c r="H813" s="64">
        <v>0</v>
      </c>
      <c r="I813" s="64">
        <v>0</v>
      </c>
      <c r="J813" s="75">
        <v>0</v>
      </c>
      <c r="K813">
        <f t="shared" si="13"/>
        <v>0</v>
      </c>
      <c r="L813" s="64">
        <v>0</v>
      </c>
      <c r="M813" s="64">
        <v>0</v>
      </c>
      <c r="N813" s="64">
        <v>0</v>
      </c>
      <c r="O813" s="75">
        <v>0</v>
      </c>
      <c r="Q813" s="24"/>
    </row>
    <row r="814" spans="1:17" hidden="1" x14ac:dyDescent="0.35">
      <c r="A814" t="s">
        <v>136</v>
      </c>
      <c r="B814" s="72">
        <v>9003520501</v>
      </c>
      <c r="C814" s="74" t="s">
        <v>45</v>
      </c>
      <c r="D814" s="40">
        <v>29.718990000000002</v>
      </c>
      <c r="E814" s="40">
        <v>0</v>
      </c>
      <c r="F814" s="64">
        <f>Table323[[#This Row],[HES Single]]+Table323[[#This Row],[HES 2-4]]+Table323[[#This Row],[HES 4+]]</f>
        <v>0</v>
      </c>
      <c r="G814" s="64">
        <v>0</v>
      </c>
      <c r="H814" s="64">
        <v>0</v>
      </c>
      <c r="I814" s="64">
        <v>0</v>
      </c>
      <c r="J814" s="75">
        <v>0</v>
      </c>
      <c r="K814">
        <f t="shared" si="13"/>
        <v>0</v>
      </c>
      <c r="L814" s="64">
        <v>0</v>
      </c>
      <c r="M814" s="64">
        <v>0</v>
      </c>
      <c r="N814" s="64">
        <v>0</v>
      </c>
      <c r="O814" s="75">
        <v>0</v>
      </c>
      <c r="Q814" s="24"/>
    </row>
    <row r="815" spans="1:17" hidden="1" x14ac:dyDescent="0.35">
      <c r="A815" t="s">
        <v>136</v>
      </c>
      <c r="B815" s="72">
        <v>9005253500</v>
      </c>
      <c r="C815" s="74" t="s">
        <v>45</v>
      </c>
      <c r="D815" s="40">
        <v>39.031230000000001</v>
      </c>
      <c r="E815" s="40">
        <v>0</v>
      </c>
      <c r="F815" s="64">
        <f>Table323[[#This Row],[HES Single]]+Table323[[#This Row],[HES 2-4]]+Table323[[#This Row],[HES 4+]]</f>
        <v>0</v>
      </c>
      <c r="G815" s="64">
        <v>0</v>
      </c>
      <c r="H815" s="64">
        <v>0</v>
      </c>
      <c r="I815" s="64">
        <v>0</v>
      </c>
      <c r="J815" s="75">
        <v>0</v>
      </c>
      <c r="K815">
        <f t="shared" si="13"/>
        <v>0</v>
      </c>
      <c r="L815" s="64">
        <v>0</v>
      </c>
      <c r="M815" s="64">
        <v>0</v>
      </c>
      <c r="N815" s="64">
        <v>0</v>
      </c>
      <c r="O815" s="75">
        <v>0</v>
      </c>
      <c r="Q815" s="24"/>
    </row>
    <row r="816" spans="1:17" hidden="1" x14ac:dyDescent="0.35">
      <c r="A816" t="s">
        <v>136</v>
      </c>
      <c r="B816" s="72">
        <v>9005303100</v>
      </c>
      <c r="C816" s="74" t="s">
        <v>45</v>
      </c>
      <c r="D816" s="40">
        <v>140.05068</v>
      </c>
      <c r="E816" s="40">
        <v>0</v>
      </c>
      <c r="F816" s="64">
        <f>Table323[[#This Row],[HES Single]]+Table323[[#This Row],[HES 2-4]]+Table323[[#This Row],[HES 4+]]</f>
        <v>0</v>
      </c>
      <c r="G816" s="64">
        <v>0</v>
      </c>
      <c r="H816" s="64">
        <v>0</v>
      </c>
      <c r="I816" s="64">
        <v>0</v>
      </c>
      <c r="J816" s="75">
        <v>0</v>
      </c>
      <c r="K816">
        <f t="shared" si="13"/>
        <v>0</v>
      </c>
      <c r="L816" s="64">
        <v>0</v>
      </c>
      <c r="M816" s="64">
        <v>0</v>
      </c>
      <c r="N816" s="64">
        <v>0</v>
      </c>
      <c r="O816" s="75">
        <v>0</v>
      </c>
      <c r="Q816" s="24"/>
    </row>
    <row r="817" spans="1:17" hidden="1" x14ac:dyDescent="0.35">
      <c r="A817" t="s">
        <v>136</v>
      </c>
      <c r="B817" s="72">
        <v>9005320100</v>
      </c>
      <c r="C817" s="74" t="s">
        <v>45</v>
      </c>
      <c r="D817" s="40">
        <v>28.047810000000002</v>
      </c>
      <c r="E817" s="40">
        <v>0</v>
      </c>
      <c r="F817" s="64">
        <f>Table323[[#This Row],[HES Single]]+Table323[[#This Row],[HES 2-4]]+Table323[[#This Row],[HES 4+]]</f>
        <v>0</v>
      </c>
      <c r="G817" s="64">
        <v>0</v>
      </c>
      <c r="H817" s="64">
        <v>0</v>
      </c>
      <c r="I817" s="64">
        <v>0</v>
      </c>
      <c r="J817" s="75">
        <v>0</v>
      </c>
      <c r="K817">
        <f t="shared" si="13"/>
        <v>0</v>
      </c>
      <c r="L817" s="64">
        <v>0</v>
      </c>
      <c r="M817" s="64">
        <v>0</v>
      </c>
      <c r="N817" s="64">
        <v>0</v>
      </c>
      <c r="O817" s="75">
        <v>0</v>
      </c>
      <c r="Q817" s="24"/>
    </row>
    <row r="818" spans="1:17" hidden="1" x14ac:dyDescent="0.35">
      <c r="A818" t="s">
        <v>136</v>
      </c>
      <c r="B818" s="72">
        <v>9007670100</v>
      </c>
      <c r="C818" s="74" t="s">
        <v>45</v>
      </c>
      <c r="D818" s="40">
        <v>40.499549999999999</v>
      </c>
      <c r="E818" s="40">
        <v>0</v>
      </c>
      <c r="F818" s="64">
        <f>Table323[[#This Row],[HES Single]]+Table323[[#This Row],[HES 2-4]]+Table323[[#This Row],[HES 4+]]</f>
        <v>0</v>
      </c>
      <c r="G818" s="64">
        <v>0</v>
      </c>
      <c r="H818" s="64">
        <v>0</v>
      </c>
      <c r="I818" s="64">
        <v>0</v>
      </c>
      <c r="J818" s="75">
        <v>0</v>
      </c>
      <c r="K818">
        <f t="shared" si="13"/>
        <v>0</v>
      </c>
      <c r="L818" s="64">
        <v>0</v>
      </c>
      <c r="M818" s="64">
        <v>0</v>
      </c>
      <c r="N818" s="64">
        <v>0</v>
      </c>
      <c r="O818" s="75">
        <v>0</v>
      </c>
      <c r="Q818" s="24"/>
    </row>
    <row r="819" spans="1:17" hidden="1" x14ac:dyDescent="0.35">
      <c r="A819" t="s">
        <v>136</v>
      </c>
      <c r="B819" s="72">
        <v>9007670200</v>
      </c>
      <c r="C819" s="74" t="s">
        <v>45</v>
      </c>
      <c r="D819" s="40">
        <v>15.204840000000001</v>
      </c>
      <c r="E819" s="40">
        <v>0</v>
      </c>
      <c r="F819" s="64">
        <f>Table323[[#This Row],[HES Single]]+Table323[[#This Row],[HES 2-4]]+Table323[[#This Row],[HES 4+]]</f>
        <v>0</v>
      </c>
      <c r="G819" s="64">
        <v>0</v>
      </c>
      <c r="H819" s="64">
        <v>0</v>
      </c>
      <c r="I819" s="64">
        <v>0</v>
      </c>
      <c r="J819" s="75">
        <v>0</v>
      </c>
      <c r="K819">
        <f t="shared" si="13"/>
        <v>0</v>
      </c>
      <c r="L819" s="64">
        <v>0</v>
      </c>
      <c r="M819" s="64">
        <v>0</v>
      </c>
      <c r="N819" s="64">
        <v>0</v>
      </c>
      <c r="O819" s="75">
        <v>0</v>
      </c>
      <c r="Q819" s="24"/>
    </row>
    <row r="820" spans="1:17" hidden="1" x14ac:dyDescent="0.35">
      <c r="A820" t="s">
        <v>136</v>
      </c>
      <c r="B820" s="72">
        <v>9009194100</v>
      </c>
      <c r="C820" s="74" t="s">
        <v>45</v>
      </c>
      <c r="D820" s="40">
        <v>36.935009999999998</v>
      </c>
      <c r="E820" s="40">
        <v>0</v>
      </c>
      <c r="F820" s="64">
        <f>Table323[[#This Row],[HES Single]]+Table323[[#This Row],[HES 2-4]]+Table323[[#This Row],[HES 4+]]</f>
        <v>0</v>
      </c>
      <c r="G820" s="64">
        <v>0</v>
      </c>
      <c r="H820" s="64">
        <v>0</v>
      </c>
      <c r="I820" s="64">
        <v>0</v>
      </c>
      <c r="J820" s="75">
        <v>0</v>
      </c>
      <c r="K820">
        <f t="shared" si="13"/>
        <v>0</v>
      </c>
      <c r="L820" s="64">
        <v>0</v>
      </c>
      <c r="M820" s="64">
        <v>0</v>
      </c>
      <c r="N820" s="64">
        <v>0</v>
      </c>
      <c r="O820" s="75">
        <v>0</v>
      </c>
      <c r="Q820" s="24"/>
    </row>
    <row r="821" spans="1:17" hidden="1" x14ac:dyDescent="0.35">
      <c r="A821" t="s">
        <v>136</v>
      </c>
      <c r="B821" s="72">
        <v>9009343200</v>
      </c>
      <c r="C821" s="74" t="s">
        <v>45</v>
      </c>
      <c r="D821" s="40">
        <v>74.029409999999999</v>
      </c>
      <c r="E821" s="40">
        <v>0</v>
      </c>
      <c r="F821" s="64">
        <f>Table323[[#This Row],[HES Single]]+Table323[[#This Row],[HES 2-4]]+Table323[[#This Row],[HES 4+]]</f>
        <v>0</v>
      </c>
      <c r="G821" s="64">
        <v>0</v>
      </c>
      <c r="H821" s="64">
        <v>0</v>
      </c>
      <c r="I821" s="64">
        <v>0</v>
      </c>
      <c r="J821" s="75">
        <v>0</v>
      </c>
      <c r="K821">
        <f t="shared" si="13"/>
        <v>0</v>
      </c>
      <c r="L821" s="64">
        <v>0</v>
      </c>
      <c r="M821" s="64">
        <v>0</v>
      </c>
      <c r="N821" s="64">
        <v>0</v>
      </c>
      <c r="O821" s="75">
        <v>0</v>
      </c>
      <c r="Q821" s="24"/>
    </row>
    <row r="822" spans="1:17" hidden="1" x14ac:dyDescent="0.35">
      <c r="A822" t="s">
        <v>136</v>
      </c>
      <c r="B822" s="72">
        <v>9009343300</v>
      </c>
      <c r="C822" s="74" t="s">
        <v>45</v>
      </c>
      <c r="D822" s="40">
        <v>12.973380000000001</v>
      </c>
      <c r="E822" s="40">
        <v>0</v>
      </c>
      <c r="F822" s="64">
        <f>Table323[[#This Row],[HES Single]]+Table323[[#This Row],[HES 2-4]]+Table323[[#This Row],[HES 4+]]</f>
        <v>0</v>
      </c>
      <c r="G822" s="64">
        <v>0</v>
      </c>
      <c r="H822" s="64">
        <v>0</v>
      </c>
      <c r="I822" s="64">
        <v>0</v>
      </c>
      <c r="J822" s="75">
        <v>0</v>
      </c>
      <c r="K822">
        <f t="shared" si="13"/>
        <v>0</v>
      </c>
      <c r="L822" s="64">
        <v>0</v>
      </c>
      <c r="M822" s="64">
        <v>0</v>
      </c>
      <c r="N822" s="64">
        <v>0</v>
      </c>
      <c r="O822" s="75">
        <v>0</v>
      </c>
      <c r="Q822" s="24"/>
    </row>
    <row r="823" spans="1:17" hidden="1" x14ac:dyDescent="0.35">
      <c r="A823" t="s">
        <v>136</v>
      </c>
      <c r="B823" s="72">
        <v>9009345201</v>
      </c>
      <c r="C823" s="74" t="s">
        <v>45</v>
      </c>
      <c r="D823" s="40">
        <v>45.894660000000002</v>
      </c>
      <c r="E823" s="40">
        <v>0</v>
      </c>
      <c r="F823" s="64">
        <f>Table323[[#This Row],[HES Single]]+Table323[[#This Row],[HES 2-4]]+Table323[[#This Row],[HES 4+]]</f>
        <v>0</v>
      </c>
      <c r="G823" s="64">
        <v>0</v>
      </c>
      <c r="H823" s="64">
        <v>0</v>
      </c>
      <c r="I823" s="64">
        <v>0</v>
      </c>
      <c r="J823" s="75">
        <v>0</v>
      </c>
      <c r="K823">
        <f t="shared" si="13"/>
        <v>0</v>
      </c>
      <c r="L823" s="64">
        <v>0</v>
      </c>
      <c r="M823" s="64">
        <v>0</v>
      </c>
      <c r="N823" s="64">
        <v>0</v>
      </c>
      <c r="O823" s="75">
        <v>0</v>
      </c>
      <c r="Q823" s="24"/>
    </row>
    <row r="824" spans="1:17" hidden="1" x14ac:dyDescent="0.35">
      <c r="A824" t="s">
        <v>136</v>
      </c>
      <c r="B824" s="72">
        <v>9009345400</v>
      </c>
      <c r="C824" s="74" t="s">
        <v>45</v>
      </c>
      <c r="D824" s="40">
        <v>35.867580000000004</v>
      </c>
      <c r="E824" s="40">
        <v>0</v>
      </c>
      <c r="F824" s="64">
        <f>Table323[[#This Row],[HES Single]]+Table323[[#This Row],[HES 2-4]]+Table323[[#This Row],[HES 4+]]</f>
        <v>0</v>
      </c>
      <c r="G824" s="64">
        <v>0</v>
      </c>
      <c r="H824" s="64">
        <v>0</v>
      </c>
      <c r="I824" s="64">
        <v>0</v>
      </c>
      <c r="J824" s="75">
        <v>0</v>
      </c>
      <c r="K824">
        <f t="shared" si="13"/>
        <v>0</v>
      </c>
      <c r="L824" s="64">
        <v>0</v>
      </c>
      <c r="M824" s="64">
        <v>0</v>
      </c>
      <c r="N824" s="64">
        <v>0</v>
      </c>
      <c r="O824" s="75">
        <v>0</v>
      </c>
      <c r="Q824" s="24"/>
    </row>
    <row r="825" spans="1:17" hidden="1" x14ac:dyDescent="0.35">
      <c r="A825" t="s">
        <v>136</v>
      </c>
      <c r="B825" s="72">
        <v>9009351000</v>
      </c>
      <c r="C825" s="74" t="s">
        <v>45</v>
      </c>
      <c r="D825" s="40">
        <v>65.4465</v>
      </c>
      <c r="E825" s="40">
        <v>0</v>
      </c>
      <c r="F825" s="64">
        <f>Table323[[#This Row],[HES Single]]+Table323[[#This Row],[HES 2-4]]+Table323[[#This Row],[HES 4+]]</f>
        <v>0</v>
      </c>
      <c r="G825" s="64">
        <v>0</v>
      </c>
      <c r="H825" s="64">
        <v>0</v>
      </c>
      <c r="I825" s="64">
        <v>0</v>
      </c>
      <c r="J825" s="75">
        <v>0</v>
      </c>
      <c r="K825">
        <f t="shared" si="13"/>
        <v>0</v>
      </c>
      <c r="L825" s="64">
        <v>0</v>
      </c>
      <c r="M825" s="64">
        <v>0</v>
      </c>
      <c r="N825" s="64">
        <v>0</v>
      </c>
      <c r="O825" s="75">
        <v>0</v>
      </c>
      <c r="Q825" s="24"/>
    </row>
    <row r="826" spans="1:17" hidden="1" x14ac:dyDescent="0.35">
      <c r="A826" t="s">
        <v>136</v>
      </c>
      <c r="B826" s="72">
        <v>9009352702</v>
      </c>
      <c r="C826" s="74" t="s">
        <v>45</v>
      </c>
      <c r="D826" s="40">
        <v>23.20815</v>
      </c>
      <c r="E826" s="40">
        <v>0</v>
      </c>
      <c r="F826" s="64">
        <f>Table323[[#This Row],[HES Single]]+Table323[[#This Row],[HES 2-4]]+Table323[[#This Row],[HES 4+]]</f>
        <v>0</v>
      </c>
      <c r="G826" s="64">
        <v>0</v>
      </c>
      <c r="H826" s="64">
        <v>0</v>
      </c>
      <c r="I826" s="64">
        <v>0</v>
      </c>
      <c r="J826" s="75">
        <v>0</v>
      </c>
      <c r="K826">
        <f t="shared" si="13"/>
        <v>0</v>
      </c>
      <c r="L826" s="64">
        <v>0</v>
      </c>
      <c r="M826" s="64">
        <v>0</v>
      </c>
      <c r="N826" s="64">
        <v>0</v>
      </c>
      <c r="O826" s="75">
        <v>0</v>
      </c>
      <c r="Q826" s="24"/>
    </row>
    <row r="827" spans="1:17" hidden="1" x14ac:dyDescent="0.35">
      <c r="A827" t="s">
        <v>136</v>
      </c>
      <c r="B827" s="72">
        <v>9015800400</v>
      </c>
      <c r="C827" s="74" t="s">
        <v>45</v>
      </c>
      <c r="D827" s="40">
        <v>7.4092200000000004</v>
      </c>
      <c r="E827" s="40">
        <v>0</v>
      </c>
      <c r="F827" s="64">
        <f>Table323[[#This Row],[HES Single]]+Table323[[#This Row],[HES 2-4]]+Table323[[#This Row],[HES 4+]]</f>
        <v>0</v>
      </c>
      <c r="G827" s="64">
        <v>0</v>
      </c>
      <c r="H827" s="64">
        <v>0</v>
      </c>
      <c r="I827" s="64">
        <v>0</v>
      </c>
      <c r="J827" s="75">
        <v>0</v>
      </c>
      <c r="K827">
        <f t="shared" si="13"/>
        <v>0</v>
      </c>
      <c r="L827" s="64">
        <v>0</v>
      </c>
      <c r="M827" s="64">
        <v>0</v>
      </c>
      <c r="N827" s="64">
        <v>0</v>
      </c>
      <c r="O827" s="75">
        <v>0</v>
      </c>
      <c r="Q827" s="24"/>
    </row>
    <row r="828" spans="1:17" hidden="1" x14ac:dyDescent="0.35">
      <c r="A828" t="s">
        <v>137</v>
      </c>
      <c r="B828" s="72">
        <v>9011650100</v>
      </c>
      <c r="C828" s="74" t="s">
        <v>45</v>
      </c>
      <c r="D828" s="40">
        <v>2510.0012700000002</v>
      </c>
      <c r="E828" s="40">
        <v>1998.67</v>
      </c>
      <c r="F828" s="64">
        <f>Table323[[#This Row],[HES Single]]+Table323[[#This Row],[HES 2-4]]+Table323[[#This Row],[HES 4+]]</f>
        <v>2</v>
      </c>
      <c r="G828" s="64">
        <v>2</v>
      </c>
      <c r="H828" s="64">
        <v>0</v>
      </c>
      <c r="I828" s="64">
        <v>0</v>
      </c>
      <c r="J828" s="75">
        <v>1698.67</v>
      </c>
      <c r="K828">
        <f t="shared" si="13"/>
        <v>0</v>
      </c>
      <c r="L828" s="64">
        <v>0</v>
      </c>
      <c r="M828" s="64">
        <v>0</v>
      </c>
      <c r="N828" s="64">
        <v>0</v>
      </c>
      <c r="O828" s="75">
        <v>0</v>
      </c>
      <c r="Q828" s="24"/>
    </row>
    <row r="829" spans="1:17" hidden="1" x14ac:dyDescent="0.35">
      <c r="A829" t="s">
        <v>137</v>
      </c>
      <c r="B829" s="72">
        <v>9011660101</v>
      </c>
      <c r="C829" s="74" t="s">
        <v>45</v>
      </c>
      <c r="D829" s="40">
        <v>67995.243665999995</v>
      </c>
      <c r="E829" s="40">
        <v>74967.125</v>
      </c>
      <c r="F829" s="64">
        <f>Table323[[#This Row],[HES Single]]+Table323[[#This Row],[HES 2-4]]+Table323[[#This Row],[HES 4+]]</f>
        <v>24</v>
      </c>
      <c r="G829" s="64">
        <v>24</v>
      </c>
      <c r="H829" s="64">
        <v>0</v>
      </c>
      <c r="I829" s="64">
        <v>0</v>
      </c>
      <c r="J829" s="75">
        <v>59576.03</v>
      </c>
      <c r="K829">
        <f t="shared" si="13"/>
        <v>0</v>
      </c>
      <c r="L829" s="64">
        <v>0</v>
      </c>
      <c r="M829" s="64">
        <v>0</v>
      </c>
      <c r="N829" s="64">
        <v>0</v>
      </c>
      <c r="O829" s="75">
        <v>0</v>
      </c>
      <c r="Q829" s="24"/>
    </row>
    <row r="830" spans="1:17" hidden="1" x14ac:dyDescent="0.35">
      <c r="A830" t="s">
        <v>137</v>
      </c>
      <c r="B830" s="72">
        <v>9011660102</v>
      </c>
      <c r="C830" s="74" t="s">
        <v>45</v>
      </c>
      <c r="D830" s="40">
        <v>128904.73822800002</v>
      </c>
      <c r="E830" s="40">
        <v>389940.46500000003</v>
      </c>
      <c r="F830" s="64">
        <f>Table323[[#This Row],[HES Single]]+Table323[[#This Row],[HES 2-4]]+Table323[[#This Row],[HES 4+]]</f>
        <v>88</v>
      </c>
      <c r="G830" s="64">
        <v>88</v>
      </c>
      <c r="H830" s="64">
        <v>0</v>
      </c>
      <c r="I830" s="64">
        <v>0</v>
      </c>
      <c r="J830" s="75">
        <v>222298.23</v>
      </c>
      <c r="K830">
        <f t="shared" si="13"/>
        <v>83</v>
      </c>
      <c r="L830" s="64">
        <v>1</v>
      </c>
      <c r="M830" s="64">
        <v>1</v>
      </c>
      <c r="N830" s="64">
        <v>81</v>
      </c>
      <c r="O830" s="75">
        <v>19705.080000000002</v>
      </c>
      <c r="Q830" s="24"/>
    </row>
    <row r="831" spans="1:17" hidden="1" x14ac:dyDescent="0.35">
      <c r="A831" t="s">
        <v>138</v>
      </c>
      <c r="B831" s="72">
        <v>9007670100</v>
      </c>
      <c r="C831" s="74" t="s">
        <v>45</v>
      </c>
      <c r="D831" s="40">
        <v>72324.459606000004</v>
      </c>
      <c r="E831" s="40">
        <v>82067.960000000006</v>
      </c>
      <c r="F831" s="64">
        <f>Table323[[#This Row],[HES Single]]+Table323[[#This Row],[HES 2-4]]+Table323[[#This Row],[HES 4+]]</f>
        <v>0</v>
      </c>
      <c r="G831" s="64">
        <v>0</v>
      </c>
      <c r="H831" s="64">
        <v>0</v>
      </c>
      <c r="I831" s="64">
        <v>0</v>
      </c>
      <c r="J831" s="75">
        <v>0</v>
      </c>
      <c r="K831">
        <f t="shared" si="13"/>
        <v>1</v>
      </c>
      <c r="L831" s="64">
        <v>0</v>
      </c>
      <c r="M831" s="64">
        <v>1</v>
      </c>
      <c r="N831" s="64">
        <v>0</v>
      </c>
      <c r="O831" s="75">
        <v>48519.22</v>
      </c>
      <c r="Q831" s="24"/>
    </row>
    <row r="832" spans="1:17" hidden="1" x14ac:dyDescent="0.35">
      <c r="A832" t="s">
        <v>138</v>
      </c>
      <c r="B832" s="72">
        <v>9007670200</v>
      </c>
      <c r="C832" s="74" t="s">
        <v>45</v>
      </c>
      <c r="D832" s="40">
        <v>165897.07404899999</v>
      </c>
      <c r="E832" s="40">
        <v>313052.36249999999</v>
      </c>
      <c r="F832" s="64">
        <f>Table323[[#This Row],[HES Single]]+Table323[[#This Row],[HES 2-4]]+Table323[[#This Row],[HES 4+]]</f>
        <v>124</v>
      </c>
      <c r="G832" s="64">
        <f>48+76</f>
        <v>124</v>
      </c>
      <c r="H832" s="64">
        <v>0</v>
      </c>
      <c r="I832" s="64">
        <v>0</v>
      </c>
      <c r="J832" s="75">
        <f>62649.22+157017.11</f>
        <v>219666.33</v>
      </c>
      <c r="K832">
        <f t="shared" si="13"/>
        <v>0</v>
      </c>
      <c r="L832" s="64">
        <v>0</v>
      </c>
      <c r="M832" s="64">
        <v>0</v>
      </c>
      <c r="N832" s="64">
        <v>0</v>
      </c>
      <c r="O832" s="75">
        <v>0</v>
      </c>
      <c r="Q832" s="24"/>
    </row>
    <row r="833" spans="1:17" hidden="1" x14ac:dyDescent="0.35">
      <c r="A833" t="s">
        <v>139</v>
      </c>
      <c r="B833" s="72">
        <v>9009344200</v>
      </c>
      <c r="C833" s="74" t="s">
        <v>45</v>
      </c>
      <c r="D833" s="40">
        <v>419.24400000000003</v>
      </c>
      <c r="E833" s="40">
        <v>0</v>
      </c>
      <c r="F833" s="64">
        <f>Table323[[#This Row],[HES Single]]+Table323[[#This Row],[HES 2-4]]+Table323[[#This Row],[HES 4+]]</f>
        <v>0</v>
      </c>
      <c r="G833" s="64">
        <v>0</v>
      </c>
      <c r="H833" s="64">
        <v>0</v>
      </c>
      <c r="I833" s="64">
        <v>0</v>
      </c>
      <c r="J833" s="75">
        <v>0</v>
      </c>
      <c r="K833">
        <f t="shared" si="13"/>
        <v>0</v>
      </c>
      <c r="L833" s="64">
        <v>0</v>
      </c>
      <c r="M833" s="64">
        <v>0</v>
      </c>
      <c r="N833" s="64">
        <v>0</v>
      </c>
      <c r="O833" s="75">
        <v>0</v>
      </c>
      <c r="Q833" s="24"/>
    </row>
    <row r="834" spans="1:17" hidden="1" x14ac:dyDescent="0.35">
      <c r="A834" t="s">
        <v>139</v>
      </c>
      <c r="B834" s="72">
        <v>9009346101</v>
      </c>
      <c r="C834" s="74" t="s">
        <v>45</v>
      </c>
      <c r="D834" s="40">
        <v>150799.27409399999</v>
      </c>
      <c r="E834" s="40">
        <v>218372.89</v>
      </c>
      <c r="F834" s="64">
        <f>Table323[[#This Row],[HES Single]]+Table323[[#This Row],[HES 2-4]]+Table323[[#This Row],[HES 4+]]</f>
        <v>65</v>
      </c>
      <c r="G834" s="64">
        <v>65</v>
      </c>
      <c r="H834" s="64">
        <v>0</v>
      </c>
      <c r="I834" s="64">
        <v>0</v>
      </c>
      <c r="J834" s="75">
        <v>137236.42000000001</v>
      </c>
      <c r="K834">
        <f t="shared" si="13"/>
        <v>1</v>
      </c>
      <c r="L834" s="64">
        <v>1</v>
      </c>
      <c r="M834" s="64">
        <v>0</v>
      </c>
      <c r="N834" s="64">
        <v>0</v>
      </c>
      <c r="O834" s="75">
        <v>15455.92</v>
      </c>
      <c r="Q834" s="24"/>
    </row>
    <row r="835" spans="1:17" hidden="1" x14ac:dyDescent="0.35">
      <c r="A835" t="s">
        <v>139</v>
      </c>
      <c r="B835" s="72">
        <v>9009346102</v>
      </c>
      <c r="C835" s="74" t="s">
        <v>45</v>
      </c>
      <c r="D835" s="40">
        <v>78860.592384000003</v>
      </c>
      <c r="E835" s="40">
        <v>127516.02</v>
      </c>
      <c r="F835" s="64">
        <f>Table323[[#This Row],[HES Single]]+Table323[[#This Row],[HES 2-4]]+Table323[[#This Row],[HES 4+]]</f>
        <v>30</v>
      </c>
      <c r="G835" s="64">
        <v>30</v>
      </c>
      <c r="H835" s="64">
        <v>0</v>
      </c>
      <c r="I835" s="64">
        <v>0</v>
      </c>
      <c r="J835" s="75">
        <v>68218.740000000005</v>
      </c>
      <c r="K835">
        <f t="shared" si="13"/>
        <v>0</v>
      </c>
      <c r="L835" s="64">
        <v>0</v>
      </c>
      <c r="M835" s="64">
        <v>0</v>
      </c>
      <c r="N835" s="64">
        <v>0</v>
      </c>
      <c r="O835" s="75">
        <v>0</v>
      </c>
      <c r="Q835" s="24"/>
    </row>
    <row r="836" spans="1:17" hidden="1" x14ac:dyDescent="0.35">
      <c r="A836" t="s">
        <v>140</v>
      </c>
      <c r="B836" s="72">
        <v>9011709100</v>
      </c>
      <c r="C836" s="74" t="s">
        <v>45</v>
      </c>
      <c r="D836" s="40">
        <v>276.08762999999999</v>
      </c>
      <c r="E836" s="40">
        <v>0</v>
      </c>
      <c r="F836" s="64">
        <f>Table323[[#This Row],[HES Single]]+Table323[[#This Row],[HES 2-4]]+Table323[[#This Row],[HES 4+]]</f>
        <v>0</v>
      </c>
      <c r="G836" s="64">
        <v>0</v>
      </c>
      <c r="H836" s="64">
        <v>0</v>
      </c>
      <c r="I836" s="64">
        <v>0</v>
      </c>
      <c r="J836" s="75">
        <v>0</v>
      </c>
      <c r="K836">
        <f t="shared" si="13"/>
        <v>0</v>
      </c>
      <c r="L836" s="64">
        <v>0</v>
      </c>
      <c r="M836" s="64">
        <v>0</v>
      </c>
      <c r="N836" s="64">
        <v>0</v>
      </c>
      <c r="O836" s="75">
        <v>0</v>
      </c>
      <c r="Q836" s="24"/>
    </row>
    <row r="837" spans="1:17" hidden="1" x14ac:dyDescent="0.35">
      <c r="A837" t="s">
        <v>140</v>
      </c>
      <c r="B837" s="72">
        <v>9015906100</v>
      </c>
      <c r="C837" s="74" t="s">
        <v>45</v>
      </c>
      <c r="D837" s="40">
        <v>363.87770999999998</v>
      </c>
      <c r="E837" s="40">
        <v>0</v>
      </c>
      <c r="F837" s="64">
        <f>Table323[[#This Row],[HES Single]]+Table323[[#This Row],[HES 2-4]]+Table323[[#This Row],[HES 4+]]</f>
        <v>0</v>
      </c>
      <c r="G837" s="64">
        <v>0</v>
      </c>
      <c r="H837" s="64">
        <v>0</v>
      </c>
      <c r="I837" s="64">
        <v>0</v>
      </c>
      <c r="J837" s="75">
        <v>0</v>
      </c>
      <c r="K837">
        <f t="shared" si="13"/>
        <v>0</v>
      </c>
      <c r="L837" s="64">
        <v>0</v>
      </c>
      <c r="M837" s="64">
        <v>0</v>
      </c>
      <c r="N837" s="64">
        <v>0</v>
      </c>
      <c r="O837" s="75">
        <v>0</v>
      </c>
      <c r="Q837" s="24"/>
    </row>
    <row r="838" spans="1:17" hidden="1" x14ac:dyDescent="0.35">
      <c r="A838" t="s">
        <v>140</v>
      </c>
      <c r="B838" s="72">
        <v>9015907100</v>
      </c>
      <c r="C838" s="74" t="s">
        <v>45</v>
      </c>
      <c r="D838" s="40">
        <v>43095.607380000001</v>
      </c>
      <c r="E838" s="40">
        <v>76896.285000000003</v>
      </c>
      <c r="F838" s="64">
        <f>Table323[[#This Row],[HES Single]]+Table323[[#This Row],[HES 2-4]]+Table323[[#This Row],[HES 4+]]</f>
        <v>12</v>
      </c>
      <c r="G838" s="64">
        <v>12</v>
      </c>
      <c r="H838" s="64">
        <v>0</v>
      </c>
      <c r="I838" s="64">
        <v>0</v>
      </c>
      <c r="J838" s="75">
        <v>14123.41</v>
      </c>
      <c r="K838">
        <f t="shared" si="13"/>
        <v>0</v>
      </c>
      <c r="L838" s="64">
        <v>0</v>
      </c>
      <c r="M838" s="64">
        <v>0</v>
      </c>
      <c r="N838" s="64">
        <v>0</v>
      </c>
      <c r="O838" s="75">
        <v>0</v>
      </c>
      <c r="Q838" s="24"/>
    </row>
    <row r="839" spans="1:17" hidden="1" x14ac:dyDescent="0.35">
      <c r="A839" t="s">
        <v>140</v>
      </c>
      <c r="B839" s="72">
        <v>9015907200</v>
      </c>
      <c r="C839" s="74" t="s">
        <v>45</v>
      </c>
      <c r="D839" s="40">
        <v>54255.986987999997</v>
      </c>
      <c r="E839" s="40">
        <v>85040.21</v>
      </c>
      <c r="F839" s="64">
        <f>Table323[[#This Row],[HES Single]]+Table323[[#This Row],[HES 2-4]]+Table323[[#This Row],[HES 4+]]</f>
        <v>12</v>
      </c>
      <c r="G839" s="64">
        <v>12</v>
      </c>
      <c r="H839" s="64">
        <v>0</v>
      </c>
      <c r="I839" s="64">
        <v>0</v>
      </c>
      <c r="J839" s="75">
        <v>21147.919999999998</v>
      </c>
      <c r="K839">
        <f t="shared" si="13"/>
        <v>0</v>
      </c>
      <c r="L839" s="64">
        <v>0</v>
      </c>
      <c r="M839" s="64">
        <v>0</v>
      </c>
      <c r="N839" s="64">
        <v>0</v>
      </c>
      <c r="O839" s="75">
        <v>0</v>
      </c>
      <c r="Q839" s="24"/>
    </row>
    <row r="840" spans="1:17" hidden="1" x14ac:dyDescent="0.35">
      <c r="A840" t="s">
        <v>140</v>
      </c>
      <c r="B840" s="72">
        <v>9015907300</v>
      </c>
      <c r="C840" s="74" t="s">
        <v>45</v>
      </c>
      <c r="D840" s="40">
        <v>135205.54664400002</v>
      </c>
      <c r="E840" s="40">
        <v>215754.19</v>
      </c>
      <c r="F840" s="64">
        <f>Table323[[#This Row],[HES Single]]+Table323[[#This Row],[HES 2-4]]+Table323[[#This Row],[HES 4+]]</f>
        <v>47</v>
      </c>
      <c r="G840" s="64">
        <v>47</v>
      </c>
      <c r="H840" s="64">
        <v>0</v>
      </c>
      <c r="I840" s="64">
        <v>0</v>
      </c>
      <c r="J840" s="75">
        <v>89796.41</v>
      </c>
      <c r="K840">
        <f t="shared" si="13"/>
        <v>25</v>
      </c>
      <c r="L840" s="64">
        <v>4</v>
      </c>
      <c r="M840" s="64">
        <v>21</v>
      </c>
      <c r="N840" s="64">
        <v>0</v>
      </c>
      <c r="O840" s="75">
        <v>40674.160000000003</v>
      </c>
      <c r="Q840" s="24"/>
    </row>
    <row r="841" spans="1:17" hidden="1" x14ac:dyDescent="0.35">
      <c r="A841" t="s">
        <v>140</v>
      </c>
      <c r="B841" s="72">
        <v>9015908100</v>
      </c>
      <c r="C841" s="74" t="s">
        <v>45</v>
      </c>
      <c r="D841" s="40">
        <v>392.11389000000003</v>
      </c>
      <c r="E841" s="40">
        <v>0</v>
      </c>
      <c r="F841" s="64">
        <f>Table323[[#This Row],[HES Single]]+Table323[[#This Row],[HES 2-4]]+Table323[[#This Row],[HES 4+]]</f>
        <v>0</v>
      </c>
      <c r="G841" s="64">
        <v>0</v>
      </c>
      <c r="H841" s="64">
        <v>0</v>
      </c>
      <c r="I841" s="64">
        <v>0</v>
      </c>
      <c r="J841" s="75">
        <v>0</v>
      </c>
      <c r="K841">
        <f t="shared" si="13"/>
        <v>0</v>
      </c>
      <c r="L841" s="64">
        <v>0</v>
      </c>
      <c r="M841" s="64">
        <v>0</v>
      </c>
      <c r="N841" s="64">
        <v>0</v>
      </c>
      <c r="O841" s="75">
        <v>0</v>
      </c>
      <c r="Q841" s="24"/>
    </row>
    <row r="842" spans="1:17" hidden="1" x14ac:dyDescent="0.35">
      <c r="A842" t="s">
        <v>141</v>
      </c>
      <c r="B842" s="72">
        <v>9003405401</v>
      </c>
      <c r="C842" s="74" t="s">
        <v>45</v>
      </c>
      <c r="D842" s="40">
        <v>757.88979000000006</v>
      </c>
      <c r="E842" s="40">
        <v>0</v>
      </c>
      <c r="F842" s="64">
        <f>Table323[[#This Row],[HES Single]]+Table323[[#This Row],[HES 2-4]]+Table323[[#This Row],[HES 4+]]</f>
        <v>0</v>
      </c>
      <c r="G842" s="64">
        <v>0</v>
      </c>
      <c r="H842" s="64">
        <v>0</v>
      </c>
      <c r="I842" s="64">
        <v>0</v>
      </c>
      <c r="J842" s="75">
        <v>0</v>
      </c>
      <c r="K842">
        <f t="shared" si="13"/>
        <v>0</v>
      </c>
      <c r="L842" s="64">
        <v>0</v>
      </c>
      <c r="M842" s="64">
        <v>0</v>
      </c>
      <c r="N842" s="64">
        <v>0</v>
      </c>
      <c r="O842" s="75">
        <v>0</v>
      </c>
      <c r="Q842" s="24"/>
    </row>
    <row r="843" spans="1:17" hidden="1" x14ac:dyDescent="0.35">
      <c r="A843" t="s">
        <v>141</v>
      </c>
      <c r="B843" s="72">
        <v>9003420400</v>
      </c>
      <c r="C843" s="74" t="s">
        <v>45</v>
      </c>
      <c r="D843" s="40">
        <v>35185.237689000001</v>
      </c>
      <c r="E843" s="40">
        <v>40212.58</v>
      </c>
      <c r="F843" s="64">
        <f>Table323[[#This Row],[HES Single]]+Table323[[#This Row],[HES 2-4]]+Table323[[#This Row],[HES 4+]]</f>
        <v>16</v>
      </c>
      <c r="G843" s="64">
        <v>16</v>
      </c>
      <c r="H843" s="64">
        <v>0</v>
      </c>
      <c r="I843" s="64">
        <v>0</v>
      </c>
      <c r="J843" s="75">
        <v>26574.080000000002</v>
      </c>
      <c r="K843">
        <f t="shared" si="13"/>
        <v>0</v>
      </c>
      <c r="L843" s="64">
        <v>0</v>
      </c>
      <c r="M843" s="64">
        <v>0</v>
      </c>
      <c r="N843" s="64">
        <v>0</v>
      </c>
      <c r="O843" s="75">
        <v>0</v>
      </c>
      <c r="Q843" s="24"/>
    </row>
    <row r="844" spans="1:17" hidden="1" x14ac:dyDescent="0.35">
      <c r="A844" t="s">
        <v>141</v>
      </c>
      <c r="B844" s="72">
        <v>9003420500</v>
      </c>
      <c r="C844" s="74" t="s">
        <v>45</v>
      </c>
      <c r="D844" s="40">
        <v>56289.695196000001</v>
      </c>
      <c r="E844" s="40">
        <v>124645.66</v>
      </c>
      <c r="F844" s="64">
        <f>Table323[[#This Row],[HES Single]]+Table323[[#This Row],[HES 2-4]]+Table323[[#This Row],[HES 4+]]</f>
        <v>17</v>
      </c>
      <c r="G844" s="64">
        <v>17</v>
      </c>
      <c r="H844" s="64">
        <v>0</v>
      </c>
      <c r="I844" s="64">
        <v>0</v>
      </c>
      <c r="J844" s="75">
        <v>20543.25</v>
      </c>
      <c r="K844">
        <f t="shared" si="13"/>
        <v>75</v>
      </c>
      <c r="L844" s="64">
        <v>0</v>
      </c>
      <c r="M844" s="64">
        <v>0</v>
      </c>
      <c r="N844" s="64">
        <v>75</v>
      </c>
      <c r="O844" s="75">
        <f>83621</f>
        <v>83621</v>
      </c>
      <c r="Q844" s="24"/>
    </row>
    <row r="845" spans="1:17" hidden="1" x14ac:dyDescent="0.35">
      <c r="A845" t="s">
        <v>141</v>
      </c>
      <c r="B845" s="72">
        <v>9003420600</v>
      </c>
      <c r="C845" s="74" t="s">
        <v>45</v>
      </c>
      <c r="D845" s="40">
        <v>149537.423553</v>
      </c>
      <c r="E845" s="40">
        <v>275245.35499999998</v>
      </c>
      <c r="F845" s="64">
        <f>Table323[[#This Row],[HES Single]]+Table323[[#This Row],[HES 2-4]]+Table323[[#This Row],[HES 4+]]</f>
        <v>88</v>
      </c>
      <c r="G845" s="64">
        <v>88</v>
      </c>
      <c r="H845" s="64">
        <v>0</v>
      </c>
      <c r="I845" s="64">
        <v>0</v>
      </c>
      <c r="J845" s="75">
        <v>139810.94</v>
      </c>
      <c r="K845">
        <f t="shared" si="13"/>
        <v>129</v>
      </c>
      <c r="L845" s="64">
        <v>0</v>
      </c>
      <c r="M845" s="64">
        <v>0</v>
      </c>
      <c r="N845" s="64">
        <v>129</v>
      </c>
      <c r="O845" s="75">
        <v>132547.78</v>
      </c>
      <c r="Q845" s="24"/>
    </row>
    <row r="846" spans="1:17" hidden="1" x14ac:dyDescent="0.35">
      <c r="A846" t="s">
        <v>141</v>
      </c>
      <c r="B846" s="72">
        <v>9003420700</v>
      </c>
      <c r="C846" s="74" t="s">
        <v>45</v>
      </c>
      <c r="D846" s="40">
        <v>40227.401234999998</v>
      </c>
      <c r="E846" s="40">
        <v>42437.39</v>
      </c>
      <c r="F846" s="64">
        <f>Table323[[#This Row],[HES Single]]+Table323[[#This Row],[HES 2-4]]+Table323[[#This Row],[HES 4+]]</f>
        <v>0</v>
      </c>
      <c r="G846" s="64">
        <v>0</v>
      </c>
      <c r="H846" s="64">
        <v>0</v>
      </c>
      <c r="I846" s="64">
        <v>0</v>
      </c>
      <c r="J846" s="75">
        <v>0</v>
      </c>
      <c r="K846">
        <f t="shared" si="13"/>
        <v>39</v>
      </c>
      <c r="L846" s="64">
        <v>1</v>
      </c>
      <c r="M846" s="64">
        <v>1</v>
      </c>
      <c r="N846" s="64">
        <v>37</v>
      </c>
      <c r="O846" s="75">
        <v>41437.320000000007</v>
      </c>
      <c r="Q846" s="24"/>
    </row>
    <row r="847" spans="1:17" hidden="1" x14ac:dyDescent="0.35">
      <c r="A847" t="s">
        <v>142</v>
      </c>
      <c r="B847" s="72">
        <v>9003405700</v>
      </c>
      <c r="C847" s="74" t="s">
        <v>45</v>
      </c>
      <c r="D847" s="40">
        <v>20.865600000000001</v>
      </c>
      <c r="E847" s="40">
        <v>0</v>
      </c>
      <c r="F847" s="64">
        <f>Table323[[#This Row],[HES Single]]+Table323[[#This Row],[HES 2-4]]+Table323[[#This Row],[HES 4+]]</f>
        <v>0</v>
      </c>
      <c r="G847" s="64">
        <v>0</v>
      </c>
      <c r="H847" s="64">
        <v>0</v>
      </c>
      <c r="I847" s="64">
        <v>0</v>
      </c>
      <c r="J847" s="75">
        <v>0</v>
      </c>
      <c r="K847">
        <f t="shared" si="13"/>
        <v>0</v>
      </c>
      <c r="L847" s="64">
        <v>0</v>
      </c>
      <c r="M847" s="64">
        <v>0</v>
      </c>
      <c r="N847" s="64">
        <v>0</v>
      </c>
      <c r="O847" s="75">
        <v>0</v>
      </c>
      <c r="Q847" s="24"/>
    </row>
    <row r="848" spans="1:17" hidden="1" x14ac:dyDescent="0.35">
      <c r="A848" t="s">
        <v>142</v>
      </c>
      <c r="B848" s="72">
        <v>9005349100</v>
      </c>
      <c r="C848" s="74" t="s">
        <v>45</v>
      </c>
      <c r="D848" s="40">
        <v>320.58642000000003</v>
      </c>
      <c r="E848" s="40">
        <v>0</v>
      </c>
      <c r="F848" s="64">
        <f>Table323[[#This Row],[HES Single]]+Table323[[#This Row],[HES 2-4]]+Table323[[#This Row],[HES 4+]]</f>
        <v>0</v>
      </c>
      <c r="G848" s="64">
        <v>0</v>
      </c>
      <c r="H848" s="64">
        <v>0</v>
      </c>
      <c r="I848" s="64">
        <v>0</v>
      </c>
      <c r="J848" s="75">
        <v>0</v>
      </c>
      <c r="K848">
        <f t="shared" si="13"/>
        <v>0</v>
      </c>
      <c r="L848" s="64">
        <v>0</v>
      </c>
      <c r="M848" s="64">
        <v>0</v>
      </c>
      <c r="N848" s="64">
        <v>0</v>
      </c>
      <c r="O848" s="75">
        <v>0</v>
      </c>
      <c r="Q848" s="24"/>
    </row>
    <row r="849" spans="1:17" hidden="1" x14ac:dyDescent="0.35">
      <c r="A849" t="s">
        <v>142</v>
      </c>
      <c r="B849" s="72">
        <v>9005349200</v>
      </c>
      <c r="C849" s="74" t="s">
        <v>45</v>
      </c>
      <c r="D849" s="40">
        <v>229.29459</v>
      </c>
      <c r="E849" s="40">
        <v>0</v>
      </c>
      <c r="F849" s="64">
        <f>Table323[[#This Row],[HES Single]]+Table323[[#This Row],[HES 2-4]]+Table323[[#This Row],[HES 4+]]</f>
        <v>0</v>
      </c>
      <c r="G849" s="64">
        <v>0</v>
      </c>
      <c r="H849" s="64">
        <v>0</v>
      </c>
      <c r="I849" s="64">
        <v>0</v>
      </c>
      <c r="J849" s="75">
        <v>0</v>
      </c>
      <c r="K849">
        <f t="shared" si="13"/>
        <v>0</v>
      </c>
      <c r="L849" s="64">
        <v>0</v>
      </c>
      <c r="M849" s="64">
        <v>0</v>
      </c>
      <c r="N849" s="64">
        <v>0</v>
      </c>
      <c r="O849" s="75">
        <v>0</v>
      </c>
      <c r="Q849" s="24"/>
    </row>
    <row r="850" spans="1:17" hidden="1" x14ac:dyDescent="0.35">
      <c r="A850" t="s">
        <v>142</v>
      </c>
      <c r="B850" s="72">
        <v>9005425300</v>
      </c>
      <c r="C850" s="74" t="s">
        <v>45</v>
      </c>
      <c r="D850" s="40">
        <v>44418.240089999999</v>
      </c>
      <c r="E850" s="40">
        <v>13687.45</v>
      </c>
      <c r="F850" s="64">
        <f>Table323[[#This Row],[HES Single]]+Table323[[#This Row],[HES 2-4]]+Table323[[#This Row],[HES 4+]]</f>
        <v>8</v>
      </c>
      <c r="G850" s="64">
        <v>8</v>
      </c>
      <c r="H850" s="64">
        <v>0</v>
      </c>
      <c r="I850" s="64">
        <v>0</v>
      </c>
      <c r="J850" s="75">
        <v>7953.7</v>
      </c>
      <c r="K850">
        <f t="shared" si="13"/>
        <v>0</v>
      </c>
      <c r="L850" s="64">
        <v>0</v>
      </c>
      <c r="M850" s="64">
        <v>0</v>
      </c>
      <c r="N850" s="64">
        <v>0</v>
      </c>
      <c r="O850" s="75">
        <v>0</v>
      </c>
      <c r="Q850" s="24"/>
    </row>
    <row r="851" spans="1:17" hidden="1" x14ac:dyDescent="0.35">
      <c r="A851" t="s">
        <v>142</v>
      </c>
      <c r="B851" s="72">
        <v>9005425400</v>
      </c>
      <c r="C851" s="74" t="s">
        <v>45</v>
      </c>
      <c r="D851" s="40">
        <v>124322.749068</v>
      </c>
      <c r="E851" s="40">
        <v>170590.45</v>
      </c>
      <c r="F851" s="64">
        <f>Table323[[#This Row],[HES Single]]+Table323[[#This Row],[HES 2-4]]+Table323[[#This Row],[HES 4+]]</f>
        <v>53</v>
      </c>
      <c r="G851" s="64">
        <v>53</v>
      </c>
      <c r="H851" s="64">
        <v>0</v>
      </c>
      <c r="I851" s="64">
        <v>0</v>
      </c>
      <c r="J851" s="75">
        <v>68171.360000000001</v>
      </c>
      <c r="K851">
        <f t="shared" si="13"/>
        <v>4</v>
      </c>
      <c r="L851" s="64">
        <v>4</v>
      </c>
      <c r="M851" s="64">
        <v>0</v>
      </c>
      <c r="N851" s="64">
        <v>0</v>
      </c>
      <c r="O851" s="75">
        <v>9378.02</v>
      </c>
      <c r="Q851" s="24"/>
    </row>
    <row r="852" spans="1:17" hidden="1" x14ac:dyDescent="0.35">
      <c r="A852" t="s">
        <v>142</v>
      </c>
      <c r="B852" s="72">
        <v>9005425500</v>
      </c>
      <c r="C852" s="74" t="s">
        <v>45</v>
      </c>
      <c r="D852" s="40">
        <v>33213.055469999999</v>
      </c>
      <c r="E852" s="40">
        <v>14886.14</v>
      </c>
      <c r="F852" s="64">
        <f>Table323[[#This Row],[HES Single]]+Table323[[#This Row],[HES 2-4]]+Table323[[#This Row],[HES 4+]]</f>
        <v>6</v>
      </c>
      <c r="G852" s="64">
        <v>6</v>
      </c>
      <c r="H852" s="64">
        <v>0</v>
      </c>
      <c r="I852" s="64">
        <v>0</v>
      </c>
      <c r="J852" s="75">
        <v>10088.620000000001</v>
      </c>
      <c r="K852">
        <f t="shared" si="13"/>
        <v>0</v>
      </c>
      <c r="L852" s="64">
        <v>0</v>
      </c>
      <c r="M852" s="64">
        <v>0</v>
      </c>
      <c r="N852" s="64">
        <v>0</v>
      </c>
      <c r="O852" s="75">
        <v>0</v>
      </c>
      <c r="Q852" s="24"/>
    </row>
    <row r="853" spans="1:17" hidden="1" x14ac:dyDescent="0.35">
      <c r="A853" t="s">
        <v>143</v>
      </c>
      <c r="B853" s="72">
        <v>9015901100</v>
      </c>
      <c r="C853" s="74" t="s">
        <v>45</v>
      </c>
      <c r="D853" s="40">
        <v>234.96984</v>
      </c>
      <c r="E853" s="40">
        <v>0</v>
      </c>
      <c r="F853" s="64">
        <f>Table323[[#This Row],[HES Single]]+Table323[[#This Row],[HES 2-4]]+Table323[[#This Row],[HES 4+]]</f>
        <v>0</v>
      </c>
      <c r="G853" s="64">
        <v>0</v>
      </c>
      <c r="H853" s="64">
        <v>0</v>
      </c>
      <c r="I853" s="64">
        <v>0</v>
      </c>
      <c r="J853" s="75">
        <v>0</v>
      </c>
      <c r="K853">
        <f t="shared" si="13"/>
        <v>0</v>
      </c>
      <c r="L853" s="64">
        <v>0</v>
      </c>
      <c r="M853" s="64">
        <v>0</v>
      </c>
      <c r="N853" s="64">
        <v>0</v>
      </c>
      <c r="O853" s="75">
        <v>0</v>
      </c>
      <c r="Q853" s="24"/>
    </row>
    <row r="854" spans="1:17" hidden="1" x14ac:dyDescent="0.35">
      <c r="A854" t="s">
        <v>143</v>
      </c>
      <c r="B854" s="72">
        <v>9015902500</v>
      </c>
      <c r="C854" s="74" t="s">
        <v>45</v>
      </c>
      <c r="D854" s="40">
        <v>67285.196475000004</v>
      </c>
      <c r="E854" s="40">
        <v>59837.074999999997</v>
      </c>
      <c r="F854" s="64">
        <f>Table323[[#This Row],[HES Single]]+Table323[[#This Row],[HES 2-4]]+Table323[[#This Row],[HES 4+]]</f>
        <v>19</v>
      </c>
      <c r="G854" s="64">
        <v>19</v>
      </c>
      <c r="H854" s="64">
        <v>0</v>
      </c>
      <c r="I854" s="64">
        <v>0</v>
      </c>
      <c r="J854" s="75">
        <v>39352.06</v>
      </c>
      <c r="K854">
        <f t="shared" si="13"/>
        <v>1</v>
      </c>
      <c r="L854" s="64">
        <v>1</v>
      </c>
      <c r="M854" s="64">
        <v>0</v>
      </c>
      <c r="N854" s="64">
        <v>0</v>
      </c>
      <c r="O854" s="75">
        <v>1959.04</v>
      </c>
      <c r="Q854" s="24"/>
    </row>
    <row r="855" spans="1:17" hidden="1" x14ac:dyDescent="0.35">
      <c r="A855" t="s">
        <v>143</v>
      </c>
      <c r="B855" s="72">
        <v>9015905100</v>
      </c>
      <c r="C855" s="74" t="s">
        <v>45</v>
      </c>
      <c r="D855" s="40">
        <v>626.77461000000005</v>
      </c>
      <c r="E855" s="40">
        <v>0</v>
      </c>
      <c r="F855" s="64">
        <f>Table323[[#This Row],[HES Single]]+Table323[[#This Row],[HES 2-4]]+Table323[[#This Row],[HES 4+]]</f>
        <v>0</v>
      </c>
      <c r="G855" s="64">
        <v>0</v>
      </c>
      <c r="H855" s="64">
        <v>0</v>
      </c>
      <c r="I855" s="64">
        <v>0</v>
      </c>
      <c r="J855" s="75">
        <v>0</v>
      </c>
      <c r="K855">
        <f t="shared" si="13"/>
        <v>0</v>
      </c>
      <c r="L855" s="64">
        <v>0</v>
      </c>
      <c r="M855" s="64">
        <v>0</v>
      </c>
      <c r="N855" s="64">
        <v>0</v>
      </c>
      <c r="O855" s="75">
        <v>0</v>
      </c>
      <c r="Q855" s="24"/>
    </row>
    <row r="856" spans="1:17" hidden="1" x14ac:dyDescent="0.35">
      <c r="A856" t="s">
        <v>144</v>
      </c>
      <c r="B856" s="72">
        <v>9007560100</v>
      </c>
      <c r="C856" s="74" t="s">
        <v>45</v>
      </c>
      <c r="D856" s="40">
        <v>119300.190975</v>
      </c>
      <c r="E856" s="40">
        <v>189736.20499999999</v>
      </c>
      <c r="F856" s="64">
        <f>Table323[[#This Row],[HES Single]]+Table323[[#This Row],[HES 2-4]]+Table323[[#This Row],[HES 4+]]</f>
        <v>33</v>
      </c>
      <c r="G856" s="64">
        <v>33</v>
      </c>
      <c r="H856" s="64">
        <v>0</v>
      </c>
      <c r="I856" s="64">
        <v>0</v>
      </c>
      <c r="J856" s="75">
        <f>64942.02+23380</f>
        <v>88322.01999999999</v>
      </c>
      <c r="K856">
        <f t="shared" si="13"/>
        <v>0</v>
      </c>
      <c r="L856" s="64">
        <v>0</v>
      </c>
      <c r="M856" s="64">
        <v>0</v>
      </c>
      <c r="N856" s="64">
        <v>0</v>
      </c>
      <c r="O856" s="75">
        <v>0</v>
      </c>
      <c r="Q856" s="24"/>
    </row>
    <row r="857" spans="1:17" hidden="1" x14ac:dyDescent="0.35">
      <c r="A857" t="s">
        <v>144</v>
      </c>
      <c r="B857" s="72">
        <v>9007560200</v>
      </c>
      <c r="C857" s="74" t="s">
        <v>55</v>
      </c>
      <c r="D857" s="40">
        <v>36491.446949999998</v>
      </c>
      <c r="E857" s="40">
        <v>58743.74</v>
      </c>
      <c r="F857" s="64">
        <f>Table323[[#This Row],[HES Single]]+Table323[[#This Row],[HES 2-4]]+Table323[[#This Row],[HES 4+]]</f>
        <v>46</v>
      </c>
      <c r="G857" s="64">
        <v>46</v>
      </c>
      <c r="H857" s="64">
        <v>0</v>
      </c>
      <c r="I857" s="64">
        <v>0</v>
      </c>
      <c r="J857" s="75">
        <v>57998.95</v>
      </c>
      <c r="K857">
        <f t="shared" si="13"/>
        <v>8</v>
      </c>
      <c r="L857" s="64">
        <v>0</v>
      </c>
      <c r="M857" s="64">
        <v>8</v>
      </c>
      <c r="N857" s="64">
        <v>0</v>
      </c>
      <c r="O857" s="75">
        <v>741.74</v>
      </c>
      <c r="Q857" s="24"/>
    </row>
    <row r="858" spans="1:17" hidden="1" x14ac:dyDescent="0.35">
      <c r="A858" t="s">
        <v>145</v>
      </c>
      <c r="B858" s="72">
        <v>9011700100</v>
      </c>
      <c r="C858" s="74" t="s">
        <v>45</v>
      </c>
      <c r="D858" s="40">
        <v>90055.238426999989</v>
      </c>
      <c r="E858" s="40">
        <v>80069.065000000002</v>
      </c>
      <c r="F858" s="64">
        <f>Table323[[#This Row],[HES Single]]+Table323[[#This Row],[HES 2-4]]+Table323[[#This Row],[HES 4+]]</f>
        <v>14</v>
      </c>
      <c r="G858" s="64">
        <v>14</v>
      </c>
      <c r="H858" s="64">
        <v>0</v>
      </c>
      <c r="I858" s="64">
        <v>0</v>
      </c>
      <c r="J858" s="75">
        <v>49484.01</v>
      </c>
      <c r="K858">
        <f t="shared" si="13"/>
        <v>0</v>
      </c>
      <c r="L858" s="64">
        <v>0</v>
      </c>
      <c r="M858" s="64">
        <v>0</v>
      </c>
      <c r="N858" s="64">
        <v>0</v>
      </c>
      <c r="O858" s="75">
        <v>0</v>
      </c>
      <c r="Q858" s="24"/>
    </row>
    <row r="859" spans="1:17" hidden="1" x14ac:dyDescent="0.35">
      <c r="A859" t="s">
        <v>145</v>
      </c>
      <c r="B859" s="72">
        <v>9011707100</v>
      </c>
      <c r="C859" s="74" t="s">
        <v>45</v>
      </c>
      <c r="D859" s="40">
        <v>794.12927999999999</v>
      </c>
      <c r="E859" s="40">
        <v>462.76</v>
      </c>
      <c r="F859" s="64">
        <f>Table323[[#This Row],[HES Single]]+Table323[[#This Row],[HES 2-4]]+Table323[[#This Row],[HES 4+]]</f>
        <v>0</v>
      </c>
      <c r="G859" s="64">
        <v>0</v>
      </c>
      <c r="H859" s="64">
        <v>0</v>
      </c>
      <c r="I859" s="64">
        <v>0</v>
      </c>
      <c r="J859" s="75">
        <v>0</v>
      </c>
      <c r="K859">
        <f t="shared" si="13"/>
        <v>0</v>
      </c>
      <c r="L859" s="64">
        <v>0</v>
      </c>
      <c r="M859" s="64">
        <v>0</v>
      </c>
      <c r="N859" s="64">
        <v>0</v>
      </c>
      <c r="O859" s="75">
        <v>0</v>
      </c>
      <c r="Q859" s="24"/>
    </row>
    <row r="860" spans="1:17" hidden="1" x14ac:dyDescent="0.35">
      <c r="A860" t="s">
        <v>146</v>
      </c>
      <c r="B860" s="72">
        <v>9009347100</v>
      </c>
      <c r="C860" s="74" t="s">
        <v>45</v>
      </c>
      <c r="D860" s="40">
        <v>121816.77698400001</v>
      </c>
      <c r="E860" s="40">
        <v>231587.785</v>
      </c>
      <c r="F860" s="64">
        <f>Table323[[#This Row],[HES Single]]+Table323[[#This Row],[HES 2-4]]+Table323[[#This Row],[HES 4+]]</f>
        <v>46</v>
      </c>
      <c r="G860" s="64">
        <v>46</v>
      </c>
      <c r="H860" s="64">
        <v>0</v>
      </c>
      <c r="I860" s="64">
        <v>0</v>
      </c>
      <c r="J860" s="75">
        <v>120014.01</v>
      </c>
      <c r="K860">
        <f t="shared" si="13"/>
        <v>4</v>
      </c>
      <c r="L860" s="64">
        <v>3</v>
      </c>
      <c r="M860" s="64">
        <v>1</v>
      </c>
      <c r="N860" s="64">
        <v>0</v>
      </c>
      <c r="O860" s="75">
        <v>12119.56</v>
      </c>
      <c r="Q860" s="24"/>
    </row>
    <row r="861" spans="1:17" hidden="1" x14ac:dyDescent="0.35">
      <c r="A861" t="s">
        <v>146</v>
      </c>
      <c r="B861" s="72">
        <v>9009347200</v>
      </c>
      <c r="C861" s="74" t="s">
        <v>45</v>
      </c>
      <c r="D861" s="40">
        <v>41591.391786</v>
      </c>
      <c r="E861" s="40">
        <v>57181</v>
      </c>
      <c r="F861" s="64">
        <f>Table323[[#This Row],[HES Single]]+Table323[[#This Row],[HES 2-4]]+Table323[[#This Row],[HES 4+]]</f>
        <v>14</v>
      </c>
      <c r="G861" s="64">
        <v>14</v>
      </c>
      <c r="H861" s="64">
        <v>0</v>
      </c>
      <c r="I861" s="64">
        <v>0</v>
      </c>
      <c r="J861" s="75">
        <v>33196.85</v>
      </c>
      <c r="K861">
        <f t="shared" si="13"/>
        <v>0</v>
      </c>
      <c r="L861" s="64">
        <v>0</v>
      </c>
      <c r="M861" s="64">
        <v>0</v>
      </c>
      <c r="N861" s="64">
        <v>0</v>
      </c>
      <c r="O861" s="75">
        <v>0</v>
      </c>
      <c r="Q861" s="24"/>
    </row>
    <row r="862" spans="1:17" hidden="1" x14ac:dyDescent="0.35">
      <c r="A862" t="s">
        <v>146</v>
      </c>
      <c r="B862" s="72">
        <v>9009352800</v>
      </c>
      <c r="C862" s="74" t="s">
        <v>45</v>
      </c>
      <c r="D862" s="40">
        <v>933.40233000000001</v>
      </c>
      <c r="E862" s="40">
        <v>6708.92</v>
      </c>
      <c r="F862" s="64">
        <f>Table323[[#This Row],[HES Single]]+Table323[[#This Row],[HES 2-4]]+Table323[[#This Row],[HES 4+]]</f>
        <v>2</v>
      </c>
      <c r="G862" s="64">
        <v>2</v>
      </c>
      <c r="H862" s="64">
        <v>0</v>
      </c>
      <c r="I862" s="64">
        <v>0</v>
      </c>
      <c r="J862" s="75">
        <v>6034.05</v>
      </c>
      <c r="K862">
        <f t="shared" si="13"/>
        <v>0</v>
      </c>
      <c r="L862" s="64">
        <v>0</v>
      </c>
      <c r="M862" s="64">
        <v>0</v>
      </c>
      <c r="N862" s="64">
        <v>0</v>
      </c>
      <c r="O862" s="75">
        <v>0</v>
      </c>
      <c r="Q862" s="24"/>
    </row>
    <row r="863" spans="1:17" hidden="1" x14ac:dyDescent="0.35">
      <c r="A863" t="s">
        <v>147</v>
      </c>
      <c r="B863" s="72">
        <v>9015901100</v>
      </c>
      <c r="C863" s="74" t="s">
        <v>45</v>
      </c>
      <c r="D863" s="40">
        <v>302.12133</v>
      </c>
      <c r="E863" s="40">
        <v>0</v>
      </c>
      <c r="F863" s="64">
        <f>Table323[[#This Row],[HES Single]]+Table323[[#This Row],[HES 2-4]]+Table323[[#This Row],[HES 4+]]</f>
        <v>0</v>
      </c>
      <c r="G863" s="64">
        <v>0</v>
      </c>
      <c r="H863" s="64">
        <v>0</v>
      </c>
      <c r="I863" s="64">
        <v>0</v>
      </c>
      <c r="J863" s="75">
        <v>0</v>
      </c>
      <c r="K863">
        <f t="shared" si="13"/>
        <v>0</v>
      </c>
      <c r="L863" s="64">
        <v>0</v>
      </c>
      <c r="M863" s="64">
        <v>0</v>
      </c>
      <c r="N863" s="64">
        <v>0</v>
      </c>
      <c r="O863" s="75">
        <v>0</v>
      </c>
      <c r="Q863" s="24"/>
    </row>
    <row r="864" spans="1:17" hidden="1" x14ac:dyDescent="0.35">
      <c r="A864" t="s">
        <v>147</v>
      </c>
      <c r="B864" s="72">
        <v>9015902500</v>
      </c>
      <c r="C864" s="74" t="s">
        <v>45</v>
      </c>
      <c r="D864" s="40">
        <v>218.167236</v>
      </c>
      <c r="E864" s="40">
        <v>0</v>
      </c>
      <c r="F864" s="64">
        <f>Table323[[#This Row],[HES Single]]+Table323[[#This Row],[HES 2-4]]+Table323[[#This Row],[HES 4+]]</f>
        <v>0</v>
      </c>
      <c r="G864" s="64">
        <v>0</v>
      </c>
      <c r="H864" s="64">
        <v>0</v>
      </c>
      <c r="I864" s="64">
        <v>0</v>
      </c>
      <c r="J864" s="75">
        <v>0</v>
      </c>
      <c r="K864">
        <f t="shared" si="13"/>
        <v>0</v>
      </c>
      <c r="L864" s="64">
        <v>0</v>
      </c>
      <c r="M864" s="64">
        <v>0</v>
      </c>
      <c r="N864" s="64">
        <v>0</v>
      </c>
      <c r="O864" s="75">
        <v>0</v>
      </c>
      <c r="Q864" s="24"/>
    </row>
    <row r="865" spans="1:17" hidden="1" x14ac:dyDescent="0.35">
      <c r="A865" t="s">
        <v>147</v>
      </c>
      <c r="B865" s="72">
        <v>9015903100</v>
      </c>
      <c r="C865" s="74" t="s">
        <v>45</v>
      </c>
      <c r="D865" s="40">
        <v>117654.088818</v>
      </c>
      <c r="E865" s="40">
        <v>95700.07</v>
      </c>
      <c r="F865" s="64">
        <f>Table323[[#This Row],[HES Single]]+Table323[[#This Row],[HES 2-4]]+Table323[[#This Row],[HES 4+]]</f>
        <v>55</v>
      </c>
      <c r="G865" s="64">
        <v>40</v>
      </c>
      <c r="H865" s="64">
        <v>0</v>
      </c>
      <c r="I865" s="64">
        <v>15</v>
      </c>
      <c r="J865" s="75">
        <v>38240.370000000003</v>
      </c>
      <c r="K865">
        <f t="shared" si="13"/>
        <v>5</v>
      </c>
      <c r="L865" s="64">
        <v>2</v>
      </c>
      <c r="M865" s="64">
        <v>3</v>
      </c>
      <c r="N865" s="64">
        <v>0</v>
      </c>
      <c r="O865" s="75">
        <v>2329.13</v>
      </c>
      <c r="Q865" s="24"/>
    </row>
    <row r="866" spans="1:17" hidden="1" x14ac:dyDescent="0.35">
      <c r="A866" t="s">
        <v>147</v>
      </c>
      <c r="B866" s="72">
        <v>9015903200</v>
      </c>
      <c r="C866" s="74" t="s">
        <v>45</v>
      </c>
      <c r="D866" s="40">
        <v>25402.228214999999</v>
      </c>
      <c r="E866" s="40">
        <v>16329.46</v>
      </c>
      <c r="F866" s="64">
        <f>Table323[[#This Row],[HES Single]]+Table323[[#This Row],[HES 2-4]]+Table323[[#This Row],[HES 4+]]</f>
        <v>4</v>
      </c>
      <c r="G866" s="64">
        <v>4</v>
      </c>
      <c r="H866" s="64">
        <v>0</v>
      </c>
      <c r="I866" s="64">
        <v>0</v>
      </c>
      <c r="J866" s="75">
        <v>7463.91</v>
      </c>
      <c r="K866">
        <f t="shared" si="13"/>
        <v>0</v>
      </c>
      <c r="L866" s="64">
        <v>0</v>
      </c>
      <c r="M866" s="64">
        <v>0</v>
      </c>
      <c r="N866" s="64">
        <v>0</v>
      </c>
      <c r="O866" s="75">
        <v>0</v>
      </c>
      <c r="Q866" s="24"/>
    </row>
    <row r="867" spans="1:17" hidden="1" x14ac:dyDescent="0.35">
      <c r="A867" t="s">
        <v>147</v>
      </c>
      <c r="B867" s="72">
        <v>9015904100</v>
      </c>
      <c r="C867" s="74" t="s">
        <v>45</v>
      </c>
      <c r="D867" s="40">
        <v>115.53843000000001</v>
      </c>
      <c r="E867" s="40">
        <v>0</v>
      </c>
      <c r="F867" s="64">
        <f>Table323[[#This Row],[HES Single]]+Table323[[#This Row],[HES 2-4]]+Table323[[#This Row],[HES 4+]]</f>
        <v>0</v>
      </c>
      <c r="G867" s="64">
        <v>0</v>
      </c>
      <c r="H867" s="64">
        <v>0</v>
      </c>
      <c r="I867" s="64">
        <v>0</v>
      </c>
      <c r="J867" s="75">
        <v>0</v>
      </c>
      <c r="K867">
        <f t="shared" si="13"/>
        <v>0</v>
      </c>
      <c r="L867" s="64">
        <v>0</v>
      </c>
      <c r="M867" s="64">
        <v>0</v>
      </c>
      <c r="N867" s="64">
        <v>0</v>
      </c>
      <c r="O867" s="75">
        <v>0</v>
      </c>
      <c r="Q867" s="24"/>
    </row>
    <row r="868" spans="1:17" x14ac:dyDescent="0.35">
      <c r="A868" t="s">
        <v>148</v>
      </c>
      <c r="B868" s="72">
        <v>9001210500</v>
      </c>
      <c r="C868" s="74" t="s">
        <v>45</v>
      </c>
      <c r="D868" s="40">
        <v>131.06688</v>
      </c>
      <c r="E868" s="40">
        <v>2103.1799999999998</v>
      </c>
      <c r="F868" s="64">
        <f>Table323[[#This Row],[HES Single]]+Table323[[#This Row],[HES 2-4]]+Table323[[#This Row],[HES 4+]]</f>
        <v>1</v>
      </c>
      <c r="G868" s="64">
        <v>1</v>
      </c>
      <c r="H868" s="64">
        <v>0</v>
      </c>
      <c r="I868" s="64">
        <v>0</v>
      </c>
      <c r="J868" s="75">
        <v>2103.1799999999998</v>
      </c>
      <c r="K868">
        <f t="shared" si="13"/>
        <v>0</v>
      </c>
      <c r="L868" s="64">
        <v>0</v>
      </c>
      <c r="M868" s="64">
        <v>0</v>
      </c>
      <c r="N868" s="64">
        <v>0</v>
      </c>
      <c r="O868" s="75">
        <v>0</v>
      </c>
      <c r="Q868" s="24"/>
    </row>
    <row r="869" spans="1:17" x14ac:dyDescent="0.35">
      <c r="A869" t="s">
        <v>148</v>
      </c>
      <c r="B869" s="72">
        <v>9001240100</v>
      </c>
      <c r="C869" s="74" t="s">
        <v>45</v>
      </c>
      <c r="D869" s="40">
        <v>60151.830815999994</v>
      </c>
      <c r="E869" s="40">
        <v>45503</v>
      </c>
      <c r="F869" s="64">
        <f>Table323[[#This Row],[HES Single]]+Table323[[#This Row],[HES 2-4]]+Table323[[#This Row],[HES 4+]]</f>
        <v>18</v>
      </c>
      <c r="G869" s="64">
        <v>18</v>
      </c>
      <c r="H869" s="64">
        <v>0</v>
      </c>
      <c r="I869" s="64">
        <v>0</v>
      </c>
      <c r="J869" s="75">
        <v>41071.480000000003</v>
      </c>
      <c r="K869">
        <f t="shared" si="13"/>
        <v>0</v>
      </c>
      <c r="L869" s="64">
        <v>0</v>
      </c>
      <c r="M869" s="64">
        <v>0</v>
      </c>
      <c r="N869" s="64">
        <v>0</v>
      </c>
      <c r="O869" s="75">
        <v>0</v>
      </c>
      <c r="Q869" s="24"/>
    </row>
    <row r="870" spans="1:17" x14ac:dyDescent="0.35">
      <c r="A870" t="s">
        <v>148</v>
      </c>
      <c r="B870" s="72">
        <v>9001240200</v>
      </c>
      <c r="C870" s="74" t="s">
        <v>45</v>
      </c>
      <c r="D870" s="40">
        <v>152514.804603</v>
      </c>
      <c r="E870" s="40">
        <v>226569.02499999999</v>
      </c>
      <c r="F870" s="64">
        <f>Table323[[#This Row],[HES Single]]+Table323[[#This Row],[HES 2-4]]+Table323[[#This Row],[HES 4+]]</f>
        <v>67</v>
      </c>
      <c r="G870" s="64">
        <v>67</v>
      </c>
      <c r="H870" s="64">
        <v>0</v>
      </c>
      <c r="I870" s="64">
        <v>0</v>
      </c>
      <c r="J870" s="75">
        <v>142881.92000000001</v>
      </c>
      <c r="K870">
        <f t="shared" si="13"/>
        <v>1</v>
      </c>
      <c r="L870" s="64">
        <v>1</v>
      </c>
      <c r="M870" s="64">
        <v>0</v>
      </c>
      <c r="N870" s="64">
        <v>0</v>
      </c>
      <c r="O870" s="75">
        <v>3626.84</v>
      </c>
      <c r="Q870" s="24"/>
    </row>
    <row r="871" spans="1:17" x14ac:dyDescent="0.35">
      <c r="A871" t="s">
        <v>148</v>
      </c>
      <c r="B871" s="72">
        <v>9001245200</v>
      </c>
      <c r="C871" s="74" t="s">
        <v>45</v>
      </c>
      <c r="D871" s="40">
        <v>349.69200000000001</v>
      </c>
      <c r="E871" s="40">
        <v>0</v>
      </c>
      <c r="F871" s="64">
        <f>Table323[[#This Row],[HES Single]]+Table323[[#This Row],[HES 2-4]]+Table323[[#This Row],[HES 4+]]</f>
        <v>0</v>
      </c>
      <c r="G871" s="64">
        <v>0</v>
      </c>
      <c r="H871" s="64">
        <v>0</v>
      </c>
      <c r="I871" s="64">
        <v>0</v>
      </c>
      <c r="J871" s="75">
        <v>0</v>
      </c>
      <c r="K871">
        <f t="shared" si="13"/>
        <v>0</v>
      </c>
      <c r="L871" s="64">
        <v>0</v>
      </c>
      <c r="M871" s="64">
        <v>0</v>
      </c>
      <c r="N871" s="64">
        <v>0</v>
      </c>
      <c r="O871" s="75">
        <v>0</v>
      </c>
      <c r="Q871" s="24"/>
    </row>
    <row r="872" spans="1:17" x14ac:dyDescent="0.35">
      <c r="A872" t="s">
        <v>149</v>
      </c>
      <c r="B872" s="72">
        <v>9001210500</v>
      </c>
      <c r="C872" s="74" t="s">
        <v>45</v>
      </c>
      <c r="D872" s="40">
        <v>647.89620000000002</v>
      </c>
      <c r="E872" s="40">
        <v>1148.95</v>
      </c>
      <c r="F872" s="64">
        <f>Table323[[#This Row],[HES Single]]+Table323[[#This Row],[HES 2-4]]+Table323[[#This Row],[HES 4+]]</f>
        <v>1</v>
      </c>
      <c r="G872" s="64">
        <v>1</v>
      </c>
      <c r="H872" s="64">
        <v>0</v>
      </c>
      <c r="I872" s="64">
        <v>0</v>
      </c>
      <c r="J872" s="75">
        <v>1148.95</v>
      </c>
      <c r="K872">
        <f t="shared" si="13"/>
        <v>0</v>
      </c>
      <c r="L872" s="64">
        <v>0</v>
      </c>
      <c r="M872" s="64">
        <v>0</v>
      </c>
      <c r="N872" s="64">
        <v>0</v>
      </c>
      <c r="O872" s="75">
        <v>0</v>
      </c>
      <c r="Q872" s="24"/>
    </row>
    <row r="873" spans="1:17" x14ac:dyDescent="0.35">
      <c r="A873" t="s">
        <v>149</v>
      </c>
      <c r="B873" s="72">
        <v>9001240100</v>
      </c>
      <c r="C873" s="74" t="s">
        <v>45</v>
      </c>
      <c r="D873" s="40">
        <v>420.44666999999998</v>
      </c>
      <c r="E873" s="40">
        <v>0</v>
      </c>
      <c r="F873" s="64">
        <f>Table323[[#This Row],[HES Single]]+Table323[[#This Row],[HES 2-4]]+Table323[[#This Row],[HES 4+]]</f>
        <v>0</v>
      </c>
      <c r="G873" s="64">
        <v>0</v>
      </c>
      <c r="H873" s="64">
        <v>0</v>
      </c>
      <c r="I873" s="64">
        <v>0</v>
      </c>
      <c r="J873" s="75">
        <v>0</v>
      </c>
      <c r="K873">
        <f t="shared" si="13"/>
        <v>0</v>
      </c>
      <c r="L873" s="64">
        <v>0</v>
      </c>
      <c r="M873" s="64">
        <v>0</v>
      </c>
      <c r="N873" s="64">
        <v>0</v>
      </c>
      <c r="O873" s="75">
        <v>0</v>
      </c>
      <c r="Q873" s="24"/>
    </row>
    <row r="874" spans="1:17" x14ac:dyDescent="0.35">
      <c r="A874" t="s">
        <v>149</v>
      </c>
      <c r="B874" s="72">
        <v>9001245100</v>
      </c>
      <c r="C874" s="74" t="s">
        <v>45</v>
      </c>
      <c r="D874" s="40">
        <v>33072.37689</v>
      </c>
      <c r="E874" s="40">
        <v>41884.339999999997</v>
      </c>
      <c r="F874" s="64">
        <f>Table323[[#This Row],[HES Single]]+Table323[[#This Row],[HES 2-4]]+Table323[[#This Row],[HES 4+]]</f>
        <v>11</v>
      </c>
      <c r="G874" s="64">
        <v>11</v>
      </c>
      <c r="H874" s="64">
        <v>0</v>
      </c>
      <c r="I874" s="64">
        <v>0</v>
      </c>
      <c r="J874" s="75">
        <v>33908.589999999997</v>
      </c>
      <c r="K874">
        <f t="shared" si="13"/>
        <v>0</v>
      </c>
      <c r="L874" s="64">
        <v>0</v>
      </c>
      <c r="M874" s="64">
        <v>0</v>
      </c>
      <c r="N874" s="64">
        <v>0</v>
      </c>
      <c r="O874" s="75">
        <v>0</v>
      </c>
      <c r="Q874" s="24"/>
    </row>
    <row r="875" spans="1:17" x14ac:dyDescent="0.35">
      <c r="A875" t="s">
        <v>149</v>
      </c>
      <c r="B875" s="72">
        <v>9001245200</v>
      </c>
      <c r="C875" s="74" t="s">
        <v>45</v>
      </c>
      <c r="D875" s="40">
        <v>57291.625082999999</v>
      </c>
      <c r="E875" s="40">
        <v>57210.31</v>
      </c>
      <c r="F875" s="64">
        <f>Table323[[#This Row],[HES Single]]+Table323[[#This Row],[HES 2-4]]+Table323[[#This Row],[HES 4+]]</f>
        <v>17</v>
      </c>
      <c r="G875" s="64">
        <v>17</v>
      </c>
      <c r="H875" s="64">
        <v>0</v>
      </c>
      <c r="I875" s="64">
        <v>0</v>
      </c>
      <c r="J875" s="75">
        <v>39857.32</v>
      </c>
      <c r="K875">
        <f t="shared" si="13"/>
        <v>0</v>
      </c>
      <c r="L875" s="64">
        <v>0</v>
      </c>
      <c r="M875" s="64">
        <v>0</v>
      </c>
      <c r="N875" s="64">
        <v>0</v>
      </c>
      <c r="O875" s="75">
        <v>0</v>
      </c>
      <c r="Q875" s="24"/>
    </row>
    <row r="876" spans="1:17" x14ac:dyDescent="0.35">
      <c r="A876" t="s">
        <v>149</v>
      </c>
      <c r="B876" s="72">
        <v>9001245300</v>
      </c>
      <c r="C876" s="74" t="s">
        <v>45</v>
      </c>
      <c r="D876" s="40">
        <v>77014.340339999995</v>
      </c>
      <c r="E876" s="40">
        <v>26086.63</v>
      </c>
      <c r="F876" s="64">
        <f>Table323[[#This Row],[HES Single]]+Table323[[#This Row],[HES 2-4]]+Table323[[#This Row],[HES 4+]]</f>
        <v>11</v>
      </c>
      <c r="G876" s="64">
        <v>11</v>
      </c>
      <c r="H876" s="64">
        <v>0</v>
      </c>
      <c r="I876" s="64">
        <v>0</v>
      </c>
      <c r="J876" s="75">
        <v>25392.489999999991</v>
      </c>
      <c r="K876">
        <f t="shared" si="13"/>
        <v>6</v>
      </c>
      <c r="L876" s="64">
        <v>1</v>
      </c>
      <c r="M876" s="64">
        <v>5</v>
      </c>
      <c r="N876" s="64">
        <v>0</v>
      </c>
      <c r="O876" s="75">
        <v>693.64</v>
      </c>
      <c r="Q876" s="24"/>
    </row>
    <row r="877" spans="1:17" x14ac:dyDescent="0.35">
      <c r="A877" t="s">
        <v>149</v>
      </c>
      <c r="B877" s="72">
        <v>9001245400</v>
      </c>
      <c r="C877" s="74" t="s">
        <v>45</v>
      </c>
      <c r="D877" s="40">
        <v>53012.215620000003</v>
      </c>
      <c r="E877" s="40">
        <v>13607.26</v>
      </c>
      <c r="F877" s="64">
        <f>Table323[[#This Row],[HES Single]]+Table323[[#This Row],[HES 2-4]]+Table323[[#This Row],[HES 4+]]</f>
        <v>7</v>
      </c>
      <c r="G877" s="64">
        <v>7</v>
      </c>
      <c r="H877" s="64">
        <v>0</v>
      </c>
      <c r="I877" s="64">
        <v>0</v>
      </c>
      <c r="J877" s="75">
        <v>13606.34</v>
      </c>
      <c r="K877">
        <f t="shared" si="13"/>
        <v>0</v>
      </c>
      <c r="L877" s="64">
        <v>0</v>
      </c>
      <c r="M877" s="64">
        <v>0</v>
      </c>
      <c r="N877" s="64">
        <v>0</v>
      </c>
      <c r="O877" s="75">
        <v>0</v>
      </c>
      <c r="Q877" s="24"/>
    </row>
    <row r="878" spans="1:17" x14ac:dyDescent="0.35">
      <c r="A878" t="s">
        <v>149</v>
      </c>
      <c r="B878" s="72">
        <v>9001245500</v>
      </c>
      <c r="C878" s="74" t="s">
        <v>45</v>
      </c>
      <c r="D878" s="40">
        <v>46901.861832000002</v>
      </c>
      <c r="E878" s="40">
        <v>19536.689999999999</v>
      </c>
      <c r="F878" s="64">
        <f>Table323[[#This Row],[HES Single]]+Table323[[#This Row],[HES 2-4]]+Table323[[#This Row],[HES 4+]]</f>
        <v>14</v>
      </c>
      <c r="G878" s="64">
        <v>12</v>
      </c>
      <c r="H878" s="64">
        <v>2</v>
      </c>
      <c r="I878" s="64">
        <v>0</v>
      </c>
      <c r="J878" s="75">
        <v>12439.83</v>
      </c>
      <c r="K878">
        <f t="shared" si="13"/>
        <v>0</v>
      </c>
      <c r="L878" s="64">
        <v>0</v>
      </c>
      <c r="M878" s="64">
        <v>0</v>
      </c>
      <c r="N878" s="64">
        <v>0</v>
      </c>
      <c r="O878" s="75">
        <v>0</v>
      </c>
      <c r="Q878" s="24"/>
    </row>
    <row r="879" spans="1:17" x14ac:dyDescent="0.35">
      <c r="A879" t="s">
        <v>149</v>
      </c>
      <c r="B879" s="72">
        <v>9001245600</v>
      </c>
      <c r="C879" s="74" t="s">
        <v>45</v>
      </c>
      <c r="D879" s="40">
        <v>267203.51637000003</v>
      </c>
      <c r="E879" s="40">
        <v>383237.14750000002</v>
      </c>
      <c r="F879" s="64">
        <f>Table323[[#This Row],[HES Single]]+Table323[[#This Row],[HES 2-4]]+Table323[[#This Row],[HES 4+]]</f>
        <v>114</v>
      </c>
      <c r="G879" s="64">
        <v>114</v>
      </c>
      <c r="H879" s="64">
        <v>0</v>
      </c>
      <c r="I879" s="64">
        <v>0</v>
      </c>
      <c r="J879" s="75">
        <v>279160.27</v>
      </c>
      <c r="K879">
        <f t="shared" si="13"/>
        <v>0</v>
      </c>
      <c r="L879" s="64">
        <v>0</v>
      </c>
      <c r="M879" s="64">
        <v>0</v>
      </c>
      <c r="N879" s="64">
        <v>0</v>
      </c>
      <c r="O879" s="75">
        <v>0</v>
      </c>
      <c r="Q879" s="24"/>
    </row>
    <row r="880" spans="1:17" hidden="1" x14ac:dyDescent="0.35">
      <c r="A880" t="s">
        <v>150</v>
      </c>
      <c r="B880" s="72">
        <v>9003490100</v>
      </c>
      <c r="C880" s="74" t="s">
        <v>45</v>
      </c>
      <c r="D880" s="40">
        <v>46365.486950999999</v>
      </c>
      <c r="E880" s="40">
        <v>72265.899999999994</v>
      </c>
      <c r="F880" s="64">
        <f>Table323[[#This Row],[HES Single]]+Table323[[#This Row],[HES 2-4]]+Table323[[#This Row],[HES 4+]]</f>
        <v>407</v>
      </c>
      <c r="G880" s="64">
        <v>65</v>
      </c>
      <c r="H880" s="64">
        <v>0</v>
      </c>
      <c r="I880" s="64">
        <v>342</v>
      </c>
      <c r="J880" s="75">
        <v>138402.94</v>
      </c>
      <c r="K880">
        <f t="shared" si="13"/>
        <v>131</v>
      </c>
      <c r="L880" s="64">
        <v>0</v>
      </c>
      <c r="M880" s="64">
        <v>3</v>
      </c>
      <c r="N880" s="64">
        <v>128</v>
      </c>
      <c r="O880" s="75">
        <v>0</v>
      </c>
      <c r="Q880" s="24"/>
    </row>
    <row r="881" spans="1:17" hidden="1" x14ac:dyDescent="0.35">
      <c r="A881" t="s">
        <v>150</v>
      </c>
      <c r="B881" s="72">
        <v>9003490302</v>
      </c>
      <c r="C881" s="74" t="s">
        <v>45</v>
      </c>
      <c r="D881" s="40">
        <v>171682.236978</v>
      </c>
      <c r="E881" s="40">
        <v>207540.1825</v>
      </c>
      <c r="F881" s="64">
        <f>Table323[[#This Row],[HES Single]]+Table323[[#This Row],[HES 2-4]]+Table323[[#This Row],[HES 4+]]</f>
        <v>34</v>
      </c>
      <c r="G881" s="64">
        <v>34</v>
      </c>
      <c r="H881" s="64">
        <v>0</v>
      </c>
      <c r="I881" s="64">
        <v>0</v>
      </c>
      <c r="J881" s="75">
        <v>21409.759999999998</v>
      </c>
      <c r="K881">
        <f t="shared" si="13"/>
        <v>158</v>
      </c>
      <c r="L881" s="64">
        <v>0</v>
      </c>
      <c r="M881" s="64">
        <v>0</v>
      </c>
      <c r="N881" s="64">
        <f>30+128</f>
        <v>158</v>
      </c>
      <c r="O881" s="75">
        <f>2724.87+260985</f>
        <v>263709.87</v>
      </c>
      <c r="Q881" s="24"/>
    </row>
    <row r="882" spans="1:17" hidden="1" x14ac:dyDescent="0.35">
      <c r="A882" t="s">
        <v>150</v>
      </c>
      <c r="B882" s="72">
        <v>9003492600</v>
      </c>
      <c r="C882" s="74" t="s">
        <v>45</v>
      </c>
      <c r="D882" s="40">
        <v>369.44186999999999</v>
      </c>
      <c r="E882" s="40">
        <v>941.94</v>
      </c>
      <c r="F882" s="64">
        <f>Table323[[#This Row],[HES Single]]+Table323[[#This Row],[HES 2-4]]+Table323[[#This Row],[HES 4+]]</f>
        <v>1</v>
      </c>
      <c r="G882" s="64">
        <v>1</v>
      </c>
      <c r="H882" s="64">
        <v>0</v>
      </c>
      <c r="I882" s="64">
        <v>0</v>
      </c>
      <c r="J882" s="75">
        <v>941.94</v>
      </c>
      <c r="K882">
        <f t="shared" si="13"/>
        <v>0</v>
      </c>
      <c r="L882" s="64">
        <v>0</v>
      </c>
      <c r="M882" s="64">
        <v>0</v>
      </c>
      <c r="N882" s="64">
        <v>0</v>
      </c>
      <c r="O882" s="75">
        <v>0</v>
      </c>
      <c r="Q882" s="24"/>
    </row>
    <row r="883" spans="1:17" hidden="1" x14ac:dyDescent="0.35">
      <c r="A883" t="s">
        <v>150</v>
      </c>
      <c r="B883" s="72">
        <v>9003524200</v>
      </c>
      <c r="C883" s="74" t="s">
        <v>45</v>
      </c>
      <c r="D883" s="40">
        <v>57411.194630999998</v>
      </c>
      <c r="E883" s="40">
        <v>31825.62</v>
      </c>
      <c r="F883" s="64">
        <f>Table323[[#This Row],[HES Single]]+Table323[[#This Row],[HES 2-4]]+Table323[[#This Row],[HES 4+]]</f>
        <v>25</v>
      </c>
      <c r="G883" s="64">
        <v>25</v>
      </c>
      <c r="H883" s="64">
        <v>0</v>
      </c>
      <c r="I883" s="64">
        <v>0</v>
      </c>
      <c r="J883" s="75">
        <v>25414.29</v>
      </c>
      <c r="K883">
        <f t="shared" si="13"/>
        <v>0</v>
      </c>
      <c r="L883" s="64">
        <v>0</v>
      </c>
      <c r="M883" s="64">
        <v>0</v>
      </c>
      <c r="N883" s="64">
        <v>0</v>
      </c>
      <c r="O883" s="75">
        <v>0</v>
      </c>
      <c r="Q883" s="24"/>
    </row>
    <row r="884" spans="1:17" hidden="1" x14ac:dyDescent="0.35">
      <c r="A884" t="s">
        <v>151</v>
      </c>
      <c r="B884" s="72">
        <v>9005250100</v>
      </c>
      <c r="C884" s="74" t="s">
        <v>45</v>
      </c>
      <c r="D884" s="40">
        <v>148.15541999999999</v>
      </c>
      <c r="E884" s="40">
        <v>0</v>
      </c>
      <c r="F884" s="64">
        <f>Table323[[#This Row],[HES Single]]+Table323[[#This Row],[HES 2-4]]+Table323[[#This Row],[HES 4+]]</f>
        <v>0</v>
      </c>
      <c r="G884" s="64">
        <v>0</v>
      </c>
      <c r="H884" s="64">
        <v>0</v>
      </c>
      <c r="I884" s="64">
        <v>0</v>
      </c>
      <c r="J884" s="75">
        <v>0</v>
      </c>
      <c r="K884">
        <f t="shared" si="13"/>
        <v>0</v>
      </c>
      <c r="L884" s="64">
        <v>0</v>
      </c>
      <c r="M884" s="64">
        <v>0</v>
      </c>
      <c r="N884" s="64">
        <v>0</v>
      </c>
      <c r="O884" s="75">
        <v>0</v>
      </c>
      <c r="Q884" s="24"/>
    </row>
    <row r="885" spans="1:17" hidden="1" x14ac:dyDescent="0.35">
      <c r="A885" t="s">
        <v>151</v>
      </c>
      <c r="B885" s="72">
        <v>9005268100</v>
      </c>
      <c r="C885" s="74" t="s">
        <v>45</v>
      </c>
      <c r="D885" s="40">
        <v>78706.735631999996</v>
      </c>
      <c r="E885" s="40">
        <v>115655.435</v>
      </c>
      <c r="F885" s="64">
        <f>Table323[[#This Row],[HES Single]]+Table323[[#This Row],[HES 2-4]]+Table323[[#This Row],[HES 4+]]</f>
        <v>21</v>
      </c>
      <c r="G885" s="64">
        <v>21</v>
      </c>
      <c r="H885" s="64">
        <v>0</v>
      </c>
      <c r="I885" s="64">
        <v>0</v>
      </c>
      <c r="J885" s="75">
        <v>66522.63</v>
      </c>
      <c r="K885">
        <f t="shared" si="13"/>
        <v>0</v>
      </c>
      <c r="L885" s="64">
        <v>0</v>
      </c>
      <c r="M885" s="64">
        <v>0</v>
      </c>
      <c r="N885" s="64">
        <v>0</v>
      </c>
      <c r="O885" s="75">
        <v>0</v>
      </c>
      <c r="Q885" s="24"/>
    </row>
    <row r="886" spans="1:17" hidden="1" x14ac:dyDescent="0.35">
      <c r="A886" t="s">
        <v>152</v>
      </c>
      <c r="B886" s="72">
        <v>9007595101</v>
      </c>
      <c r="C886" s="74" t="s">
        <v>45</v>
      </c>
      <c r="D886" s="40">
        <v>310.96989000000002</v>
      </c>
      <c r="E886" s="40">
        <v>0</v>
      </c>
      <c r="F886" s="64">
        <f>Table323[[#This Row],[HES Single]]+Table323[[#This Row],[HES 2-4]]+Table323[[#This Row],[HES 4+]]</f>
        <v>0</v>
      </c>
      <c r="G886" s="64">
        <v>0</v>
      </c>
      <c r="H886" s="64">
        <v>0</v>
      </c>
      <c r="I886" s="64">
        <v>0</v>
      </c>
      <c r="J886" s="75">
        <v>0</v>
      </c>
      <c r="K886">
        <f t="shared" si="13"/>
        <v>0</v>
      </c>
      <c r="L886" s="64">
        <v>0</v>
      </c>
      <c r="M886" s="64">
        <v>0</v>
      </c>
      <c r="N886" s="64">
        <v>0</v>
      </c>
      <c r="O886" s="75">
        <v>0</v>
      </c>
      <c r="Q886" s="24"/>
    </row>
    <row r="887" spans="1:17" hidden="1" x14ac:dyDescent="0.35">
      <c r="A887" t="s">
        <v>152</v>
      </c>
      <c r="B887" s="72">
        <v>9011714103</v>
      </c>
      <c r="C887" s="74" t="s">
        <v>45</v>
      </c>
      <c r="D887" s="40">
        <v>61.341000000000001</v>
      </c>
      <c r="E887" s="40">
        <v>0</v>
      </c>
      <c r="F887" s="64">
        <f>Table323[[#This Row],[HES Single]]+Table323[[#This Row],[HES 2-4]]+Table323[[#This Row],[HES 4+]]</f>
        <v>0</v>
      </c>
      <c r="G887" s="64">
        <v>0</v>
      </c>
      <c r="H887" s="64">
        <v>0</v>
      </c>
      <c r="I887" s="64">
        <v>0</v>
      </c>
      <c r="J887" s="75">
        <v>0</v>
      </c>
      <c r="K887">
        <f t="shared" si="13"/>
        <v>0</v>
      </c>
      <c r="L887" s="64">
        <v>0</v>
      </c>
      <c r="M887" s="64">
        <v>0</v>
      </c>
      <c r="N887" s="64">
        <v>0</v>
      </c>
      <c r="O887" s="75">
        <v>0</v>
      </c>
      <c r="Q887" s="24"/>
    </row>
    <row r="888" spans="1:17" hidden="1" x14ac:dyDescent="0.35">
      <c r="A888" t="s">
        <v>152</v>
      </c>
      <c r="B888" s="72">
        <v>9011715100</v>
      </c>
      <c r="C888" s="74" t="s">
        <v>45</v>
      </c>
      <c r="D888" s="40">
        <v>81802.522683000003</v>
      </c>
      <c r="E888" s="40">
        <v>122564.54</v>
      </c>
      <c r="F888" s="64">
        <f>Table323[[#This Row],[HES Single]]+Table323[[#This Row],[HES 2-4]]+Table323[[#This Row],[HES 4+]]</f>
        <v>28</v>
      </c>
      <c r="G888" s="64">
        <v>28</v>
      </c>
      <c r="H888" s="64">
        <v>0</v>
      </c>
      <c r="I888" s="64">
        <v>0</v>
      </c>
      <c r="J888" s="75">
        <v>48272.78</v>
      </c>
      <c r="K888">
        <f t="shared" si="13"/>
        <v>1</v>
      </c>
      <c r="L888" s="64">
        <v>1</v>
      </c>
      <c r="M888" s="64">
        <v>0</v>
      </c>
      <c r="N888" s="64">
        <v>0</v>
      </c>
      <c r="O888" s="75">
        <v>258.64</v>
      </c>
      <c r="Q888" s="24"/>
    </row>
    <row r="889" spans="1:17" hidden="1" x14ac:dyDescent="0.35">
      <c r="A889" t="s">
        <v>153</v>
      </c>
      <c r="B889" s="72">
        <v>9005261100</v>
      </c>
      <c r="C889" s="74" t="s">
        <v>45</v>
      </c>
      <c r="D889" s="40">
        <v>117137.171109</v>
      </c>
      <c r="E889" s="40">
        <v>85628.214999999997</v>
      </c>
      <c r="F889" s="64">
        <f>Table323[[#This Row],[HES Single]]+Table323[[#This Row],[HES 2-4]]+Table323[[#This Row],[HES 4+]]</f>
        <v>15</v>
      </c>
      <c r="G889" s="64">
        <v>15</v>
      </c>
      <c r="H889" s="64">
        <v>0</v>
      </c>
      <c r="I889" s="64">
        <v>0</v>
      </c>
      <c r="J889" s="75">
        <v>25688.27</v>
      </c>
      <c r="K889">
        <f t="shared" si="13"/>
        <v>0</v>
      </c>
      <c r="L889" s="64">
        <v>0</v>
      </c>
      <c r="M889" s="64">
        <v>0</v>
      </c>
      <c r="N889" s="64">
        <v>0</v>
      </c>
      <c r="O889" s="75">
        <v>0</v>
      </c>
      <c r="Q889" s="24"/>
    </row>
    <row r="890" spans="1:17" hidden="1" x14ac:dyDescent="0.35">
      <c r="A890" t="s">
        <v>153</v>
      </c>
      <c r="B890" s="72">
        <v>9005262100</v>
      </c>
      <c r="C890" s="74" t="s">
        <v>45</v>
      </c>
      <c r="D890" s="40">
        <v>551.51355000000001</v>
      </c>
      <c r="E890" s="40">
        <v>0</v>
      </c>
      <c r="F890" s="64">
        <f>Table323[[#This Row],[HES Single]]+Table323[[#This Row],[HES 2-4]]+Table323[[#This Row],[HES 4+]]</f>
        <v>0</v>
      </c>
      <c r="G890" s="64">
        <v>0</v>
      </c>
      <c r="H890" s="64">
        <v>0</v>
      </c>
      <c r="I890" s="64">
        <v>0</v>
      </c>
      <c r="J890" s="75">
        <v>0</v>
      </c>
      <c r="K890">
        <f t="shared" si="13"/>
        <v>0</v>
      </c>
      <c r="L890" s="64">
        <v>0</v>
      </c>
      <c r="M890" s="64">
        <v>0</v>
      </c>
      <c r="N890" s="64">
        <v>0</v>
      </c>
      <c r="O890" s="75">
        <v>0</v>
      </c>
      <c r="Q890" s="24"/>
    </row>
    <row r="891" spans="1:17" hidden="1" x14ac:dyDescent="0.35">
      <c r="A891" t="s">
        <v>154</v>
      </c>
      <c r="B891" s="72">
        <v>9015825000</v>
      </c>
      <c r="C891" s="74" t="s">
        <v>45</v>
      </c>
      <c r="D891" s="40">
        <v>26886.393512999999</v>
      </c>
      <c r="E891" s="40">
        <v>26036.080000000002</v>
      </c>
      <c r="F891" s="64">
        <f>Table323[[#This Row],[HES Single]]+Table323[[#This Row],[HES 2-4]]+Table323[[#This Row],[HES 4+]]</f>
        <v>9</v>
      </c>
      <c r="G891" s="64">
        <v>9</v>
      </c>
      <c r="H891" s="64">
        <v>0</v>
      </c>
      <c r="I891" s="64">
        <v>0</v>
      </c>
      <c r="J891" s="75">
        <v>17836.939999999999</v>
      </c>
      <c r="K891">
        <f t="shared" si="13"/>
        <v>0</v>
      </c>
      <c r="L891" s="64">
        <v>0</v>
      </c>
      <c r="M891" s="64">
        <v>0</v>
      </c>
      <c r="N891" s="64">
        <v>0</v>
      </c>
      <c r="O891" s="75">
        <v>0</v>
      </c>
      <c r="Q891" s="24"/>
    </row>
    <row r="892" spans="1:17" hidden="1" x14ac:dyDescent="0.35">
      <c r="A892" t="s">
        <v>155</v>
      </c>
      <c r="B892" s="72">
        <v>9009120200</v>
      </c>
      <c r="C892" s="74" t="s">
        <v>45</v>
      </c>
      <c r="D892" s="40">
        <v>82.235579999999999</v>
      </c>
      <c r="E892" s="40">
        <v>0</v>
      </c>
      <c r="F892" s="64">
        <f>Table323[[#This Row],[HES Single]]+Table323[[#This Row],[HES 2-4]]+Table323[[#This Row],[HES 4+]]</f>
        <v>0</v>
      </c>
      <c r="G892" s="64">
        <v>0</v>
      </c>
      <c r="H892" s="64">
        <v>0</v>
      </c>
      <c r="I892" s="64">
        <v>0</v>
      </c>
      <c r="J892" s="75">
        <v>0</v>
      </c>
      <c r="K892">
        <f t="shared" si="13"/>
        <v>0</v>
      </c>
      <c r="L892" s="64">
        <v>0</v>
      </c>
      <c r="M892" s="64">
        <v>0</v>
      </c>
      <c r="N892" s="64">
        <v>0</v>
      </c>
      <c r="O892" s="75">
        <v>0</v>
      </c>
      <c r="Q892" s="24"/>
    </row>
    <row r="893" spans="1:17" hidden="1" x14ac:dyDescent="0.35">
      <c r="A893" t="s">
        <v>155</v>
      </c>
      <c r="B893" s="72">
        <v>9009125300</v>
      </c>
      <c r="C893" s="74" t="s">
        <v>45</v>
      </c>
      <c r="D893" s="40">
        <v>35.635739999999998</v>
      </c>
      <c r="E893" s="40">
        <v>0</v>
      </c>
      <c r="F893" s="64">
        <f>Table323[[#This Row],[HES Single]]+Table323[[#This Row],[HES 2-4]]+Table323[[#This Row],[HES 4+]]</f>
        <v>0</v>
      </c>
      <c r="G893" s="64">
        <v>0</v>
      </c>
      <c r="H893" s="64">
        <v>0</v>
      </c>
      <c r="I893" s="64">
        <v>0</v>
      </c>
      <c r="J893" s="75">
        <v>0</v>
      </c>
      <c r="K893">
        <f t="shared" si="13"/>
        <v>0</v>
      </c>
      <c r="L893" s="64">
        <v>0</v>
      </c>
      <c r="M893" s="64">
        <v>0</v>
      </c>
      <c r="N893" s="64">
        <v>0</v>
      </c>
      <c r="O893" s="75">
        <v>0</v>
      </c>
      <c r="Q893" s="24"/>
    </row>
    <row r="894" spans="1:17" hidden="1" x14ac:dyDescent="0.35">
      <c r="A894" t="s">
        <v>155</v>
      </c>
      <c r="B894" s="72">
        <v>9009125400</v>
      </c>
      <c r="C894" s="74" t="s">
        <v>45</v>
      </c>
      <c r="D894" s="40">
        <v>673.70771999999999</v>
      </c>
      <c r="E894" s="40">
        <v>2816.59</v>
      </c>
      <c r="F894" s="64">
        <f>Table323[[#This Row],[HES Single]]+Table323[[#This Row],[HES 2-4]]+Table323[[#This Row],[HES 4+]]</f>
        <v>0</v>
      </c>
      <c r="G894" s="64">
        <v>0</v>
      </c>
      <c r="H894" s="64">
        <v>0</v>
      </c>
      <c r="I894" s="64">
        <v>0</v>
      </c>
      <c r="J894" s="75">
        <v>0</v>
      </c>
      <c r="K894">
        <f t="shared" si="13"/>
        <v>0</v>
      </c>
      <c r="L894" s="64">
        <v>0</v>
      </c>
      <c r="M894" s="64">
        <v>0</v>
      </c>
      <c r="N894" s="64">
        <v>0</v>
      </c>
      <c r="O894" s="75">
        <v>0</v>
      </c>
      <c r="Q894" s="24"/>
    </row>
    <row r="895" spans="1:17" hidden="1" x14ac:dyDescent="0.35">
      <c r="A895" t="s">
        <v>155</v>
      </c>
      <c r="B895" s="72">
        <v>9009130101</v>
      </c>
      <c r="C895" s="74" t="s">
        <v>45</v>
      </c>
      <c r="D895" s="40">
        <v>53511.441039000005</v>
      </c>
      <c r="E895" s="40">
        <v>87044.7</v>
      </c>
      <c r="F895" s="64">
        <f>Table323[[#This Row],[HES Single]]+Table323[[#This Row],[HES 2-4]]+Table323[[#This Row],[HES 4+]]</f>
        <v>20</v>
      </c>
      <c r="G895" s="64">
        <v>20</v>
      </c>
      <c r="H895" s="64">
        <v>0</v>
      </c>
      <c r="I895" s="64">
        <v>0</v>
      </c>
      <c r="J895" s="75">
        <v>51214.42</v>
      </c>
      <c r="K895">
        <f t="shared" si="13"/>
        <v>0</v>
      </c>
      <c r="L895" s="64">
        <v>0</v>
      </c>
      <c r="M895" s="64">
        <v>0</v>
      </c>
      <c r="N895" s="64">
        <v>0</v>
      </c>
      <c r="O895" s="75">
        <v>0</v>
      </c>
      <c r="Q895" s="24"/>
    </row>
    <row r="896" spans="1:17" hidden="1" x14ac:dyDescent="0.35">
      <c r="A896" t="s">
        <v>155</v>
      </c>
      <c r="B896" s="72">
        <v>9009130102</v>
      </c>
      <c r="C896" s="74" t="s">
        <v>45</v>
      </c>
      <c r="D896" s="40">
        <v>31390.566060000001</v>
      </c>
      <c r="E896" s="40">
        <v>13943.8</v>
      </c>
      <c r="F896" s="64">
        <f>Table323[[#This Row],[HES Single]]+Table323[[#This Row],[HES 2-4]]+Table323[[#This Row],[HES 4+]]</f>
        <v>9</v>
      </c>
      <c r="G896" s="64">
        <v>9</v>
      </c>
      <c r="H896" s="64">
        <v>0</v>
      </c>
      <c r="I896" s="64">
        <v>0</v>
      </c>
      <c r="J896" s="75">
        <v>9289.4599999999991</v>
      </c>
      <c r="K896">
        <f t="shared" si="13"/>
        <v>0</v>
      </c>
      <c r="L896" s="64">
        <v>0</v>
      </c>
      <c r="M896" s="64">
        <v>0</v>
      </c>
      <c r="N896" s="64">
        <v>0</v>
      </c>
      <c r="O896" s="75">
        <v>0</v>
      </c>
      <c r="Q896" s="24"/>
    </row>
    <row r="897" spans="1:17" hidden="1" x14ac:dyDescent="0.35">
      <c r="A897" t="s">
        <v>155</v>
      </c>
      <c r="B897" s="72">
        <v>9009130200</v>
      </c>
      <c r="C897" s="74" t="s">
        <v>45</v>
      </c>
      <c r="D897" s="40">
        <v>176404.46567100001</v>
      </c>
      <c r="E897" s="40">
        <v>374132.78499999997</v>
      </c>
      <c r="F897" s="64">
        <f>Table323[[#This Row],[HES Single]]+Table323[[#This Row],[HES 2-4]]+Table323[[#This Row],[HES 4+]]</f>
        <v>89</v>
      </c>
      <c r="G897" s="64">
        <v>89</v>
      </c>
      <c r="H897" s="64">
        <v>0</v>
      </c>
      <c r="I897" s="64">
        <v>0</v>
      </c>
      <c r="J897" s="75">
        <v>245853.98</v>
      </c>
      <c r="K897">
        <f t="shared" si="13"/>
        <v>10</v>
      </c>
      <c r="L897" s="64">
        <v>5</v>
      </c>
      <c r="M897" s="64">
        <v>5</v>
      </c>
      <c r="N897" s="64">
        <v>0</v>
      </c>
      <c r="O897" s="75">
        <v>26185.68</v>
      </c>
      <c r="Q897" s="24"/>
    </row>
    <row r="898" spans="1:17" hidden="1" x14ac:dyDescent="0.35">
      <c r="A898" t="s">
        <v>156</v>
      </c>
      <c r="B898" s="72">
        <v>9005262100</v>
      </c>
      <c r="C898" s="74" t="s">
        <v>45</v>
      </c>
      <c r="D898" s="40">
        <v>83686.394631000003</v>
      </c>
      <c r="E898" s="40">
        <v>46758.102500000001</v>
      </c>
      <c r="F898" s="64">
        <f>Table323[[#This Row],[HES Single]]+Table323[[#This Row],[HES 2-4]]+Table323[[#This Row],[HES 4+]]</f>
        <v>18</v>
      </c>
      <c r="G898" s="64">
        <v>18</v>
      </c>
      <c r="H898" s="64">
        <v>0</v>
      </c>
      <c r="I898" s="64">
        <v>0</v>
      </c>
      <c r="J898" s="75">
        <v>29877.5</v>
      </c>
      <c r="K898">
        <f t="shared" si="13"/>
        <v>0</v>
      </c>
      <c r="L898" s="64">
        <v>0</v>
      </c>
      <c r="M898" s="64">
        <v>0</v>
      </c>
      <c r="N898" s="64">
        <v>0</v>
      </c>
      <c r="O898" s="75">
        <v>0</v>
      </c>
      <c r="Q898" s="24"/>
    </row>
    <row r="899" spans="1:17" hidden="1" x14ac:dyDescent="0.35">
      <c r="A899" t="s">
        <v>156</v>
      </c>
      <c r="B899" s="72">
        <v>9005266100</v>
      </c>
      <c r="C899" s="74" t="s">
        <v>45</v>
      </c>
      <c r="D899" s="40">
        <v>462.93135000000001</v>
      </c>
      <c r="E899" s="40">
        <v>0</v>
      </c>
      <c r="F899" s="64">
        <f>Table323[[#This Row],[HES Single]]+Table323[[#This Row],[HES 2-4]]+Table323[[#This Row],[HES 4+]]</f>
        <v>0</v>
      </c>
      <c r="G899" s="64">
        <v>0</v>
      </c>
      <c r="H899" s="64">
        <v>0</v>
      </c>
      <c r="I899" s="64">
        <v>0</v>
      </c>
      <c r="J899" s="75">
        <v>0</v>
      </c>
      <c r="K899">
        <f t="shared" si="13"/>
        <v>0</v>
      </c>
      <c r="L899" s="64">
        <v>0</v>
      </c>
      <c r="M899" s="64">
        <v>0</v>
      </c>
      <c r="N899" s="64">
        <v>0</v>
      </c>
      <c r="O899" s="75">
        <v>0</v>
      </c>
      <c r="Q899" s="24"/>
    </row>
    <row r="900" spans="1:17" x14ac:dyDescent="0.35">
      <c r="A900" t="s">
        <v>157</v>
      </c>
      <c r="B900" s="72">
        <v>9001220200</v>
      </c>
      <c r="C900" s="74" t="s">
        <v>45</v>
      </c>
      <c r="D900" s="40">
        <v>683.99079000000006</v>
      </c>
      <c r="E900" s="40">
        <v>434.26</v>
      </c>
      <c r="F900" s="64">
        <f>Table323[[#This Row],[HES Single]]+Table323[[#This Row],[HES 2-4]]+Table323[[#This Row],[HES 4+]]</f>
        <v>1</v>
      </c>
      <c r="G900" s="64">
        <v>1</v>
      </c>
      <c r="H900" s="64">
        <v>0</v>
      </c>
      <c r="I900" s="64">
        <v>0</v>
      </c>
      <c r="J900" s="75">
        <v>434.26</v>
      </c>
      <c r="K900">
        <f t="shared" si="13"/>
        <v>0</v>
      </c>
      <c r="L900" s="64">
        <v>0</v>
      </c>
      <c r="M900" s="64">
        <v>0</v>
      </c>
      <c r="N900" s="64">
        <v>0</v>
      </c>
      <c r="O900" s="75">
        <v>0</v>
      </c>
      <c r="Q900" s="24"/>
    </row>
    <row r="901" spans="1:17" x14ac:dyDescent="0.35">
      <c r="A901" t="s">
        <v>157</v>
      </c>
      <c r="B901" s="72">
        <v>9001220300</v>
      </c>
      <c r="C901" s="74" t="s">
        <v>45</v>
      </c>
      <c r="D901" s="40">
        <v>482.88407999999998</v>
      </c>
      <c r="E901" s="40">
        <v>0</v>
      </c>
      <c r="F901" s="64">
        <f>Table323[[#This Row],[HES Single]]+Table323[[#This Row],[HES 2-4]]+Table323[[#This Row],[HES 4+]]</f>
        <v>0</v>
      </c>
      <c r="G901" s="64">
        <v>0</v>
      </c>
      <c r="H901" s="64">
        <v>0</v>
      </c>
      <c r="I901" s="64">
        <v>0</v>
      </c>
      <c r="J901" s="75">
        <v>0</v>
      </c>
      <c r="K901">
        <f t="shared" si="13"/>
        <v>0</v>
      </c>
      <c r="L901" s="64">
        <v>0</v>
      </c>
      <c r="M901" s="64">
        <v>0</v>
      </c>
      <c r="N901" s="64">
        <v>0</v>
      </c>
      <c r="O901" s="75">
        <v>0</v>
      </c>
      <c r="Q901" s="24"/>
    </row>
    <row r="902" spans="1:17" x14ac:dyDescent="0.35">
      <c r="A902" t="s">
        <v>157</v>
      </c>
      <c r="B902" s="72">
        <v>9001257100</v>
      </c>
      <c r="C902" s="74" t="s">
        <v>45</v>
      </c>
      <c r="D902" s="40">
        <v>98572.361895000009</v>
      </c>
      <c r="E902" s="40">
        <v>115675.37</v>
      </c>
      <c r="F902" s="64">
        <f>Table323[[#This Row],[HES Single]]+Table323[[#This Row],[HES 2-4]]+Table323[[#This Row],[HES 4+]]</f>
        <v>33</v>
      </c>
      <c r="G902" s="64">
        <v>33</v>
      </c>
      <c r="H902" s="64">
        <v>0</v>
      </c>
      <c r="I902" s="64">
        <v>0</v>
      </c>
      <c r="J902" s="75">
        <v>63245.49</v>
      </c>
      <c r="K902">
        <f t="shared" si="13"/>
        <v>1</v>
      </c>
      <c r="L902" s="64">
        <v>1</v>
      </c>
      <c r="M902" s="64">
        <v>0</v>
      </c>
      <c r="N902" s="64">
        <v>0</v>
      </c>
      <c r="O902" s="75">
        <v>22263.040000000001</v>
      </c>
      <c r="Q902" s="24"/>
    </row>
    <row r="903" spans="1:17" hidden="1" x14ac:dyDescent="0.35">
      <c r="A903" t="s">
        <v>157</v>
      </c>
      <c r="B903" s="72">
        <v>9005253400</v>
      </c>
      <c r="C903" s="74" t="s">
        <v>45</v>
      </c>
      <c r="D903" s="40">
        <v>692.80554000000006</v>
      </c>
      <c r="E903" s="40">
        <v>0</v>
      </c>
      <c r="F903" s="64">
        <f>Table323[[#This Row],[HES Single]]+Table323[[#This Row],[HES 2-4]]+Table323[[#This Row],[HES 4+]]</f>
        <v>0</v>
      </c>
      <c r="G903" s="64">
        <v>0</v>
      </c>
      <c r="H903" s="64">
        <v>0</v>
      </c>
      <c r="I903" s="64">
        <v>0</v>
      </c>
      <c r="J903" s="75">
        <v>0</v>
      </c>
      <c r="K903">
        <f t="shared" si="13"/>
        <v>0</v>
      </c>
      <c r="L903" s="64">
        <v>0</v>
      </c>
      <c r="M903" s="64">
        <v>0</v>
      </c>
      <c r="N903" s="64">
        <v>0</v>
      </c>
      <c r="O903" s="75">
        <v>0</v>
      </c>
      <c r="Q903" s="24"/>
    </row>
    <row r="904" spans="1:17" hidden="1" x14ac:dyDescent="0.35">
      <c r="A904" t="s">
        <v>158</v>
      </c>
      <c r="B904" s="72">
        <v>9003462201</v>
      </c>
      <c r="C904" s="74" t="s">
        <v>45</v>
      </c>
      <c r="D904" s="40">
        <v>826.43714999999997</v>
      </c>
      <c r="E904" s="40">
        <v>3265.08</v>
      </c>
      <c r="F904" s="64">
        <f>Table323[[#This Row],[HES Single]]+Table323[[#This Row],[HES 2-4]]+Table323[[#This Row],[HES 4+]]</f>
        <v>2</v>
      </c>
      <c r="G904" s="64">
        <v>2</v>
      </c>
      <c r="H904" s="64">
        <v>0</v>
      </c>
      <c r="I904" s="64">
        <v>0</v>
      </c>
      <c r="J904" s="75">
        <v>3265.08</v>
      </c>
      <c r="K904">
        <f t="shared" si="13"/>
        <v>0</v>
      </c>
      <c r="L904" s="64">
        <v>0</v>
      </c>
      <c r="M904" s="64">
        <v>0</v>
      </c>
      <c r="N904" s="64">
        <v>0</v>
      </c>
      <c r="O904" s="75">
        <v>0</v>
      </c>
      <c r="Q904" s="24"/>
    </row>
    <row r="905" spans="1:17" hidden="1" x14ac:dyDescent="0.35">
      <c r="A905" t="s">
        <v>158</v>
      </c>
      <c r="B905" s="72">
        <v>9003464101</v>
      </c>
      <c r="C905" s="74" t="s">
        <v>45</v>
      </c>
      <c r="D905" s="40">
        <v>868.77692999999999</v>
      </c>
      <c r="E905" s="40">
        <v>1367.8</v>
      </c>
      <c r="F905" s="64">
        <f>Table323[[#This Row],[HES Single]]+Table323[[#This Row],[HES 2-4]]+Table323[[#This Row],[HES 4+]]</f>
        <v>1</v>
      </c>
      <c r="G905" s="64">
        <v>1</v>
      </c>
      <c r="H905" s="64">
        <v>0</v>
      </c>
      <c r="I905" s="64">
        <v>0</v>
      </c>
      <c r="J905" s="75">
        <v>1297.8</v>
      </c>
      <c r="K905">
        <f t="shared" si="13"/>
        <v>0</v>
      </c>
      <c r="L905" s="64">
        <v>0</v>
      </c>
      <c r="M905" s="64">
        <v>0</v>
      </c>
      <c r="N905" s="64">
        <v>0</v>
      </c>
      <c r="O905" s="75">
        <v>0</v>
      </c>
      <c r="Q905" s="24"/>
    </row>
    <row r="906" spans="1:17" hidden="1" x14ac:dyDescent="0.35">
      <c r="A906" t="s">
        <v>158</v>
      </c>
      <c r="B906" s="72">
        <v>9003466101</v>
      </c>
      <c r="C906" s="74" t="s">
        <v>45</v>
      </c>
      <c r="D906" s="40">
        <v>52929.400439999998</v>
      </c>
      <c r="E906" s="40">
        <v>51010.19</v>
      </c>
      <c r="F906" s="64">
        <f>Table323[[#This Row],[HES Single]]+Table323[[#This Row],[HES 2-4]]+Table323[[#This Row],[HES 4+]]</f>
        <v>100</v>
      </c>
      <c r="G906" s="64">
        <v>0</v>
      </c>
      <c r="H906" s="64">
        <v>0</v>
      </c>
      <c r="I906" s="64">
        <v>100</v>
      </c>
      <c r="J906" s="75">
        <f>201166.93-160376</f>
        <v>40790.929999999993</v>
      </c>
      <c r="K906">
        <f t="shared" si="13"/>
        <v>1</v>
      </c>
      <c r="L906" s="64">
        <v>0</v>
      </c>
      <c r="M906" s="64">
        <v>1</v>
      </c>
      <c r="N906" s="64">
        <v>0</v>
      </c>
      <c r="O906" s="75">
        <v>10218.129999999999</v>
      </c>
      <c r="Q906" s="77" t="s">
        <v>205</v>
      </c>
    </row>
    <row r="907" spans="1:17" hidden="1" x14ac:dyDescent="0.35">
      <c r="A907" t="s">
        <v>158</v>
      </c>
      <c r="B907" s="72">
        <v>9003466102</v>
      </c>
      <c r="C907" s="74" t="s">
        <v>45</v>
      </c>
      <c r="D907" s="40">
        <v>205548.03651899999</v>
      </c>
      <c r="E907" s="40">
        <v>341067.48499999999</v>
      </c>
      <c r="F907" s="64">
        <f>Table323[[#This Row],[HES Single]]+Table323[[#This Row],[HES 2-4]]+Table323[[#This Row],[HES 4+]]</f>
        <v>146</v>
      </c>
      <c r="G907" s="64">
        <v>78</v>
      </c>
      <c r="H907" s="64">
        <v>0</v>
      </c>
      <c r="I907" s="64">
        <v>68</v>
      </c>
      <c r="J907" s="75">
        <v>167607.84</v>
      </c>
      <c r="K907">
        <f t="shared" si="13"/>
        <v>78</v>
      </c>
      <c r="L907" s="64">
        <v>0</v>
      </c>
      <c r="M907" s="64">
        <v>0</v>
      </c>
      <c r="N907" s="64">
        <v>78</v>
      </c>
      <c r="O907" s="75">
        <v>170599.25</v>
      </c>
      <c r="Q907" s="24"/>
    </row>
    <row r="908" spans="1:17" hidden="1" x14ac:dyDescent="0.35">
      <c r="A908" t="s">
        <v>158</v>
      </c>
      <c r="B908" s="72">
        <v>9003466201</v>
      </c>
      <c r="C908" s="74" t="s">
        <v>45</v>
      </c>
      <c r="D908" s="40">
        <v>28899.319680000001</v>
      </c>
      <c r="E908" s="40">
        <v>56074.99</v>
      </c>
      <c r="F908" s="64">
        <f>Table323[[#This Row],[HES Single]]+Table323[[#This Row],[HES 2-4]]+Table323[[#This Row],[HES 4+]]</f>
        <v>8</v>
      </c>
      <c r="G908" s="64">
        <v>8</v>
      </c>
      <c r="H908" s="64">
        <v>0</v>
      </c>
      <c r="I908" s="64">
        <v>0</v>
      </c>
      <c r="J908" s="75">
        <v>9256.5300000000007</v>
      </c>
      <c r="K908">
        <f t="shared" si="13"/>
        <v>0</v>
      </c>
      <c r="L908" s="64">
        <v>0</v>
      </c>
      <c r="M908" s="64">
        <v>0</v>
      </c>
      <c r="N908" s="64">
        <v>0</v>
      </c>
      <c r="O908" s="75">
        <v>0</v>
      </c>
      <c r="Q908" s="24"/>
    </row>
    <row r="909" spans="1:17" hidden="1" x14ac:dyDescent="0.35">
      <c r="A909" t="s">
        <v>158</v>
      </c>
      <c r="B909" s="72">
        <v>9003466202</v>
      </c>
      <c r="C909" s="74" t="s">
        <v>45</v>
      </c>
      <c r="D909" s="40">
        <v>57805.937490000004</v>
      </c>
      <c r="E909" s="40">
        <v>75848.67</v>
      </c>
      <c r="F909" s="64">
        <f>Table323[[#This Row],[HES Single]]+Table323[[#This Row],[HES 2-4]]+Table323[[#This Row],[HES 4+]]</f>
        <v>23</v>
      </c>
      <c r="G909" s="64">
        <v>23</v>
      </c>
      <c r="H909" s="64">
        <v>0</v>
      </c>
      <c r="I909" s="64">
        <v>0</v>
      </c>
      <c r="J909" s="75">
        <v>54978.83</v>
      </c>
      <c r="K909">
        <f t="shared" si="13"/>
        <v>0</v>
      </c>
      <c r="L909" s="64">
        <v>0</v>
      </c>
      <c r="M909" s="64">
        <v>0</v>
      </c>
      <c r="N909" s="64">
        <v>0</v>
      </c>
      <c r="O909" s="75">
        <v>0</v>
      </c>
      <c r="Q909" s="24"/>
    </row>
    <row r="910" spans="1:17" hidden="1" x14ac:dyDescent="0.35">
      <c r="A910" t="s">
        <v>158</v>
      </c>
      <c r="B910" s="72">
        <v>9003466300</v>
      </c>
      <c r="C910" s="74" t="s">
        <v>45</v>
      </c>
      <c r="D910" s="40">
        <v>58522.602747000004</v>
      </c>
      <c r="E910" s="40">
        <v>86922.46</v>
      </c>
      <c r="F910" s="64">
        <f>Table323[[#This Row],[HES Single]]+Table323[[#This Row],[HES 2-4]]+Table323[[#This Row],[HES 4+]]</f>
        <v>25</v>
      </c>
      <c r="G910" s="64">
        <v>25</v>
      </c>
      <c r="H910" s="64">
        <v>0</v>
      </c>
      <c r="I910" s="64">
        <v>0</v>
      </c>
      <c r="J910" s="75">
        <v>73690.92</v>
      </c>
      <c r="K910">
        <f t="shared" si="13"/>
        <v>0</v>
      </c>
      <c r="L910" s="64">
        <v>0</v>
      </c>
      <c r="M910" s="64">
        <v>0</v>
      </c>
      <c r="N910" s="64">
        <v>0</v>
      </c>
      <c r="O910" s="75">
        <v>0</v>
      </c>
      <c r="Q910" s="24"/>
    </row>
    <row r="911" spans="1:17" hidden="1" x14ac:dyDescent="0.35">
      <c r="A911" t="s">
        <v>158</v>
      </c>
      <c r="B911" s="72">
        <v>9003466400</v>
      </c>
      <c r="C911" s="74" t="s">
        <v>45</v>
      </c>
      <c r="D911" s="40">
        <v>34622.671650000004</v>
      </c>
      <c r="E911" s="40">
        <v>91814.76</v>
      </c>
      <c r="F911" s="64">
        <f>Table323[[#This Row],[HES Single]]+Table323[[#This Row],[HES 2-4]]+Table323[[#This Row],[HES 4+]]</f>
        <v>68</v>
      </c>
      <c r="G911" s="64">
        <v>68</v>
      </c>
      <c r="H911" s="64">
        <v>0</v>
      </c>
      <c r="I911" s="64">
        <v>0</v>
      </c>
      <c r="J911" s="75">
        <v>71000.62</v>
      </c>
      <c r="K911">
        <f t="shared" si="13"/>
        <v>0</v>
      </c>
      <c r="L911" s="64">
        <v>0</v>
      </c>
      <c r="M911" s="64">
        <v>0</v>
      </c>
      <c r="N911" s="64">
        <v>0</v>
      </c>
      <c r="O911" s="75">
        <v>0</v>
      </c>
      <c r="Q911" s="24"/>
    </row>
    <row r="912" spans="1:17" hidden="1" x14ac:dyDescent="0.35">
      <c r="A912" t="s">
        <v>159</v>
      </c>
      <c r="B912" s="72">
        <v>9013538201</v>
      </c>
      <c r="C912" s="74" t="s">
        <v>45</v>
      </c>
      <c r="D912" s="40">
        <v>116082.226176</v>
      </c>
      <c r="E912" s="40">
        <v>159517.255</v>
      </c>
      <c r="F912" s="64">
        <f>Table323[[#This Row],[HES Single]]+Table323[[#This Row],[HES 2-4]]+Table323[[#This Row],[HES 4+]]</f>
        <v>24</v>
      </c>
      <c r="G912" s="64">
        <v>24</v>
      </c>
      <c r="H912" s="64">
        <v>0</v>
      </c>
      <c r="I912" s="64">
        <v>0</v>
      </c>
      <c r="J912" s="75">
        <v>33451.19</v>
      </c>
      <c r="K912">
        <f t="shared" si="13"/>
        <v>0</v>
      </c>
      <c r="L912" s="64">
        <v>0</v>
      </c>
      <c r="M912" s="64">
        <v>0</v>
      </c>
      <c r="N912" s="64">
        <v>0</v>
      </c>
      <c r="O912" s="75">
        <v>0</v>
      </c>
      <c r="Q912" s="24"/>
    </row>
    <row r="913" spans="1:17" hidden="1" x14ac:dyDescent="0.35">
      <c r="A913" t="s">
        <v>159</v>
      </c>
      <c r="B913" s="72">
        <v>9013538202</v>
      </c>
      <c r="C913" s="74" t="s">
        <v>45</v>
      </c>
      <c r="D913" s="40">
        <v>51084.586770000002</v>
      </c>
      <c r="E913" s="40">
        <v>44366.26</v>
      </c>
      <c r="F913" s="64">
        <f>Table323[[#This Row],[HES Single]]+Table323[[#This Row],[HES 2-4]]+Table323[[#This Row],[HES 4+]]</f>
        <v>54</v>
      </c>
      <c r="G913" s="64">
        <v>54</v>
      </c>
      <c r="H913" s="64">
        <v>0</v>
      </c>
      <c r="I913" s="64">
        <v>0</v>
      </c>
      <c r="J913" s="75">
        <v>90842.74</v>
      </c>
      <c r="K913">
        <f t="shared" si="13"/>
        <v>3</v>
      </c>
      <c r="L913" s="64">
        <v>2</v>
      </c>
      <c r="M913" s="64">
        <v>1</v>
      </c>
      <c r="N913" s="64">
        <v>0</v>
      </c>
      <c r="O913" s="75">
        <v>10265.44</v>
      </c>
      <c r="Q913" s="24"/>
    </row>
    <row r="914" spans="1:17" hidden="1" x14ac:dyDescent="0.35">
      <c r="A914" t="s">
        <v>159</v>
      </c>
      <c r="B914" s="72">
        <v>9013890202</v>
      </c>
      <c r="C914" s="74" t="s">
        <v>45</v>
      </c>
      <c r="D914" s="40">
        <v>966.93653700000004</v>
      </c>
      <c r="E914" s="40">
        <v>0</v>
      </c>
      <c r="F914" s="64">
        <f>Table323[[#This Row],[HES Single]]+Table323[[#This Row],[HES 2-4]]+Table323[[#This Row],[HES 4+]]</f>
        <v>0</v>
      </c>
      <c r="G914" s="64">
        <v>0</v>
      </c>
      <c r="H914" s="64">
        <v>0</v>
      </c>
      <c r="I914" s="64">
        <v>0</v>
      </c>
      <c r="J914" s="75">
        <v>0</v>
      </c>
      <c r="K914">
        <f t="shared" si="13"/>
        <v>0</v>
      </c>
      <c r="L914" s="64">
        <v>0</v>
      </c>
      <c r="M914" s="64">
        <v>0</v>
      </c>
      <c r="N914" s="64">
        <v>0</v>
      </c>
      <c r="O914" s="75">
        <v>0</v>
      </c>
      <c r="Q914" s="24"/>
    </row>
    <row r="915" spans="1:17" hidden="1" x14ac:dyDescent="0.35">
      <c r="A915" t="s">
        <v>160</v>
      </c>
      <c r="B915" s="72">
        <v>9003484200</v>
      </c>
      <c r="C915" s="74" t="s">
        <v>45</v>
      </c>
      <c r="D915" s="40">
        <v>352.96674000000002</v>
      </c>
      <c r="E915" s="40">
        <v>371.11</v>
      </c>
      <c r="F915" s="64">
        <f>Table323[[#This Row],[HES Single]]+Table323[[#This Row],[HES 2-4]]+Table323[[#This Row],[HES 4+]]</f>
        <v>1</v>
      </c>
      <c r="G915" s="64">
        <v>1</v>
      </c>
      <c r="H915" s="64">
        <v>0</v>
      </c>
      <c r="I915" s="64">
        <v>0</v>
      </c>
      <c r="J915" s="75">
        <v>371.11</v>
      </c>
      <c r="K915">
        <f t="shared" si="13"/>
        <v>0</v>
      </c>
      <c r="L915" s="64">
        <v>0</v>
      </c>
      <c r="M915" s="64">
        <v>0</v>
      </c>
      <c r="N915" s="64">
        <v>0</v>
      </c>
      <c r="O915" s="75">
        <v>0</v>
      </c>
      <c r="Q915" s="24"/>
    </row>
    <row r="916" spans="1:17" hidden="1" x14ac:dyDescent="0.35">
      <c r="A916" t="s">
        <v>160</v>
      </c>
      <c r="B916" s="72">
        <v>9003487100</v>
      </c>
      <c r="C916" s="74" t="s">
        <v>45</v>
      </c>
      <c r="D916" s="40">
        <v>74599.412307000006</v>
      </c>
      <c r="E916" s="40">
        <v>50562.555</v>
      </c>
      <c r="F916" s="64">
        <f>Table323[[#This Row],[HES Single]]+Table323[[#This Row],[HES 2-4]]+Table323[[#This Row],[HES 4+]]</f>
        <v>35</v>
      </c>
      <c r="G916" s="64">
        <v>35</v>
      </c>
      <c r="H916" s="64">
        <v>0</v>
      </c>
      <c r="I916" s="64">
        <v>0</v>
      </c>
      <c r="J916" s="75">
        <v>36118.160000000003</v>
      </c>
      <c r="K916">
        <f t="shared" si="13"/>
        <v>0</v>
      </c>
      <c r="L916" s="64">
        <v>0</v>
      </c>
      <c r="M916" s="64">
        <v>0</v>
      </c>
      <c r="N916" s="64">
        <v>0</v>
      </c>
      <c r="O916" s="75">
        <v>0</v>
      </c>
      <c r="Q916" s="24"/>
    </row>
    <row r="917" spans="1:17" hidden="1" x14ac:dyDescent="0.35">
      <c r="A917" t="s">
        <v>160</v>
      </c>
      <c r="B917" s="72">
        <v>9003487201</v>
      </c>
      <c r="C917" s="74" t="s">
        <v>45</v>
      </c>
      <c r="D917" s="40">
        <v>47597.775959999999</v>
      </c>
      <c r="E917" s="40">
        <v>31134.45</v>
      </c>
      <c r="F917" s="64">
        <f>Table323[[#This Row],[HES Single]]+Table323[[#This Row],[HES 2-4]]+Table323[[#This Row],[HES 4+]]</f>
        <v>19</v>
      </c>
      <c r="G917" s="64">
        <v>19</v>
      </c>
      <c r="H917" s="64">
        <v>0</v>
      </c>
      <c r="I917" s="64">
        <v>0</v>
      </c>
      <c r="J917" s="75">
        <v>24146.97</v>
      </c>
      <c r="K917">
        <f t="shared" si="13"/>
        <v>0</v>
      </c>
      <c r="L917" s="64">
        <v>0</v>
      </c>
      <c r="M917" s="64">
        <v>0</v>
      </c>
      <c r="N917" s="64">
        <v>0</v>
      </c>
      <c r="O917" s="75">
        <v>0</v>
      </c>
      <c r="Q917" s="24"/>
    </row>
    <row r="918" spans="1:17" hidden="1" x14ac:dyDescent="0.35">
      <c r="A918" t="s">
        <v>160</v>
      </c>
      <c r="B918" s="72">
        <v>9003487202</v>
      </c>
      <c r="C918" s="74" t="s">
        <v>45</v>
      </c>
      <c r="D918" s="40">
        <v>37226.575848</v>
      </c>
      <c r="E918" s="40">
        <v>21440.59</v>
      </c>
      <c r="F918" s="64">
        <f>Table323[[#This Row],[HES Single]]+Table323[[#This Row],[HES 2-4]]+Table323[[#This Row],[HES 4+]]</f>
        <v>18</v>
      </c>
      <c r="G918" s="64">
        <v>18</v>
      </c>
      <c r="H918" s="64">
        <v>0</v>
      </c>
      <c r="I918" s="64">
        <v>0</v>
      </c>
      <c r="J918" s="75">
        <v>16565.509999999998</v>
      </c>
      <c r="K918">
        <f t="shared" si="13"/>
        <v>0</v>
      </c>
      <c r="L918" s="64">
        <v>0</v>
      </c>
      <c r="M918" s="64">
        <v>0</v>
      </c>
      <c r="N918" s="64">
        <v>0</v>
      </c>
      <c r="O918" s="75">
        <v>0</v>
      </c>
      <c r="Q918" s="24"/>
    </row>
    <row r="919" spans="1:17" hidden="1" x14ac:dyDescent="0.35">
      <c r="A919" t="s">
        <v>160</v>
      </c>
      <c r="B919" s="72">
        <v>9003487300</v>
      </c>
      <c r="C919" s="74" t="s">
        <v>45</v>
      </c>
      <c r="D919" s="40">
        <v>18225.222539999999</v>
      </c>
      <c r="E919" s="40">
        <v>23838.97</v>
      </c>
      <c r="F919" s="64">
        <f>Table323[[#This Row],[HES Single]]+Table323[[#This Row],[HES 2-4]]+Table323[[#This Row],[HES 4+]]</f>
        <v>7</v>
      </c>
      <c r="G919" s="64">
        <v>7</v>
      </c>
      <c r="H919" s="64">
        <v>0</v>
      </c>
      <c r="I919" s="64">
        <v>0</v>
      </c>
      <c r="J919" s="75">
        <v>9475.92</v>
      </c>
      <c r="K919">
        <f t="shared" si="13"/>
        <v>0</v>
      </c>
      <c r="L919" s="64">
        <v>0</v>
      </c>
      <c r="M919" s="64">
        <v>0</v>
      </c>
      <c r="N919" s="64">
        <v>0</v>
      </c>
      <c r="O919" s="75">
        <v>0</v>
      </c>
      <c r="Q919" s="24"/>
    </row>
    <row r="920" spans="1:17" hidden="1" x14ac:dyDescent="0.35">
      <c r="A920" t="s">
        <v>160</v>
      </c>
      <c r="B920" s="72">
        <v>9003487400</v>
      </c>
      <c r="C920" s="74" t="s">
        <v>45</v>
      </c>
      <c r="D920" s="40">
        <v>19669.320090000001</v>
      </c>
      <c r="E920" s="40">
        <v>7819.69</v>
      </c>
      <c r="F920" s="64">
        <f>Table323[[#This Row],[HES Single]]+Table323[[#This Row],[HES 2-4]]+Table323[[#This Row],[HES 4+]]</f>
        <v>11</v>
      </c>
      <c r="G920" s="64">
        <v>11</v>
      </c>
      <c r="H920" s="64">
        <v>0</v>
      </c>
      <c r="I920" s="64">
        <v>0</v>
      </c>
      <c r="J920" s="75">
        <v>5180.6899999999996</v>
      </c>
      <c r="K920">
        <f t="shared" si="13"/>
        <v>0</v>
      </c>
      <c r="L920" s="64">
        <v>0</v>
      </c>
      <c r="M920" s="64">
        <v>0</v>
      </c>
      <c r="N920" s="64">
        <v>0</v>
      </c>
      <c r="O920" s="75">
        <v>0</v>
      </c>
      <c r="Q920" s="24"/>
    </row>
    <row r="921" spans="1:17" hidden="1" x14ac:dyDescent="0.35">
      <c r="A921" t="s">
        <v>160</v>
      </c>
      <c r="B921" s="72">
        <v>9003487500</v>
      </c>
      <c r="C921" s="74" t="s">
        <v>45</v>
      </c>
      <c r="D921" s="40">
        <v>199024.19850600002</v>
      </c>
      <c r="E921" s="40">
        <v>247401.8</v>
      </c>
      <c r="F921" s="64">
        <f>Table323[[#This Row],[HES Single]]+Table323[[#This Row],[HES 2-4]]+Table323[[#This Row],[HES 4+]]</f>
        <v>114</v>
      </c>
      <c r="G921" s="64">
        <v>114</v>
      </c>
      <c r="H921" s="64">
        <v>0</v>
      </c>
      <c r="I921" s="64">
        <v>0</v>
      </c>
      <c r="J921" s="75">
        <v>144328.73000000001</v>
      </c>
      <c r="K921">
        <f t="shared" si="13"/>
        <v>4</v>
      </c>
      <c r="L921" s="64">
        <v>1</v>
      </c>
      <c r="M921" s="64">
        <v>3</v>
      </c>
      <c r="N921" s="64">
        <v>0</v>
      </c>
      <c r="O921" s="75">
        <v>837.21</v>
      </c>
      <c r="Q921" s="24"/>
    </row>
    <row r="922" spans="1:17" hidden="1" x14ac:dyDescent="0.35">
      <c r="A922" t="s">
        <v>160</v>
      </c>
      <c r="B922" s="72">
        <v>9003514101</v>
      </c>
      <c r="C922" s="74" t="s">
        <v>45</v>
      </c>
      <c r="D922" s="40">
        <v>90.610799999999998</v>
      </c>
      <c r="E922" s="40">
        <v>0</v>
      </c>
      <c r="F922" s="64">
        <f>Table323[[#This Row],[HES Single]]+Table323[[#This Row],[HES 2-4]]+Table323[[#This Row],[HES 4+]]</f>
        <v>0</v>
      </c>
      <c r="G922" s="64">
        <v>0</v>
      </c>
      <c r="H922" s="64">
        <v>0</v>
      </c>
      <c r="I922" s="64">
        <v>0</v>
      </c>
      <c r="J922" s="75">
        <v>0</v>
      </c>
      <c r="K922">
        <f t="shared" si="13"/>
        <v>0</v>
      </c>
      <c r="L922" s="64">
        <v>0</v>
      </c>
      <c r="M922" s="64">
        <v>0</v>
      </c>
      <c r="N922" s="64">
        <v>0</v>
      </c>
      <c r="O922" s="75">
        <v>0</v>
      </c>
      <c r="Q922" s="24"/>
    </row>
    <row r="923" spans="1:17" hidden="1" x14ac:dyDescent="0.35">
      <c r="A923" t="s">
        <v>160</v>
      </c>
      <c r="B923" s="72">
        <v>9003514102</v>
      </c>
      <c r="C923" s="74" t="s">
        <v>45</v>
      </c>
      <c r="D923" s="40">
        <v>1400.1783600000001</v>
      </c>
      <c r="E923" s="40">
        <v>3710.88</v>
      </c>
      <c r="F923" s="64">
        <f>Table323[[#This Row],[HES Single]]+Table323[[#This Row],[HES 2-4]]+Table323[[#This Row],[HES 4+]]</f>
        <v>3</v>
      </c>
      <c r="G923" s="64">
        <v>3</v>
      </c>
      <c r="H923" s="64">
        <v>0</v>
      </c>
      <c r="I923" s="64">
        <v>0</v>
      </c>
      <c r="J923" s="75">
        <v>3089.38</v>
      </c>
      <c r="K923">
        <f t="shared" si="13"/>
        <v>0</v>
      </c>
      <c r="L923" s="64">
        <v>0</v>
      </c>
      <c r="M923" s="64">
        <v>0</v>
      </c>
      <c r="N923" s="64">
        <v>0</v>
      </c>
      <c r="O923" s="75">
        <v>0</v>
      </c>
      <c r="Q923" s="24"/>
    </row>
    <row r="924" spans="1:17" hidden="1" x14ac:dyDescent="0.35">
      <c r="A924" t="s">
        <v>160</v>
      </c>
      <c r="B924" s="72">
        <v>9013530301</v>
      </c>
      <c r="C924" s="74" t="s">
        <v>45</v>
      </c>
      <c r="D924" s="40">
        <v>153.02405999999999</v>
      </c>
      <c r="E924" s="40">
        <v>0</v>
      </c>
      <c r="F924" s="64">
        <f>Table323[[#This Row],[HES Single]]+Table323[[#This Row],[HES 2-4]]+Table323[[#This Row],[HES 4+]]</f>
        <v>0</v>
      </c>
      <c r="G924" s="64">
        <v>0</v>
      </c>
      <c r="H924" s="64">
        <v>0</v>
      </c>
      <c r="I924" s="64">
        <v>0</v>
      </c>
      <c r="J924" s="75">
        <v>0</v>
      </c>
      <c r="K924">
        <f t="shared" si="13"/>
        <v>0</v>
      </c>
      <c r="L924" s="64">
        <v>0</v>
      </c>
      <c r="M924" s="64">
        <v>0</v>
      </c>
      <c r="N924" s="64">
        <v>0</v>
      </c>
      <c r="O924" s="75">
        <v>0</v>
      </c>
      <c r="Q924" s="24"/>
    </row>
    <row r="925" spans="1:17" hidden="1" x14ac:dyDescent="0.35">
      <c r="A925" t="s">
        <v>161</v>
      </c>
      <c r="B925" s="72">
        <v>9009344200</v>
      </c>
      <c r="C925" s="74" t="s">
        <v>45</v>
      </c>
      <c r="D925" s="40">
        <v>248.98167000000001</v>
      </c>
      <c r="E925" s="40">
        <v>0</v>
      </c>
      <c r="F925" s="64">
        <f>Table323[[#This Row],[HES Single]]+Table323[[#This Row],[HES 2-4]]+Table323[[#This Row],[HES 4+]]</f>
        <v>0</v>
      </c>
      <c r="G925" s="64">
        <v>0</v>
      </c>
      <c r="H925" s="64">
        <v>0</v>
      </c>
      <c r="I925" s="64">
        <v>0</v>
      </c>
      <c r="J925" s="75">
        <v>0</v>
      </c>
      <c r="K925">
        <f t="shared" si="13"/>
        <v>0</v>
      </c>
      <c r="L925" s="64">
        <v>0</v>
      </c>
      <c r="M925" s="64">
        <v>0</v>
      </c>
      <c r="N925" s="64">
        <v>0</v>
      </c>
      <c r="O925" s="75">
        <v>0</v>
      </c>
      <c r="Q925" s="24"/>
    </row>
    <row r="926" spans="1:17" hidden="1" x14ac:dyDescent="0.35">
      <c r="A926" t="s">
        <v>161</v>
      </c>
      <c r="B926" s="72">
        <v>9009346102</v>
      </c>
      <c r="C926" s="74" t="s">
        <v>45</v>
      </c>
      <c r="D926" s="40">
        <v>213.69369</v>
      </c>
      <c r="E926" s="40">
        <v>0</v>
      </c>
      <c r="F926" s="64">
        <f>Table323[[#This Row],[HES Single]]+Table323[[#This Row],[HES 2-4]]+Table323[[#This Row],[HES 4+]]</f>
        <v>0</v>
      </c>
      <c r="G926" s="64">
        <v>0</v>
      </c>
      <c r="H926" s="64">
        <v>0</v>
      </c>
      <c r="I926" s="64">
        <v>0</v>
      </c>
      <c r="J926" s="75">
        <v>0</v>
      </c>
      <c r="K926">
        <f t="shared" si="13"/>
        <v>0</v>
      </c>
      <c r="L926" s="64">
        <v>0</v>
      </c>
      <c r="M926" s="64">
        <v>0</v>
      </c>
      <c r="N926" s="64">
        <v>0</v>
      </c>
      <c r="O926" s="75">
        <v>0</v>
      </c>
      <c r="Q926" s="24"/>
    </row>
    <row r="927" spans="1:17" hidden="1" x14ac:dyDescent="0.35">
      <c r="A927" t="s">
        <v>161</v>
      </c>
      <c r="B927" s="72">
        <v>9009348111</v>
      </c>
      <c r="C927" s="74" t="s">
        <v>45</v>
      </c>
      <c r="D927" s="40">
        <v>31448.127102000002</v>
      </c>
      <c r="E927" s="40">
        <v>27002.14</v>
      </c>
      <c r="F927" s="64">
        <f>Table323[[#This Row],[HES Single]]+Table323[[#This Row],[HES 2-4]]+Table323[[#This Row],[HES 4+]]</f>
        <v>8</v>
      </c>
      <c r="G927" s="64">
        <v>8</v>
      </c>
      <c r="H927" s="64">
        <v>0</v>
      </c>
      <c r="I927" s="64">
        <v>0</v>
      </c>
      <c r="J927" s="75">
        <v>15996.56</v>
      </c>
      <c r="K927">
        <f t="shared" si="13"/>
        <v>0</v>
      </c>
      <c r="L927" s="64">
        <v>0</v>
      </c>
      <c r="M927" s="64">
        <v>0</v>
      </c>
      <c r="N927" s="64">
        <v>0</v>
      </c>
      <c r="O927" s="75">
        <v>0</v>
      </c>
      <c r="Q927" s="24"/>
    </row>
    <row r="928" spans="1:17" hidden="1" x14ac:dyDescent="0.35">
      <c r="A928" t="s">
        <v>161</v>
      </c>
      <c r="B928" s="72">
        <v>9009348122</v>
      </c>
      <c r="C928" s="74" t="s">
        <v>45</v>
      </c>
      <c r="D928" s="40">
        <v>56082.208539000007</v>
      </c>
      <c r="E928" s="40">
        <v>88432.25</v>
      </c>
      <c r="F928" s="64">
        <f>Table323[[#This Row],[HES Single]]+Table323[[#This Row],[HES 2-4]]+Table323[[#This Row],[HES 4+]]</f>
        <v>17</v>
      </c>
      <c r="G928" s="64">
        <v>17</v>
      </c>
      <c r="H928" s="64">
        <v>0</v>
      </c>
      <c r="I928" s="64">
        <v>0</v>
      </c>
      <c r="J928" s="75">
        <v>44429.48</v>
      </c>
      <c r="K928">
        <f t="shared" si="13"/>
        <v>0</v>
      </c>
      <c r="L928" s="64">
        <v>0</v>
      </c>
      <c r="M928" s="64">
        <v>0</v>
      </c>
      <c r="N928" s="64">
        <v>0</v>
      </c>
      <c r="O928" s="75">
        <v>0</v>
      </c>
      <c r="Q928" s="24"/>
    </row>
    <row r="929" spans="1:17" hidden="1" x14ac:dyDescent="0.35">
      <c r="A929" t="s">
        <v>161</v>
      </c>
      <c r="B929" s="72">
        <v>9009348123</v>
      </c>
      <c r="C929" s="74" t="s">
        <v>45</v>
      </c>
      <c r="D929" s="40">
        <v>72626.609916000001</v>
      </c>
      <c r="E929" s="40">
        <v>95618.54</v>
      </c>
      <c r="F929" s="64">
        <f>Table323[[#This Row],[HES Single]]+Table323[[#This Row],[HES 2-4]]+Table323[[#This Row],[HES 4+]]</f>
        <v>20</v>
      </c>
      <c r="G929" s="64">
        <v>19</v>
      </c>
      <c r="H929" s="64">
        <v>1</v>
      </c>
      <c r="I929" s="64">
        <v>0</v>
      </c>
      <c r="J929" s="75">
        <v>74197.039999999994</v>
      </c>
      <c r="K929">
        <f t="shared" si="13"/>
        <v>0</v>
      </c>
      <c r="L929" s="64">
        <v>0</v>
      </c>
      <c r="M929" s="64">
        <v>0</v>
      </c>
      <c r="N929" s="64">
        <v>0</v>
      </c>
      <c r="O929" s="75">
        <v>0</v>
      </c>
      <c r="Q929" s="24"/>
    </row>
    <row r="930" spans="1:17" hidden="1" x14ac:dyDescent="0.35">
      <c r="A930" t="s">
        <v>161</v>
      </c>
      <c r="B930" s="72">
        <v>9009348124</v>
      </c>
      <c r="C930" s="74" t="s">
        <v>45</v>
      </c>
      <c r="D930" s="40">
        <v>225194.06731499999</v>
      </c>
      <c r="E930" s="40">
        <v>413276.00750000001</v>
      </c>
      <c r="F930" s="64">
        <f>Table323[[#This Row],[HES Single]]+Table323[[#This Row],[HES 2-4]]+Table323[[#This Row],[HES 4+]]</f>
        <v>99</v>
      </c>
      <c r="G930" s="64">
        <v>98</v>
      </c>
      <c r="H930" s="64">
        <v>0</v>
      </c>
      <c r="I930" s="64">
        <v>1</v>
      </c>
      <c r="J930" s="75">
        <v>201982.46</v>
      </c>
      <c r="K930">
        <f t="shared" si="13"/>
        <v>8</v>
      </c>
      <c r="L930" s="64">
        <v>2</v>
      </c>
      <c r="M930" s="64">
        <v>6</v>
      </c>
      <c r="N930" s="64">
        <v>0</v>
      </c>
      <c r="O930" s="75">
        <v>23323.040000000001</v>
      </c>
      <c r="Q930" s="24"/>
    </row>
    <row r="931" spans="1:17" hidden="1" x14ac:dyDescent="0.35">
      <c r="A931" t="s">
        <v>161</v>
      </c>
      <c r="B931" s="72">
        <v>9009348125</v>
      </c>
      <c r="C931" s="74" t="s">
        <v>45</v>
      </c>
      <c r="D931" s="40">
        <v>75031.852350000001</v>
      </c>
      <c r="E931" s="40">
        <v>21603.38</v>
      </c>
      <c r="F931" s="64">
        <f>Table323[[#This Row],[HES Single]]+Table323[[#This Row],[HES 2-4]]+Table323[[#This Row],[HES 4+]]</f>
        <v>15</v>
      </c>
      <c r="G931" s="64">
        <v>15</v>
      </c>
      <c r="H931" s="64">
        <v>0</v>
      </c>
      <c r="I931" s="64">
        <v>0</v>
      </c>
      <c r="J931" s="75">
        <v>12493.47</v>
      </c>
      <c r="K931">
        <f t="shared" si="13"/>
        <v>0</v>
      </c>
      <c r="L931" s="64">
        <v>0</v>
      </c>
      <c r="M931" s="64">
        <v>0</v>
      </c>
      <c r="N931" s="64">
        <v>0</v>
      </c>
      <c r="O931" s="75">
        <v>0</v>
      </c>
      <c r="Q931" s="24"/>
    </row>
    <row r="932" spans="1:17" hidden="1" x14ac:dyDescent="0.35">
      <c r="A932" t="s">
        <v>162</v>
      </c>
      <c r="B932" s="72">
        <v>9003420500</v>
      </c>
      <c r="C932" s="74" t="s">
        <v>45</v>
      </c>
      <c r="D932" s="40">
        <v>260.92626000000001</v>
      </c>
      <c r="E932" s="40">
        <v>488.61</v>
      </c>
      <c r="F932" s="64">
        <f>Table323[[#This Row],[HES Single]]+Table323[[#This Row],[HES 2-4]]+Table323[[#This Row],[HES 4+]]</f>
        <v>1</v>
      </c>
      <c r="G932" s="64">
        <v>1</v>
      </c>
      <c r="H932" s="64">
        <v>0</v>
      </c>
      <c r="I932" s="64">
        <v>0</v>
      </c>
      <c r="J932" s="75">
        <v>488.61</v>
      </c>
      <c r="K932">
        <f t="shared" si="13"/>
        <v>0</v>
      </c>
      <c r="L932" s="64">
        <v>0</v>
      </c>
      <c r="M932" s="64">
        <v>0</v>
      </c>
      <c r="N932" s="64">
        <v>0</v>
      </c>
      <c r="O932" s="75">
        <v>0</v>
      </c>
      <c r="Q932" s="24"/>
    </row>
    <row r="933" spans="1:17" hidden="1" x14ac:dyDescent="0.35">
      <c r="A933" t="s">
        <v>162</v>
      </c>
      <c r="B933" s="72">
        <v>9003430100</v>
      </c>
      <c r="C933" s="74" t="s">
        <v>45</v>
      </c>
      <c r="D933" s="40">
        <v>38331.227760000002</v>
      </c>
      <c r="E933" s="40">
        <v>17496.849999999999</v>
      </c>
      <c r="F933" s="64">
        <f>Table323[[#This Row],[HES Single]]+Table323[[#This Row],[HES 2-4]]+Table323[[#This Row],[HES 4+]]</f>
        <v>9</v>
      </c>
      <c r="G933" s="64">
        <v>9</v>
      </c>
      <c r="H933" s="64">
        <v>0</v>
      </c>
      <c r="I933" s="64">
        <v>0</v>
      </c>
      <c r="J933" s="75">
        <v>8272.0400000000009</v>
      </c>
      <c r="K933">
        <f t="shared" si="13"/>
        <v>0</v>
      </c>
      <c r="L933" s="64">
        <v>0</v>
      </c>
      <c r="M933" s="64">
        <v>0</v>
      </c>
      <c r="N933" s="64">
        <v>0</v>
      </c>
      <c r="O933" s="75">
        <v>0</v>
      </c>
      <c r="Q933" s="24"/>
    </row>
    <row r="934" spans="1:17" hidden="1" x14ac:dyDescent="0.35">
      <c r="A934" t="s">
        <v>162</v>
      </c>
      <c r="B934" s="72">
        <v>9003430201</v>
      </c>
      <c r="C934" s="74" t="s">
        <v>45</v>
      </c>
      <c r="D934" s="40">
        <v>39077.392242000002</v>
      </c>
      <c r="E934" s="40">
        <v>22102.639999999999</v>
      </c>
      <c r="F934" s="64">
        <f>Table323[[#This Row],[HES Single]]+Table323[[#This Row],[HES 2-4]]+Table323[[#This Row],[HES 4+]]</f>
        <v>14</v>
      </c>
      <c r="G934" s="64">
        <v>14</v>
      </c>
      <c r="H934" s="64">
        <v>0</v>
      </c>
      <c r="I934" s="64">
        <v>0</v>
      </c>
      <c r="J934" s="75">
        <v>16459.23</v>
      </c>
      <c r="K934">
        <f t="shared" si="13"/>
        <v>0</v>
      </c>
      <c r="L934" s="64">
        <v>0</v>
      </c>
      <c r="M934" s="64">
        <v>0</v>
      </c>
      <c r="N934" s="64">
        <v>0</v>
      </c>
      <c r="O934" s="75">
        <v>0</v>
      </c>
      <c r="Q934" s="24"/>
    </row>
    <row r="935" spans="1:17" hidden="1" x14ac:dyDescent="0.35">
      <c r="A935" t="s">
        <v>162</v>
      </c>
      <c r="B935" s="72">
        <v>9003430202</v>
      </c>
      <c r="C935" s="74" t="s">
        <v>45</v>
      </c>
      <c r="D935" s="40">
        <v>57764.846747999996</v>
      </c>
      <c r="E935" s="40">
        <v>57740.36</v>
      </c>
      <c r="F935" s="64">
        <f>Table323[[#This Row],[HES Single]]+Table323[[#This Row],[HES 2-4]]+Table323[[#This Row],[HES 4+]]</f>
        <v>34</v>
      </c>
      <c r="G935" s="64">
        <v>34</v>
      </c>
      <c r="H935" s="64">
        <v>0</v>
      </c>
      <c r="I935" s="64">
        <v>0</v>
      </c>
      <c r="J935" s="75">
        <v>52390.61</v>
      </c>
      <c r="K935">
        <f t="shared" si="13"/>
        <v>0</v>
      </c>
      <c r="L935" s="64">
        <v>0</v>
      </c>
      <c r="M935" s="64">
        <v>0</v>
      </c>
      <c r="N935" s="64">
        <v>0</v>
      </c>
      <c r="O935" s="75">
        <v>0</v>
      </c>
      <c r="Q935" s="24"/>
    </row>
    <row r="936" spans="1:17" hidden="1" x14ac:dyDescent="0.35">
      <c r="A936" t="s">
        <v>162</v>
      </c>
      <c r="B936" s="72">
        <v>9003430203</v>
      </c>
      <c r="C936" s="74" t="s">
        <v>45</v>
      </c>
      <c r="D936" s="40">
        <v>43726.671995999997</v>
      </c>
      <c r="E936" s="40">
        <v>47251.26</v>
      </c>
      <c r="F936" s="64">
        <f>Table323[[#This Row],[HES Single]]+Table323[[#This Row],[HES 2-4]]+Table323[[#This Row],[HES 4+]]</f>
        <v>0</v>
      </c>
      <c r="G936" s="64">
        <v>0</v>
      </c>
      <c r="H936" s="64">
        <v>0</v>
      </c>
      <c r="I936" s="64">
        <v>0</v>
      </c>
      <c r="J936" s="75">
        <v>0</v>
      </c>
      <c r="K936">
        <f t="shared" si="13"/>
        <v>154</v>
      </c>
      <c r="L936" s="64">
        <v>9</v>
      </c>
      <c r="M936" s="64">
        <v>2</v>
      </c>
      <c r="N936" s="64">
        <v>143</v>
      </c>
      <c r="O936" s="75">
        <v>47249.75</v>
      </c>
      <c r="Q936" s="24"/>
    </row>
    <row r="937" spans="1:17" hidden="1" x14ac:dyDescent="0.35">
      <c r="A937" t="s">
        <v>162</v>
      </c>
      <c r="B937" s="72">
        <v>9003430301</v>
      </c>
      <c r="C937" s="74" t="s">
        <v>45</v>
      </c>
      <c r="D937" s="40">
        <v>44773.363907999999</v>
      </c>
      <c r="E937" s="40">
        <v>48176.584999999999</v>
      </c>
      <c r="F937" s="64">
        <f>Table323[[#This Row],[HES Single]]+Table323[[#This Row],[HES 2-4]]+Table323[[#This Row],[HES 4+]]</f>
        <v>20</v>
      </c>
      <c r="G937" s="64">
        <v>20</v>
      </c>
      <c r="H937" s="64">
        <v>0</v>
      </c>
      <c r="I937" s="64">
        <v>0</v>
      </c>
      <c r="J937" s="75">
        <v>22533.69</v>
      </c>
      <c r="K937">
        <f t="shared" si="13"/>
        <v>0</v>
      </c>
      <c r="L937" s="64">
        <v>0</v>
      </c>
      <c r="M937" s="64">
        <v>0</v>
      </c>
      <c r="N937" s="64">
        <v>0</v>
      </c>
      <c r="O937" s="75">
        <v>0</v>
      </c>
      <c r="Q937" s="24"/>
    </row>
    <row r="938" spans="1:17" hidden="1" x14ac:dyDescent="0.35">
      <c r="A938" t="s">
        <v>162</v>
      </c>
      <c r="B938" s="72">
        <v>9003430302</v>
      </c>
      <c r="C938" s="74" t="s">
        <v>45</v>
      </c>
      <c r="D938" s="40">
        <v>31374.76713</v>
      </c>
      <c r="E938" s="40">
        <v>20294.47</v>
      </c>
      <c r="F938" s="64">
        <f>Table323[[#This Row],[HES Single]]+Table323[[#This Row],[HES 2-4]]+Table323[[#This Row],[HES 4+]]</f>
        <v>15</v>
      </c>
      <c r="G938" s="64">
        <v>15</v>
      </c>
      <c r="H938" s="64">
        <v>0</v>
      </c>
      <c r="I938" s="64">
        <v>0</v>
      </c>
      <c r="J938" s="75">
        <v>11708.43</v>
      </c>
      <c r="K938">
        <f t="shared" si="13"/>
        <v>0</v>
      </c>
      <c r="L938" s="64">
        <v>0</v>
      </c>
      <c r="M938" s="64">
        <v>0</v>
      </c>
      <c r="N938" s="64">
        <v>0</v>
      </c>
      <c r="O938" s="75">
        <v>0</v>
      </c>
      <c r="Q938" s="24"/>
    </row>
    <row r="939" spans="1:17" hidden="1" x14ac:dyDescent="0.35">
      <c r="A939" t="s">
        <v>162</v>
      </c>
      <c r="B939" s="72">
        <v>9003430400</v>
      </c>
      <c r="C939" s="74" t="s">
        <v>45</v>
      </c>
      <c r="D939" s="40">
        <v>52382.507268000001</v>
      </c>
      <c r="E939" s="40">
        <v>35424.68</v>
      </c>
      <c r="F939" s="64">
        <f>Table323[[#This Row],[HES Single]]+Table323[[#This Row],[HES 2-4]]+Table323[[#This Row],[HES 4+]]</f>
        <v>17</v>
      </c>
      <c r="G939" s="64">
        <v>17</v>
      </c>
      <c r="H939" s="64">
        <v>0</v>
      </c>
      <c r="I939" s="64">
        <v>0</v>
      </c>
      <c r="J939" s="75">
        <v>24366.07</v>
      </c>
      <c r="K939">
        <f t="shared" si="13"/>
        <v>0</v>
      </c>
      <c r="L939" s="64">
        <v>0</v>
      </c>
      <c r="M939" s="64">
        <v>0</v>
      </c>
      <c r="N939" s="64">
        <v>0</v>
      </c>
      <c r="O939" s="75">
        <v>0</v>
      </c>
      <c r="Q939" s="24"/>
    </row>
    <row r="940" spans="1:17" hidden="1" x14ac:dyDescent="0.35">
      <c r="A940" t="s">
        <v>162</v>
      </c>
      <c r="B940" s="72">
        <v>9003430500</v>
      </c>
      <c r="C940" s="74" t="s">
        <v>45</v>
      </c>
      <c r="D940" s="40">
        <v>292232.158092</v>
      </c>
      <c r="E940" s="40">
        <v>559161.62749999994</v>
      </c>
      <c r="F940" s="64">
        <f>Table323[[#This Row],[HES Single]]+Table323[[#This Row],[HES 2-4]]+Table323[[#This Row],[HES 4+]]</f>
        <v>174</v>
      </c>
      <c r="G940" s="64">
        <v>174</v>
      </c>
      <c r="H940" s="64">
        <v>0</v>
      </c>
      <c r="I940" s="64">
        <v>0</v>
      </c>
      <c r="J940" s="75">
        <v>258689.64</v>
      </c>
      <c r="K940">
        <f t="shared" si="13"/>
        <v>640</v>
      </c>
      <c r="L940" s="64">
        <v>0</v>
      </c>
      <c r="M940" s="64">
        <v>0</v>
      </c>
      <c r="N940" s="64">
        <v>640</v>
      </c>
      <c r="O940" s="75">
        <v>297780.7</v>
      </c>
      <c r="Q940" s="24"/>
    </row>
    <row r="941" spans="1:17" hidden="1" x14ac:dyDescent="0.35">
      <c r="A941" t="s">
        <v>162</v>
      </c>
      <c r="B941" s="72">
        <v>9003430601</v>
      </c>
      <c r="C941" s="74" t="s">
        <v>45</v>
      </c>
      <c r="D941" s="40">
        <v>68525.574768000006</v>
      </c>
      <c r="E941" s="40">
        <v>78491.83</v>
      </c>
      <c r="F941" s="64">
        <f>Table323[[#This Row],[HES Single]]+Table323[[#This Row],[HES 2-4]]+Table323[[#This Row],[HES 4+]]</f>
        <v>22</v>
      </c>
      <c r="G941" s="64">
        <v>22</v>
      </c>
      <c r="H941" s="64">
        <v>0</v>
      </c>
      <c r="I941" s="64">
        <v>0</v>
      </c>
      <c r="J941" s="75">
        <v>24475.58</v>
      </c>
      <c r="K941">
        <f t="shared" si="13"/>
        <v>0</v>
      </c>
      <c r="L941" s="64">
        <v>0</v>
      </c>
      <c r="M941" s="64">
        <v>0</v>
      </c>
      <c r="N941" s="64">
        <v>0</v>
      </c>
      <c r="O941" s="75">
        <v>0</v>
      </c>
      <c r="Q941" s="24"/>
    </row>
    <row r="942" spans="1:17" hidden="1" x14ac:dyDescent="0.35">
      <c r="A942" t="s">
        <v>162</v>
      </c>
      <c r="B942" s="72">
        <v>9003430602</v>
      </c>
      <c r="C942" s="74" t="s">
        <v>45</v>
      </c>
      <c r="D942" s="40">
        <v>39431.569380000001</v>
      </c>
      <c r="E942" s="40">
        <v>30148.89</v>
      </c>
      <c r="F942" s="64">
        <f>Table323[[#This Row],[HES Single]]+Table323[[#This Row],[HES 2-4]]+Table323[[#This Row],[HES 4+]]</f>
        <v>18</v>
      </c>
      <c r="G942" s="64">
        <v>18</v>
      </c>
      <c r="H942" s="64">
        <v>0</v>
      </c>
      <c r="I942" s="64">
        <v>0</v>
      </c>
      <c r="J942" s="75">
        <v>18944.150000000001</v>
      </c>
      <c r="K942">
        <f t="shared" si="13"/>
        <v>0</v>
      </c>
      <c r="L942" s="64">
        <v>0</v>
      </c>
      <c r="M942" s="64">
        <v>0</v>
      </c>
      <c r="N942" s="64">
        <v>0</v>
      </c>
      <c r="O942" s="75">
        <v>0</v>
      </c>
      <c r="Q942" s="24"/>
    </row>
    <row r="943" spans="1:17" hidden="1" x14ac:dyDescent="0.35">
      <c r="A943" t="s">
        <v>162</v>
      </c>
      <c r="B943" s="72">
        <v>9009343101</v>
      </c>
      <c r="C943" s="74" t="s">
        <v>45</v>
      </c>
      <c r="D943" s="40">
        <v>482.67639000000003</v>
      </c>
      <c r="E943" s="40">
        <v>200</v>
      </c>
      <c r="F943" s="64">
        <f>Table323[[#This Row],[HES Single]]+Table323[[#This Row],[HES 2-4]]+Table323[[#This Row],[HES 4+]]</f>
        <v>0</v>
      </c>
      <c r="G943" s="64">
        <v>0</v>
      </c>
      <c r="H943" s="64">
        <v>0</v>
      </c>
      <c r="I943" s="64">
        <v>0</v>
      </c>
      <c r="J943" s="75">
        <v>0</v>
      </c>
      <c r="K943">
        <f t="shared" si="13"/>
        <v>0</v>
      </c>
      <c r="L943" s="64">
        <v>0</v>
      </c>
      <c r="M943" s="64">
        <v>0</v>
      </c>
      <c r="N943" s="64">
        <v>0</v>
      </c>
      <c r="O943" s="75">
        <v>0</v>
      </c>
      <c r="Q943" s="24"/>
    </row>
    <row r="944" spans="1:17" hidden="1" x14ac:dyDescent="0.35">
      <c r="A944" t="s">
        <v>163</v>
      </c>
      <c r="B944" s="72">
        <v>9011711100</v>
      </c>
      <c r="C944" s="74" t="s">
        <v>45</v>
      </c>
      <c r="D944" s="40">
        <v>47872.593782999997</v>
      </c>
      <c r="E944" s="40">
        <v>50445.294999999998</v>
      </c>
      <c r="F944" s="64">
        <f>Table323[[#This Row],[HES Single]]+Table323[[#This Row],[HES 2-4]]+Table323[[#This Row],[HES 4+]]</f>
        <v>9</v>
      </c>
      <c r="G944" s="64">
        <v>9</v>
      </c>
      <c r="H944" s="64">
        <v>0</v>
      </c>
      <c r="I944" s="64">
        <v>0</v>
      </c>
      <c r="J944" s="75">
        <v>28062.17</v>
      </c>
      <c r="K944">
        <f t="shared" si="13"/>
        <v>1</v>
      </c>
      <c r="L944" s="64">
        <v>1</v>
      </c>
      <c r="M944" s="64">
        <v>0</v>
      </c>
      <c r="N944" s="64">
        <v>0</v>
      </c>
      <c r="O944" s="75">
        <v>3601.21</v>
      </c>
      <c r="Q944" s="24"/>
    </row>
    <row r="945" spans="1:17" hidden="1" x14ac:dyDescent="0.35">
      <c r="A945" t="s">
        <v>163</v>
      </c>
      <c r="B945" s="72">
        <v>9011712100</v>
      </c>
      <c r="C945" s="74" t="s">
        <v>45</v>
      </c>
      <c r="D945" s="40">
        <v>180.77241000000001</v>
      </c>
      <c r="E945" s="40">
        <v>1215.6099999999999</v>
      </c>
      <c r="F945" s="64">
        <f>Table323[[#This Row],[HES Single]]+Table323[[#This Row],[HES 2-4]]+Table323[[#This Row],[HES 4+]]</f>
        <v>1</v>
      </c>
      <c r="G945" s="64">
        <v>1</v>
      </c>
      <c r="H945" s="64">
        <v>0</v>
      </c>
      <c r="I945" s="64">
        <v>0</v>
      </c>
      <c r="J945" s="75">
        <v>1215.6099999999999</v>
      </c>
      <c r="K945">
        <f t="shared" si="13"/>
        <v>0</v>
      </c>
      <c r="L945" s="64">
        <v>0</v>
      </c>
      <c r="M945" s="64">
        <v>0</v>
      </c>
      <c r="N945" s="64">
        <v>0</v>
      </c>
      <c r="O945" s="75">
        <v>0</v>
      </c>
      <c r="Q945" s="24"/>
    </row>
    <row r="946" spans="1:17" hidden="1" x14ac:dyDescent="0.35">
      <c r="A946" t="s">
        <v>164</v>
      </c>
      <c r="B946" s="72">
        <v>9013535200</v>
      </c>
      <c r="C946" s="74" t="s">
        <v>45</v>
      </c>
      <c r="D946" s="40">
        <v>512.19252000000006</v>
      </c>
      <c r="E946" s="40">
        <v>0</v>
      </c>
      <c r="F946" s="64">
        <f>Table323[[#This Row],[HES Single]]+Table323[[#This Row],[HES 2-4]]+Table323[[#This Row],[HES 4+]]</f>
        <v>0</v>
      </c>
      <c r="G946" s="64">
        <v>0</v>
      </c>
      <c r="H946" s="64">
        <v>0</v>
      </c>
      <c r="I946" s="64">
        <v>0</v>
      </c>
      <c r="J946" s="75">
        <v>0</v>
      </c>
      <c r="K946">
        <f t="shared" si="13"/>
        <v>0</v>
      </c>
      <c r="L946" s="64">
        <v>0</v>
      </c>
      <c r="M946" s="64">
        <v>0</v>
      </c>
      <c r="N946" s="64">
        <v>0</v>
      </c>
      <c r="O946" s="75">
        <v>0</v>
      </c>
      <c r="Q946" s="24"/>
    </row>
    <row r="947" spans="1:17" hidden="1" x14ac:dyDescent="0.35">
      <c r="A947" t="s">
        <v>164</v>
      </c>
      <c r="B947" s="72">
        <v>9013840100</v>
      </c>
      <c r="C947" s="74" t="s">
        <v>45</v>
      </c>
      <c r="D947" s="40">
        <v>336.34188</v>
      </c>
      <c r="E947" s="40">
        <v>592.5</v>
      </c>
      <c r="F947" s="64">
        <f>Table323[[#This Row],[HES Single]]+Table323[[#This Row],[HES 2-4]]+Table323[[#This Row],[HES 4+]]</f>
        <v>0</v>
      </c>
      <c r="G947" s="64">
        <v>0</v>
      </c>
      <c r="H947" s="64">
        <v>0</v>
      </c>
      <c r="I947" s="64">
        <v>0</v>
      </c>
      <c r="J947" s="75">
        <v>0</v>
      </c>
      <c r="K947">
        <f t="shared" si="13"/>
        <v>0</v>
      </c>
      <c r="L947" s="64">
        <v>0</v>
      </c>
      <c r="M947" s="64">
        <v>0</v>
      </c>
      <c r="N947" s="64">
        <v>0</v>
      </c>
      <c r="O947" s="75">
        <v>0</v>
      </c>
      <c r="Q947" s="24"/>
    </row>
    <row r="948" spans="1:17" hidden="1" x14ac:dyDescent="0.35">
      <c r="A948" t="s">
        <v>164</v>
      </c>
      <c r="B948" s="72">
        <v>9013890100</v>
      </c>
      <c r="C948" s="74" t="s">
        <v>45</v>
      </c>
      <c r="D948" s="40">
        <v>44091.593469000007</v>
      </c>
      <c r="E948" s="40">
        <v>12627.035</v>
      </c>
      <c r="F948" s="64">
        <f>Table323[[#This Row],[HES Single]]+Table323[[#This Row],[HES 2-4]]+Table323[[#This Row],[HES 4+]]</f>
        <v>4</v>
      </c>
      <c r="G948" s="64">
        <v>4</v>
      </c>
      <c r="H948" s="64">
        <v>0</v>
      </c>
      <c r="I948" s="64">
        <v>0</v>
      </c>
      <c r="J948" s="75">
        <v>10809.52</v>
      </c>
      <c r="K948">
        <f t="shared" si="13"/>
        <v>0</v>
      </c>
      <c r="L948" s="64">
        <v>0</v>
      </c>
      <c r="M948" s="64">
        <v>0</v>
      </c>
      <c r="N948" s="64">
        <v>0</v>
      </c>
      <c r="O948" s="75">
        <v>0</v>
      </c>
      <c r="Q948" s="24"/>
    </row>
    <row r="949" spans="1:17" hidden="1" x14ac:dyDescent="0.35">
      <c r="A949" t="s">
        <v>164</v>
      </c>
      <c r="B949" s="72">
        <v>9013890201</v>
      </c>
      <c r="C949" s="74" t="s">
        <v>45</v>
      </c>
      <c r="D949" s="40">
        <v>32622.427131</v>
      </c>
      <c r="E949" s="40">
        <v>27830.99</v>
      </c>
      <c r="F949" s="64">
        <f>Table323[[#This Row],[HES Single]]+Table323[[#This Row],[HES 2-4]]+Table323[[#This Row],[HES 4+]]</f>
        <v>5</v>
      </c>
      <c r="G949" s="64">
        <v>5</v>
      </c>
      <c r="H949" s="64">
        <v>0</v>
      </c>
      <c r="I949" s="64">
        <v>0</v>
      </c>
      <c r="J949" s="75">
        <v>24068.84</v>
      </c>
      <c r="K949">
        <f t="shared" si="13"/>
        <v>0</v>
      </c>
      <c r="L949" s="64">
        <v>0</v>
      </c>
      <c r="M949" s="64">
        <v>0</v>
      </c>
      <c r="N949" s="64">
        <v>0</v>
      </c>
      <c r="O949" s="75">
        <v>0</v>
      </c>
      <c r="Q949" s="24"/>
    </row>
    <row r="950" spans="1:17" hidden="1" x14ac:dyDescent="0.35">
      <c r="A950" t="s">
        <v>164</v>
      </c>
      <c r="B950" s="72">
        <v>9013890202</v>
      </c>
      <c r="C950" s="74" t="s">
        <v>45</v>
      </c>
      <c r="D950" s="40">
        <v>117941.037186</v>
      </c>
      <c r="E950" s="40">
        <v>118980.12</v>
      </c>
      <c r="F950" s="64">
        <f>Table323[[#This Row],[HES Single]]+Table323[[#This Row],[HES 2-4]]+Table323[[#This Row],[HES 4+]]</f>
        <v>40</v>
      </c>
      <c r="G950" s="64">
        <v>40</v>
      </c>
      <c r="H950" s="64">
        <v>0</v>
      </c>
      <c r="I950" s="64">
        <v>0</v>
      </c>
      <c r="J950" s="75">
        <v>63548.25</v>
      </c>
      <c r="K950">
        <f t="shared" si="13"/>
        <v>2</v>
      </c>
      <c r="L950" s="64">
        <v>1</v>
      </c>
      <c r="M950" s="64">
        <v>1</v>
      </c>
      <c r="N950" s="64">
        <v>0</v>
      </c>
      <c r="O950" s="75">
        <v>25777.24</v>
      </c>
      <c r="Q950" s="24"/>
    </row>
    <row r="951" spans="1:17" x14ac:dyDescent="0.35">
      <c r="A951" t="s">
        <v>165</v>
      </c>
      <c r="B951" s="72">
        <v>9001100100</v>
      </c>
      <c r="C951" s="74" t="s">
        <v>45</v>
      </c>
      <c r="D951" s="40">
        <v>19.725719999999999</v>
      </c>
      <c r="E951" s="40">
        <v>0</v>
      </c>
      <c r="F951" s="64">
        <f>Table323[[#This Row],[HES Single]]+Table323[[#This Row],[HES 2-4]]+Table323[[#This Row],[HES 4+]]</f>
        <v>0</v>
      </c>
      <c r="G951" s="64">
        <v>0</v>
      </c>
      <c r="H951" s="64">
        <v>0</v>
      </c>
      <c r="I951" s="64">
        <v>0</v>
      </c>
      <c r="J951" s="75">
        <v>0</v>
      </c>
      <c r="K951">
        <f t="shared" si="13"/>
        <v>0</v>
      </c>
      <c r="L951" s="64">
        <v>0</v>
      </c>
      <c r="M951" s="64">
        <v>0</v>
      </c>
      <c r="N951" s="64">
        <v>0</v>
      </c>
      <c r="O951" s="75">
        <v>0</v>
      </c>
      <c r="Q951" s="24"/>
    </row>
    <row r="952" spans="1:17" x14ac:dyDescent="0.35">
      <c r="A952" t="s">
        <v>165</v>
      </c>
      <c r="B952" s="72">
        <v>9001100300</v>
      </c>
      <c r="C952" s="74" t="s">
        <v>45</v>
      </c>
      <c r="D952" s="40">
        <v>752410.39505099994</v>
      </c>
      <c r="E952" s="40">
        <v>944892.91749999998</v>
      </c>
      <c r="F952" s="64">
        <f>Table323[[#This Row],[HES Single]]+Table323[[#This Row],[HES 2-4]]+Table323[[#This Row],[HES 4+]]</f>
        <v>727</v>
      </c>
      <c r="G952" s="64">
        <v>220</v>
      </c>
      <c r="H952" s="64">
        <v>0</v>
      </c>
      <c r="I952" s="64">
        <v>507</v>
      </c>
      <c r="J952" s="75">
        <f>504218.85</f>
        <v>504218.85</v>
      </c>
      <c r="K952">
        <f t="shared" si="13"/>
        <v>184</v>
      </c>
      <c r="L952" s="64">
        <v>2</v>
      </c>
      <c r="M952" s="64">
        <v>22</v>
      </c>
      <c r="N952" s="64">
        <v>160</v>
      </c>
      <c r="O952" s="75">
        <v>117777.38</v>
      </c>
      <c r="Q952" s="24"/>
    </row>
    <row r="953" spans="1:17" x14ac:dyDescent="0.35">
      <c r="A953" t="s">
        <v>165</v>
      </c>
      <c r="B953" s="72">
        <v>9001101010</v>
      </c>
      <c r="C953" s="74" t="s">
        <v>45</v>
      </c>
      <c r="D953" s="40">
        <v>244.55256</v>
      </c>
      <c r="E953" s="40">
        <v>0</v>
      </c>
      <c r="F953" s="64">
        <f>Table323[[#This Row],[HES Single]]+Table323[[#This Row],[HES 2-4]]+Table323[[#This Row],[HES 4+]]</f>
        <v>0</v>
      </c>
      <c r="G953" s="64">
        <v>0</v>
      </c>
      <c r="H953" s="64">
        <v>0</v>
      </c>
      <c r="I953" s="64">
        <v>0</v>
      </c>
      <c r="J953" s="75">
        <v>0</v>
      </c>
      <c r="K953">
        <f t="shared" si="13"/>
        <v>0</v>
      </c>
      <c r="L953" s="64">
        <v>0</v>
      </c>
      <c r="M953" s="64">
        <v>0</v>
      </c>
      <c r="N953" s="64">
        <v>0</v>
      </c>
      <c r="O953" s="75">
        <v>0</v>
      </c>
      <c r="Q953" s="24"/>
    </row>
    <row r="954" spans="1:17" x14ac:dyDescent="0.35">
      <c r="A954" t="s">
        <v>165</v>
      </c>
      <c r="B954" s="72">
        <v>9001101020</v>
      </c>
      <c r="C954" s="74" t="s">
        <v>45</v>
      </c>
      <c r="D954" s="40">
        <v>849.65012999999999</v>
      </c>
      <c r="E954" s="40">
        <v>0</v>
      </c>
      <c r="F954" s="64">
        <f>Table323[[#This Row],[HES Single]]+Table323[[#This Row],[HES 2-4]]+Table323[[#This Row],[HES 4+]]</f>
        <v>0</v>
      </c>
      <c r="G954" s="64">
        <v>0</v>
      </c>
      <c r="H954" s="64">
        <v>0</v>
      </c>
      <c r="I954" s="64">
        <v>0</v>
      </c>
      <c r="J954" s="75">
        <v>0</v>
      </c>
      <c r="K954">
        <f t="shared" si="13"/>
        <v>0</v>
      </c>
      <c r="L954" s="64">
        <v>0</v>
      </c>
      <c r="M954" s="64">
        <v>0</v>
      </c>
      <c r="N954" s="64">
        <v>0</v>
      </c>
      <c r="O954" s="75">
        <v>0</v>
      </c>
      <c r="Q954" s="24"/>
    </row>
    <row r="955" spans="1:17" x14ac:dyDescent="0.35">
      <c r="A955" t="s">
        <v>165</v>
      </c>
      <c r="B955" s="72">
        <v>9001102010</v>
      </c>
      <c r="C955" s="74" t="s">
        <v>45</v>
      </c>
      <c r="D955" s="40">
        <v>283.65624000000003</v>
      </c>
      <c r="E955" s="40">
        <v>0</v>
      </c>
      <c r="F955" s="64">
        <f>Table323[[#This Row],[HES Single]]+Table323[[#This Row],[HES 2-4]]+Table323[[#This Row],[HES 4+]]</f>
        <v>0</v>
      </c>
      <c r="G955" s="64">
        <v>0</v>
      </c>
      <c r="H955" s="64">
        <v>0</v>
      </c>
      <c r="I955" s="64">
        <v>0</v>
      </c>
      <c r="J955" s="75">
        <v>0</v>
      </c>
      <c r="K955">
        <f t="shared" si="13"/>
        <v>0</v>
      </c>
      <c r="L955" s="64">
        <v>0</v>
      </c>
      <c r="M955" s="64">
        <v>0</v>
      </c>
      <c r="N955" s="64">
        <v>0</v>
      </c>
      <c r="O955" s="75">
        <v>0</v>
      </c>
      <c r="Q955" s="24"/>
    </row>
    <row r="956" spans="1:17" x14ac:dyDescent="0.35">
      <c r="A956" t="s">
        <v>165</v>
      </c>
      <c r="B956" s="72">
        <v>9001102020</v>
      </c>
      <c r="C956" s="74" t="s">
        <v>45</v>
      </c>
      <c r="D956" s="40">
        <v>1783.4630099999999</v>
      </c>
      <c r="E956" s="40">
        <v>863.94</v>
      </c>
      <c r="F956" s="64">
        <f>Table323[[#This Row],[HES Single]]+Table323[[#This Row],[HES 2-4]]+Table323[[#This Row],[HES 4+]]</f>
        <v>1</v>
      </c>
      <c r="G956" s="64">
        <v>1</v>
      </c>
      <c r="H956" s="64">
        <v>0</v>
      </c>
      <c r="I956" s="64">
        <v>0</v>
      </c>
      <c r="J956" s="75">
        <v>632.94000000000005</v>
      </c>
      <c r="K956">
        <f t="shared" si="13"/>
        <v>0</v>
      </c>
      <c r="L956" s="64">
        <v>0</v>
      </c>
      <c r="M956" s="64">
        <v>0</v>
      </c>
      <c r="N956" s="64">
        <v>0</v>
      </c>
      <c r="O956" s="75">
        <v>0</v>
      </c>
      <c r="Q956" s="24"/>
    </row>
    <row r="957" spans="1:17" x14ac:dyDescent="0.35">
      <c r="A957" t="s">
        <v>165</v>
      </c>
      <c r="B957" s="72">
        <v>9001103000</v>
      </c>
      <c r="C957" s="74" t="s">
        <v>45</v>
      </c>
      <c r="D957" s="40">
        <v>744.81980999999996</v>
      </c>
      <c r="E957" s="40">
        <v>0</v>
      </c>
      <c r="F957" s="64">
        <f>Table323[[#This Row],[HES Single]]+Table323[[#This Row],[HES 2-4]]+Table323[[#This Row],[HES 4+]]</f>
        <v>0</v>
      </c>
      <c r="G957" s="64">
        <v>0</v>
      </c>
      <c r="H957" s="64">
        <v>0</v>
      </c>
      <c r="I957" s="64">
        <v>0</v>
      </c>
      <c r="J957" s="75">
        <v>0</v>
      </c>
      <c r="K957">
        <f t="shared" si="13"/>
        <v>0</v>
      </c>
      <c r="L957" s="64">
        <v>0</v>
      </c>
      <c r="M957" s="64">
        <v>0</v>
      </c>
      <c r="N957" s="64">
        <v>0</v>
      </c>
      <c r="O957" s="75">
        <v>0</v>
      </c>
      <c r="Q957" s="24"/>
    </row>
    <row r="958" spans="1:17" x14ac:dyDescent="0.35">
      <c r="A958" t="s">
        <v>165</v>
      </c>
      <c r="B958" s="72">
        <v>9001104000</v>
      </c>
      <c r="C958" s="74" t="s">
        <v>45</v>
      </c>
      <c r="D958" s="40">
        <v>227.31912</v>
      </c>
      <c r="E958" s="40">
        <v>0</v>
      </c>
      <c r="F958" s="64">
        <f>Table323[[#This Row],[HES Single]]+Table323[[#This Row],[HES 2-4]]+Table323[[#This Row],[HES 4+]]</f>
        <v>0</v>
      </c>
      <c r="G958" s="64">
        <v>0</v>
      </c>
      <c r="H958" s="64">
        <v>0</v>
      </c>
      <c r="I958" s="64">
        <v>0</v>
      </c>
      <c r="J958" s="75">
        <v>0</v>
      </c>
      <c r="K958">
        <f t="shared" si="13"/>
        <v>0</v>
      </c>
      <c r="L958" s="64">
        <v>0</v>
      </c>
      <c r="M958" s="64">
        <v>0</v>
      </c>
      <c r="N958" s="64">
        <v>0</v>
      </c>
      <c r="O958" s="75">
        <v>0</v>
      </c>
      <c r="Q958" s="24"/>
    </row>
    <row r="959" spans="1:17" x14ac:dyDescent="0.35">
      <c r="A959" t="s">
        <v>165</v>
      </c>
      <c r="B959" s="72">
        <v>9001105000</v>
      </c>
      <c r="C959" s="74" t="s">
        <v>45</v>
      </c>
      <c r="D959" s="40">
        <v>736.59915000000001</v>
      </c>
      <c r="E959" s="40">
        <v>8081.89</v>
      </c>
      <c r="F959" s="64">
        <f>Table323[[#This Row],[HES Single]]+Table323[[#This Row],[HES 2-4]]+Table323[[#This Row],[HES 4+]]</f>
        <v>1</v>
      </c>
      <c r="G959" s="64">
        <v>1</v>
      </c>
      <c r="H959" s="64">
        <v>0</v>
      </c>
      <c r="I959" s="64">
        <v>0</v>
      </c>
      <c r="J959" s="75">
        <v>7624.39</v>
      </c>
      <c r="K959">
        <f t="shared" si="13"/>
        <v>0</v>
      </c>
      <c r="L959" s="64">
        <v>0</v>
      </c>
      <c r="M959" s="64">
        <v>0</v>
      </c>
      <c r="N959" s="64">
        <v>0</v>
      </c>
      <c r="O959" s="75">
        <v>0</v>
      </c>
      <c r="Q959" s="24"/>
    </row>
    <row r="960" spans="1:17" x14ac:dyDescent="0.35">
      <c r="A960" t="s">
        <v>165</v>
      </c>
      <c r="B960" s="72">
        <v>9001106000</v>
      </c>
      <c r="C960" s="74" t="s">
        <v>45</v>
      </c>
      <c r="D960" s="40">
        <v>212.24468999999999</v>
      </c>
      <c r="E960" s="40">
        <v>0</v>
      </c>
      <c r="F960" s="64">
        <f>Table323[[#This Row],[HES Single]]+Table323[[#This Row],[HES 2-4]]+Table323[[#This Row],[HES 4+]]</f>
        <v>0</v>
      </c>
      <c r="G960" s="64">
        <v>0</v>
      </c>
      <c r="H960" s="64">
        <v>0</v>
      </c>
      <c r="I960" s="64">
        <v>0</v>
      </c>
      <c r="J960" s="75">
        <v>0</v>
      </c>
      <c r="K960">
        <f t="shared" si="13"/>
        <v>0</v>
      </c>
      <c r="L960" s="64">
        <v>0</v>
      </c>
      <c r="M960" s="64">
        <v>0</v>
      </c>
      <c r="N960" s="64">
        <v>0</v>
      </c>
      <c r="O960" s="75">
        <v>0</v>
      </c>
      <c r="Q960" s="24"/>
    </row>
    <row r="961" spans="1:17" x14ac:dyDescent="0.35">
      <c r="A961" t="s">
        <v>165</v>
      </c>
      <c r="B961" s="72">
        <v>9001107000</v>
      </c>
      <c r="C961" s="74" t="s">
        <v>45</v>
      </c>
      <c r="D961" s="40">
        <v>255.05297999999999</v>
      </c>
      <c r="E961" s="40">
        <v>459.58</v>
      </c>
      <c r="F961" s="64">
        <f>Table323[[#This Row],[HES Single]]+Table323[[#This Row],[HES 2-4]]+Table323[[#This Row],[HES 4+]]</f>
        <v>1</v>
      </c>
      <c r="G961" s="64">
        <v>1</v>
      </c>
      <c r="H961" s="64">
        <v>0</v>
      </c>
      <c r="I961" s="64">
        <v>0</v>
      </c>
      <c r="J961" s="75">
        <v>112.08</v>
      </c>
      <c r="K961">
        <f t="shared" si="13"/>
        <v>0</v>
      </c>
      <c r="L961" s="64">
        <v>0</v>
      </c>
      <c r="M961" s="64">
        <v>0</v>
      </c>
      <c r="N961" s="64">
        <v>0</v>
      </c>
      <c r="O961" s="75">
        <v>0</v>
      </c>
      <c r="Q961" s="24"/>
    </row>
    <row r="962" spans="1:17" x14ac:dyDescent="0.35">
      <c r="A962" t="s">
        <v>165</v>
      </c>
      <c r="B962" s="72">
        <v>9001108000</v>
      </c>
      <c r="C962" s="74" t="s">
        <v>45</v>
      </c>
      <c r="D962" s="40">
        <v>240.98802000000001</v>
      </c>
      <c r="E962" s="40">
        <v>0</v>
      </c>
      <c r="F962" s="64">
        <f>Table323[[#This Row],[HES Single]]+Table323[[#This Row],[HES 2-4]]+Table323[[#This Row],[HES 4+]]</f>
        <v>0</v>
      </c>
      <c r="G962" s="64">
        <v>0</v>
      </c>
      <c r="H962" s="64">
        <v>0</v>
      </c>
      <c r="I962" s="64">
        <v>0</v>
      </c>
      <c r="J962" s="75">
        <v>0</v>
      </c>
      <c r="K962">
        <f t="shared" si="13"/>
        <v>0</v>
      </c>
      <c r="L962" s="64">
        <v>0</v>
      </c>
      <c r="M962" s="64">
        <v>0</v>
      </c>
      <c r="N962" s="64">
        <v>0</v>
      </c>
      <c r="O962" s="75">
        <v>0</v>
      </c>
      <c r="Q962" s="24"/>
    </row>
    <row r="963" spans="1:17" x14ac:dyDescent="0.35">
      <c r="A963" t="s">
        <v>165</v>
      </c>
      <c r="B963" s="72">
        <v>9001109000</v>
      </c>
      <c r="C963" s="74" t="s">
        <v>45</v>
      </c>
      <c r="D963" s="40">
        <v>446.19057000000004</v>
      </c>
      <c r="E963" s="40">
        <v>0</v>
      </c>
      <c r="F963" s="64">
        <f>Table323[[#This Row],[HES Single]]+Table323[[#This Row],[HES 2-4]]+Table323[[#This Row],[HES 4+]]</f>
        <v>0</v>
      </c>
      <c r="G963" s="64">
        <v>0</v>
      </c>
      <c r="H963" s="64">
        <v>0</v>
      </c>
      <c r="I963" s="64">
        <v>0</v>
      </c>
      <c r="J963" s="75">
        <v>0</v>
      </c>
      <c r="K963">
        <f t="shared" si="13"/>
        <v>0</v>
      </c>
      <c r="L963" s="64">
        <v>0</v>
      </c>
      <c r="M963" s="64">
        <v>0</v>
      </c>
      <c r="N963" s="64">
        <v>0</v>
      </c>
      <c r="O963" s="75">
        <v>0</v>
      </c>
      <c r="Q963" s="24"/>
    </row>
    <row r="964" spans="1:17" x14ac:dyDescent="0.35">
      <c r="A964" t="s">
        <v>165</v>
      </c>
      <c r="B964" s="72">
        <v>9001110000</v>
      </c>
      <c r="C964" s="74" t="s">
        <v>45</v>
      </c>
      <c r="D964" s="40">
        <v>825.64020000000005</v>
      </c>
      <c r="E964" s="40">
        <v>0</v>
      </c>
      <c r="F964" s="64">
        <f>Table323[[#This Row],[HES Single]]+Table323[[#This Row],[HES 2-4]]+Table323[[#This Row],[HES 4+]]</f>
        <v>0</v>
      </c>
      <c r="G964" s="64">
        <v>0</v>
      </c>
      <c r="H964" s="64">
        <v>0</v>
      </c>
      <c r="I964" s="64">
        <v>0</v>
      </c>
      <c r="J964" s="75">
        <v>0</v>
      </c>
      <c r="K964">
        <f t="shared" si="13"/>
        <v>0</v>
      </c>
      <c r="L964" s="64">
        <v>0</v>
      </c>
      <c r="M964" s="64">
        <v>0</v>
      </c>
      <c r="N964" s="64">
        <v>0</v>
      </c>
      <c r="O964" s="75">
        <v>0</v>
      </c>
      <c r="Q964" s="24"/>
    </row>
    <row r="965" spans="1:17" x14ac:dyDescent="0.35">
      <c r="A965" t="s">
        <v>165</v>
      </c>
      <c r="B965" s="72">
        <v>9001111000</v>
      </c>
      <c r="C965" s="74" t="s">
        <v>45</v>
      </c>
      <c r="D965" s="40">
        <v>189.24906000000001</v>
      </c>
      <c r="E965" s="40">
        <v>0</v>
      </c>
      <c r="F965" s="64">
        <f>Table323[[#This Row],[HES Single]]+Table323[[#This Row],[HES 2-4]]+Table323[[#This Row],[HES 4+]]</f>
        <v>0</v>
      </c>
      <c r="G965" s="64">
        <v>0</v>
      </c>
      <c r="H965" s="64">
        <v>0</v>
      </c>
      <c r="I965" s="64">
        <v>0</v>
      </c>
      <c r="J965" s="75">
        <v>0</v>
      </c>
      <c r="K965">
        <f t="shared" si="13"/>
        <v>0</v>
      </c>
      <c r="L965" s="64">
        <v>0</v>
      </c>
      <c r="M965" s="64">
        <v>0</v>
      </c>
      <c r="N965" s="64">
        <v>0</v>
      </c>
      <c r="O965" s="75">
        <v>0</v>
      </c>
      <c r="Q965" s="24"/>
    </row>
    <row r="966" spans="1:17" x14ac:dyDescent="0.35">
      <c r="A966" t="s">
        <v>165</v>
      </c>
      <c r="B966" s="72">
        <v>9001112000</v>
      </c>
      <c r="C966" s="74" t="s">
        <v>45</v>
      </c>
      <c r="D966" s="40">
        <v>278.09208000000001</v>
      </c>
      <c r="E966" s="40">
        <v>0</v>
      </c>
      <c r="F966" s="64">
        <f>Table323[[#This Row],[HES Single]]+Table323[[#This Row],[HES 2-4]]+Table323[[#This Row],[HES 4+]]</f>
        <v>0</v>
      </c>
      <c r="G966" s="64">
        <v>0</v>
      </c>
      <c r="H966" s="64">
        <v>0</v>
      </c>
      <c r="I966" s="64">
        <v>0</v>
      </c>
      <c r="J966" s="75">
        <v>0</v>
      </c>
      <c r="K966">
        <f t="shared" si="13"/>
        <v>0</v>
      </c>
      <c r="L966" s="64">
        <v>0</v>
      </c>
      <c r="M966" s="64">
        <v>0</v>
      </c>
      <c r="N966" s="64">
        <v>0</v>
      </c>
      <c r="O966" s="75">
        <v>0</v>
      </c>
      <c r="Q966" s="24"/>
    </row>
    <row r="967" spans="1:17" x14ac:dyDescent="0.35">
      <c r="A967" t="s">
        <v>165</v>
      </c>
      <c r="B967" s="72">
        <v>9001113000</v>
      </c>
      <c r="C967" s="74" t="s">
        <v>45</v>
      </c>
      <c r="D967" s="40">
        <v>323.25258000000002</v>
      </c>
      <c r="E967" s="40">
        <v>221.96</v>
      </c>
      <c r="F967" s="64">
        <f>Table323[[#This Row],[HES Single]]+Table323[[#This Row],[HES 2-4]]+Table323[[#This Row],[HES 4+]]</f>
        <v>1</v>
      </c>
      <c r="G967" s="64">
        <v>1</v>
      </c>
      <c r="H967" s="64">
        <v>0</v>
      </c>
      <c r="I967" s="64">
        <v>0</v>
      </c>
      <c r="J967" s="75">
        <v>221.96</v>
      </c>
      <c r="K967">
        <f t="shared" si="13"/>
        <v>0</v>
      </c>
      <c r="L967" s="64">
        <v>0</v>
      </c>
      <c r="M967" s="64">
        <v>0</v>
      </c>
      <c r="N967" s="64">
        <v>0</v>
      </c>
      <c r="O967" s="75">
        <v>0</v>
      </c>
      <c r="Q967" s="24"/>
    </row>
    <row r="968" spans="1:17" x14ac:dyDescent="0.35">
      <c r="A968" t="s">
        <v>165</v>
      </c>
      <c r="B968" s="72">
        <v>9001201000</v>
      </c>
      <c r="C968" s="74" t="s">
        <v>45</v>
      </c>
      <c r="D968" s="40">
        <v>78856.541945999998</v>
      </c>
      <c r="E968" s="40">
        <v>2129.25</v>
      </c>
      <c r="F968" s="64">
        <f>Table323[[#This Row],[HES Single]]+Table323[[#This Row],[HES 2-4]]+Table323[[#This Row],[HES 4+]]</f>
        <v>5</v>
      </c>
      <c r="G968" s="64">
        <v>5</v>
      </c>
      <c r="H968" s="64">
        <v>0</v>
      </c>
      <c r="I968" s="64">
        <v>0</v>
      </c>
      <c r="J968" s="75">
        <v>1701.1299999999999</v>
      </c>
      <c r="K968">
        <f t="shared" si="13"/>
        <v>0</v>
      </c>
      <c r="L968" s="64">
        <v>0</v>
      </c>
      <c r="M968" s="64">
        <v>0</v>
      </c>
      <c r="N968" s="64">
        <v>0</v>
      </c>
      <c r="O968" s="75">
        <v>0</v>
      </c>
      <c r="Q968" s="24"/>
    </row>
    <row r="969" spans="1:17" x14ac:dyDescent="0.35">
      <c r="A969" t="s">
        <v>165</v>
      </c>
      <c r="B969" s="72">
        <v>9001202000</v>
      </c>
      <c r="C969" s="74" t="s">
        <v>45</v>
      </c>
      <c r="D969" s="40">
        <v>68572.666785000009</v>
      </c>
      <c r="E969" s="40">
        <v>23788.3</v>
      </c>
      <c r="F969" s="64">
        <f>Table323[[#This Row],[HES Single]]+Table323[[#This Row],[HES 2-4]]+Table323[[#This Row],[HES 4+]]</f>
        <v>15</v>
      </c>
      <c r="G969" s="64">
        <v>15</v>
      </c>
      <c r="H969" s="64">
        <v>0</v>
      </c>
      <c r="I969" s="64">
        <v>0</v>
      </c>
      <c r="J969" s="75">
        <v>21231.05</v>
      </c>
      <c r="K969">
        <f t="shared" si="13"/>
        <v>0</v>
      </c>
      <c r="L969" s="64">
        <v>0</v>
      </c>
      <c r="M969" s="64">
        <v>0</v>
      </c>
      <c r="N969" s="64">
        <v>0</v>
      </c>
      <c r="O969" s="75">
        <v>0</v>
      </c>
      <c r="Q969" s="24"/>
    </row>
    <row r="970" spans="1:17" x14ac:dyDescent="0.35">
      <c r="A970" t="s">
        <v>165</v>
      </c>
      <c r="B970" s="72">
        <v>9001203000</v>
      </c>
      <c r="C970" s="74" t="s">
        <v>45</v>
      </c>
      <c r="D970" s="40">
        <v>135138.21885900002</v>
      </c>
      <c r="E970" s="40">
        <v>74877.14</v>
      </c>
      <c r="F970" s="64">
        <f>Table323[[#This Row],[HES Single]]+Table323[[#This Row],[HES 2-4]]+Table323[[#This Row],[HES 4+]]</f>
        <v>34</v>
      </c>
      <c r="G970" s="64">
        <v>34</v>
      </c>
      <c r="H970" s="64">
        <v>0</v>
      </c>
      <c r="I970" s="64">
        <v>0</v>
      </c>
      <c r="J970" s="75">
        <v>67389.23</v>
      </c>
      <c r="K970">
        <f t="shared" si="13"/>
        <v>0</v>
      </c>
      <c r="L970" s="64">
        <v>0</v>
      </c>
      <c r="M970" s="64">
        <v>0</v>
      </c>
      <c r="N970" s="64">
        <v>0</v>
      </c>
      <c r="O970" s="75">
        <v>0</v>
      </c>
      <c r="Q970" s="24"/>
    </row>
    <row r="971" spans="1:17" x14ac:dyDescent="0.35">
      <c r="A971" t="s">
        <v>165</v>
      </c>
      <c r="B971" s="72">
        <v>9001204000</v>
      </c>
      <c r="C971" s="74" t="s">
        <v>45</v>
      </c>
      <c r="D971" s="40">
        <v>58485.315630000005</v>
      </c>
      <c r="E971" s="40">
        <v>25348.73</v>
      </c>
      <c r="F971" s="64">
        <f>Table323[[#This Row],[HES Single]]+Table323[[#This Row],[HES 2-4]]+Table323[[#This Row],[HES 4+]]</f>
        <v>14</v>
      </c>
      <c r="G971" s="64">
        <v>14</v>
      </c>
      <c r="H971" s="64">
        <v>0</v>
      </c>
      <c r="I971" s="64">
        <v>0</v>
      </c>
      <c r="J971" s="75">
        <v>17773.2</v>
      </c>
      <c r="K971">
        <f t="shared" ref="K971:K1034" si="14">L971+M971+N971</f>
        <v>0</v>
      </c>
      <c r="L971" s="64">
        <v>0</v>
      </c>
      <c r="M971" s="64">
        <v>0</v>
      </c>
      <c r="N971" s="64">
        <v>0</v>
      </c>
      <c r="O971" s="75">
        <v>0</v>
      </c>
      <c r="Q971" s="24"/>
    </row>
    <row r="972" spans="1:17" x14ac:dyDescent="0.35">
      <c r="A972" t="s">
        <v>165</v>
      </c>
      <c r="B972" s="72">
        <v>9001205000</v>
      </c>
      <c r="C972" s="74" t="s">
        <v>45</v>
      </c>
      <c r="D972" s="40">
        <v>80134.068735000008</v>
      </c>
      <c r="E972" s="40">
        <v>60912.480000000003</v>
      </c>
      <c r="F972" s="64">
        <f>Table323[[#This Row],[HES Single]]+Table323[[#This Row],[HES 2-4]]+Table323[[#This Row],[HES 4+]]</f>
        <v>19</v>
      </c>
      <c r="G972" s="64">
        <v>19</v>
      </c>
      <c r="H972" s="64">
        <v>0</v>
      </c>
      <c r="I972" s="64">
        <v>0</v>
      </c>
      <c r="J972" s="75">
        <v>54287.66</v>
      </c>
      <c r="K972">
        <f t="shared" si="14"/>
        <v>0</v>
      </c>
      <c r="L972" s="64">
        <v>0</v>
      </c>
      <c r="M972" s="64">
        <v>0</v>
      </c>
      <c r="N972" s="64">
        <v>0</v>
      </c>
      <c r="O972" s="75">
        <v>0</v>
      </c>
      <c r="Q972" s="24"/>
    </row>
    <row r="973" spans="1:17" x14ac:dyDescent="0.35">
      <c r="A973" t="s">
        <v>165</v>
      </c>
      <c r="B973" s="72">
        <v>9001205200</v>
      </c>
      <c r="C973" s="74" t="s">
        <v>45</v>
      </c>
      <c r="D973" s="40">
        <v>113.08962</v>
      </c>
      <c r="E973" s="40">
        <v>0</v>
      </c>
      <c r="F973" s="64">
        <f>Table323[[#This Row],[HES Single]]+Table323[[#This Row],[HES 2-4]]+Table323[[#This Row],[HES 4+]]</f>
        <v>0</v>
      </c>
      <c r="G973" s="64">
        <v>0</v>
      </c>
      <c r="H973" s="64">
        <v>0</v>
      </c>
      <c r="I973" s="64">
        <v>0</v>
      </c>
      <c r="J973" s="75">
        <v>0</v>
      </c>
      <c r="K973">
        <f t="shared" si="14"/>
        <v>0</v>
      </c>
      <c r="L973" s="64">
        <v>0</v>
      </c>
      <c r="M973" s="64">
        <v>0</v>
      </c>
      <c r="N973" s="64">
        <v>0</v>
      </c>
      <c r="O973" s="75">
        <v>0</v>
      </c>
      <c r="Q973" s="24"/>
    </row>
    <row r="974" spans="1:17" x14ac:dyDescent="0.35">
      <c r="A974" t="s">
        <v>165</v>
      </c>
      <c r="B974" s="72">
        <v>9001205300</v>
      </c>
      <c r="C974" s="74" t="s">
        <v>45</v>
      </c>
      <c r="D974" s="40">
        <v>60.640650000000001</v>
      </c>
      <c r="E974" s="40">
        <v>0</v>
      </c>
      <c r="F974" s="64">
        <f>Table323[[#This Row],[HES Single]]+Table323[[#This Row],[HES 2-4]]+Table323[[#This Row],[HES 4+]]</f>
        <v>0</v>
      </c>
      <c r="G974" s="64">
        <v>0</v>
      </c>
      <c r="H974" s="64">
        <v>0</v>
      </c>
      <c r="I974" s="64">
        <v>0</v>
      </c>
      <c r="J974" s="75">
        <v>0</v>
      </c>
      <c r="K974">
        <f t="shared" si="14"/>
        <v>0</v>
      </c>
      <c r="L974" s="64">
        <v>0</v>
      </c>
      <c r="M974" s="64">
        <v>0</v>
      </c>
      <c r="N974" s="64">
        <v>0</v>
      </c>
      <c r="O974" s="75">
        <v>0</v>
      </c>
      <c r="Q974" s="24"/>
    </row>
    <row r="975" spans="1:17" x14ac:dyDescent="0.35">
      <c r="A975" t="s">
        <v>165</v>
      </c>
      <c r="B975" s="72">
        <v>9001206000</v>
      </c>
      <c r="C975" s="74" t="s">
        <v>45</v>
      </c>
      <c r="D975" s="40">
        <v>66300.907680000004</v>
      </c>
      <c r="E975" s="40">
        <v>52357.25</v>
      </c>
      <c r="F975" s="64">
        <f>Table323[[#This Row],[HES Single]]+Table323[[#This Row],[HES 2-4]]+Table323[[#This Row],[HES 4+]]</f>
        <v>33</v>
      </c>
      <c r="G975" s="64">
        <v>33</v>
      </c>
      <c r="H975" s="64">
        <v>0</v>
      </c>
      <c r="I975" s="64">
        <v>0</v>
      </c>
      <c r="J975" s="75">
        <v>40002.959999999999</v>
      </c>
      <c r="K975">
        <f t="shared" si="14"/>
        <v>0</v>
      </c>
      <c r="L975" s="64">
        <v>0</v>
      </c>
      <c r="M975" s="64">
        <v>0</v>
      </c>
      <c r="N975" s="64">
        <v>0</v>
      </c>
      <c r="O975" s="75">
        <v>0</v>
      </c>
      <c r="Q975" s="24"/>
    </row>
    <row r="976" spans="1:17" x14ac:dyDescent="0.35">
      <c r="A976" t="s">
        <v>165</v>
      </c>
      <c r="B976" s="72">
        <v>9001207000</v>
      </c>
      <c r="C976" s="74" t="s">
        <v>45</v>
      </c>
      <c r="D976" s="40">
        <v>54930.84618</v>
      </c>
      <c r="E976" s="40">
        <v>24708.13</v>
      </c>
      <c r="F976" s="64">
        <f>Table323[[#This Row],[HES Single]]+Table323[[#This Row],[HES 2-4]]+Table323[[#This Row],[HES 4+]]</f>
        <v>14</v>
      </c>
      <c r="G976" s="64">
        <v>13</v>
      </c>
      <c r="H976" s="64">
        <v>1</v>
      </c>
      <c r="I976" s="64">
        <v>0</v>
      </c>
      <c r="J976" s="75">
        <v>16585.439999999999</v>
      </c>
      <c r="K976">
        <f t="shared" si="14"/>
        <v>0</v>
      </c>
      <c r="L976" s="64">
        <v>0</v>
      </c>
      <c r="M976" s="64">
        <v>0</v>
      </c>
      <c r="N976" s="64">
        <v>0</v>
      </c>
      <c r="O976" s="75">
        <v>0</v>
      </c>
      <c r="Q976" s="24"/>
    </row>
    <row r="977" spans="1:17" x14ac:dyDescent="0.35">
      <c r="A977" t="s">
        <v>165</v>
      </c>
      <c r="B977" s="72">
        <v>9001208000</v>
      </c>
      <c r="C977" s="74" t="s">
        <v>45</v>
      </c>
      <c r="D977" s="40">
        <v>36988.821029999999</v>
      </c>
      <c r="E977" s="40">
        <v>13018.45</v>
      </c>
      <c r="F977" s="64">
        <f>Table323[[#This Row],[HES Single]]+Table323[[#This Row],[HES 2-4]]+Table323[[#This Row],[HES 4+]]</f>
        <v>16</v>
      </c>
      <c r="G977" s="64">
        <v>16</v>
      </c>
      <c r="H977" s="64">
        <v>0</v>
      </c>
      <c r="I977" s="64">
        <v>0</v>
      </c>
      <c r="J977" s="75">
        <v>9079.4699999999993</v>
      </c>
      <c r="K977">
        <f t="shared" si="14"/>
        <v>0</v>
      </c>
      <c r="L977" s="64">
        <v>0</v>
      </c>
      <c r="M977" s="64">
        <v>0</v>
      </c>
      <c r="N977" s="64">
        <v>0</v>
      </c>
      <c r="O977" s="75">
        <v>0</v>
      </c>
      <c r="Q977" s="24"/>
    </row>
    <row r="978" spans="1:17" x14ac:dyDescent="0.35">
      <c r="A978" t="s">
        <v>165</v>
      </c>
      <c r="B978" s="72">
        <v>9001209000</v>
      </c>
      <c r="C978" s="74" t="s">
        <v>45</v>
      </c>
      <c r="D978" s="40">
        <v>58716.095444999999</v>
      </c>
      <c r="E978" s="40">
        <v>23512.63</v>
      </c>
      <c r="F978" s="64">
        <f>Table323[[#This Row],[HES Single]]+Table323[[#This Row],[HES 2-4]]+Table323[[#This Row],[HES 4+]]</f>
        <v>17</v>
      </c>
      <c r="G978" s="64">
        <v>17</v>
      </c>
      <c r="H978" s="64">
        <v>0</v>
      </c>
      <c r="I978" s="64">
        <v>0</v>
      </c>
      <c r="J978" s="75">
        <v>20613.240000000002</v>
      </c>
      <c r="K978">
        <f t="shared" si="14"/>
        <v>0</v>
      </c>
      <c r="L978" s="64">
        <v>0</v>
      </c>
      <c r="M978" s="64">
        <v>0</v>
      </c>
      <c r="N978" s="64">
        <v>0</v>
      </c>
      <c r="O978" s="75">
        <v>0</v>
      </c>
      <c r="Q978" s="24"/>
    </row>
    <row r="979" spans="1:17" x14ac:dyDescent="0.35">
      <c r="A979" t="s">
        <v>165</v>
      </c>
      <c r="B979" s="72">
        <v>9001210000</v>
      </c>
      <c r="C979" s="74" t="s">
        <v>45</v>
      </c>
      <c r="D979" s="40">
        <v>40399.23573</v>
      </c>
      <c r="E979" s="40">
        <v>28401.18</v>
      </c>
      <c r="F979" s="64">
        <f>Table323[[#This Row],[HES Single]]+Table323[[#This Row],[HES 2-4]]+Table323[[#This Row],[HES 4+]]</f>
        <v>16</v>
      </c>
      <c r="G979" s="64">
        <v>16</v>
      </c>
      <c r="H979" s="64">
        <v>0</v>
      </c>
      <c r="I979" s="64">
        <v>0</v>
      </c>
      <c r="J979" s="75">
        <v>25204.68</v>
      </c>
      <c r="K979">
        <f t="shared" si="14"/>
        <v>0</v>
      </c>
      <c r="L979" s="64">
        <v>0</v>
      </c>
      <c r="M979" s="64">
        <v>0</v>
      </c>
      <c r="N979" s="64">
        <v>0</v>
      </c>
      <c r="O979" s="75">
        <v>0</v>
      </c>
      <c r="Q979" s="24"/>
    </row>
    <row r="980" spans="1:17" x14ac:dyDescent="0.35">
      <c r="A980" t="s">
        <v>165</v>
      </c>
      <c r="B980" s="72">
        <v>9001210300</v>
      </c>
      <c r="C980" s="74" t="s">
        <v>45</v>
      </c>
      <c r="D980" s="40">
        <v>35.896560000000001</v>
      </c>
      <c r="E980" s="40">
        <v>0</v>
      </c>
      <c r="F980" s="64">
        <f>Table323[[#This Row],[HES Single]]+Table323[[#This Row],[HES 2-4]]+Table323[[#This Row],[HES 4+]]</f>
        <v>0</v>
      </c>
      <c r="G980" s="64">
        <v>0</v>
      </c>
      <c r="H980" s="64">
        <v>0</v>
      </c>
      <c r="I980" s="64">
        <v>0</v>
      </c>
      <c r="J980" s="75">
        <v>0</v>
      </c>
      <c r="K980">
        <f t="shared" si="14"/>
        <v>0</v>
      </c>
      <c r="L980" s="64">
        <v>0</v>
      </c>
      <c r="M980" s="64">
        <v>0</v>
      </c>
      <c r="N980" s="64">
        <v>0</v>
      </c>
      <c r="O980" s="75">
        <v>0</v>
      </c>
      <c r="Q980" s="24"/>
    </row>
    <row r="981" spans="1:17" x14ac:dyDescent="0.35">
      <c r="A981" t="s">
        <v>165</v>
      </c>
      <c r="B981" s="72">
        <v>9001210400</v>
      </c>
      <c r="C981" s="74" t="s">
        <v>45</v>
      </c>
      <c r="D981" s="40">
        <v>24.449460000000002</v>
      </c>
      <c r="E981" s="40">
        <v>0</v>
      </c>
      <c r="F981" s="64">
        <f>Table323[[#This Row],[HES Single]]+Table323[[#This Row],[HES 2-4]]+Table323[[#This Row],[HES 4+]]</f>
        <v>0</v>
      </c>
      <c r="G981" s="64">
        <v>0</v>
      </c>
      <c r="H981" s="64">
        <v>0</v>
      </c>
      <c r="I981" s="64">
        <v>0</v>
      </c>
      <c r="J981" s="75">
        <v>0</v>
      </c>
      <c r="K981">
        <f t="shared" si="14"/>
        <v>0</v>
      </c>
      <c r="L981" s="64">
        <v>0</v>
      </c>
      <c r="M981" s="64">
        <v>0</v>
      </c>
      <c r="N981" s="64">
        <v>0</v>
      </c>
      <c r="O981" s="75">
        <v>0</v>
      </c>
      <c r="Q981" s="24"/>
    </row>
    <row r="982" spans="1:17" x14ac:dyDescent="0.35">
      <c r="A982" t="s">
        <v>165</v>
      </c>
      <c r="B982" s="72">
        <v>9001210500</v>
      </c>
      <c r="C982" s="74" t="s">
        <v>45</v>
      </c>
      <c r="D982" s="40">
        <v>21.37275</v>
      </c>
      <c r="E982" s="40">
        <v>0</v>
      </c>
      <c r="F982" s="64">
        <f>Table323[[#This Row],[HES Single]]+Table323[[#This Row],[HES 2-4]]+Table323[[#This Row],[HES 4+]]</f>
        <v>0</v>
      </c>
      <c r="G982" s="64">
        <v>0</v>
      </c>
      <c r="H982" s="64">
        <v>0</v>
      </c>
      <c r="I982" s="64">
        <v>0</v>
      </c>
      <c r="J982" s="75">
        <v>0</v>
      </c>
      <c r="K982">
        <f t="shared" si="14"/>
        <v>0</v>
      </c>
      <c r="L982" s="64">
        <v>0</v>
      </c>
      <c r="M982" s="64">
        <v>0</v>
      </c>
      <c r="N982" s="64">
        <v>0</v>
      </c>
      <c r="O982" s="75">
        <v>0</v>
      </c>
      <c r="Q982" s="24"/>
    </row>
    <row r="983" spans="1:17" x14ac:dyDescent="0.35">
      <c r="A983" t="s">
        <v>165</v>
      </c>
      <c r="B983" s="72">
        <v>9001210701</v>
      </c>
      <c r="C983" s="74" t="s">
        <v>45</v>
      </c>
      <c r="D983" s="40">
        <v>91.79898</v>
      </c>
      <c r="E983" s="40">
        <v>644.09</v>
      </c>
      <c r="F983" s="64">
        <f>Table323[[#This Row],[HES Single]]+Table323[[#This Row],[HES 2-4]]+Table323[[#This Row],[HES 4+]]</f>
        <v>1</v>
      </c>
      <c r="G983" s="64">
        <v>1</v>
      </c>
      <c r="H983" s="64">
        <v>0</v>
      </c>
      <c r="I983" s="64">
        <v>0</v>
      </c>
      <c r="J983" s="75">
        <v>644.09</v>
      </c>
      <c r="K983">
        <f t="shared" si="14"/>
        <v>0</v>
      </c>
      <c r="L983" s="64">
        <v>0</v>
      </c>
      <c r="M983" s="64">
        <v>0</v>
      </c>
      <c r="N983" s="64">
        <v>0</v>
      </c>
      <c r="O983" s="75">
        <v>0</v>
      </c>
      <c r="Q983" s="24"/>
    </row>
    <row r="984" spans="1:17" x14ac:dyDescent="0.35">
      <c r="A984" t="s">
        <v>165</v>
      </c>
      <c r="B984" s="72">
        <v>9001210702</v>
      </c>
      <c r="C984" s="74" t="s">
        <v>45</v>
      </c>
      <c r="D984" s="40">
        <v>70.469700000000003</v>
      </c>
      <c r="E984" s="40">
        <v>0</v>
      </c>
      <c r="F984" s="64">
        <f>Table323[[#This Row],[HES Single]]+Table323[[#This Row],[HES 2-4]]+Table323[[#This Row],[HES 4+]]</f>
        <v>0</v>
      </c>
      <c r="G984" s="64">
        <v>0</v>
      </c>
      <c r="H984" s="64">
        <v>0</v>
      </c>
      <c r="I984" s="64">
        <v>0</v>
      </c>
      <c r="J984" s="75">
        <v>0</v>
      </c>
      <c r="K984">
        <f t="shared" si="14"/>
        <v>0</v>
      </c>
      <c r="L984" s="64">
        <v>0</v>
      </c>
      <c r="M984" s="64">
        <v>0</v>
      </c>
      <c r="N984" s="64">
        <v>0</v>
      </c>
      <c r="O984" s="75">
        <v>0</v>
      </c>
      <c r="Q984" s="24"/>
    </row>
    <row r="985" spans="1:17" x14ac:dyDescent="0.35">
      <c r="A985" t="s">
        <v>165</v>
      </c>
      <c r="B985" s="72">
        <v>9001210800</v>
      </c>
      <c r="C985" s="74" t="s">
        <v>45</v>
      </c>
      <c r="D985" s="40">
        <v>53.057549999999999</v>
      </c>
      <c r="E985" s="40">
        <v>0</v>
      </c>
      <c r="F985" s="64">
        <f>Table323[[#This Row],[HES Single]]+Table323[[#This Row],[HES 2-4]]+Table323[[#This Row],[HES 4+]]</f>
        <v>0</v>
      </c>
      <c r="G985" s="64">
        <v>0</v>
      </c>
      <c r="H985" s="64">
        <v>0</v>
      </c>
      <c r="I985" s="64">
        <v>0</v>
      </c>
      <c r="J985" s="75">
        <v>0</v>
      </c>
      <c r="K985">
        <f t="shared" si="14"/>
        <v>0</v>
      </c>
      <c r="L985" s="64">
        <v>0</v>
      </c>
      <c r="M985" s="64">
        <v>0</v>
      </c>
      <c r="N985" s="64">
        <v>0</v>
      </c>
      <c r="O985" s="75">
        <v>0</v>
      </c>
      <c r="Q985" s="24"/>
    </row>
    <row r="986" spans="1:17" x14ac:dyDescent="0.35">
      <c r="A986" t="s">
        <v>165</v>
      </c>
      <c r="B986" s="72">
        <v>9001210900</v>
      </c>
      <c r="C986" s="74" t="s">
        <v>45</v>
      </c>
      <c r="D986" s="40">
        <v>57.85857</v>
      </c>
      <c r="E986" s="40">
        <v>0</v>
      </c>
      <c r="F986" s="64">
        <f>Table323[[#This Row],[HES Single]]+Table323[[#This Row],[HES 2-4]]+Table323[[#This Row],[HES 4+]]</f>
        <v>0</v>
      </c>
      <c r="G986" s="64">
        <v>0</v>
      </c>
      <c r="H986" s="64">
        <v>0</v>
      </c>
      <c r="I986" s="64">
        <v>0</v>
      </c>
      <c r="J986" s="75">
        <v>0</v>
      </c>
      <c r="K986">
        <f t="shared" si="14"/>
        <v>0</v>
      </c>
      <c r="L986" s="64">
        <v>0</v>
      </c>
      <c r="M986" s="64">
        <v>0</v>
      </c>
      <c r="N986" s="64">
        <v>0</v>
      </c>
      <c r="O986" s="75">
        <v>0</v>
      </c>
      <c r="Q986" s="24"/>
    </row>
    <row r="987" spans="1:17" x14ac:dyDescent="0.35">
      <c r="A987" t="s">
        <v>165</v>
      </c>
      <c r="B987" s="72">
        <v>9001211000</v>
      </c>
      <c r="C987" s="74" t="s">
        <v>45</v>
      </c>
      <c r="D987" s="40">
        <v>62757.015930000001</v>
      </c>
      <c r="E987" s="40">
        <v>42749.3</v>
      </c>
      <c r="F987" s="64">
        <f>Table323[[#This Row],[HES Single]]+Table323[[#This Row],[HES 2-4]]+Table323[[#This Row],[HES 4+]]</f>
        <v>18</v>
      </c>
      <c r="G987" s="64">
        <v>18</v>
      </c>
      <c r="H987" s="64">
        <v>0</v>
      </c>
      <c r="I987" s="64">
        <v>0</v>
      </c>
      <c r="J987" s="75">
        <v>19699.64</v>
      </c>
      <c r="K987">
        <f t="shared" si="14"/>
        <v>0</v>
      </c>
      <c r="L987" s="64">
        <v>0</v>
      </c>
      <c r="M987" s="64">
        <v>0</v>
      </c>
      <c r="N987" s="64">
        <v>0</v>
      </c>
      <c r="O987" s="75">
        <v>0</v>
      </c>
      <c r="Q987" s="24"/>
    </row>
    <row r="988" spans="1:17" x14ac:dyDescent="0.35">
      <c r="A988" t="s">
        <v>165</v>
      </c>
      <c r="B988" s="72">
        <v>9001211200</v>
      </c>
      <c r="C988" s="74" t="s">
        <v>45</v>
      </c>
      <c r="D988" s="40">
        <v>33.452579999999998</v>
      </c>
      <c r="E988" s="40">
        <v>0</v>
      </c>
      <c r="F988" s="64">
        <f>Table323[[#This Row],[HES Single]]+Table323[[#This Row],[HES 2-4]]+Table323[[#This Row],[HES 4+]]</f>
        <v>0</v>
      </c>
      <c r="G988" s="64">
        <v>0</v>
      </c>
      <c r="H988" s="64">
        <v>0</v>
      </c>
      <c r="I988" s="64">
        <v>0</v>
      </c>
      <c r="J988" s="75">
        <v>0</v>
      </c>
      <c r="K988">
        <f t="shared" si="14"/>
        <v>0</v>
      </c>
      <c r="L988" s="64">
        <v>0</v>
      </c>
      <c r="M988" s="64">
        <v>0</v>
      </c>
      <c r="N988" s="64">
        <v>0</v>
      </c>
      <c r="O988" s="75">
        <v>0</v>
      </c>
      <c r="Q988" s="24"/>
    </row>
    <row r="989" spans="1:17" x14ac:dyDescent="0.35">
      <c r="A989" t="s">
        <v>165</v>
      </c>
      <c r="B989" s="72">
        <v>9001211300</v>
      </c>
      <c r="C989" s="74" t="s">
        <v>45</v>
      </c>
      <c r="D989" s="40">
        <v>20.397089999999999</v>
      </c>
      <c r="E989" s="40">
        <v>0</v>
      </c>
      <c r="F989" s="64">
        <f>Table323[[#This Row],[HES Single]]+Table323[[#This Row],[HES 2-4]]+Table323[[#This Row],[HES 4+]]</f>
        <v>0</v>
      </c>
      <c r="G989" s="64">
        <v>0</v>
      </c>
      <c r="H989" s="64">
        <v>0</v>
      </c>
      <c r="I989" s="64">
        <v>0</v>
      </c>
      <c r="J989" s="75">
        <v>0</v>
      </c>
      <c r="K989">
        <f t="shared" si="14"/>
        <v>0</v>
      </c>
      <c r="L989" s="64">
        <v>0</v>
      </c>
      <c r="M989" s="64">
        <v>0</v>
      </c>
      <c r="N989" s="64">
        <v>0</v>
      </c>
      <c r="O989" s="75">
        <v>0</v>
      </c>
      <c r="Q989" s="24"/>
    </row>
    <row r="990" spans="1:17" x14ac:dyDescent="0.35">
      <c r="A990" t="s">
        <v>165</v>
      </c>
      <c r="B990" s="72">
        <v>9001211400</v>
      </c>
      <c r="C990" s="74" t="s">
        <v>45</v>
      </c>
      <c r="D990" s="40">
        <v>20.459880000000002</v>
      </c>
      <c r="E990" s="40">
        <v>0</v>
      </c>
      <c r="F990" s="64">
        <f>Table323[[#This Row],[HES Single]]+Table323[[#This Row],[HES 2-4]]+Table323[[#This Row],[HES 4+]]</f>
        <v>0</v>
      </c>
      <c r="G990" s="64">
        <v>0</v>
      </c>
      <c r="H990" s="64">
        <v>0</v>
      </c>
      <c r="I990" s="64">
        <v>0</v>
      </c>
      <c r="J990" s="75">
        <v>0</v>
      </c>
      <c r="K990">
        <f t="shared" si="14"/>
        <v>0</v>
      </c>
      <c r="L990" s="64">
        <v>0</v>
      </c>
      <c r="M990" s="64">
        <v>0</v>
      </c>
      <c r="N990" s="64">
        <v>0</v>
      </c>
      <c r="O990" s="75">
        <v>0</v>
      </c>
      <c r="Q990" s="24"/>
    </row>
    <row r="991" spans="1:17" x14ac:dyDescent="0.35">
      <c r="A991" t="s">
        <v>165</v>
      </c>
      <c r="B991" s="72">
        <v>9001212000</v>
      </c>
      <c r="C991" s="74" t="s">
        <v>45</v>
      </c>
      <c r="D991" s="40">
        <v>63821.906799000004</v>
      </c>
      <c r="E991" s="40">
        <v>52536.29</v>
      </c>
      <c r="F991" s="64">
        <f>Table323[[#This Row],[HES Single]]+Table323[[#This Row],[HES 2-4]]+Table323[[#This Row],[HES 4+]]</f>
        <v>30</v>
      </c>
      <c r="G991" s="64">
        <v>30</v>
      </c>
      <c r="H991" s="64">
        <v>0</v>
      </c>
      <c r="I991" s="64">
        <v>0</v>
      </c>
      <c r="J991" s="75">
        <v>47966.38</v>
      </c>
      <c r="K991">
        <f t="shared" si="14"/>
        <v>0</v>
      </c>
      <c r="L991" s="64">
        <v>0</v>
      </c>
      <c r="M991" s="64">
        <v>0</v>
      </c>
      <c r="N991" s="64">
        <v>0</v>
      </c>
      <c r="O991" s="75">
        <v>0</v>
      </c>
      <c r="Q991" s="24"/>
    </row>
    <row r="992" spans="1:17" x14ac:dyDescent="0.35">
      <c r="A992" t="s">
        <v>165</v>
      </c>
      <c r="B992" s="72">
        <v>9001213000</v>
      </c>
      <c r="C992" s="74" t="s">
        <v>45</v>
      </c>
      <c r="D992" s="40">
        <v>42815.008529999999</v>
      </c>
      <c r="E992" s="40">
        <v>41538.239999999998</v>
      </c>
      <c r="F992" s="64">
        <f>Table323[[#This Row],[HES Single]]+Table323[[#This Row],[HES 2-4]]+Table323[[#This Row],[HES 4+]]</f>
        <v>15</v>
      </c>
      <c r="G992" s="64">
        <v>15</v>
      </c>
      <c r="H992" s="64">
        <v>0</v>
      </c>
      <c r="I992" s="64">
        <v>0</v>
      </c>
      <c r="J992" s="75">
        <v>29028.46</v>
      </c>
      <c r="K992">
        <f t="shared" si="14"/>
        <v>0</v>
      </c>
      <c r="L992" s="64">
        <v>0</v>
      </c>
      <c r="M992" s="64">
        <v>0</v>
      </c>
      <c r="N992" s="64">
        <v>0</v>
      </c>
      <c r="O992" s="75">
        <v>0</v>
      </c>
      <c r="Q992" s="24"/>
    </row>
    <row r="993" spans="1:17" x14ac:dyDescent="0.35">
      <c r="A993" t="s">
        <v>165</v>
      </c>
      <c r="B993" s="72">
        <v>9001214000</v>
      </c>
      <c r="C993" s="74" t="s">
        <v>45</v>
      </c>
      <c r="D993" s="40">
        <v>52810.997820000004</v>
      </c>
      <c r="E993" s="40">
        <v>6916.6949999999997</v>
      </c>
      <c r="F993" s="64">
        <f>Table323[[#This Row],[HES Single]]+Table323[[#This Row],[HES 2-4]]+Table323[[#This Row],[HES 4+]]</f>
        <v>3</v>
      </c>
      <c r="G993" s="64">
        <v>3</v>
      </c>
      <c r="H993" s="64">
        <v>0</v>
      </c>
      <c r="I993" s="64">
        <v>0</v>
      </c>
      <c r="J993" s="75">
        <v>883.22</v>
      </c>
      <c r="K993">
        <f t="shared" si="14"/>
        <v>0</v>
      </c>
      <c r="L993" s="64">
        <v>0</v>
      </c>
      <c r="M993" s="64">
        <v>0</v>
      </c>
      <c r="N993" s="64">
        <v>0</v>
      </c>
      <c r="O993" s="75">
        <v>0</v>
      </c>
      <c r="Q993" s="24"/>
    </row>
    <row r="994" spans="1:17" x14ac:dyDescent="0.35">
      <c r="A994" t="s">
        <v>165</v>
      </c>
      <c r="B994" s="72">
        <v>9001215000</v>
      </c>
      <c r="C994" s="74" t="s">
        <v>45</v>
      </c>
      <c r="D994" s="40">
        <v>40460.327502</v>
      </c>
      <c r="E994" s="40">
        <v>2054.09</v>
      </c>
      <c r="F994" s="64">
        <f>Table323[[#This Row],[HES Single]]+Table323[[#This Row],[HES 2-4]]+Table323[[#This Row],[HES 4+]]</f>
        <v>1</v>
      </c>
      <c r="G994" s="64">
        <v>1</v>
      </c>
      <c r="H994" s="64">
        <v>0</v>
      </c>
      <c r="I994" s="64">
        <v>0</v>
      </c>
      <c r="J994" s="75">
        <v>521.94000000000005</v>
      </c>
      <c r="K994">
        <f t="shared" si="14"/>
        <v>0</v>
      </c>
      <c r="L994" s="64">
        <v>0</v>
      </c>
      <c r="M994" s="64">
        <v>0</v>
      </c>
      <c r="N994" s="64">
        <v>0</v>
      </c>
      <c r="O994" s="75">
        <v>0</v>
      </c>
      <c r="Q994" s="24"/>
    </row>
    <row r="995" spans="1:17" x14ac:dyDescent="0.35">
      <c r="A995" t="s">
        <v>165</v>
      </c>
      <c r="B995" s="72">
        <v>9001216000</v>
      </c>
      <c r="C995" s="74" t="s">
        <v>45</v>
      </c>
      <c r="D995" s="40">
        <v>53767.613129999998</v>
      </c>
      <c r="E995" s="40">
        <v>9208.34</v>
      </c>
      <c r="F995" s="64">
        <f>Table323[[#This Row],[HES Single]]+Table323[[#This Row],[HES 2-4]]+Table323[[#This Row],[HES 4+]]</f>
        <v>10</v>
      </c>
      <c r="G995" s="64">
        <v>10</v>
      </c>
      <c r="H995" s="64">
        <v>0</v>
      </c>
      <c r="I995" s="64">
        <v>0</v>
      </c>
      <c r="J995" s="75">
        <v>7352.24</v>
      </c>
      <c r="K995">
        <f t="shared" si="14"/>
        <v>0</v>
      </c>
      <c r="L995" s="64">
        <v>0</v>
      </c>
      <c r="M995" s="64">
        <v>0</v>
      </c>
      <c r="N995" s="64">
        <v>0</v>
      </c>
      <c r="O995" s="75">
        <v>0</v>
      </c>
      <c r="Q995" s="24"/>
    </row>
    <row r="996" spans="1:17" x14ac:dyDescent="0.35">
      <c r="A996" t="s">
        <v>165</v>
      </c>
      <c r="B996" s="72">
        <v>9001217000</v>
      </c>
      <c r="C996" s="74" t="s">
        <v>45</v>
      </c>
      <c r="D996" s="40">
        <v>52841.001297000003</v>
      </c>
      <c r="E996" s="40">
        <v>14602.3</v>
      </c>
      <c r="F996" s="64">
        <f>Table323[[#This Row],[HES Single]]+Table323[[#This Row],[HES 2-4]]+Table323[[#This Row],[HES 4+]]</f>
        <v>7</v>
      </c>
      <c r="G996" s="64">
        <v>7</v>
      </c>
      <c r="H996" s="64">
        <v>0</v>
      </c>
      <c r="I996" s="64">
        <v>0</v>
      </c>
      <c r="J996" s="75">
        <v>11370.54</v>
      </c>
      <c r="K996">
        <f t="shared" si="14"/>
        <v>0</v>
      </c>
      <c r="L996" s="64">
        <v>0</v>
      </c>
      <c r="M996" s="64">
        <v>0</v>
      </c>
      <c r="N996" s="64">
        <v>0</v>
      </c>
      <c r="O996" s="75">
        <v>0</v>
      </c>
      <c r="Q996" s="24"/>
    </row>
    <row r="997" spans="1:17" x14ac:dyDescent="0.35">
      <c r="A997" t="s">
        <v>165</v>
      </c>
      <c r="B997" s="72">
        <v>9001218010</v>
      </c>
      <c r="C997" s="74" t="s">
        <v>45</v>
      </c>
      <c r="D997" s="40">
        <v>36227.888339999998</v>
      </c>
      <c r="E997" s="40">
        <v>14887.2</v>
      </c>
      <c r="F997" s="64">
        <f>Table323[[#This Row],[HES Single]]+Table323[[#This Row],[HES 2-4]]+Table323[[#This Row],[HES 4+]]</f>
        <v>9</v>
      </c>
      <c r="G997" s="64">
        <v>9</v>
      </c>
      <c r="H997" s="64">
        <v>0</v>
      </c>
      <c r="I997" s="64">
        <v>0</v>
      </c>
      <c r="J997" s="75">
        <v>11778.06</v>
      </c>
      <c r="K997">
        <f t="shared" si="14"/>
        <v>0</v>
      </c>
      <c r="L997" s="64">
        <v>0</v>
      </c>
      <c r="M997" s="64">
        <v>0</v>
      </c>
      <c r="N997" s="64">
        <v>0</v>
      </c>
      <c r="O997" s="75">
        <v>0</v>
      </c>
      <c r="Q997" s="24"/>
    </row>
    <row r="998" spans="1:17" x14ac:dyDescent="0.35">
      <c r="A998" t="s">
        <v>165</v>
      </c>
      <c r="B998" s="72">
        <v>9001218020</v>
      </c>
      <c r="C998" s="74" t="s">
        <v>45</v>
      </c>
      <c r="D998" s="40">
        <v>43858.587507000004</v>
      </c>
      <c r="E998" s="40">
        <v>11169.85</v>
      </c>
      <c r="F998" s="64">
        <f>Table323[[#This Row],[HES Single]]+Table323[[#This Row],[HES 2-4]]+Table323[[#This Row],[HES 4+]]</f>
        <v>7</v>
      </c>
      <c r="G998" s="64">
        <v>7</v>
      </c>
      <c r="H998" s="64">
        <v>0</v>
      </c>
      <c r="I998" s="64">
        <v>0</v>
      </c>
      <c r="J998" s="75">
        <v>4495.2299999999996</v>
      </c>
      <c r="K998">
        <f t="shared" si="14"/>
        <v>0</v>
      </c>
      <c r="L998" s="64">
        <v>0</v>
      </c>
      <c r="M998" s="64">
        <v>0</v>
      </c>
      <c r="N998" s="64">
        <v>0</v>
      </c>
      <c r="O998" s="75">
        <v>0</v>
      </c>
      <c r="Q998" s="24"/>
    </row>
    <row r="999" spans="1:17" x14ac:dyDescent="0.35">
      <c r="A999" t="s">
        <v>165</v>
      </c>
      <c r="B999" s="72">
        <v>9001219000</v>
      </c>
      <c r="C999" s="74" t="s">
        <v>45</v>
      </c>
      <c r="D999" s="40">
        <v>64076.867042999998</v>
      </c>
      <c r="E999" s="40">
        <v>8116.83</v>
      </c>
      <c r="F999" s="64">
        <f>Table323[[#This Row],[HES Single]]+Table323[[#This Row],[HES 2-4]]+Table323[[#This Row],[HES 4+]]</f>
        <v>13</v>
      </c>
      <c r="G999" s="64">
        <v>13</v>
      </c>
      <c r="H999" s="64">
        <v>0</v>
      </c>
      <c r="I999" s="64">
        <v>0</v>
      </c>
      <c r="J999" s="75">
        <v>7099.92</v>
      </c>
      <c r="K999">
        <f t="shared" si="14"/>
        <v>0</v>
      </c>
      <c r="L999" s="64">
        <v>0</v>
      </c>
      <c r="M999" s="64">
        <v>0</v>
      </c>
      <c r="N999" s="64">
        <v>0</v>
      </c>
      <c r="O999" s="75">
        <v>0</v>
      </c>
      <c r="Q999" s="24"/>
    </row>
    <row r="1000" spans="1:17" x14ac:dyDescent="0.35">
      <c r="A1000" t="s">
        <v>165</v>
      </c>
      <c r="B1000" s="72">
        <v>9001220000</v>
      </c>
      <c r="C1000" s="74" t="s">
        <v>45</v>
      </c>
      <c r="D1000" s="40">
        <v>20920.572162</v>
      </c>
      <c r="E1000" s="40">
        <v>405.38</v>
      </c>
      <c r="F1000" s="64">
        <f>Table323[[#This Row],[HES Single]]+Table323[[#This Row],[HES 2-4]]+Table323[[#This Row],[HES 4+]]</f>
        <v>1</v>
      </c>
      <c r="G1000" s="64">
        <v>1</v>
      </c>
      <c r="H1000" s="64">
        <v>0</v>
      </c>
      <c r="I1000" s="64">
        <v>0</v>
      </c>
      <c r="J1000" s="75">
        <v>251.38</v>
      </c>
      <c r="K1000">
        <f t="shared" si="14"/>
        <v>0</v>
      </c>
      <c r="L1000" s="64">
        <v>0</v>
      </c>
      <c r="M1000" s="64">
        <v>0</v>
      </c>
      <c r="N1000" s="64">
        <v>0</v>
      </c>
      <c r="O1000" s="75">
        <v>0</v>
      </c>
      <c r="Q1000" s="24"/>
    </row>
    <row r="1001" spans="1:17" x14ac:dyDescent="0.35">
      <c r="A1001" t="s">
        <v>165</v>
      </c>
      <c r="B1001" s="72">
        <v>9001220100</v>
      </c>
      <c r="C1001" s="74" t="s">
        <v>45</v>
      </c>
      <c r="D1001" s="40">
        <v>35.930370000000003</v>
      </c>
      <c r="E1001" s="40">
        <v>0</v>
      </c>
      <c r="F1001" s="64">
        <f>Table323[[#This Row],[HES Single]]+Table323[[#This Row],[HES 2-4]]+Table323[[#This Row],[HES 4+]]</f>
        <v>0</v>
      </c>
      <c r="G1001" s="64">
        <v>0</v>
      </c>
      <c r="H1001" s="64">
        <v>0</v>
      </c>
      <c r="I1001" s="64">
        <v>0</v>
      </c>
      <c r="J1001" s="75">
        <v>0</v>
      </c>
      <c r="K1001">
        <f t="shared" si="14"/>
        <v>0</v>
      </c>
      <c r="L1001" s="64">
        <v>0</v>
      </c>
      <c r="M1001" s="64">
        <v>0</v>
      </c>
      <c r="N1001" s="64">
        <v>0</v>
      </c>
      <c r="O1001" s="75">
        <v>0</v>
      </c>
      <c r="Q1001" s="24"/>
    </row>
    <row r="1002" spans="1:17" x14ac:dyDescent="0.35">
      <c r="A1002" t="s">
        <v>165</v>
      </c>
      <c r="B1002" s="72">
        <v>9001220200</v>
      </c>
      <c r="C1002" s="74" t="s">
        <v>45</v>
      </c>
      <c r="D1002" s="40">
        <v>139.00256999999999</v>
      </c>
      <c r="E1002" s="40">
        <v>0</v>
      </c>
      <c r="F1002" s="64">
        <f>Table323[[#This Row],[HES Single]]+Table323[[#This Row],[HES 2-4]]+Table323[[#This Row],[HES 4+]]</f>
        <v>0</v>
      </c>
      <c r="G1002" s="64">
        <v>0</v>
      </c>
      <c r="H1002" s="64">
        <v>0</v>
      </c>
      <c r="I1002" s="64">
        <v>0</v>
      </c>
      <c r="J1002" s="75">
        <v>0</v>
      </c>
      <c r="K1002">
        <f t="shared" si="14"/>
        <v>0</v>
      </c>
      <c r="L1002" s="64">
        <v>0</v>
      </c>
      <c r="M1002" s="64">
        <v>0</v>
      </c>
      <c r="N1002" s="64">
        <v>0</v>
      </c>
      <c r="O1002" s="75">
        <v>0</v>
      </c>
      <c r="Q1002" s="24"/>
    </row>
    <row r="1003" spans="1:17" x14ac:dyDescent="0.35">
      <c r="A1003" t="s">
        <v>165</v>
      </c>
      <c r="B1003" s="72">
        <v>9001220300</v>
      </c>
      <c r="C1003" s="74" t="s">
        <v>45</v>
      </c>
      <c r="D1003" s="40">
        <v>14.905380000000001</v>
      </c>
      <c r="E1003" s="40">
        <v>0</v>
      </c>
      <c r="F1003" s="64">
        <f>Table323[[#This Row],[HES Single]]+Table323[[#This Row],[HES 2-4]]+Table323[[#This Row],[HES 4+]]</f>
        <v>0</v>
      </c>
      <c r="G1003" s="64">
        <v>0</v>
      </c>
      <c r="H1003" s="64">
        <v>0</v>
      </c>
      <c r="I1003" s="64">
        <v>0</v>
      </c>
      <c r="J1003" s="75">
        <v>0</v>
      </c>
      <c r="K1003">
        <f t="shared" si="14"/>
        <v>0</v>
      </c>
      <c r="L1003" s="64">
        <v>0</v>
      </c>
      <c r="M1003" s="64">
        <v>0</v>
      </c>
      <c r="N1003" s="64">
        <v>0</v>
      </c>
      <c r="O1003" s="75">
        <v>0</v>
      </c>
      <c r="Q1003" s="24"/>
    </row>
    <row r="1004" spans="1:17" x14ac:dyDescent="0.35">
      <c r="A1004" t="s">
        <v>165</v>
      </c>
      <c r="B1004" s="72">
        <v>9001221000</v>
      </c>
      <c r="C1004" s="74" t="s">
        <v>45</v>
      </c>
      <c r="D1004" s="40">
        <v>52315.989957000005</v>
      </c>
      <c r="E1004" s="40">
        <v>3743.21</v>
      </c>
      <c r="F1004" s="64">
        <f>Table323[[#This Row],[HES Single]]+Table323[[#This Row],[HES 2-4]]+Table323[[#This Row],[HES 4+]]</f>
        <v>5</v>
      </c>
      <c r="G1004" s="64">
        <v>5</v>
      </c>
      <c r="H1004" s="64">
        <v>0</v>
      </c>
      <c r="I1004" s="64">
        <v>0</v>
      </c>
      <c r="J1004" s="75">
        <v>1366.15</v>
      </c>
      <c r="K1004">
        <f t="shared" si="14"/>
        <v>0</v>
      </c>
      <c r="L1004" s="64">
        <v>0</v>
      </c>
      <c r="M1004" s="64">
        <v>0</v>
      </c>
      <c r="N1004" s="64">
        <v>0</v>
      </c>
      <c r="O1004" s="75">
        <v>0</v>
      </c>
      <c r="Q1004" s="24"/>
    </row>
    <row r="1005" spans="1:17" x14ac:dyDescent="0.35">
      <c r="A1005" t="s">
        <v>165</v>
      </c>
      <c r="B1005" s="72">
        <v>9001222000</v>
      </c>
      <c r="C1005" s="74" t="s">
        <v>45</v>
      </c>
      <c r="D1005" s="40">
        <v>38916.981180000002</v>
      </c>
      <c r="E1005" s="40">
        <v>70</v>
      </c>
      <c r="F1005" s="64">
        <f>Table323[[#This Row],[HES Single]]+Table323[[#This Row],[HES 2-4]]+Table323[[#This Row],[HES 4+]]</f>
        <v>0</v>
      </c>
      <c r="G1005" s="64">
        <v>0</v>
      </c>
      <c r="H1005" s="64">
        <v>0</v>
      </c>
      <c r="I1005" s="64">
        <v>0</v>
      </c>
      <c r="J1005" s="75">
        <v>0</v>
      </c>
      <c r="K1005">
        <f t="shared" si="14"/>
        <v>2</v>
      </c>
      <c r="L1005" s="64">
        <v>2</v>
      </c>
      <c r="M1005" s="64">
        <v>0</v>
      </c>
      <c r="N1005" s="64">
        <v>0</v>
      </c>
      <c r="O1005" s="75">
        <v>0</v>
      </c>
      <c r="Q1005" s="24"/>
    </row>
    <row r="1006" spans="1:17" x14ac:dyDescent="0.35">
      <c r="A1006" t="s">
        <v>165</v>
      </c>
      <c r="B1006" s="72">
        <v>9001223000</v>
      </c>
      <c r="C1006" s="74" t="s">
        <v>45</v>
      </c>
      <c r="D1006" s="40">
        <v>45628.350705000004</v>
      </c>
      <c r="E1006" s="40">
        <v>7588.75</v>
      </c>
      <c r="F1006" s="64">
        <f>Table323[[#This Row],[HES Single]]+Table323[[#This Row],[HES 2-4]]+Table323[[#This Row],[HES 4+]]</f>
        <v>7</v>
      </c>
      <c r="G1006" s="64">
        <v>7</v>
      </c>
      <c r="H1006" s="64">
        <v>0</v>
      </c>
      <c r="I1006" s="64">
        <v>0</v>
      </c>
      <c r="J1006" s="75">
        <v>3978.5</v>
      </c>
      <c r="K1006">
        <f t="shared" si="14"/>
        <v>0</v>
      </c>
      <c r="L1006" s="64">
        <v>0</v>
      </c>
      <c r="M1006" s="64">
        <v>0</v>
      </c>
      <c r="N1006" s="64">
        <v>0</v>
      </c>
      <c r="O1006" s="75">
        <v>0</v>
      </c>
      <c r="Q1006" s="24"/>
    </row>
    <row r="1007" spans="1:17" x14ac:dyDescent="0.35">
      <c r="A1007" t="s">
        <v>165</v>
      </c>
      <c r="B1007" s="72">
        <v>9001224000</v>
      </c>
      <c r="C1007" s="74" t="s">
        <v>45</v>
      </c>
      <c r="D1007" s="40">
        <v>38408.729939999997</v>
      </c>
      <c r="E1007" s="40">
        <v>17249.05</v>
      </c>
      <c r="F1007" s="64">
        <f>Table323[[#This Row],[HES Single]]+Table323[[#This Row],[HES 2-4]]+Table323[[#This Row],[HES 4+]]</f>
        <v>13</v>
      </c>
      <c r="G1007" s="64">
        <v>13</v>
      </c>
      <c r="H1007" s="64">
        <v>0</v>
      </c>
      <c r="I1007" s="64">
        <v>0</v>
      </c>
      <c r="J1007" s="75">
        <v>12603.05</v>
      </c>
      <c r="K1007">
        <f t="shared" si="14"/>
        <v>0</v>
      </c>
      <c r="L1007" s="64">
        <v>0</v>
      </c>
      <c r="M1007" s="64">
        <v>0</v>
      </c>
      <c r="N1007" s="64">
        <v>0</v>
      </c>
      <c r="O1007" s="75">
        <v>0</v>
      </c>
      <c r="Q1007" s="24"/>
    </row>
    <row r="1008" spans="1:17" x14ac:dyDescent="0.35">
      <c r="A1008" t="s">
        <v>165</v>
      </c>
      <c r="B1008" s="72">
        <v>9001230100</v>
      </c>
      <c r="C1008" s="74" t="s">
        <v>45</v>
      </c>
      <c r="D1008" s="40">
        <v>151.32873000000001</v>
      </c>
      <c r="E1008" s="40">
        <v>0</v>
      </c>
      <c r="F1008" s="64">
        <f>Table323[[#This Row],[HES Single]]+Table323[[#This Row],[HES 2-4]]+Table323[[#This Row],[HES 4+]]</f>
        <v>0</v>
      </c>
      <c r="G1008" s="64">
        <v>0</v>
      </c>
      <c r="H1008" s="64">
        <v>0</v>
      </c>
      <c r="I1008" s="64">
        <v>0</v>
      </c>
      <c r="J1008" s="75">
        <v>0</v>
      </c>
      <c r="K1008">
        <f t="shared" si="14"/>
        <v>0</v>
      </c>
      <c r="L1008" s="64">
        <v>0</v>
      </c>
      <c r="M1008" s="64">
        <v>0</v>
      </c>
      <c r="N1008" s="64">
        <v>0</v>
      </c>
      <c r="O1008" s="75">
        <v>0</v>
      </c>
      <c r="Q1008" s="24"/>
    </row>
    <row r="1009" spans="1:17" x14ac:dyDescent="0.35">
      <c r="A1009" t="s">
        <v>165</v>
      </c>
      <c r="B1009" s="72">
        <v>9001230400</v>
      </c>
      <c r="C1009" s="74" t="s">
        <v>45</v>
      </c>
      <c r="D1009" s="40">
        <v>32.839170000000003</v>
      </c>
      <c r="E1009" s="40">
        <v>0</v>
      </c>
      <c r="F1009" s="64">
        <f>Table323[[#This Row],[HES Single]]+Table323[[#This Row],[HES 2-4]]+Table323[[#This Row],[HES 4+]]</f>
        <v>0</v>
      </c>
      <c r="G1009" s="64">
        <v>0</v>
      </c>
      <c r="H1009" s="64">
        <v>0</v>
      </c>
      <c r="I1009" s="64">
        <v>0</v>
      </c>
      <c r="J1009" s="75">
        <v>0</v>
      </c>
      <c r="K1009">
        <f t="shared" si="14"/>
        <v>0</v>
      </c>
      <c r="L1009" s="64">
        <v>0</v>
      </c>
      <c r="M1009" s="64">
        <v>0</v>
      </c>
      <c r="N1009" s="64">
        <v>0</v>
      </c>
      <c r="O1009" s="75">
        <v>0</v>
      </c>
      <c r="Q1009" s="24"/>
    </row>
    <row r="1010" spans="1:17" x14ac:dyDescent="0.35">
      <c r="A1010" t="s">
        <v>165</v>
      </c>
      <c r="B1010" s="72">
        <v>9001245100</v>
      </c>
      <c r="C1010" s="74" t="s">
        <v>45</v>
      </c>
      <c r="D1010" s="40">
        <v>26.50704</v>
      </c>
      <c r="E1010" s="40">
        <v>0</v>
      </c>
      <c r="F1010" s="64">
        <f>Table323[[#This Row],[HES Single]]+Table323[[#This Row],[HES 2-4]]+Table323[[#This Row],[HES 4+]]</f>
        <v>0</v>
      </c>
      <c r="G1010" s="64">
        <v>0</v>
      </c>
      <c r="H1010" s="64">
        <v>0</v>
      </c>
      <c r="I1010" s="64">
        <v>0</v>
      </c>
      <c r="J1010" s="75">
        <v>0</v>
      </c>
      <c r="K1010">
        <f t="shared" si="14"/>
        <v>0</v>
      </c>
      <c r="L1010" s="64">
        <v>0</v>
      </c>
      <c r="M1010" s="64">
        <v>0</v>
      </c>
      <c r="N1010" s="64">
        <v>0</v>
      </c>
      <c r="O1010" s="75">
        <v>0</v>
      </c>
      <c r="Q1010" s="24"/>
    </row>
    <row r="1011" spans="1:17" x14ac:dyDescent="0.35">
      <c r="A1011" t="s">
        <v>165</v>
      </c>
      <c r="B1011" s="72">
        <v>9001245300</v>
      </c>
      <c r="C1011" s="74" t="s">
        <v>45</v>
      </c>
      <c r="D1011" s="40">
        <v>389.18691000000001</v>
      </c>
      <c r="E1011" s="40">
        <v>0</v>
      </c>
      <c r="F1011" s="64">
        <f>Table323[[#This Row],[HES Single]]+Table323[[#This Row],[HES 2-4]]+Table323[[#This Row],[HES 4+]]</f>
        <v>0</v>
      </c>
      <c r="G1011" s="64">
        <v>0</v>
      </c>
      <c r="H1011" s="64">
        <v>0</v>
      </c>
      <c r="I1011" s="64">
        <v>0</v>
      </c>
      <c r="J1011" s="75">
        <v>0</v>
      </c>
      <c r="K1011">
        <f t="shared" si="14"/>
        <v>0</v>
      </c>
      <c r="L1011" s="64">
        <v>0</v>
      </c>
      <c r="M1011" s="64">
        <v>0</v>
      </c>
      <c r="N1011" s="64">
        <v>0</v>
      </c>
      <c r="O1011" s="75">
        <v>0</v>
      </c>
      <c r="Q1011" s="24"/>
    </row>
    <row r="1012" spans="1:17" x14ac:dyDescent="0.35">
      <c r="A1012" t="s">
        <v>165</v>
      </c>
      <c r="B1012" s="72">
        <v>9001245400</v>
      </c>
      <c r="C1012" s="74" t="s">
        <v>45</v>
      </c>
      <c r="D1012" s="40">
        <v>158.00379000000001</v>
      </c>
      <c r="E1012" s="40">
        <v>0</v>
      </c>
      <c r="F1012" s="64">
        <f>Table323[[#This Row],[HES Single]]+Table323[[#This Row],[HES 2-4]]+Table323[[#This Row],[HES 4+]]</f>
        <v>0</v>
      </c>
      <c r="G1012" s="64">
        <v>0</v>
      </c>
      <c r="H1012" s="64">
        <v>0</v>
      </c>
      <c r="I1012" s="64">
        <v>0</v>
      </c>
      <c r="J1012" s="75">
        <v>0</v>
      </c>
      <c r="K1012">
        <f t="shared" si="14"/>
        <v>0</v>
      </c>
      <c r="L1012" s="64">
        <v>0</v>
      </c>
      <c r="M1012" s="64">
        <v>0</v>
      </c>
      <c r="N1012" s="64">
        <v>0</v>
      </c>
      <c r="O1012" s="75">
        <v>0</v>
      </c>
      <c r="Q1012" s="24"/>
    </row>
    <row r="1013" spans="1:17" x14ac:dyDescent="0.35">
      <c r="A1013" t="s">
        <v>165</v>
      </c>
      <c r="B1013" s="72">
        <v>9001245500</v>
      </c>
      <c r="C1013" s="74" t="s">
        <v>45</v>
      </c>
      <c r="D1013" s="40">
        <v>117.75057</v>
      </c>
      <c r="E1013" s="40">
        <v>0</v>
      </c>
      <c r="F1013" s="64">
        <f>Table323[[#This Row],[HES Single]]+Table323[[#This Row],[HES 2-4]]+Table323[[#This Row],[HES 4+]]</f>
        <v>0</v>
      </c>
      <c r="G1013" s="64">
        <v>0</v>
      </c>
      <c r="H1013" s="64">
        <v>0</v>
      </c>
      <c r="I1013" s="64">
        <v>0</v>
      </c>
      <c r="J1013" s="75">
        <v>0</v>
      </c>
      <c r="K1013">
        <f t="shared" si="14"/>
        <v>0</v>
      </c>
      <c r="L1013" s="64">
        <v>0</v>
      </c>
      <c r="M1013" s="64">
        <v>0</v>
      </c>
      <c r="N1013" s="64">
        <v>0</v>
      </c>
      <c r="O1013" s="75">
        <v>0</v>
      </c>
      <c r="Q1013" s="24"/>
    </row>
    <row r="1014" spans="1:17" x14ac:dyDescent="0.35">
      <c r="A1014" t="s">
        <v>165</v>
      </c>
      <c r="B1014" s="72">
        <v>9001301000</v>
      </c>
      <c r="C1014" s="74" t="s">
        <v>45</v>
      </c>
      <c r="D1014" s="40">
        <v>212.71803</v>
      </c>
      <c r="E1014" s="40">
        <v>0</v>
      </c>
      <c r="F1014" s="64">
        <f>Table323[[#This Row],[HES Single]]+Table323[[#This Row],[HES 2-4]]+Table323[[#This Row],[HES 4+]]</f>
        <v>0</v>
      </c>
      <c r="G1014" s="64">
        <v>0</v>
      </c>
      <c r="H1014" s="64">
        <v>0</v>
      </c>
      <c r="I1014" s="64">
        <v>0</v>
      </c>
      <c r="J1014" s="75">
        <v>0</v>
      </c>
      <c r="K1014">
        <f t="shared" si="14"/>
        <v>0</v>
      </c>
      <c r="L1014" s="64">
        <v>0</v>
      </c>
      <c r="M1014" s="64">
        <v>0</v>
      </c>
      <c r="N1014" s="64">
        <v>0</v>
      </c>
      <c r="O1014" s="75">
        <v>0</v>
      </c>
      <c r="Q1014" s="24"/>
    </row>
    <row r="1015" spans="1:17" x14ac:dyDescent="0.35">
      <c r="A1015" t="s">
        <v>165</v>
      </c>
      <c r="B1015" s="72">
        <v>9001302000</v>
      </c>
      <c r="C1015" s="74" t="s">
        <v>45</v>
      </c>
      <c r="D1015" s="40">
        <v>226.8168</v>
      </c>
      <c r="E1015" s="40">
        <v>0</v>
      </c>
      <c r="F1015" s="64">
        <f>Table323[[#This Row],[HES Single]]+Table323[[#This Row],[HES 2-4]]+Table323[[#This Row],[HES 4+]]</f>
        <v>0</v>
      </c>
      <c r="G1015" s="64">
        <v>0</v>
      </c>
      <c r="H1015" s="64">
        <v>0</v>
      </c>
      <c r="I1015" s="64">
        <v>0</v>
      </c>
      <c r="J1015" s="75">
        <v>0</v>
      </c>
      <c r="K1015">
        <f t="shared" si="14"/>
        <v>0</v>
      </c>
      <c r="L1015" s="64">
        <v>0</v>
      </c>
      <c r="M1015" s="64">
        <v>0</v>
      </c>
      <c r="N1015" s="64">
        <v>0</v>
      </c>
      <c r="O1015" s="75">
        <v>0</v>
      </c>
      <c r="Q1015" s="24"/>
    </row>
    <row r="1016" spans="1:17" x14ac:dyDescent="0.35">
      <c r="A1016" t="s">
        <v>165</v>
      </c>
      <c r="B1016" s="72">
        <v>9001303000</v>
      </c>
      <c r="C1016" s="74" t="s">
        <v>45</v>
      </c>
      <c r="D1016" s="40">
        <v>416.08035000000001</v>
      </c>
      <c r="E1016" s="40">
        <v>0</v>
      </c>
      <c r="F1016" s="64">
        <f>Table323[[#This Row],[HES Single]]+Table323[[#This Row],[HES 2-4]]+Table323[[#This Row],[HES 4+]]</f>
        <v>0</v>
      </c>
      <c r="G1016" s="64">
        <v>0</v>
      </c>
      <c r="H1016" s="64">
        <v>0</v>
      </c>
      <c r="I1016" s="64">
        <v>0</v>
      </c>
      <c r="J1016" s="75">
        <v>0</v>
      </c>
      <c r="K1016">
        <f t="shared" si="14"/>
        <v>0</v>
      </c>
      <c r="L1016" s="64">
        <v>0</v>
      </c>
      <c r="M1016" s="64">
        <v>0</v>
      </c>
      <c r="N1016" s="64">
        <v>0</v>
      </c>
      <c r="O1016" s="75">
        <v>0</v>
      </c>
      <c r="Q1016" s="24"/>
    </row>
    <row r="1017" spans="1:17" x14ac:dyDescent="0.35">
      <c r="A1017" t="s">
        <v>165</v>
      </c>
      <c r="B1017" s="72">
        <v>9001304000</v>
      </c>
      <c r="C1017" s="74" t="s">
        <v>45</v>
      </c>
      <c r="D1017" s="40">
        <v>436.16349000000002</v>
      </c>
      <c r="E1017" s="40">
        <v>0</v>
      </c>
      <c r="F1017" s="64">
        <f>Table323[[#This Row],[HES Single]]+Table323[[#This Row],[HES 2-4]]+Table323[[#This Row],[HES 4+]]</f>
        <v>0</v>
      </c>
      <c r="G1017" s="64">
        <v>0</v>
      </c>
      <c r="H1017" s="64">
        <v>0</v>
      </c>
      <c r="I1017" s="64">
        <v>0</v>
      </c>
      <c r="J1017" s="75">
        <v>0</v>
      </c>
      <c r="K1017">
        <f t="shared" si="14"/>
        <v>0</v>
      </c>
      <c r="L1017" s="64">
        <v>0</v>
      </c>
      <c r="M1017" s="64">
        <v>0</v>
      </c>
      <c r="N1017" s="64">
        <v>0</v>
      </c>
      <c r="O1017" s="75">
        <v>0</v>
      </c>
      <c r="Q1017" s="24"/>
    </row>
    <row r="1018" spans="1:17" x14ac:dyDescent="0.35">
      <c r="A1018" t="s">
        <v>165</v>
      </c>
      <c r="B1018" s="72">
        <v>9001305000</v>
      </c>
      <c r="C1018" s="74" t="s">
        <v>45</v>
      </c>
      <c r="D1018" s="40">
        <v>409.65161999999998</v>
      </c>
      <c r="E1018" s="40">
        <v>437.11</v>
      </c>
      <c r="F1018" s="64">
        <f>Table323[[#This Row],[HES Single]]+Table323[[#This Row],[HES 2-4]]+Table323[[#This Row],[HES 4+]]</f>
        <v>1</v>
      </c>
      <c r="G1018" s="64">
        <v>1</v>
      </c>
      <c r="H1018" s="64">
        <v>0</v>
      </c>
      <c r="I1018" s="64">
        <v>0</v>
      </c>
      <c r="J1018" s="75">
        <v>437.11</v>
      </c>
      <c r="K1018">
        <f t="shared" si="14"/>
        <v>0</v>
      </c>
      <c r="L1018" s="64">
        <v>0</v>
      </c>
      <c r="M1018" s="64">
        <v>0</v>
      </c>
      <c r="N1018" s="64">
        <v>0</v>
      </c>
      <c r="O1018" s="75">
        <v>0</v>
      </c>
      <c r="Q1018" s="24"/>
    </row>
    <row r="1019" spans="1:17" x14ac:dyDescent="0.35">
      <c r="A1019" t="s">
        <v>165</v>
      </c>
      <c r="B1019" s="72">
        <v>9001351000</v>
      </c>
      <c r="C1019" s="74" t="s">
        <v>45</v>
      </c>
      <c r="D1019" s="40">
        <v>752.76516000000004</v>
      </c>
      <c r="E1019" s="40">
        <v>0</v>
      </c>
      <c r="F1019" s="64">
        <f>Table323[[#This Row],[HES Single]]+Table323[[#This Row],[HES 2-4]]+Table323[[#This Row],[HES 4+]]</f>
        <v>0</v>
      </c>
      <c r="G1019" s="64">
        <v>0</v>
      </c>
      <c r="H1019" s="64">
        <v>0</v>
      </c>
      <c r="I1019" s="64">
        <v>0</v>
      </c>
      <c r="J1019" s="75">
        <v>0</v>
      </c>
      <c r="K1019">
        <f t="shared" si="14"/>
        <v>0</v>
      </c>
      <c r="L1019" s="64">
        <v>0</v>
      </c>
      <c r="M1019" s="64">
        <v>0</v>
      </c>
      <c r="N1019" s="64">
        <v>0</v>
      </c>
      <c r="O1019" s="75">
        <v>0</v>
      </c>
      <c r="Q1019" s="24"/>
    </row>
    <row r="1020" spans="1:17" x14ac:dyDescent="0.35">
      <c r="A1020" t="s">
        <v>165</v>
      </c>
      <c r="B1020" s="72">
        <v>9001352000</v>
      </c>
      <c r="C1020" s="74" t="s">
        <v>45</v>
      </c>
      <c r="D1020" s="40">
        <v>350.19915000000003</v>
      </c>
      <c r="E1020" s="40">
        <v>0</v>
      </c>
      <c r="F1020" s="64">
        <f>Table323[[#This Row],[HES Single]]+Table323[[#This Row],[HES 2-4]]+Table323[[#This Row],[HES 4+]]</f>
        <v>0</v>
      </c>
      <c r="G1020" s="64">
        <v>0</v>
      </c>
      <c r="H1020" s="64">
        <v>0</v>
      </c>
      <c r="I1020" s="64">
        <v>0</v>
      </c>
      <c r="J1020" s="75">
        <v>0</v>
      </c>
      <c r="K1020">
        <f t="shared" si="14"/>
        <v>0</v>
      </c>
      <c r="L1020" s="64">
        <v>0</v>
      </c>
      <c r="M1020" s="64">
        <v>0</v>
      </c>
      <c r="N1020" s="64">
        <v>0</v>
      </c>
      <c r="O1020" s="75">
        <v>0</v>
      </c>
      <c r="Q1020" s="24"/>
    </row>
    <row r="1021" spans="1:17" x14ac:dyDescent="0.35">
      <c r="A1021" t="s">
        <v>165</v>
      </c>
      <c r="B1021" s="72">
        <v>9001353000</v>
      </c>
      <c r="C1021" s="74" t="s">
        <v>45</v>
      </c>
      <c r="D1021" s="40">
        <v>413.40453000000002</v>
      </c>
      <c r="E1021" s="40">
        <v>0</v>
      </c>
      <c r="F1021" s="64">
        <f>Table323[[#This Row],[HES Single]]+Table323[[#This Row],[HES 2-4]]+Table323[[#This Row],[HES 4+]]</f>
        <v>0</v>
      </c>
      <c r="G1021" s="64">
        <v>0</v>
      </c>
      <c r="H1021" s="64">
        <v>0</v>
      </c>
      <c r="I1021" s="64">
        <v>0</v>
      </c>
      <c r="J1021" s="75">
        <v>0</v>
      </c>
      <c r="K1021">
        <f t="shared" si="14"/>
        <v>0</v>
      </c>
      <c r="L1021" s="64">
        <v>0</v>
      </c>
      <c r="M1021" s="64">
        <v>0</v>
      </c>
      <c r="N1021" s="64">
        <v>0</v>
      </c>
      <c r="O1021" s="75">
        <v>0</v>
      </c>
      <c r="Q1021" s="24"/>
    </row>
    <row r="1022" spans="1:17" x14ac:dyDescent="0.35">
      <c r="A1022" t="s">
        <v>165</v>
      </c>
      <c r="B1022" s="72">
        <v>9001354000</v>
      </c>
      <c r="C1022" s="74" t="s">
        <v>45</v>
      </c>
      <c r="D1022" s="40">
        <v>328.76844</v>
      </c>
      <c r="E1022" s="40">
        <v>0</v>
      </c>
      <c r="F1022" s="64">
        <f>Table323[[#This Row],[HES Single]]+Table323[[#This Row],[HES 2-4]]+Table323[[#This Row],[HES 4+]]</f>
        <v>0</v>
      </c>
      <c r="G1022" s="64">
        <v>0</v>
      </c>
      <c r="H1022" s="64">
        <v>0</v>
      </c>
      <c r="I1022" s="64">
        <v>0</v>
      </c>
      <c r="J1022" s="75">
        <v>0</v>
      </c>
      <c r="K1022">
        <f t="shared" si="14"/>
        <v>0</v>
      </c>
      <c r="L1022" s="64">
        <v>0</v>
      </c>
      <c r="M1022" s="64">
        <v>0</v>
      </c>
      <c r="N1022" s="64">
        <v>0</v>
      </c>
      <c r="O1022" s="75">
        <v>0</v>
      </c>
      <c r="Q1022" s="24"/>
    </row>
    <row r="1023" spans="1:17" x14ac:dyDescent="0.35">
      <c r="A1023" t="s">
        <v>165</v>
      </c>
      <c r="B1023" s="72">
        <v>9001425000</v>
      </c>
      <c r="C1023" s="74" t="s">
        <v>45</v>
      </c>
      <c r="D1023" s="40">
        <v>39.480420000000002</v>
      </c>
      <c r="E1023" s="40">
        <v>0</v>
      </c>
      <c r="F1023" s="64">
        <f>Table323[[#This Row],[HES Single]]+Table323[[#This Row],[HES 2-4]]+Table323[[#This Row],[HES 4+]]</f>
        <v>0</v>
      </c>
      <c r="G1023" s="64">
        <v>0</v>
      </c>
      <c r="H1023" s="64">
        <v>0</v>
      </c>
      <c r="I1023" s="64">
        <v>0</v>
      </c>
      <c r="J1023" s="75">
        <v>0</v>
      </c>
      <c r="K1023">
        <f t="shared" si="14"/>
        <v>0</v>
      </c>
      <c r="L1023" s="64">
        <v>0</v>
      </c>
      <c r="M1023" s="64">
        <v>0</v>
      </c>
      <c r="N1023" s="64">
        <v>0</v>
      </c>
      <c r="O1023" s="75">
        <v>0</v>
      </c>
      <c r="Q1023" s="24"/>
    </row>
    <row r="1024" spans="1:17" x14ac:dyDescent="0.35">
      <c r="A1024" t="s">
        <v>165</v>
      </c>
      <c r="B1024" s="72">
        <v>9001426000</v>
      </c>
      <c r="C1024" s="74" t="s">
        <v>45</v>
      </c>
      <c r="D1024" s="40">
        <v>171.57126</v>
      </c>
      <c r="E1024" s="40">
        <v>0</v>
      </c>
      <c r="F1024" s="64">
        <f>Table323[[#This Row],[HES Single]]+Table323[[#This Row],[HES 2-4]]+Table323[[#This Row],[HES 4+]]</f>
        <v>0</v>
      </c>
      <c r="G1024" s="64">
        <v>0</v>
      </c>
      <c r="H1024" s="64">
        <v>0</v>
      </c>
      <c r="I1024" s="64">
        <v>0</v>
      </c>
      <c r="J1024" s="75">
        <v>0</v>
      </c>
      <c r="K1024">
        <f t="shared" si="14"/>
        <v>0</v>
      </c>
      <c r="L1024" s="64">
        <v>0</v>
      </c>
      <c r="M1024" s="64">
        <v>0</v>
      </c>
      <c r="N1024" s="64">
        <v>0</v>
      </c>
      <c r="O1024" s="75">
        <v>0</v>
      </c>
      <c r="Q1024" s="24"/>
    </row>
    <row r="1025" spans="1:17" x14ac:dyDescent="0.35">
      <c r="A1025" t="s">
        <v>165</v>
      </c>
      <c r="B1025" s="72">
        <v>9001427000</v>
      </c>
      <c r="C1025" s="74" t="s">
        <v>45</v>
      </c>
      <c r="D1025" s="40">
        <v>428.13120000000004</v>
      </c>
      <c r="E1025" s="40">
        <v>0</v>
      </c>
      <c r="F1025" s="64">
        <f>Table323[[#This Row],[HES Single]]+Table323[[#This Row],[HES 2-4]]+Table323[[#This Row],[HES 4+]]</f>
        <v>0</v>
      </c>
      <c r="G1025" s="64">
        <v>0</v>
      </c>
      <c r="H1025" s="64">
        <v>0</v>
      </c>
      <c r="I1025" s="64">
        <v>0</v>
      </c>
      <c r="J1025" s="75">
        <v>0</v>
      </c>
      <c r="K1025">
        <f t="shared" si="14"/>
        <v>0</v>
      </c>
      <c r="L1025" s="64">
        <v>0</v>
      </c>
      <c r="M1025" s="64">
        <v>0</v>
      </c>
      <c r="N1025" s="64">
        <v>0</v>
      </c>
      <c r="O1025" s="75">
        <v>0</v>
      </c>
      <c r="Q1025" s="24"/>
    </row>
    <row r="1026" spans="1:17" x14ac:dyDescent="0.35">
      <c r="A1026" t="s">
        <v>165</v>
      </c>
      <c r="B1026" s="72">
        <v>9001428000</v>
      </c>
      <c r="C1026" s="74" t="s">
        <v>45</v>
      </c>
      <c r="D1026" s="40">
        <v>116.98260000000001</v>
      </c>
      <c r="E1026" s="40">
        <v>0</v>
      </c>
      <c r="F1026" s="64">
        <f>Table323[[#This Row],[HES Single]]+Table323[[#This Row],[HES 2-4]]+Table323[[#This Row],[HES 4+]]</f>
        <v>0</v>
      </c>
      <c r="G1026" s="64">
        <v>0</v>
      </c>
      <c r="H1026" s="64">
        <v>0</v>
      </c>
      <c r="I1026" s="64">
        <v>0</v>
      </c>
      <c r="J1026" s="75">
        <v>0</v>
      </c>
      <c r="K1026">
        <f t="shared" si="14"/>
        <v>0</v>
      </c>
      <c r="L1026" s="64">
        <v>0</v>
      </c>
      <c r="M1026" s="64">
        <v>0</v>
      </c>
      <c r="N1026" s="64">
        <v>0</v>
      </c>
      <c r="O1026" s="75">
        <v>0</v>
      </c>
      <c r="Q1026" s="24"/>
    </row>
    <row r="1027" spans="1:17" x14ac:dyDescent="0.35">
      <c r="A1027" t="s">
        <v>165</v>
      </c>
      <c r="B1027" s="72">
        <v>9001430000</v>
      </c>
      <c r="C1027" s="74" t="s">
        <v>45</v>
      </c>
      <c r="D1027" s="40">
        <v>106.97967</v>
      </c>
      <c r="E1027" s="40">
        <v>0</v>
      </c>
      <c r="F1027" s="64">
        <f>Table323[[#This Row],[HES Single]]+Table323[[#This Row],[HES 2-4]]+Table323[[#This Row],[HES 4+]]</f>
        <v>0</v>
      </c>
      <c r="G1027" s="64">
        <v>0</v>
      </c>
      <c r="H1027" s="64">
        <v>0</v>
      </c>
      <c r="I1027" s="64">
        <v>0</v>
      </c>
      <c r="J1027" s="75">
        <v>0</v>
      </c>
      <c r="K1027">
        <f t="shared" si="14"/>
        <v>0</v>
      </c>
      <c r="L1027" s="64">
        <v>0</v>
      </c>
      <c r="M1027" s="64">
        <v>0</v>
      </c>
      <c r="N1027" s="64">
        <v>0</v>
      </c>
      <c r="O1027" s="75">
        <v>0</v>
      </c>
      <c r="Q1027" s="24"/>
    </row>
    <row r="1028" spans="1:17" x14ac:dyDescent="0.35">
      <c r="A1028" t="s">
        <v>165</v>
      </c>
      <c r="B1028" s="72">
        <v>9001431000</v>
      </c>
      <c r="C1028" s="74" t="s">
        <v>45</v>
      </c>
      <c r="D1028" s="40">
        <v>390.55862999999999</v>
      </c>
      <c r="E1028" s="40">
        <v>0</v>
      </c>
      <c r="F1028" s="64">
        <f>Table323[[#This Row],[HES Single]]+Table323[[#This Row],[HES 2-4]]+Table323[[#This Row],[HES 4+]]</f>
        <v>0</v>
      </c>
      <c r="G1028" s="64">
        <v>0</v>
      </c>
      <c r="H1028" s="64">
        <v>0</v>
      </c>
      <c r="I1028" s="64">
        <v>0</v>
      </c>
      <c r="J1028" s="75">
        <v>0</v>
      </c>
      <c r="K1028">
        <f t="shared" si="14"/>
        <v>0</v>
      </c>
      <c r="L1028" s="64">
        <v>0</v>
      </c>
      <c r="M1028" s="64">
        <v>0</v>
      </c>
      <c r="N1028" s="64">
        <v>0</v>
      </c>
      <c r="O1028" s="75">
        <v>0</v>
      </c>
      <c r="Q1028" s="24"/>
    </row>
    <row r="1029" spans="1:17" x14ac:dyDescent="0.35">
      <c r="A1029" t="s">
        <v>165</v>
      </c>
      <c r="B1029" s="72">
        <v>9001432000</v>
      </c>
      <c r="C1029" s="74" t="s">
        <v>45</v>
      </c>
      <c r="D1029" s="40">
        <v>257.89785000000001</v>
      </c>
      <c r="E1029" s="40">
        <v>77</v>
      </c>
      <c r="F1029" s="64">
        <f>Table323[[#This Row],[HES Single]]+Table323[[#This Row],[HES 2-4]]+Table323[[#This Row],[HES 4+]]</f>
        <v>0</v>
      </c>
      <c r="G1029" s="64">
        <v>0</v>
      </c>
      <c r="H1029" s="64">
        <v>0</v>
      </c>
      <c r="I1029" s="64">
        <v>0</v>
      </c>
      <c r="J1029" s="75">
        <v>0</v>
      </c>
      <c r="K1029">
        <f t="shared" si="14"/>
        <v>0</v>
      </c>
      <c r="L1029" s="64">
        <v>0</v>
      </c>
      <c r="M1029" s="64">
        <v>0</v>
      </c>
      <c r="N1029" s="64">
        <v>0</v>
      </c>
      <c r="O1029" s="75">
        <v>0</v>
      </c>
      <c r="Q1029" s="24"/>
    </row>
    <row r="1030" spans="1:17" x14ac:dyDescent="0.35">
      <c r="A1030" t="s">
        <v>165</v>
      </c>
      <c r="B1030" s="72">
        <v>9001433000</v>
      </c>
      <c r="C1030" s="74" t="s">
        <v>45</v>
      </c>
      <c r="D1030" s="40">
        <v>18.498899999999999</v>
      </c>
      <c r="E1030" s="40">
        <v>0</v>
      </c>
      <c r="F1030" s="64">
        <f>Table323[[#This Row],[HES Single]]+Table323[[#This Row],[HES 2-4]]+Table323[[#This Row],[HES 4+]]</f>
        <v>0</v>
      </c>
      <c r="G1030" s="64">
        <v>0</v>
      </c>
      <c r="H1030" s="64">
        <v>0</v>
      </c>
      <c r="I1030" s="64">
        <v>0</v>
      </c>
      <c r="J1030" s="75">
        <v>0</v>
      </c>
      <c r="K1030">
        <f t="shared" si="14"/>
        <v>0</v>
      </c>
      <c r="L1030" s="64">
        <v>0</v>
      </c>
      <c r="M1030" s="64">
        <v>0</v>
      </c>
      <c r="N1030" s="64">
        <v>0</v>
      </c>
      <c r="O1030" s="75">
        <v>0</v>
      </c>
      <c r="Q1030" s="24"/>
    </row>
    <row r="1031" spans="1:17" x14ac:dyDescent="0.35">
      <c r="A1031" t="s">
        <v>165</v>
      </c>
      <c r="B1031" s="72">
        <v>9001434000</v>
      </c>
      <c r="C1031" s="74" t="s">
        <v>45</v>
      </c>
      <c r="D1031" s="40">
        <v>151.57989000000001</v>
      </c>
      <c r="E1031" s="40">
        <v>0</v>
      </c>
      <c r="F1031" s="64">
        <f>Table323[[#This Row],[HES Single]]+Table323[[#This Row],[HES 2-4]]+Table323[[#This Row],[HES 4+]]</f>
        <v>0</v>
      </c>
      <c r="G1031" s="64">
        <v>0</v>
      </c>
      <c r="H1031" s="64">
        <v>0</v>
      </c>
      <c r="I1031" s="64">
        <v>0</v>
      </c>
      <c r="J1031" s="75">
        <v>0</v>
      </c>
      <c r="K1031">
        <f t="shared" si="14"/>
        <v>0</v>
      </c>
      <c r="L1031" s="64">
        <v>0</v>
      </c>
      <c r="M1031" s="64">
        <v>0</v>
      </c>
      <c r="N1031" s="64">
        <v>0</v>
      </c>
      <c r="O1031" s="75">
        <v>0</v>
      </c>
      <c r="Q1031" s="24"/>
    </row>
    <row r="1032" spans="1:17" x14ac:dyDescent="0.35">
      <c r="A1032" t="s">
        <v>165</v>
      </c>
      <c r="B1032" s="72">
        <v>9001435000</v>
      </c>
      <c r="C1032" s="74" t="s">
        <v>45</v>
      </c>
      <c r="D1032" s="40">
        <v>11.220090000000001</v>
      </c>
      <c r="E1032" s="40">
        <v>0</v>
      </c>
      <c r="F1032" s="64">
        <f>Table323[[#This Row],[HES Single]]+Table323[[#This Row],[HES 2-4]]+Table323[[#This Row],[HES 4+]]</f>
        <v>0</v>
      </c>
      <c r="G1032" s="64">
        <v>0</v>
      </c>
      <c r="H1032" s="64">
        <v>0</v>
      </c>
      <c r="I1032" s="64">
        <v>0</v>
      </c>
      <c r="J1032" s="75">
        <v>0</v>
      </c>
      <c r="K1032">
        <f t="shared" si="14"/>
        <v>0</v>
      </c>
      <c r="L1032" s="64">
        <v>0</v>
      </c>
      <c r="M1032" s="64">
        <v>0</v>
      </c>
      <c r="N1032" s="64">
        <v>0</v>
      </c>
      <c r="O1032" s="75">
        <v>0</v>
      </c>
      <c r="Q1032" s="24"/>
    </row>
    <row r="1033" spans="1:17" x14ac:dyDescent="0.35">
      <c r="A1033" t="s">
        <v>165</v>
      </c>
      <c r="B1033" s="72">
        <v>9001436000</v>
      </c>
      <c r="C1033" s="74" t="s">
        <v>45</v>
      </c>
      <c r="D1033" s="40">
        <v>39.180959999999999</v>
      </c>
      <c r="E1033" s="40">
        <v>0</v>
      </c>
      <c r="F1033" s="64">
        <f>Table323[[#This Row],[HES Single]]+Table323[[#This Row],[HES 2-4]]+Table323[[#This Row],[HES 4+]]</f>
        <v>0</v>
      </c>
      <c r="G1033" s="64">
        <v>0</v>
      </c>
      <c r="H1033" s="64">
        <v>0</v>
      </c>
      <c r="I1033" s="64">
        <v>0</v>
      </c>
      <c r="J1033" s="75">
        <v>0</v>
      </c>
      <c r="K1033">
        <f t="shared" si="14"/>
        <v>0</v>
      </c>
      <c r="L1033" s="64">
        <v>0</v>
      </c>
      <c r="M1033" s="64">
        <v>0</v>
      </c>
      <c r="N1033" s="64">
        <v>0</v>
      </c>
      <c r="O1033" s="75">
        <v>0</v>
      </c>
      <c r="Q1033" s="24"/>
    </row>
    <row r="1034" spans="1:17" x14ac:dyDescent="0.35">
      <c r="A1034" t="s">
        <v>165</v>
      </c>
      <c r="B1034" s="72">
        <v>9001437000</v>
      </c>
      <c r="C1034" s="74" t="s">
        <v>45</v>
      </c>
      <c r="D1034" s="40">
        <v>364.93065000000001</v>
      </c>
      <c r="E1034" s="40">
        <v>0</v>
      </c>
      <c r="F1034" s="64">
        <f>Table323[[#This Row],[HES Single]]+Table323[[#This Row],[HES 2-4]]+Table323[[#This Row],[HES 4+]]</f>
        <v>0</v>
      </c>
      <c r="G1034" s="64">
        <v>0</v>
      </c>
      <c r="H1034" s="64">
        <v>0</v>
      </c>
      <c r="I1034" s="64">
        <v>0</v>
      </c>
      <c r="J1034" s="75">
        <v>0</v>
      </c>
      <c r="K1034">
        <f t="shared" si="14"/>
        <v>0</v>
      </c>
      <c r="L1034" s="64">
        <v>0</v>
      </c>
      <c r="M1034" s="64">
        <v>0</v>
      </c>
      <c r="N1034" s="64">
        <v>0</v>
      </c>
      <c r="O1034" s="75">
        <v>0</v>
      </c>
      <c r="Q1034" s="24"/>
    </row>
    <row r="1035" spans="1:17" x14ac:dyDescent="0.35">
      <c r="A1035" t="s">
        <v>165</v>
      </c>
      <c r="B1035" s="72">
        <v>9001438000</v>
      </c>
      <c r="C1035" s="74" t="s">
        <v>45</v>
      </c>
      <c r="D1035" s="40">
        <v>516.88245000000006</v>
      </c>
      <c r="E1035" s="40">
        <v>0</v>
      </c>
      <c r="F1035" s="64">
        <f>Table323[[#This Row],[HES Single]]+Table323[[#This Row],[HES 2-4]]+Table323[[#This Row],[HES 4+]]</f>
        <v>0</v>
      </c>
      <c r="G1035" s="64">
        <v>0</v>
      </c>
      <c r="H1035" s="64">
        <v>0</v>
      </c>
      <c r="I1035" s="64">
        <v>0</v>
      </c>
      <c r="J1035" s="75">
        <v>0</v>
      </c>
      <c r="K1035">
        <f t="shared" ref="K1035:K1098" si="15">L1035+M1035+N1035</f>
        <v>0</v>
      </c>
      <c r="L1035" s="64">
        <v>0</v>
      </c>
      <c r="M1035" s="64">
        <v>0</v>
      </c>
      <c r="N1035" s="64">
        <v>0</v>
      </c>
      <c r="O1035" s="75">
        <v>0</v>
      </c>
      <c r="Q1035" s="24"/>
    </row>
    <row r="1036" spans="1:17" x14ac:dyDescent="0.35">
      <c r="A1036" t="s">
        <v>165</v>
      </c>
      <c r="B1036" s="72">
        <v>9001439000</v>
      </c>
      <c r="C1036" s="74" t="s">
        <v>45</v>
      </c>
      <c r="D1036" s="40">
        <v>370.56726000000003</v>
      </c>
      <c r="E1036" s="40">
        <v>0</v>
      </c>
      <c r="F1036" s="64">
        <f>Table323[[#This Row],[HES Single]]+Table323[[#This Row],[HES 2-4]]+Table323[[#This Row],[HES 4+]]</f>
        <v>0</v>
      </c>
      <c r="G1036" s="64">
        <v>0</v>
      </c>
      <c r="H1036" s="64">
        <v>0</v>
      </c>
      <c r="I1036" s="64">
        <v>0</v>
      </c>
      <c r="J1036" s="75">
        <v>0</v>
      </c>
      <c r="K1036">
        <f t="shared" si="15"/>
        <v>0</v>
      </c>
      <c r="L1036" s="64">
        <v>0</v>
      </c>
      <c r="M1036" s="64">
        <v>0</v>
      </c>
      <c r="N1036" s="64">
        <v>0</v>
      </c>
      <c r="O1036" s="75">
        <v>0</v>
      </c>
      <c r="Q1036" s="24"/>
    </row>
    <row r="1037" spans="1:17" x14ac:dyDescent="0.35">
      <c r="A1037" t="s">
        <v>165</v>
      </c>
      <c r="B1037" s="72">
        <v>9001440000</v>
      </c>
      <c r="C1037" s="74" t="s">
        <v>45</v>
      </c>
      <c r="D1037" s="40">
        <v>63.524160000000002</v>
      </c>
      <c r="E1037" s="40">
        <v>0</v>
      </c>
      <c r="F1037" s="64">
        <f>Table323[[#This Row],[HES Single]]+Table323[[#This Row],[HES 2-4]]+Table323[[#This Row],[HES 4+]]</f>
        <v>0</v>
      </c>
      <c r="G1037" s="64">
        <v>0</v>
      </c>
      <c r="H1037" s="64">
        <v>0</v>
      </c>
      <c r="I1037" s="64">
        <v>0</v>
      </c>
      <c r="J1037" s="75">
        <v>0</v>
      </c>
      <c r="K1037">
        <f t="shared" si="15"/>
        <v>0</v>
      </c>
      <c r="L1037" s="64">
        <v>0</v>
      </c>
      <c r="M1037" s="64">
        <v>0</v>
      </c>
      <c r="N1037" s="64">
        <v>0</v>
      </c>
      <c r="O1037" s="75">
        <v>0</v>
      </c>
      <c r="Q1037" s="24"/>
    </row>
    <row r="1038" spans="1:17" x14ac:dyDescent="0.35">
      <c r="A1038" t="s">
        <v>165</v>
      </c>
      <c r="B1038" s="72">
        <v>9001443000</v>
      </c>
      <c r="C1038" s="74" t="s">
        <v>45</v>
      </c>
      <c r="D1038" s="40">
        <v>86.500470000000007</v>
      </c>
      <c r="E1038" s="40">
        <v>0</v>
      </c>
      <c r="F1038" s="64">
        <f>Table323[[#This Row],[HES Single]]+Table323[[#This Row],[HES 2-4]]+Table323[[#This Row],[HES 4+]]</f>
        <v>0</v>
      </c>
      <c r="G1038" s="64">
        <v>0</v>
      </c>
      <c r="H1038" s="64">
        <v>0</v>
      </c>
      <c r="I1038" s="64">
        <v>0</v>
      </c>
      <c r="J1038" s="75">
        <v>0</v>
      </c>
      <c r="K1038">
        <f t="shared" si="15"/>
        <v>0</v>
      </c>
      <c r="L1038" s="64">
        <v>0</v>
      </c>
      <c r="M1038" s="64">
        <v>0</v>
      </c>
      <c r="N1038" s="64">
        <v>0</v>
      </c>
      <c r="O1038" s="75">
        <v>0</v>
      </c>
      <c r="Q1038" s="24"/>
    </row>
    <row r="1039" spans="1:17" x14ac:dyDescent="0.35">
      <c r="A1039" t="s">
        <v>165</v>
      </c>
      <c r="B1039" s="72">
        <v>9001445000</v>
      </c>
      <c r="C1039" s="74" t="s">
        <v>45</v>
      </c>
      <c r="D1039" s="40">
        <v>78.748320000000007</v>
      </c>
      <c r="E1039" s="40">
        <v>0</v>
      </c>
      <c r="F1039" s="64">
        <f>Table323[[#This Row],[HES Single]]+Table323[[#This Row],[HES 2-4]]+Table323[[#This Row],[HES 4+]]</f>
        <v>0</v>
      </c>
      <c r="G1039" s="64">
        <v>0</v>
      </c>
      <c r="H1039" s="64">
        <v>0</v>
      </c>
      <c r="I1039" s="64">
        <v>0</v>
      </c>
      <c r="J1039" s="75">
        <v>0</v>
      </c>
      <c r="K1039">
        <f t="shared" si="15"/>
        <v>0</v>
      </c>
      <c r="L1039" s="64">
        <v>0</v>
      </c>
      <c r="M1039" s="64">
        <v>0</v>
      </c>
      <c r="N1039" s="64">
        <v>0</v>
      </c>
      <c r="O1039" s="75">
        <v>0</v>
      </c>
      <c r="Q1039" s="24"/>
    </row>
    <row r="1040" spans="1:17" x14ac:dyDescent="0.35">
      <c r="A1040" t="s">
        <v>165</v>
      </c>
      <c r="B1040" s="72">
        <v>9001446000</v>
      </c>
      <c r="C1040" s="74" t="s">
        <v>45</v>
      </c>
      <c r="D1040" s="40">
        <v>74.976089999999999</v>
      </c>
      <c r="E1040" s="40">
        <v>0</v>
      </c>
      <c r="F1040" s="64">
        <f>Table323[[#This Row],[HES Single]]+Table323[[#This Row],[HES 2-4]]+Table323[[#This Row],[HES 4+]]</f>
        <v>0</v>
      </c>
      <c r="G1040" s="64">
        <v>0</v>
      </c>
      <c r="H1040" s="64">
        <v>0</v>
      </c>
      <c r="I1040" s="64">
        <v>0</v>
      </c>
      <c r="J1040" s="75">
        <v>0</v>
      </c>
      <c r="K1040">
        <f t="shared" si="15"/>
        <v>0</v>
      </c>
      <c r="L1040" s="64">
        <v>0</v>
      </c>
      <c r="M1040" s="64">
        <v>0</v>
      </c>
      <c r="N1040" s="64">
        <v>0</v>
      </c>
      <c r="O1040" s="75">
        <v>0</v>
      </c>
      <c r="Q1040" s="24"/>
    </row>
    <row r="1041" spans="1:17" x14ac:dyDescent="0.35">
      <c r="A1041" t="s">
        <v>165</v>
      </c>
      <c r="B1041" s="72">
        <v>9001451020</v>
      </c>
      <c r="C1041" s="74" t="s">
        <v>45</v>
      </c>
      <c r="D1041" s="40">
        <v>335.202</v>
      </c>
      <c r="E1041" s="40">
        <v>0</v>
      </c>
      <c r="F1041" s="64">
        <f>Table323[[#This Row],[HES Single]]+Table323[[#This Row],[HES 2-4]]+Table323[[#This Row],[HES 4+]]</f>
        <v>0</v>
      </c>
      <c r="G1041" s="64">
        <v>0</v>
      </c>
      <c r="H1041" s="64">
        <v>0</v>
      </c>
      <c r="I1041" s="64">
        <v>0</v>
      </c>
      <c r="J1041" s="75">
        <v>0</v>
      </c>
      <c r="K1041">
        <f t="shared" si="15"/>
        <v>0</v>
      </c>
      <c r="L1041" s="64">
        <v>0</v>
      </c>
      <c r="M1041" s="64">
        <v>0</v>
      </c>
      <c r="N1041" s="64">
        <v>0</v>
      </c>
      <c r="O1041" s="75">
        <v>0</v>
      </c>
      <c r="Q1041" s="24"/>
    </row>
    <row r="1042" spans="1:17" x14ac:dyDescent="0.35">
      <c r="A1042" t="s">
        <v>165</v>
      </c>
      <c r="B1042" s="72">
        <v>9001452000</v>
      </c>
      <c r="C1042" s="74" t="s">
        <v>45</v>
      </c>
      <c r="D1042" s="40">
        <v>177.48801</v>
      </c>
      <c r="E1042" s="40">
        <v>0</v>
      </c>
      <c r="F1042" s="64">
        <f>Table323[[#This Row],[HES Single]]+Table323[[#This Row],[HES 2-4]]+Table323[[#This Row],[HES 4+]]</f>
        <v>0</v>
      </c>
      <c r="G1042" s="64">
        <v>0</v>
      </c>
      <c r="H1042" s="64">
        <v>0</v>
      </c>
      <c r="I1042" s="64">
        <v>0</v>
      </c>
      <c r="J1042" s="75">
        <v>0</v>
      </c>
      <c r="K1042">
        <f t="shared" si="15"/>
        <v>0</v>
      </c>
      <c r="L1042" s="64">
        <v>0</v>
      </c>
      <c r="M1042" s="64">
        <v>0</v>
      </c>
      <c r="N1042" s="64">
        <v>0</v>
      </c>
      <c r="O1042" s="75">
        <v>0</v>
      </c>
      <c r="Q1042" s="24"/>
    </row>
    <row r="1043" spans="1:17" x14ac:dyDescent="0.35">
      <c r="A1043" t="s">
        <v>165</v>
      </c>
      <c r="B1043" s="72">
        <v>9001502000</v>
      </c>
      <c r="C1043" s="74" t="s">
        <v>45</v>
      </c>
      <c r="D1043" s="40">
        <v>20.426069999999999</v>
      </c>
      <c r="E1043" s="40">
        <v>0</v>
      </c>
      <c r="F1043" s="64">
        <f>Table323[[#This Row],[HES Single]]+Table323[[#This Row],[HES 2-4]]+Table323[[#This Row],[HES 4+]]</f>
        <v>0</v>
      </c>
      <c r="G1043" s="64">
        <v>0</v>
      </c>
      <c r="H1043" s="64">
        <v>0</v>
      </c>
      <c r="I1043" s="64">
        <v>0</v>
      </c>
      <c r="J1043" s="75">
        <v>0</v>
      </c>
      <c r="K1043">
        <f t="shared" si="15"/>
        <v>0</v>
      </c>
      <c r="L1043" s="64">
        <v>0</v>
      </c>
      <c r="M1043" s="64">
        <v>0</v>
      </c>
      <c r="N1043" s="64">
        <v>0</v>
      </c>
      <c r="O1043" s="75">
        <v>0</v>
      </c>
      <c r="Q1043" s="24"/>
    </row>
    <row r="1044" spans="1:17" x14ac:dyDescent="0.35">
      <c r="A1044" t="s">
        <v>165</v>
      </c>
      <c r="B1044" s="72">
        <v>9001503000</v>
      </c>
      <c r="C1044" s="74" t="s">
        <v>45</v>
      </c>
      <c r="D1044" s="40">
        <v>307.32324</v>
      </c>
      <c r="E1044" s="40">
        <v>0</v>
      </c>
      <c r="F1044" s="64">
        <f>Table323[[#This Row],[HES Single]]+Table323[[#This Row],[HES 2-4]]+Table323[[#This Row],[HES 4+]]</f>
        <v>0</v>
      </c>
      <c r="G1044" s="64">
        <v>0</v>
      </c>
      <c r="H1044" s="64">
        <v>0</v>
      </c>
      <c r="I1044" s="64">
        <v>0</v>
      </c>
      <c r="J1044" s="75">
        <v>0</v>
      </c>
      <c r="K1044">
        <f t="shared" si="15"/>
        <v>0</v>
      </c>
      <c r="L1044" s="64">
        <v>0</v>
      </c>
      <c r="M1044" s="64">
        <v>0</v>
      </c>
      <c r="N1044" s="64">
        <v>0</v>
      </c>
      <c r="O1044" s="75">
        <v>0</v>
      </c>
      <c r="Q1044" s="24"/>
    </row>
    <row r="1045" spans="1:17" x14ac:dyDescent="0.35">
      <c r="A1045" t="s">
        <v>165</v>
      </c>
      <c r="B1045" s="72">
        <v>9001506000</v>
      </c>
      <c r="C1045" s="74" t="s">
        <v>45</v>
      </c>
      <c r="D1045" s="40">
        <v>34.684229999999999</v>
      </c>
      <c r="E1045" s="40">
        <v>0</v>
      </c>
      <c r="F1045" s="64">
        <f>Table323[[#This Row],[HES Single]]+Table323[[#This Row],[HES 2-4]]+Table323[[#This Row],[HES 4+]]</f>
        <v>0</v>
      </c>
      <c r="G1045" s="64">
        <v>0</v>
      </c>
      <c r="H1045" s="64">
        <v>0</v>
      </c>
      <c r="I1045" s="64">
        <v>0</v>
      </c>
      <c r="J1045" s="75">
        <v>0</v>
      </c>
      <c r="K1045">
        <f t="shared" si="15"/>
        <v>0</v>
      </c>
      <c r="L1045" s="64">
        <v>0</v>
      </c>
      <c r="M1045" s="64">
        <v>0</v>
      </c>
      <c r="N1045" s="64">
        <v>0</v>
      </c>
      <c r="O1045" s="75">
        <v>0</v>
      </c>
      <c r="Q1045" s="24"/>
    </row>
    <row r="1046" spans="1:17" x14ac:dyDescent="0.35">
      <c r="A1046" t="s">
        <v>165</v>
      </c>
      <c r="B1046" s="72">
        <v>9001551000</v>
      </c>
      <c r="C1046" s="74" t="s">
        <v>45</v>
      </c>
      <c r="D1046" s="40">
        <v>27.154260000000001</v>
      </c>
      <c r="E1046" s="40">
        <v>0</v>
      </c>
      <c r="F1046" s="64">
        <f>Table323[[#This Row],[HES Single]]+Table323[[#This Row],[HES 2-4]]+Table323[[#This Row],[HES 4+]]</f>
        <v>0</v>
      </c>
      <c r="G1046" s="64">
        <v>0</v>
      </c>
      <c r="H1046" s="64">
        <v>0</v>
      </c>
      <c r="I1046" s="64">
        <v>0</v>
      </c>
      <c r="J1046" s="75">
        <v>0</v>
      </c>
      <c r="K1046">
        <f t="shared" si="15"/>
        <v>0</v>
      </c>
      <c r="L1046" s="64">
        <v>0</v>
      </c>
      <c r="M1046" s="64">
        <v>0</v>
      </c>
      <c r="N1046" s="64">
        <v>0</v>
      </c>
      <c r="O1046" s="75">
        <v>0</v>
      </c>
      <c r="Q1046" s="24"/>
    </row>
    <row r="1047" spans="1:17" x14ac:dyDescent="0.35">
      <c r="A1047" t="s">
        <v>165</v>
      </c>
      <c r="B1047" s="72">
        <v>9001552000</v>
      </c>
      <c r="C1047" s="74" t="s">
        <v>45</v>
      </c>
      <c r="D1047" s="40">
        <v>110.54421000000001</v>
      </c>
      <c r="E1047" s="40">
        <v>0</v>
      </c>
      <c r="F1047" s="64">
        <f>Table323[[#This Row],[HES Single]]+Table323[[#This Row],[HES 2-4]]+Table323[[#This Row],[HES 4+]]</f>
        <v>0</v>
      </c>
      <c r="G1047" s="64">
        <v>0</v>
      </c>
      <c r="H1047" s="64">
        <v>0</v>
      </c>
      <c r="I1047" s="64">
        <v>0</v>
      </c>
      <c r="J1047" s="75">
        <v>0</v>
      </c>
      <c r="K1047">
        <f t="shared" si="15"/>
        <v>0</v>
      </c>
      <c r="L1047" s="64">
        <v>0</v>
      </c>
      <c r="M1047" s="64">
        <v>0</v>
      </c>
      <c r="N1047" s="64">
        <v>0</v>
      </c>
      <c r="O1047" s="75">
        <v>0</v>
      </c>
      <c r="Q1047" s="24"/>
    </row>
    <row r="1048" spans="1:17" hidden="1" x14ac:dyDescent="0.35">
      <c r="A1048" t="s">
        <v>165</v>
      </c>
      <c r="B1048" s="72">
        <v>9003400200</v>
      </c>
      <c r="C1048" s="74" t="s">
        <v>45</v>
      </c>
      <c r="D1048" s="40">
        <v>23.555910000000001</v>
      </c>
      <c r="E1048" s="40">
        <v>0</v>
      </c>
      <c r="F1048" s="64">
        <f>Table323[[#This Row],[HES Single]]+Table323[[#This Row],[HES 2-4]]+Table323[[#This Row],[HES 4+]]</f>
        <v>0</v>
      </c>
      <c r="G1048" s="64">
        <v>0</v>
      </c>
      <c r="H1048" s="64">
        <v>0</v>
      </c>
      <c r="I1048" s="64">
        <v>0</v>
      </c>
      <c r="J1048" s="75">
        <v>0</v>
      </c>
      <c r="K1048">
        <f t="shared" si="15"/>
        <v>0</v>
      </c>
      <c r="L1048" s="64">
        <v>0</v>
      </c>
      <c r="M1048" s="64">
        <v>0</v>
      </c>
      <c r="N1048" s="64">
        <v>0</v>
      </c>
      <c r="O1048" s="75">
        <v>0</v>
      </c>
      <c r="Q1048" s="24"/>
    </row>
    <row r="1049" spans="1:17" hidden="1" x14ac:dyDescent="0.35">
      <c r="A1049" t="s">
        <v>165</v>
      </c>
      <c r="B1049" s="72">
        <v>9003416000</v>
      </c>
      <c r="C1049" s="74" t="s">
        <v>45</v>
      </c>
      <c r="D1049" s="40">
        <v>12.543509999999999</v>
      </c>
      <c r="E1049" s="40">
        <v>0</v>
      </c>
      <c r="F1049" s="64">
        <f>Table323[[#This Row],[HES Single]]+Table323[[#This Row],[HES 2-4]]+Table323[[#This Row],[HES 4+]]</f>
        <v>0</v>
      </c>
      <c r="G1049" s="64">
        <v>0</v>
      </c>
      <c r="H1049" s="64">
        <v>0</v>
      </c>
      <c r="I1049" s="64">
        <v>0</v>
      </c>
      <c r="J1049" s="75">
        <v>0</v>
      </c>
      <c r="K1049">
        <f t="shared" si="15"/>
        <v>0</v>
      </c>
      <c r="L1049" s="64">
        <v>0</v>
      </c>
      <c r="M1049" s="64">
        <v>0</v>
      </c>
      <c r="N1049" s="64">
        <v>0</v>
      </c>
      <c r="O1049" s="75">
        <v>0</v>
      </c>
      <c r="Q1049" s="24"/>
    </row>
    <row r="1050" spans="1:17" hidden="1" x14ac:dyDescent="0.35">
      <c r="A1050" t="s">
        <v>165</v>
      </c>
      <c r="B1050" s="72">
        <v>9003417400</v>
      </c>
      <c r="C1050" s="74" t="s">
        <v>45</v>
      </c>
      <c r="D1050" s="40">
        <v>33.896940000000001</v>
      </c>
      <c r="E1050" s="40">
        <v>0</v>
      </c>
      <c r="F1050" s="64">
        <f>Table323[[#This Row],[HES Single]]+Table323[[#This Row],[HES 2-4]]+Table323[[#This Row],[HES 4+]]</f>
        <v>0</v>
      </c>
      <c r="G1050" s="64">
        <v>0</v>
      </c>
      <c r="H1050" s="64">
        <v>0</v>
      </c>
      <c r="I1050" s="64">
        <v>0</v>
      </c>
      <c r="J1050" s="75">
        <v>0</v>
      </c>
      <c r="K1050">
        <f t="shared" si="15"/>
        <v>0</v>
      </c>
      <c r="L1050" s="64">
        <v>0</v>
      </c>
      <c r="M1050" s="64">
        <v>0</v>
      </c>
      <c r="N1050" s="64">
        <v>0</v>
      </c>
      <c r="O1050" s="75">
        <v>0</v>
      </c>
      <c r="Q1050" s="24"/>
    </row>
    <row r="1051" spans="1:17" hidden="1" x14ac:dyDescent="0.35">
      <c r="A1051" t="s">
        <v>165</v>
      </c>
      <c r="B1051" s="72">
        <v>9003471300</v>
      </c>
      <c r="C1051" s="74" t="s">
        <v>45</v>
      </c>
      <c r="D1051" s="40">
        <v>19.460070000000002</v>
      </c>
      <c r="E1051" s="40">
        <v>0</v>
      </c>
      <c r="F1051" s="64">
        <f>Table323[[#This Row],[HES Single]]+Table323[[#This Row],[HES 2-4]]+Table323[[#This Row],[HES 4+]]</f>
        <v>0</v>
      </c>
      <c r="G1051" s="64">
        <v>0</v>
      </c>
      <c r="H1051" s="64">
        <v>0</v>
      </c>
      <c r="I1051" s="64">
        <v>0</v>
      </c>
      <c r="J1051" s="75">
        <v>0</v>
      </c>
      <c r="K1051">
        <f t="shared" si="15"/>
        <v>0</v>
      </c>
      <c r="L1051" s="64">
        <v>0</v>
      </c>
      <c r="M1051" s="64">
        <v>0</v>
      </c>
      <c r="N1051" s="64">
        <v>0</v>
      </c>
      <c r="O1051" s="75">
        <v>0</v>
      </c>
      <c r="Q1051" s="24"/>
    </row>
    <row r="1052" spans="1:17" hidden="1" x14ac:dyDescent="0.35">
      <c r="A1052" t="s">
        <v>165</v>
      </c>
      <c r="B1052" s="72">
        <v>9003494500</v>
      </c>
      <c r="C1052" s="74" t="s">
        <v>45</v>
      </c>
      <c r="D1052" s="40">
        <v>48.947220000000002</v>
      </c>
      <c r="E1052" s="40">
        <v>0</v>
      </c>
      <c r="F1052" s="64">
        <f>Table323[[#This Row],[HES Single]]+Table323[[#This Row],[HES 2-4]]+Table323[[#This Row],[HES 4+]]</f>
        <v>0</v>
      </c>
      <c r="G1052" s="64">
        <v>0</v>
      </c>
      <c r="H1052" s="64">
        <v>0</v>
      </c>
      <c r="I1052" s="64">
        <v>0</v>
      </c>
      <c r="J1052" s="75">
        <v>0</v>
      </c>
      <c r="K1052">
        <f t="shared" si="15"/>
        <v>0</v>
      </c>
      <c r="L1052" s="64">
        <v>0</v>
      </c>
      <c r="M1052" s="64">
        <v>0</v>
      </c>
      <c r="N1052" s="64">
        <v>0</v>
      </c>
      <c r="O1052" s="75">
        <v>0</v>
      </c>
      <c r="Q1052" s="24"/>
    </row>
    <row r="1053" spans="1:17" hidden="1" x14ac:dyDescent="0.35">
      <c r="A1053" t="s">
        <v>165</v>
      </c>
      <c r="B1053" s="72">
        <v>9003496300</v>
      </c>
      <c r="C1053" s="74" t="s">
        <v>45</v>
      </c>
      <c r="D1053" s="40">
        <v>34.587629999999997</v>
      </c>
      <c r="E1053" s="40">
        <v>0</v>
      </c>
      <c r="F1053" s="64">
        <f>Table323[[#This Row],[HES Single]]+Table323[[#This Row],[HES 2-4]]+Table323[[#This Row],[HES 4+]]</f>
        <v>0</v>
      </c>
      <c r="G1053" s="64">
        <v>0</v>
      </c>
      <c r="H1053" s="64">
        <v>0</v>
      </c>
      <c r="I1053" s="64">
        <v>0</v>
      </c>
      <c r="J1053" s="75">
        <v>0</v>
      </c>
      <c r="K1053">
        <f t="shared" si="15"/>
        <v>0</v>
      </c>
      <c r="L1053" s="64">
        <v>0</v>
      </c>
      <c r="M1053" s="64">
        <v>0</v>
      </c>
      <c r="N1053" s="64">
        <v>0</v>
      </c>
      <c r="O1053" s="75">
        <v>0</v>
      </c>
      <c r="Q1053" s="24"/>
    </row>
    <row r="1054" spans="1:17" hidden="1" x14ac:dyDescent="0.35">
      <c r="A1054" t="s">
        <v>165</v>
      </c>
      <c r="B1054" s="72">
        <v>9003496900</v>
      </c>
      <c r="C1054" s="74" t="s">
        <v>45</v>
      </c>
      <c r="D1054" s="40">
        <v>79.67568</v>
      </c>
      <c r="E1054" s="40">
        <v>0</v>
      </c>
      <c r="F1054" s="64">
        <f>Table323[[#This Row],[HES Single]]+Table323[[#This Row],[HES 2-4]]+Table323[[#This Row],[HES 4+]]</f>
        <v>0</v>
      </c>
      <c r="G1054" s="64">
        <v>0</v>
      </c>
      <c r="H1054" s="64">
        <v>0</v>
      </c>
      <c r="I1054" s="64">
        <v>0</v>
      </c>
      <c r="J1054" s="75">
        <v>0</v>
      </c>
      <c r="K1054">
        <f t="shared" si="15"/>
        <v>0</v>
      </c>
      <c r="L1054" s="64">
        <v>0</v>
      </c>
      <c r="M1054" s="64">
        <v>0</v>
      </c>
      <c r="N1054" s="64">
        <v>0</v>
      </c>
      <c r="O1054" s="75">
        <v>0</v>
      </c>
      <c r="Q1054" s="24"/>
    </row>
    <row r="1055" spans="1:17" hidden="1" x14ac:dyDescent="0.35">
      <c r="A1055" t="s">
        <v>165</v>
      </c>
      <c r="B1055" s="72">
        <v>9003497100</v>
      </c>
      <c r="C1055" s="74" t="s">
        <v>45</v>
      </c>
      <c r="D1055" s="40">
        <v>36.978479999999998</v>
      </c>
      <c r="E1055" s="40">
        <v>0</v>
      </c>
      <c r="F1055" s="64">
        <f>Table323[[#This Row],[HES Single]]+Table323[[#This Row],[HES 2-4]]+Table323[[#This Row],[HES 4+]]</f>
        <v>0</v>
      </c>
      <c r="G1055" s="64">
        <v>0</v>
      </c>
      <c r="H1055" s="64">
        <v>0</v>
      </c>
      <c r="I1055" s="64">
        <v>0</v>
      </c>
      <c r="J1055" s="75">
        <v>0</v>
      </c>
      <c r="K1055">
        <f t="shared" si="15"/>
        <v>0</v>
      </c>
      <c r="L1055" s="64">
        <v>0</v>
      </c>
      <c r="M1055" s="64">
        <v>0</v>
      </c>
      <c r="N1055" s="64">
        <v>0</v>
      </c>
      <c r="O1055" s="75">
        <v>0</v>
      </c>
      <c r="Q1055" s="24"/>
    </row>
    <row r="1056" spans="1:17" hidden="1" x14ac:dyDescent="0.35">
      <c r="A1056" t="s">
        <v>165</v>
      </c>
      <c r="B1056" s="72">
        <v>9003500300</v>
      </c>
      <c r="C1056" s="74" t="s">
        <v>45</v>
      </c>
      <c r="D1056" s="40">
        <v>11.3988</v>
      </c>
      <c r="E1056" s="40">
        <v>0</v>
      </c>
      <c r="F1056" s="64">
        <f>Table323[[#This Row],[HES Single]]+Table323[[#This Row],[HES 2-4]]+Table323[[#This Row],[HES 4+]]</f>
        <v>0</v>
      </c>
      <c r="G1056" s="64">
        <v>0</v>
      </c>
      <c r="H1056" s="64">
        <v>0</v>
      </c>
      <c r="I1056" s="64">
        <v>0</v>
      </c>
      <c r="J1056" s="75">
        <v>0</v>
      </c>
      <c r="K1056">
        <f t="shared" si="15"/>
        <v>0</v>
      </c>
      <c r="L1056" s="64">
        <v>0</v>
      </c>
      <c r="M1056" s="64">
        <v>0</v>
      </c>
      <c r="N1056" s="64">
        <v>0</v>
      </c>
      <c r="O1056" s="75">
        <v>0</v>
      </c>
      <c r="Q1056" s="24"/>
    </row>
    <row r="1057" spans="1:17" hidden="1" x14ac:dyDescent="0.35">
      <c r="A1057" t="s">
        <v>165</v>
      </c>
      <c r="B1057" s="72">
        <v>9003502100</v>
      </c>
      <c r="C1057" s="74" t="s">
        <v>45</v>
      </c>
      <c r="D1057" s="40">
        <v>20.51784</v>
      </c>
      <c r="E1057" s="40">
        <v>0</v>
      </c>
      <c r="F1057" s="64">
        <f>Table323[[#This Row],[HES Single]]+Table323[[#This Row],[HES 2-4]]+Table323[[#This Row],[HES 4+]]</f>
        <v>0</v>
      </c>
      <c r="G1057" s="64">
        <v>0</v>
      </c>
      <c r="H1057" s="64">
        <v>0</v>
      </c>
      <c r="I1057" s="64">
        <v>0</v>
      </c>
      <c r="J1057" s="75">
        <v>0</v>
      </c>
      <c r="K1057">
        <f t="shared" si="15"/>
        <v>0</v>
      </c>
      <c r="L1057" s="64">
        <v>0</v>
      </c>
      <c r="M1057" s="64">
        <v>0</v>
      </c>
      <c r="N1057" s="64">
        <v>0</v>
      </c>
      <c r="O1057" s="75">
        <v>0</v>
      </c>
      <c r="Q1057" s="24"/>
    </row>
    <row r="1058" spans="1:17" hidden="1" x14ac:dyDescent="0.35">
      <c r="A1058" t="s">
        <v>165</v>
      </c>
      <c r="B1058" s="72">
        <v>9003502700</v>
      </c>
      <c r="C1058" s="74" t="s">
        <v>55</v>
      </c>
      <c r="D1058" s="40">
        <v>19.82715</v>
      </c>
      <c r="E1058" s="40">
        <v>0</v>
      </c>
      <c r="F1058" s="64">
        <f>Table323[[#This Row],[HES Single]]+Table323[[#This Row],[HES 2-4]]+Table323[[#This Row],[HES 4+]]</f>
        <v>0</v>
      </c>
      <c r="G1058" s="64">
        <v>0</v>
      </c>
      <c r="H1058" s="64">
        <v>0</v>
      </c>
      <c r="I1058" s="64">
        <v>0</v>
      </c>
      <c r="J1058" s="75">
        <v>0</v>
      </c>
      <c r="K1058">
        <f t="shared" si="15"/>
        <v>0</v>
      </c>
      <c r="L1058" s="64">
        <v>0</v>
      </c>
      <c r="M1058" s="64">
        <v>0</v>
      </c>
      <c r="N1058" s="64">
        <v>0</v>
      </c>
      <c r="O1058" s="75">
        <v>0</v>
      </c>
      <c r="Q1058" s="24"/>
    </row>
    <row r="1059" spans="1:17" hidden="1" x14ac:dyDescent="0.35">
      <c r="A1059" t="s">
        <v>165</v>
      </c>
      <c r="B1059" s="72">
        <v>9003504200</v>
      </c>
      <c r="C1059" s="74" t="s">
        <v>55</v>
      </c>
      <c r="D1059" s="40">
        <v>13.80897</v>
      </c>
      <c r="E1059" s="40">
        <v>0</v>
      </c>
      <c r="F1059" s="64">
        <f>Table323[[#This Row],[HES Single]]+Table323[[#This Row],[HES 2-4]]+Table323[[#This Row],[HES 4+]]</f>
        <v>0</v>
      </c>
      <c r="G1059" s="64">
        <v>0</v>
      </c>
      <c r="H1059" s="64">
        <v>0</v>
      </c>
      <c r="I1059" s="64">
        <v>0</v>
      </c>
      <c r="J1059" s="75">
        <v>0</v>
      </c>
      <c r="K1059">
        <f t="shared" si="15"/>
        <v>0</v>
      </c>
      <c r="L1059" s="64">
        <v>0</v>
      </c>
      <c r="M1059" s="64">
        <v>0</v>
      </c>
      <c r="N1059" s="64">
        <v>0</v>
      </c>
      <c r="O1059" s="75">
        <v>0</v>
      </c>
      <c r="Q1059" s="24"/>
    </row>
    <row r="1060" spans="1:17" hidden="1" x14ac:dyDescent="0.35">
      <c r="A1060" t="s">
        <v>165</v>
      </c>
      <c r="B1060" s="72">
        <v>9003514102</v>
      </c>
      <c r="C1060" s="74" t="s">
        <v>45</v>
      </c>
      <c r="D1060" s="40">
        <v>15.668520000000001</v>
      </c>
      <c r="E1060" s="40">
        <v>0</v>
      </c>
      <c r="F1060" s="64">
        <f>Table323[[#This Row],[HES Single]]+Table323[[#This Row],[HES 2-4]]+Table323[[#This Row],[HES 4+]]</f>
        <v>0</v>
      </c>
      <c r="G1060" s="64">
        <v>0</v>
      </c>
      <c r="H1060" s="64">
        <v>0</v>
      </c>
      <c r="I1060" s="64">
        <v>0</v>
      </c>
      <c r="J1060" s="75">
        <v>0</v>
      </c>
      <c r="K1060">
        <f t="shared" si="15"/>
        <v>0</v>
      </c>
      <c r="L1060" s="64">
        <v>0</v>
      </c>
      <c r="M1060" s="64">
        <v>0</v>
      </c>
      <c r="N1060" s="64">
        <v>0</v>
      </c>
      <c r="O1060" s="75">
        <v>0</v>
      </c>
      <c r="Q1060" s="24"/>
    </row>
    <row r="1061" spans="1:17" hidden="1" x14ac:dyDescent="0.35">
      <c r="A1061" t="s">
        <v>165</v>
      </c>
      <c r="B1061" s="72">
        <v>9003520100</v>
      </c>
      <c r="C1061" s="74" t="s">
        <v>45</v>
      </c>
      <c r="D1061" s="40">
        <v>57.597749999999998</v>
      </c>
      <c r="E1061" s="40">
        <v>0</v>
      </c>
      <c r="F1061" s="64">
        <f>Table323[[#This Row],[HES Single]]+Table323[[#This Row],[HES 2-4]]+Table323[[#This Row],[HES 4+]]</f>
        <v>0</v>
      </c>
      <c r="G1061" s="64">
        <v>0</v>
      </c>
      <c r="H1061" s="64">
        <v>0</v>
      </c>
      <c r="I1061" s="64">
        <v>0</v>
      </c>
      <c r="J1061" s="75">
        <v>0</v>
      </c>
      <c r="K1061">
        <f t="shared" si="15"/>
        <v>0</v>
      </c>
      <c r="L1061" s="64">
        <v>0</v>
      </c>
      <c r="M1061" s="64">
        <v>0</v>
      </c>
      <c r="N1061" s="64">
        <v>0</v>
      </c>
      <c r="O1061" s="75">
        <v>0</v>
      </c>
      <c r="Q1061" s="24"/>
    </row>
    <row r="1062" spans="1:17" hidden="1" x14ac:dyDescent="0.35">
      <c r="A1062" t="s">
        <v>165</v>
      </c>
      <c r="B1062" s="72">
        <v>9003520302</v>
      </c>
      <c r="C1062" s="74" t="s">
        <v>45</v>
      </c>
      <c r="D1062" s="40">
        <v>9.0900599999999994</v>
      </c>
      <c r="E1062" s="40">
        <v>0</v>
      </c>
      <c r="F1062" s="64">
        <f>Table323[[#This Row],[HES Single]]+Table323[[#This Row],[HES 2-4]]+Table323[[#This Row],[HES 4+]]</f>
        <v>0</v>
      </c>
      <c r="G1062" s="64">
        <v>0</v>
      </c>
      <c r="H1062" s="64">
        <v>0</v>
      </c>
      <c r="I1062" s="64">
        <v>0</v>
      </c>
      <c r="J1062" s="75">
        <v>0</v>
      </c>
      <c r="K1062">
        <f t="shared" si="15"/>
        <v>0</v>
      </c>
      <c r="L1062" s="64">
        <v>0</v>
      </c>
      <c r="M1062" s="64">
        <v>0</v>
      </c>
      <c r="N1062" s="64">
        <v>0</v>
      </c>
      <c r="O1062" s="75">
        <v>0</v>
      </c>
      <c r="Q1062" s="24"/>
    </row>
    <row r="1063" spans="1:17" hidden="1" x14ac:dyDescent="0.35">
      <c r="A1063" t="s">
        <v>165</v>
      </c>
      <c r="B1063" s="72">
        <v>9003524200</v>
      </c>
      <c r="C1063" s="74" t="s">
        <v>45</v>
      </c>
      <c r="D1063" s="40">
        <v>9.6165300000000009</v>
      </c>
      <c r="E1063" s="40">
        <v>0</v>
      </c>
      <c r="F1063" s="64">
        <f>Table323[[#This Row],[HES Single]]+Table323[[#This Row],[HES 2-4]]+Table323[[#This Row],[HES 4+]]</f>
        <v>0</v>
      </c>
      <c r="G1063" s="64">
        <v>0</v>
      </c>
      <c r="H1063" s="64">
        <v>0</v>
      </c>
      <c r="I1063" s="64">
        <v>0</v>
      </c>
      <c r="J1063" s="75">
        <v>0</v>
      </c>
      <c r="K1063">
        <f t="shared" si="15"/>
        <v>0</v>
      </c>
      <c r="L1063" s="64">
        <v>0</v>
      </c>
      <c r="M1063" s="64">
        <v>0</v>
      </c>
      <c r="N1063" s="64">
        <v>0</v>
      </c>
      <c r="O1063" s="75">
        <v>0</v>
      </c>
      <c r="Q1063" s="24"/>
    </row>
    <row r="1064" spans="1:17" hidden="1" x14ac:dyDescent="0.35">
      <c r="A1064" t="s">
        <v>165</v>
      </c>
      <c r="B1064" s="72">
        <v>9005250100</v>
      </c>
      <c r="C1064" s="74" t="s">
        <v>45</v>
      </c>
      <c r="D1064" s="40">
        <v>5.5448399999999998</v>
      </c>
      <c r="E1064" s="40">
        <v>0</v>
      </c>
      <c r="F1064" s="64">
        <f>Table323[[#This Row],[HES Single]]+Table323[[#This Row],[HES 2-4]]+Table323[[#This Row],[HES 4+]]</f>
        <v>0</v>
      </c>
      <c r="G1064" s="64">
        <v>0</v>
      </c>
      <c r="H1064" s="64">
        <v>0</v>
      </c>
      <c r="I1064" s="64">
        <v>0</v>
      </c>
      <c r="J1064" s="75">
        <v>0</v>
      </c>
      <c r="K1064">
        <f t="shared" si="15"/>
        <v>0</v>
      </c>
      <c r="L1064" s="64">
        <v>0</v>
      </c>
      <c r="M1064" s="64">
        <v>0</v>
      </c>
      <c r="N1064" s="64">
        <v>0</v>
      </c>
      <c r="O1064" s="75">
        <v>0</v>
      </c>
      <c r="Q1064" s="24"/>
    </row>
    <row r="1065" spans="1:17" hidden="1" x14ac:dyDescent="0.35">
      <c r="A1065" t="s">
        <v>165</v>
      </c>
      <c r="B1065" s="72">
        <v>9005253200</v>
      </c>
      <c r="C1065" s="74" t="s">
        <v>45</v>
      </c>
      <c r="D1065" s="40">
        <v>23.449650000000002</v>
      </c>
      <c r="E1065" s="40">
        <v>0</v>
      </c>
      <c r="F1065" s="64">
        <f>Table323[[#This Row],[HES Single]]+Table323[[#This Row],[HES 2-4]]+Table323[[#This Row],[HES 4+]]</f>
        <v>0</v>
      </c>
      <c r="G1065" s="64">
        <v>0</v>
      </c>
      <c r="H1065" s="64">
        <v>0</v>
      </c>
      <c r="I1065" s="64">
        <v>0</v>
      </c>
      <c r="J1065" s="75">
        <v>0</v>
      </c>
      <c r="K1065">
        <f t="shared" si="15"/>
        <v>0</v>
      </c>
      <c r="L1065" s="64">
        <v>0</v>
      </c>
      <c r="M1065" s="64">
        <v>0</v>
      </c>
      <c r="N1065" s="64">
        <v>0</v>
      </c>
      <c r="O1065" s="75">
        <v>0</v>
      </c>
      <c r="Q1065" s="24"/>
    </row>
    <row r="1066" spans="1:17" hidden="1" x14ac:dyDescent="0.35">
      <c r="A1066" t="s">
        <v>165</v>
      </c>
      <c r="B1066" s="72">
        <v>9005261100</v>
      </c>
      <c r="C1066" s="74" t="s">
        <v>45</v>
      </c>
      <c r="D1066" s="40">
        <v>123.43548</v>
      </c>
      <c r="E1066" s="40">
        <v>0</v>
      </c>
      <c r="F1066" s="64">
        <f>Table323[[#This Row],[HES Single]]+Table323[[#This Row],[HES 2-4]]+Table323[[#This Row],[HES 4+]]</f>
        <v>0</v>
      </c>
      <c r="G1066" s="64">
        <v>0</v>
      </c>
      <c r="H1066" s="64">
        <v>0</v>
      </c>
      <c r="I1066" s="64">
        <v>0</v>
      </c>
      <c r="J1066" s="75">
        <v>0</v>
      </c>
      <c r="K1066">
        <f t="shared" si="15"/>
        <v>0</v>
      </c>
      <c r="L1066" s="64">
        <v>0</v>
      </c>
      <c r="M1066" s="64">
        <v>0</v>
      </c>
      <c r="N1066" s="64">
        <v>0</v>
      </c>
      <c r="O1066" s="75">
        <v>0</v>
      </c>
      <c r="Q1066" s="24"/>
    </row>
    <row r="1067" spans="1:17" hidden="1" x14ac:dyDescent="0.35">
      <c r="A1067" t="s">
        <v>165</v>
      </c>
      <c r="B1067" s="72">
        <v>9005267100</v>
      </c>
      <c r="C1067" s="74" t="s">
        <v>45</v>
      </c>
      <c r="D1067" s="40">
        <v>92.653890000000004</v>
      </c>
      <c r="E1067" s="40">
        <v>0</v>
      </c>
      <c r="F1067" s="64">
        <f>Table323[[#This Row],[HES Single]]+Table323[[#This Row],[HES 2-4]]+Table323[[#This Row],[HES 4+]]</f>
        <v>0</v>
      </c>
      <c r="G1067" s="64">
        <v>0</v>
      </c>
      <c r="H1067" s="64">
        <v>0</v>
      </c>
      <c r="I1067" s="64">
        <v>0</v>
      </c>
      <c r="J1067" s="75">
        <v>0</v>
      </c>
      <c r="K1067">
        <f t="shared" si="15"/>
        <v>0</v>
      </c>
      <c r="L1067" s="64">
        <v>0</v>
      </c>
      <c r="M1067" s="64">
        <v>0</v>
      </c>
      <c r="N1067" s="64">
        <v>0</v>
      </c>
      <c r="O1067" s="75">
        <v>0</v>
      </c>
      <c r="Q1067" s="24"/>
    </row>
    <row r="1068" spans="1:17" hidden="1" x14ac:dyDescent="0.35">
      <c r="A1068" t="s">
        <v>165</v>
      </c>
      <c r="B1068" s="72">
        <v>9007541300</v>
      </c>
      <c r="C1068" s="74" t="s">
        <v>45</v>
      </c>
      <c r="D1068" s="40">
        <v>17.136839999999999</v>
      </c>
      <c r="E1068" s="40">
        <v>0</v>
      </c>
      <c r="F1068" s="64">
        <f>Table323[[#This Row],[HES Single]]+Table323[[#This Row],[HES 2-4]]+Table323[[#This Row],[HES 4+]]</f>
        <v>0</v>
      </c>
      <c r="G1068" s="64">
        <v>0</v>
      </c>
      <c r="H1068" s="64">
        <v>0</v>
      </c>
      <c r="I1068" s="64">
        <v>0</v>
      </c>
      <c r="J1068" s="75">
        <v>0</v>
      </c>
      <c r="K1068">
        <f t="shared" si="15"/>
        <v>0</v>
      </c>
      <c r="L1068" s="64">
        <v>0</v>
      </c>
      <c r="M1068" s="64">
        <v>0</v>
      </c>
      <c r="N1068" s="64">
        <v>0</v>
      </c>
      <c r="O1068" s="75">
        <v>0</v>
      </c>
      <c r="Q1068" s="24"/>
    </row>
    <row r="1069" spans="1:17" hidden="1" x14ac:dyDescent="0.35">
      <c r="A1069" t="s">
        <v>165</v>
      </c>
      <c r="B1069" s="72">
        <v>9007620100</v>
      </c>
      <c r="C1069" s="74" t="s">
        <v>45</v>
      </c>
      <c r="D1069" s="40">
        <v>43.19952</v>
      </c>
      <c r="E1069" s="40">
        <v>0</v>
      </c>
      <c r="F1069" s="64">
        <f>Table323[[#This Row],[HES Single]]+Table323[[#This Row],[HES 2-4]]+Table323[[#This Row],[HES 4+]]</f>
        <v>0</v>
      </c>
      <c r="G1069" s="64">
        <v>0</v>
      </c>
      <c r="H1069" s="64">
        <v>0</v>
      </c>
      <c r="I1069" s="64">
        <v>0</v>
      </c>
      <c r="J1069" s="75">
        <v>0</v>
      </c>
      <c r="K1069">
        <f t="shared" si="15"/>
        <v>0</v>
      </c>
      <c r="L1069" s="64">
        <v>0</v>
      </c>
      <c r="M1069" s="64">
        <v>0</v>
      </c>
      <c r="N1069" s="64">
        <v>0</v>
      </c>
      <c r="O1069" s="75">
        <v>0</v>
      </c>
      <c r="Q1069" s="24"/>
    </row>
    <row r="1070" spans="1:17" hidden="1" x14ac:dyDescent="0.35">
      <c r="A1070" t="s">
        <v>165</v>
      </c>
      <c r="B1070" s="72">
        <v>9009184200</v>
      </c>
      <c r="C1070" s="74" t="s">
        <v>45</v>
      </c>
      <c r="D1070" s="40">
        <v>20.75451</v>
      </c>
      <c r="E1070" s="40">
        <v>0</v>
      </c>
      <c r="F1070" s="64">
        <f>Table323[[#This Row],[HES Single]]+Table323[[#This Row],[HES 2-4]]+Table323[[#This Row],[HES 4+]]</f>
        <v>0</v>
      </c>
      <c r="G1070" s="64">
        <v>0</v>
      </c>
      <c r="H1070" s="64">
        <v>0</v>
      </c>
      <c r="I1070" s="64">
        <v>0</v>
      </c>
      <c r="J1070" s="75">
        <v>0</v>
      </c>
      <c r="K1070">
        <f t="shared" si="15"/>
        <v>0</v>
      </c>
      <c r="L1070" s="64">
        <v>0</v>
      </c>
      <c r="M1070" s="64">
        <v>0</v>
      </c>
      <c r="N1070" s="64">
        <v>0</v>
      </c>
      <c r="O1070" s="75">
        <v>0</v>
      </c>
      <c r="Q1070" s="24"/>
    </row>
    <row r="1071" spans="1:17" hidden="1" x14ac:dyDescent="0.35">
      <c r="A1071" t="s">
        <v>165</v>
      </c>
      <c r="B1071" s="72">
        <v>9009184400</v>
      </c>
      <c r="C1071" s="74" t="s">
        <v>45</v>
      </c>
      <c r="D1071" s="40">
        <v>35.292810000000003</v>
      </c>
      <c r="E1071" s="40">
        <v>0</v>
      </c>
      <c r="F1071" s="64">
        <f>Table323[[#This Row],[HES Single]]+Table323[[#This Row],[HES 2-4]]+Table323[[#This Row],[HES 4+]]</f>
        <v>0</v>
      </c>
      <c r="G1071" s="64">
        <v>0</v>
      </c>
      <c r="H1071" s="64">
        <v>0</v>
      </c>
      <c r="I1071" s="64">
        <v>0</v>
      </c>
      <c r="J1071" s="75">
        <v>0</v>
      </c>
      <c r="K1071">
        <f t="shared" si="15"/>
        <v>0</v>
      </c>
      <c r="L1071" s="64">
        <v>0</v>
      </c>
      <c r="M1071" s="64">
        <v>0</v>
      </c>
      <c r="N1071" s="64">
        <v>0</v>
      </c>
      <c r="O1071" s="75">
        <v>0</v>
      </c>
      <c r="Q1071" s="24"/>
    </row>
    <row r="1072" spans="1:17" hidden="1" x14ac:dyDescent="0.35">
      <c r="A1072" t="s">
        <v>165</v>
      </c>
      <c r="B1072" s="72">
        <v>9009194100</v>
      </c>
      <c r="C1072" s="74" t="s">
        <v>45</v>
      </c>
      <c r="D1072" s="40">
        <v>12.10398</v>
      </c>
      <c r="E1072" s="40">
        <v>0</v>
      </c>
      <c r="F1072" s="64">
        <f>Table323[[#This Row],[HES Single]]+Table323[[#This Row],[HES 2-4]]+Table323[[#This Row],[HES 4+]]</f>
        <v>0</v>
      </c>
      <c r="G1072" s="64">
        <v>0</v>
      </c>
      <c r="H1072" s="64">
        <v>0</v>
      </c>
      <c r="I1072" s="64">
        <v>0</v>
      </c>
      <c r="J1072" s="75">
        <v>0</v>
      </c>
      <c r="K1072">
        <f t="shared" si="15"/>
        <v>0</v>
      </c>
      <c r="L1072" s="64">
        <v>0</v>
      </c>
      <c r="M1072" s="64">
        <v>0</v>
      </c>
      <c r="N1072" s="64">
        <v>0</v>
      </c>
      <c r="O1072" s="75">
        <v>0</v>
      </c>
      <c r="Q1072" s="24"/>
    </row>
    <row r="1073" spans="1:17" hidden="1" x14ac:dyDescent="0.35">
      <c r="A1073" t="s">
        <v>165</v>
      </c>
      <c r="B1073" s="72">
        <v>9009194202</v>
      </c>
      <c r="C1073" s="74" t="s">
        <v>45</v>
      </c>
      <c r="D1073" s="40">
        <v>36.669359999999998</v>
      </c>
      <c r="E1073" s="40">
        <v>0</v>
      </c>
      <c r="F1073" s="64">
        <f>Table323[[#This Row],[HES Single]]+Table323[[#This Row],[HES 2-4]]+Table323[[#This Row],[HES 4+]]</f>
        <v>0</v>
      </c>
      <c r="G1073" s="64">
        <v>0</v>
      </c>
      <c r="H1073" s="64">
        <v>0</v>
      </c>
      <c r="I1073" s="64">
        <v>0</v>
      </c>
      <c r="J1073" s="75">
        <v>0</v>
      </c>
      <c r="K1073">
        <f t="shared" si="15"/>
        <v>0</v>
      </c>
      <c r="L1073" s="64">
        <v>0</v>
      </c>
      <c r="M1073" s="64">
        <v>0</v>
      </c>
      <c r="N1073" s="64">
        <v>0</v>
      </c>
      <c r="O1073" s="75">
        <v>0</v>
      </c>
      <c r="Q1073" s="24"/>
    </row>
    <row r="1074" spans="1:17" hidden="1" x14ac:dyDescent="0.35">
      <c r="A1074" t="s">
        <v>165</v>
      </c>
      <c r="B1074" s="72">
        <v>9009345400</v>
      </c>
      <c r="C1074" s="74" t="s">
        <v>45</v>
      </c>
      <c r="D1074" s="40">
        <v>56.733180000000004</v>
      </c>
      <c r="E1074" s="40">
        <v>0</v>
      </c>
      <c r="F1074" s="64">
        <f>Table323[[#This Row],[HES Single]]+Table323[[#This Row],[HES 2-4]]+Table323[[#This Row],[HES 4+]]</f>
        <v>0</v>
      </c>
      <c r="G1074" s="64">
        <v>0</v>
      </c>
      <c r="H1074" s="64">
        <v>0</v>
      </c>
      <c r="I1074" s="64">
        <v>0</v>
      </c>
      <c r="J1074" s="75">
        <v>0</v>
      </c>
      <c r="K1074">
        <f t="shared" si="15"/>
        <v>0</v>
      </c>
      <c r="L1074" s="64">
        <v>0</v>
      </c>
      <c r="M1074" s="64">
        <v>0</v>
      </c>
      <c r="N1074" s="64">
        <v>0</v>
      </c>
      <c r="O1074" s="75">
        <v>0</v>
      </c>
      <c r="Q1074" s="24"/>
    </row>
    <row r="1075" spans="1:17" hidden="1" x14ac:dyDescent="0.35">
      <c r="A1075" t="s">
        <v>165</v>
      </c>
      <c r="B1075" s="72">
        <v>9009348122</v>
      </c>
      <c r="C1075" s="74" t="s">
        <v>45</v>
      </c>
      <c r="D1075" s="40">
        <v>40.451250000000002</v>
      </c>
      <c r="E1075" s="40">
        <v>0</v>
      </c>
      <c r="F1075" s="64">
        <f>Table323[[#This Row],[HES Single]]+Table323[[#This Row],[HES 2-4]]+Table323[[#This Row],[HES 4+]]</f>
        <v>0</v>
      </c>
      <c r="G1075" s="64">
        <v>0</v>
      </c>
      <c r="H1075" s="64">
        <v>0</v>
      </c>
      <c r="I1075" s="64">
        <v>0</v>
      </c>
      <c r="J1075" s="75">
        <v>0</v>
      </c>
      <c r="K1075">
        <f t="shared" si="15"/>
        <v>0</v>
      </c>
      <c r="L1075" s="64">
        <v>0</v>
      </c>
      <c r="M1075" s="64">
        <v>0</v>
      </c>
      <c r="N1075" s="64">
        <v>0</v>
      </c>
      <c r="O1075" s="75">
        <v>0</v>
      </c>
      <c r="Q1075" s="24"/>
    </row>
    <row r="1076" spans="1:17" hidden="1" x14ac:dyDescent="0.35">
      <c r="A1076" t="s">
        <v>165</v>
      </c>
      <c r="B1076" s="72">
        <v>9011716102</v>
      </c>
      <c r="C1076" s="74" t="s">
        <v>45</v>
      </c>
      <c r="D1076" s="40">
        <v>19.82715</v>
      </c>
      <c r="E1076" s="40">
        <v>0</v>
      </c>
      <c r="F1076" s="64">
        <f>Table323[[#This Row],[HES Single]]+Table323[[#This Row],[HES 2-4]]+Table323[[#This Row],[HES 4+]]</f>
        <v>0</v>
      </c>
      <c r="G1076" s="64">
        <v>0</v>
      </c>
      <c r="H1076" s="64">
        <v>0</v>
      </c>
      <c r="I1076" s="64">
        <v>0</v>
      </c>
      <c r="J1076" s="75">
        <v>0</v>
      </c>
      <c r="K1076">
        <f t="shared" si="15"/>
        <v>0</v>
      </c>
      <c r="L1076" s="64">
        <v>0</v>
      </c>
      <c r="M1076" s="64">
        <v>0</v>
      </c>
      <c r="N1076" s="64">
        <v>0</v>
      </c>
      <c r="O1076" s="75">
        <v>0</v>
      </c>
      <c r="Q1076" s="24"/>
    </row>
    <row r="1077" spans="1:17" hidden="1" x14ac:dyDescent="0.35">
      <c r="A1077" t="s">
        <v>165</v>
      </c>
      <c r="B1077" s="72">
        <v>9013530400</v>
      </c>
      <c r="C1077" s="74" t="s">
        <v>45</v>
      </c>
      <c r="D1077" s="40">
        <v>11.2539</v>
      </c>
      <c r="E1077" s="40">
        <v>0</v>
      </c>
      <c r="F1077" s="64">
        <f>Table323[[#This Row],[HES Single]]+Table323[[#This Row],[HES 2-4]]+Table323[[#This Row],[HES 4+]]</f>
        <v>0</v>
      </c>
      <c r="G1077" s="64">
        <v>0</v>
      </c>
      <c r="H1077" s="64">
        <v>0</v>
      </c>
      <c r="I1077" s="64">
        <v>0</v>
      </c>
      <c r="J1077" s="75">
        <v>0</v>
      </c>
      <c r="K1077">
        <f t="shared" si="15"/>
        <v>0</v>
      </c>
      <c r="L1077" s="64">
        <v>0</v>
      </c>
      <c r="M1077" s="64">
        <v>0</v>
      </c>
      <c r="N1077" s="64">
        <v>0</v>
      </c>
      <c r="O1077" s="75">
        <v>0</v>
      </c>
      <c r="Q1077" s="24"/>
    </row>
    <row r="1078" spans="1:17" hidden="1" x14ac:dyDescent="0.35">
      <c r="A1078" t="s">
        <v>165</v>
      </c>
      <c r="B1078" s="72">
        <v>9013840100</v>
      </c>
      <c r="C1078" s="74" t="s">
        <v>45</v>
      </c>
      <c r="D1078" s="40">
        <v>51.338070000000002</v>
      </c>
      <c r="E1078" s="40">
        <v>0</v>
      </c>
      <c r="F1078" s="64">
        <f>Table323[[#This Row],[HES Single]]+Table323[[#This Row],[HES 2-4]]+Table323[[#This Row],[HES 4+]]</f>
        <v>0</v>
      </c>
      <c r="G1078" s="64">
        <v>0</v>
      </c>
      <c r="H1078" s="64">
        <v>0</v>
      </c>
      <c r="I1078" s="64">
        <v>0</v>
      </c>
      <c r="J1078" s="75">
        <v>0</v>
      </c>
      <c r="K1078">
        <f t="shared" si="15"/>
        <v>0</v>
      </c>
      <c r="L1078" s="64">
        <v>0</v>
      </c>
      <c r="M1078" s="64">
        <v>0</v>
      </c>
      <c r="N1078" s="64">
        <v>0</v>
      </c>
      <c r="O1078" s="75">
        <v>0</v>
      </c>
      <c r="Q1078" s="24"/>
    </row>
    <row r="1079" spans="1:17" hidden="1" x14ac:dyDescent="0.35">
      <c r="A1079" t="s">
        <v>165</v>
      </c>
      <c r="B1079" s="72">
        <v>9013881300</v>
      </c>
      <c r="C1079" s="74" t="s">
        <v>45</v>
      </c>
      <c r="D1079" s="40">
        <v>18.880469999999999</v>
      </c>
      <c r="E1079" s="40">
        <v>0</v>
      </c>
      <c r="F1079" s="64">
        <f>Table323[[#This Row],[HES Single]]+Table323[[#This Row],[HES 2-4]]+Table323[[#This Row],[HES 4+]]</f>
        <v>0</v>
      </c>
      <c r="G1079" s="64">
        <v>0</v>
      </c>
      <c r="H1079" s="64">
        <v>0</v>
      </c>
      <c r="I1079" s="64">
        <v>0</v>
      </c>
      <c r="J1079" s="75">
        <v>0</v>
      </c>
      <c r="K1079">
        <f t="shared" si="15"/>
        <v>0</v>
      </c>
      <c r="L1079" s="64">
        <v>0</v>
      </c>
      <c r="M1079" s="64">
        <v>0</v>
      </c>
      <c r="N1079" s="64">
        <v>0</v>
      </c>
      <c r="O1079" s="75">
        <v>0</v>
      </c>
      <c r="Q1079" s="24"/>
    </row>
    <row r="1080" spans="1:17" hidden="1" x14ac:dyDescent="0.35">
      <c r="A1080" t="s">
        <v>166</v>
      </c>
      <c r="B1080" s="72">
        <v>9015907200</v>
      </c>
      <c r="C1080" s="74" t="s">
        <v>45</v>
      </c>
      <c r="D1080" s="40">
        <v>299.66768999999999</v>
      </c>
      <c r="E1080" s="40">
        <v>0</v>
      </c>
      <c r="F1080" s="64">
        <f>Table323[[#This Row],[HES Single]]+Table323[[#This Row],[HES 2-4]]+Table323[[#This Row],[HES 4+]]</f>
        <v>0</v>
      </c>
      <c r="G1080" s="64">
        <v>0</v>
      </c>
      <c r="H1080" s="64">
        <v>0</v>
      </c>
      <c r="I1080" s="64">
        <v>0</v>
      </c>
      <c r="J1080" s="75">
        <v>0</v>
      </c>
      <c r="K1080">
        <f t="shared" si="15"/>
        <v>0</v>
      </c>
      <c r="L1080" s="64">
        <v>0</v>
      </c>
      <c r="M1080" s="64">
        <v>0</v>
      </c>
      <c r="N1080" s="64">
        <v>0</v>
      </c>
      <c r="O1080" s="75">
        <v>0</v>
      </c>
      <c r="Q1080" s="24"/>
    </row>
    <row r="1081" spans="1:17" hidden="1" x14ac:dyDescent="0.35">
      <c r="A1081" t="s">
        <v>166</v>
      </c>
      <c r="B1081" s="72">
        <v>9015908100</v>
      </c>
      <c r="C1081" s="74" t="s">
        <v>45</v>
      </c>
      <c r="D1081" s="40">
        <v>64236.234342000003</v>
      </c>
      <c r="E1081" s="40">
        <v>42197.04</v>
      </c>
      <c r="F1081" s="64">
        <f>Table323[[#This Row],[HES Single]]+Table323[[#This Row],[HES 2-4]]+Table323[[#This Row],[HES 4+]]</f>
        <v>16</v>
      </c>
      <c r="G1081" s="64">
        <v>16</v>
      </c>
      <c r="H1081" s="64">
        <v>0</v>
      </c>
      <c r="I1081" s="64">
        <v>0</v>
      </c>
      <c r="J1081" s="75">
        <v>18246.919999999998</v>
      </c>
      <c r="K1081">
        <f t="shared" si="15"/>
        <v>4</v>
      </c>
      <c r="L1081" s="64">
        <v>0</v>
      </c>
      <c r="M1081" s="64">
        <v>4</v>
      </c>
      <c r="N1081" s="64">
        <v>0</v>
      </c>
      <c r="O1081" s="75">
        <v>171.73</v>
      </c>
      <c r="Q1081" s="24"/>
    </row>
    <row r="1082" spans="1:17" hidden="1" x14ac:dyDescent="0.35">
      <c r="A1082" t="s">
        <v>167</v>
      </c>
      <c r="B1082" s="72">
        <v>9011702100</v>
      </c>
      <c r="C1082" s="74" t="s">
        <v>45</v>
      </c>
      <c r="D1082" s="40">
        <v>40.494720000000001</v>
      </c>
      <c r="E1082" s="40">
        <v>0</v>
      </c>
      <c r="F1082" s="64">
        <f>Table323[[#This Row],[HES Single]]+Table323[[#This Row],[HES 2-4]]+Table323[[#This Row],[HES 4+]]</f>
        <v>0</v>
      </c>
      <c r="G1082" s="64">
        <v>0</v>
      </c>
      <c r="H1082" s="64">
        <v>0</v>
      </c>
      <c r="I1082" s="64">
        <v>0</v>
      </c>
      <c r="J1082" s="75">
        <v>0</v>
      </c>
      <c r="K1082">
        <f t="shared" si="15"/>
        <v>0</v>
      </c>
      <c r="L1082" s="64">
        <v>0</v>
      </c>
      <c r="M1082" s="64">
        <v>0</v>
      </c>
      <c r="N1082" s="64">
        <v>0</v>
      </c>
      <c r="O1082" s="75">
        <v>0</v>
      </c>
      <c r="Q1082" s="24"/>
    </row>
    <row r="1083" spans="1:17" hidden="1" x14ac:dyDescent="0.35">
      <c r="A1083" t="s">
        <v>167</v>
      </c>
      <c r="B1083" s="72">
        <v>9011702900</v>
      </c>
      <c r="C1083" s="74" t="s">
        <v>45</v>
      </c>
      <c r="D1083" s="40">
        <v>20.24736</v>
      </c>
      <c r="E1083" s="40">
        <v>0</v>
      </c>
      <c r="F1083" s="64">
        <f>Table323[[#This Row],[HES Single]]+Table323[[#This Row],[HES 2-4]]+Table323[[#This Row],[HES 4+]]</f>
        <v>0</v>
      </c>
      <c r="G1083" s="64">
        <v>0</v>
      </c>
      <c r="H1083" s="64">
        <v>0</v>
      </c>
      <c r="I1083" s="64">
        <v>0</v>
      </c>
      <c r="J1083" s="75">
        <v>0</v>
      </c>
      <c r="K1083">
        <f t="shared" si="15"/>
        <v>0</v>
      </c>
      <c r="L1083" s="64">
        <v>0</v>
      </c>
      <c r="M1083" s="64">
        <v>0</v>
      </c>
      <c r="N1083" s="64">
        <v>0</v>
      </c>
      <c r="O1083" s="75">
        <v>0</v>
      </c>
      <c r="Q1083" s="24"/>
    </row>
    <row r="1084" spans="1:17" hidden="1" x14ac:dyDescent="0.35">
      <c r="A1084" t="s">
        <v>167</v>
      </c>
      <c r="B1084" s="72">
        <v>9011703000</v>
      </c>
      <c r="C1084" s="74" t="s">
        <v>45</v>
      </c>
      <c r="D1084" s="40">
        <v>427.87038000000001</v>
      </c>
      <c r="E1084" s="40">
        <v>0</v>
      </c>
      <c r="F1084" s="64">
        <f>Table323[[#This Row],[HES Single]]+Table323[[#This Row],[HES 2-4]]+Table323[[#This Row],[HES 4+]]</f>
        <v>0</v>
      </c>
      <c r="G1084" s="64">
        <v>0</v>
      </c>
      <c r="H1084" s="64">
        <v>0</v>
      </c>
      <c r="I1084" s="64">
        <v>0</v>
      </c>
      <c r="J1084" s="75">
        <v>0</v>
      </c>
      <c r="K1084">
        <f t="shared" si="15"/>
        <v>0</v>
      </c>
      <c r="L1084" s="64">
        <v>0</v>
      </c>
      <c r="M1084" s="64">
        <v>0</v>
      </c>
      <c r="N1084" s="64">
        <v>0</v>
      </c>
      <c r="O1084" s="75">
        <v>0</v>
      </c>
      <c r="Q1084" s="24"/>
    </row>
    <row r="1085" spans="1:17" hidden="1" x14ac:dyDescent="0.35">
      <c r="A1085" t="s">
        <v>167</v>
      </c>
      <c r="B1085" s="72">
        <v>9011705101</v>
      </c>
      <c r="C1085" s="74" t="s">
        <v>45</v>
      </c>
      <c r="D1085" s="40">
        <v>47279.039430000004</v>
      </c>
      <c r="E1085" s="40">
        <v>23702.744999999999</v>
      </c>
      <c r="F1085" s="64">
        <f>Table323[[#This Row],[HES Single]]+Table323[[#This Row],[HES 2-4]]+Table323[[#This Row],[HES 4+]]</f>
        <v>19</v>
      </c>
      <c r="G1085" s="64">
        <v>19</v>
      </c>
      <c r="H1085" s="64">
        <v>0</v>
      </c>
      <c r="I1085" s="64">
        <v>0</v>
      </c>
      <c r="J1085" s="75">
        <f>19108.3+4000</f>
        <v>23108.3</v>
      </c>
      <c r="K1085">
        <f t="shared" si="15"/>
        <v>0</v>
      </c>
      <c r="L1085" s="64">
        <v>0</v>
      </c>
      <c r="M1085" s="64">
        <v>0</v>
      </c>
      <c r="N1085" s="64">
        <v>0</v>
      </c>
      <c r="O1085" s="75">
        <v>0</v>
      </c>
      <c r="Q1085" s="24"/>
    </row>
    <row r="1086" spans="1:17" hidden="1" x14ac:dyDescent="0.35">
      <c r="A1086" t="s">
        <v>167</v>
      </c>
      <c r="B1086" s="72">
        <v>9011705102</v>
      </c>
      <c r="C1086" s="74" t="s">
        <v>45</v>
      </c>
      <c r="D1086" s="40">
        <v>40340.074026000002</v>
      </c>
      <c r="E1086" s="40">
        <v>35105.31</v>
      </c>
      <c r="F1086" s="64">
        <f>Table323[[#This Row],[HES Single]]+Table323[[#This Row],[HES 2-4]]+Table323[[#This Row],[HES 4+]]</f>
        <v>32</v>
      </c>
      <c r="G1086" s="64">
        <f>18+14</f>
        <v>32</v>
      </c>
      <c r="H1086" s="64">
        <v>0</v>
      </c>
      <c r="I1086" s="64">
        <v>0</v>
      </c>
      <c r="J1086" s="75">
        <f>26392.45+17997</f>
        <v>44389.45</v>
      </c>
      <c r="K1086">
        <f t="shared" si="15"/>
        <v>0</v>
      </c>
      <c r="L1086" s="64">
        <v>0</v>
      </c>
      <c r="M1086" s="64">
        <v>0</v>
      </c>
      <c r="N1086" s="64">
        <v>0</v>
      </c>
      <c r="O1086" s="75">
        <v>0</v>
      </c>
      <c r="Q1086" s="24"/>
    </row>
    <row r="1087" spans="1:17" hidden="1" x14ac:dyDescent="0.35">
      <c r="A1087" t="s">
        <v>167</v>
      </c>
      <c r="B1087" s="72">
        <v>9011705200</v>
      </c>
      <c r="C1087" s="74" t="s">
        <v>45</v>
      </c>
      <c r="D1087" s="40">
        <v>144900.83607300001</v>
      </c>
      <c r="E1087" s="40">
        <v>349220.82250000001</v>
      </c>
      <c r="F1087" s="64">
        <f>Table323[[#This Row],[HES Single]]+Table323[[#This Row],[HES 2-4]]+Table323[[#This Row],[HES 4+]]</f>
        <v>147</v>
      </c>
      <c r="G1087" s="64">
        <v>147</v>
      </c>
      <c r="H1087" s="64">
        <v>0</v>
      </c>
      <c r="I1087" s="64">
        <v>0</v>
      </c>
      <c r="J1087" s="75">
        <v>257053.46</v>
      </c>
      <c r="K1087">
        <f t="shared" si="15"/>
        <v>159</v>
      </c>
      <c r="L1087" s="64">
        <v>6</v>
      </c>
      <c r="M1087" s="64">
        <v>1</v>
      </c>
      <c r="N1087" s="64">
        <v>152</v>
      </c>
      <c r="O1087" s="75">
        <f>30762+140119.71</f>
        <v>170881.71</v>
      </c>
      <c r="Q1087" s="24"/>
    </row>
    <row r="1088" spans="1:17" hidden="1" x14ac:dyDescent="0.35">
      <c r="A1088" t="s">
        <v>167</v>
      </c>
      <c r="B1088" s="72">
        <v>9011705300</v>
      </c>
      <c r="C1088" s="74" t="s">
        <v>45</v>
      </c>
      <c r="D1088" s="40">
        <v>6979.192059</v>
      </c>
      <c r="E1088" s="40">
        <v>1213.375</v>
      </c>
      <c r="F1088" s="64">
        <f>Table323[[#This Row],[HES Single]]+Table323[[#This Row],[HES 2-4]]+Table323[[#This Row],[HES 4+]]</f>
        <v>1</v>
      </c>
      <c r="G1088" s="64">
        <v>1</v>
      </c>
      <c r="H1088" s="64">
        <v>0</v>
      </c>
      <c r="I1088" s="64">
        <v>0</v>
      </c>
      <c r="J1088" s="75">
        <v>1212.8199999999997</v>
      </c>
      <c r="K1088">
        <f t="shared" si="15"/>
        <v>0</v>
      </c>
      <c r="L1088" s="64">
        <v>0</v>
      </c>
      <c r="M1088" s="64">
        <v>0</v>
      </c>
      <c r="N1088" s="64">
        <v>0</v>
      </c>
      <c r="O1088" s="75">
        <v>0</v>
      </c>
      <c r="Q1088" s="24"/>
    </row>
    <row r="1089" spans="1:17" hidden="1" x14ac:dyDescent="0.35">
      <c r="A1089" t="s">
        <v>167</v>
      </c>
      <c r="B1089" s="72">
        <v>9011705400</v>
      </c>
      <c r="C1089" s="74" t="s">
        <v>45</v>
      </c>
      <c r="D1089" s="40">
        <v>27787.212180000002</v>
      </c>
      <c r="E1089" s="40">
        <v>18165.86</v>
      </c>
      <c r="F1089" s="64">
        <f>Table323[[#This Row],[HES Single]]+Table323[[#This Row],[HES 2-4]]+Table323[[#This Row],[HES 4+]]</f>
        <v>11</v>
      </c>
      <c r="G1089" s="64">
        <v>11</v>
      </c>
      <c r="H1089" s="64">
        <v>0</v>
      </c>
      <c r="I1089" s="64">
        <v>0</v>
      </c>
      <c r="J1089" s="75">
        <v>21047.11</v>
      </c>
      <c r="K1089">
        <f t="shared" si="15"/>
        <v>0</v>
      </c>
      <c r="L1089" s="64">
        <v>0</v>
      </c>
      <c r="M1089" s="64">
        <v>0</v>
      </c>
      <c r="N1089" s="64">
        <v>0</v>
      </c>
      <c r="O1089" s="75">
        <v>0</v>
      </c>
      <c r="Q1089" s="24"/>
    </row>
    <row r="1090" spans="1:17" hidden="1" x14ac:dyDescent="0.35">
      <c r="A1090" t="s">
        <v>168</v>
      </c>
      <c r="B1090" s="72">
        <v>9003470100</v>
      </c>
      <c r="C1090" s="74" t="s">
        <v>45</v>
      </c>
      <c r="D1090" s="40">
        <v>136.40403000000001</v>
      </c>
      <c r="E1090" s="40">
        <v>0</v>
      </c>
      <c r="F1090" s="64">
        <f>Table323[[#This Row],[HES Single]]+Table323[[#This Row],[HES 2-4]]+Table323[[#This Row],[HES 4+]]</f>
        <v>0</v>
      </c>
      <c r="G1090" s="64">
        <v>0</v>
      </c>
      <c r="H1090" s="64">
        <v>0</v>
      </c>
      <c r="I1090" s="64">
        <v>0</v>
      </c>
      <c r="J1090" s="75">
        <v>0</v>
      </c>
      <c r="K1090">
        <f t="shared" si="15"/>
        <v>0</v>
      </c>
      <c r="L1090" s="64">
        <v>0</v>
      </c>
      <c r="M1090" s="64">
        <v>0</v>
      </c>
      <c r="N1090" s="64">
        <v>0</v>
      </c>
      <c r="O1090" s="75">
        <v>0</v>
      </c>
      <c r="Q1090" s="24"/>
    </row>
    <row r="1091" spans="1:17" hidden="1" x14ac:dyDescent="0.35">
      <c r="A1091" t="s">
        <v>168</v>
      </c>
      <c r="B1091" s="72">
        <v>9003477101</v>
      </c>
      <c r="C1091" s="74" t="s">
        <v>45</v>
      </c>
      <c r="D1091" s="40">
        <v>54475.478127000002</v>
      </c>
      <c r="E1091" s="40">
        <v>65693.37</v>
      </c>
      <c r="F1091" s="64">
        <f>Table323[[#This Row],[HES Single]]+Table323[[#This Row],[HES 2-4]]+Table323[[#This Row],[HES 4+]]</f>
        <v>21</v>
      </c>
      <c r="G1091" s="64">
        <v>21</v>
      </c>
      <c r="H1091" s="64">
        <v>0</v>
      </c>
      <c r="I1091" s="64">
        <v>0</v>
      </c>
      <c r="J1091" s="75">
        <v>49055.1</v>
      </c>
      <c r="K1091">
        <f t="shared" si="15"/>
        <v>0</v>
      </c>
      <c r="L1091" s="64">
        <v>0</v>
      </c>
      <c r="M1091" s="64">
        <v>0</v>
      </c>
      <c r="N1091" s="64">
        <v>0</v>
      </c>
      <c r="O1091" s="75">
        <v>0</v>
      </c>
      <c r="Q1091" s="24"/>
    </row>
    <row r="1092" spans="1:17" hidden="1" x14ac:dyDescent="0.35">
      <c r="A1092" t="s">
        <v>168</v>
      </c>
      <c r="B1092" s="72">
        <v>9003477102</v>
      </c>
      <c r="C1092" s="74" t="s">
        <v>45</v>
      </c>
      <c r="D1092" s="40">
        <v>157750.70282999999</v>
      </c>
      <c r="E1092" s="40">
        <v>238144.76500000001</v>
      </c>
      <c r="F1092" s="64">
        <f>Table323[[#This Row],[HES Single]]+Table323[[#This Row],[HES 2-4]]+Table323[[#This Row],[HES 4+]]</f>
        <v>92</v>
      </c>
      <c r="G1092" s="64">
        <v>92</v>
      </c>
      <c r="H1092" s="64">
        <v>0</v>
      </c>
      <c r="I1092" s="64">
        <v>0</v>
      </c>
      <c r="J1092" s="75">
        <v>163906.45000000001</v>
      </c>
      <c r="K1092">
        <f t="shared" si="15"/>
        <v>1</v>
      </c>
      <c r="L1092" s="64">
        <v>1</v>
      </c>
      <c r="M1092" s="64">
        <v>0</v>
      </c>
      <c r="N1092" s="64">
        <v>0</v>
      </c>
      <c r="O1092" s="75">
        <v>9702.26</v>
      </c>
      <c r="Q1092" s="24"/>
    </row>
    <row r="1093" spans="1:17" hidden="1" x14ac:dyDescent="0.35">
      <c r="A1093" t="s">
        <v>168</v>
      </c>
      <c r="B1093" s="72">
        <v>9003477200</v>
      </c>
      <c r="C1093" s="74" t="s">
        <v>45</v>
      </c>
      <c r="D1093" s="40">
        <v>38137.776117000001</v>
      </c>
      <c r="E1093" s="40">
        <v>49642.815000000002</v>
      </c>
      <c r="F1093" s="64">
        <f>Table323[[#This Row],[HES Single]]+Table323[[#This Row],[HES 2-4]]+Table323[[#This Row],[HES 4+]]</f>
        <v>17</v>
      </c>
      <c r="G1093" s="64">
        <v>17</v>
      </c>
      <c r="H1093" s="64">
        <v>0</v>
      </c>
      <c r="I1093" s="64">
        <v>0</v>
      </c>
      <c r="J1093" s="75">
        <v>37326.769999999997</v>
      </c>
      <c r="K1093">
        <f t="shared" si="15"/>
        <v>0</v>
      </c>
      <c r="L1093" s="64">
        <v>0</v>
      </c>
      <c r="M1093" s="64">
        <v>0</v>
      </c>
      <c r="N1093" s="64">
        <v>0</v>
      </c>
      <c r="O1093" s="75">
        <v>0</v>
      </c>
      <c r="Q1093" s="24"/>
    </row>
    <row r="1094" spans="1:17" hidden="1" x14ac:dyDescent="0.35">
      <c r="A1094" t="s">
        <v>169</v>
      </c>
      <c r="B1094" s="72">
        <v>9005300500</v>
      </c>
      <c r="C1094" s="74" t="s">
        <v>45</v>
      </c>
      <c r="D1094" s="40">
        <v>1667.894634</v>
      </c>
      <c r="E1094" s="40">
        <v>0</v>
      </c>
      <c r="F1094" s="64">
        <f>Table323[[#This Row],[HES Single]]+Table323[[#This Row],[HES 2-4]]+Table323[[#This Row],[HES 4+]]</f>
        <v>0</v>
      </c>
      <c r="G1094" s="64">
        <v>0</v>
      </c>
      <c r="H1094" s="64">
        <v>0</v>
      </c>
      <c r="I1094" s="64">
        <v>0</v>
      </c>
      <c r="J1094" s="75">
        <v>0</v>
      </c>
      <c r="K1094">
        <f t="shared" si="15"/>
        <v>0</v>
      </c>
      <c r="L1094" s="64">
        <v>0</v>
      </c>
      <c r="M1094" s="64">
        <v>0</v>
      </c>
      <c r="N1094" s="64">
        <v>0</v>
      </c>
      <c r="O1094" s="75">
        <v>0</v>
      </c>
      <c r="Q1094" s="24"/>
    </row>
    <row r="1095" spans="1:17" hidden="1" x14ac:dyDescent="0.35">
      <c r="A1095" t="s">
        <v>169</v>
      </c>
      <c r="B1095" s="72">
        <v>9005349100</v>
      </c>
      <c r="C1095" s="74" t="s">
        <v>45</v>
      </c>
      <c r="D1095" s="40">
        <v>97517.643005999998</v>
      </c>
      <c r="E1095" s="40">
        <v>183830.11</v>
      </c>
      <c r="F1095" s="64">
        <f>Table323[[#This Row],[HES Single]]+Table323[[#This Row],[HES 2-4]]+Table323[[#This Row],[HES 4+]]</f>
        <v>40</v>
      </c>
      <c r="G1095" s="64">
        <v>40</v>
      </c>
      <c r="H1095" s="64">
        <v>0</v>
      </c>
      <c r="I1095" s="64">
        <v>0</v>
      </c>
      <c r="J1095" s="75">
        <v>76497.94</v>
      </c>
      <c r="K1095">
        <f t="shared" si="15"/>
        <v>6</v>
      </c>
      <c r="L1095" s="64">
        <v>2</v>
      </c>
      <c r="M1095" s="64">
        <v>4</v>
      </c>
      <c r="N1095" s="64">
        <v>0</v>
      </c>
      <c r="O1095" s="75">
        <v>4422.5600000000004</v>
      </c>
      <c r="Q1095" s="24"/>
    </row>
    <row r="1096" spans="1:17" hidden="1" x14ac:dyDescent="0.35">
      <c r="A1096" t="s">
        <v>169</v>
      </c>
      <c r="B1096" s="72">
        <v>9005349200</v>
      </c>
      <c r="C1096" s="74" t="s">
        <v>45</v>
      </c>
      <c r="D1096" s="40">
        <v>30723.894683999999</v>
      </c>
      <c r="E1096" s="40">
        <v>12472.06</v>
      </c>
      <c r="F1096" s="64">
        <f>Table323[[#This Row],[HES Single]]+Table323[[#This Row],[HES 2-4]]+Table323[[#This Row],[HES 4+]]</f>
        <v>12</v>
      </c>
      <c r="G1096" s="64">
        <v>12</v>
      </c>
      <c r="H1096" s="64">
        <v>0</v>
      </c>
      <c r="I1096" s="64">
        <v>0</v>
      </c>
      <c r="J1096" s="75">
        <v>11718.81</v>
      </c>
      <c r="K1096">
        <f t="shared" si="15"/>
        <v>0</v>
      </c>
      <c r="L1096" s="64">
        <v>0</v>
      </c>
      <c r="M1096" s="64">
        <v>0</v>
      </c>
      <c r="N1096" s="64">
        <v>0</v>
      </c>
      <c r="O1096" s="75">
        <v>0</v>
      </c>
      <c r="Q1096" s="24"/>
    </row>
    <row r="1097" spans="1:17" hidden="1" x14ac:dyDescent="0.35">
      <c r="A1097" t="s">
        <v>169</v>
      </c>
      <c r="B1097" s="72">
        <v>9005425300</v>
      </c>
      <c r="C1097" s="74" t="s">
        <v>45</v>
      </c>
      <c r="D1097" s="40">
        <v>109.97427</v>
      </c>
      <c r="E1097" s="40">
        <v>0</v>
      </c>
      <c r="F1097" s="64">
        <f>Table323[[#This Row],[HES Single]]+Table323[[#This Row],[HES 2-4]]+Table323[[#This Row],[HES 4+]]</f>
        <v>0</v>
      </c>
      <c r="G1097" s="64">
        <v>0</v>
      </c>
      <c r="H1097" s="64">
        <v>0</v>
      </c>
      <c r="I1097" s="64">
        <v>0</v>
      </c>
      <c r="J1097" s="75">
        <v>0</v>
      </c>
      <c r="K1097">
        <f t="shared" si="15"/>
        <v>0</v>
      </c>
      <c r="L1097" s="64">
        <v>0</v>
      </c>
      <c r="M1097" s="64">
        <v>0</v>
      </c>
      <c r="N1097" s="64">
        <v>0</v>
      </c>
      <c r="O1097" s="75">
        <v>0</v>
      </c>
      <c r="Q1097" s="24"/>
    </row>
    <row r="1098" spans="1:17" hidden="1" x14ac:dyDescent="0.35">
      <c r="A1098" t="s">
        <v>170</v>
      </c>
      <c r="B1098" s="72">
        <v>9015900100</v>
      </c>
      <c r="C1098" s="74" t="s">
        <v>45</v>
      </c>
      <c r="D1098" s="40">
        <v>115875.655287</v>
      </c>
      <c r="E1098" s="40">
        <v>93597.64</v>
      </c>
      <c r="F1098" s="64">
        <f>Table323[[#This Row],[HES Single]]+Table323[[#This Row],[HES 2-4]]+Table323[[#This Row],[HES 4+]]</f>
        <v>9</v>
      </c>
      <c r="G1098" s="64">
        <v>9</v>
      </c>
      <c r="H1098" s="64">
        <v>0</v>
      </c>
      <c r="I1098" s="64">
        <v>0</v>
      </c>
      <c r="J1098" s="75">
        <v>10755.75</v>
      </c>
      <c r="K1098">
        <f t="shared" si="15"/>
        <v>0</v>
      </c>
      <c r="L1098" s="64">
        <v>0</v>
      </c>
      <c r="M1098" s="64">
        <v>0</v>
      </c>
      <c r="N1098" s="64">
        <v>0</v>
      </c>
      <c r="O1098" s="75">
        <v>0</v>
      </c>
      <c r="Q1098" s="24"/>
    </row>
    <row r="1099" spans="1:17" hidden="1" x14ac:dyDescent="0.35">
      <c r="A1099" t="s">
        <v>170</v>
      </c>
      <c r="B1099" s="72">
        <v>9015900200</v>
      </c>
      <c r="C1099" s="74" t="s">
        <v>45</v>
      </c>
      <c r="D1099" s="40">
        <v>47099.108889000003</v>
      </c>
      <c r="E1099" s="40">
        <v>97614.835000000006</v>
      </c>
      <c r="F1099" s="64">
        <f>Table323[[#This Row],[HES Single]]+Table323[[#This Row],[HES 2-4]]+Table323[[#This Row],[HES 4+]]</f>
        <v>20</v>
      </c>
      <c r="G1099" s="64">
        <v>20</v>
      </c>
      <c r="H1099" s="64">
        <v>0</v>
      </c>
      <c r="I1099" s="64">
        <v>0</v>
      </c>
      <c r="J1099" s="75">
        <v>57377.64</v>
      </c>
      <c r="K1099">
        <f t="shared" ref="K1099:K1162" si="16">L1099+M1099+N1099</f>
        <v>2</v>
      </c>
      <c r="L1099" s="64">
        <v>2</v>
      </c>
      <c r="M1099" s="64">
        <v>0</v>
      </c>
      <c r="N1099" s="64">
        <v>0</v>
      </c>
      <c r="O1099" s="75">
        <v>9871.39</v>
      </c>
      <c r="Q1099" s="24"/>
    </row>
    <row r="1100" spans="1:17" hidden="1" x14ac:dyDescent="0.35">
      <c r="A1100" t="s">
        <v>170</v>
      </c>
      <c r="B1100" s="72">
        <v>9015901100</v>
      </c>
      <c r="C1100" s="74" t="s">
        <v>45</v>
      </c>
      <c r="D1100" s="40">
        <v>44.223480000000002</v>
      </c>
      <c r="E1100" s="40">
        <v>0</v>
      </c>
      <c r="F1100" s="64">
        <f>Table323[[#This Row],[HES Single]]+Table323[[#This Row],[HES 2-4]]+Table323[[#This Row],[HES 4+]]</f>
        <v>0</v>
      </c>
      <c r="G1100" s="64">
        <v>0</v>
      </c>
      <c r="H1100" s="64">
        <v>0</v>
      </c>
      <c r="I1100" s="64">
        <v>0</v>
      </c>
      <c r="J1100" s="75">
        <v>0</v>
      </c>
      <c r="K1100">
        <f t="shared" si="16"/>
        <v>0</v>
      </c>
      <c r="L1100" s="64">
        <v>0</v>
      </c>
      <c r="M1100" s="64">
        <v>0</v>
      </c>
      <c r="N1100" s="64">
        <v>0</v>
      </c>
      <c r="O1100" s="75">
        <v>0</v>
      </c>
      <c r="Q1100" s="24"/>
    </row>
    <row r="1101" spans="1:17" hidden="1" x14ac:dyDescent="0.35">
      <c r="A1101" t="s">
        <v>170</v>
      </c>
      <c r="B1101" s="72">
        <v>9015903200</v>
      </c>
      <c r="C1101" s="74" t="s">
        <v>45</v>
      </c>
      <c r="D1101" s="40">
        <v>38.553060000000002</v>
      </c>
      <c r="E1101" s="40">
        <v>0</v>
      </c>
      <c r="F1101" s="64">
        <f>Table323[[#This Row],[HES Single]]+Table323[[#This Row],[HES 2-4]]+Table323[[#This Row],[HES 4+]]</f>
        <v>0</v>
      </c>
      <c r="G1101" s="64">
        <v>0</v>
      </c>
      <c r="H1101" s="64">
        <v>0</v>
      </c>
      <c r="I1101" s="64">
        <v>0</v>
      </c>
      <c r="J1101" s="75">
        <v>0</v>
      </c>
      <c r="K1101">
        <f t="shared" si="16"/>
        <v>0</v>
      </c>
      <c r="L1101" s="64">
        <v>0</v>
      </c>
      <c r="M1101" s="64">
        <v>0</v>
      </c>
      <c r="N1101" s="64">
        <v>0</v>
      </c>
      <c r="O1101" s="75">
        <v>0</v>
      </c>
      <c r="Q1101" s="24"/>
    </row>
    <row r="1102" spans="1:17" hidden="1" x14ac:dyDescent="0.35">
      <c r="A1102" t="s">
        <v>171</v>
      </c>
      <c r="B1102" s="72">
        <v>9013530600</v>
      </c>
      <c r="C1102" s="74" t="s">
        <v>45</v>
      </c>
      <c r="D1102" s="40">
        <v>502.09298999999999</v>
      </c>
      <c r="E1102" s="40">
        <v>0</v>
      </c>
      <c r="F1102" s="64">
        <f>Table323[[#This Row],[HES Single]]+Table323[[#This Row],[HES 2-4]]+Table323[[#This Row],[HES 4+]]</f>
        <v>0</v>
      </c>
      <c r="G1102" s="64">
        <v>0</v>
      </c>
      <c r="H1102" s="64">
        <v>0</v>
      </c>
      <c r="I1102" s="64">
        <v>0</v>
      </c>
      <c r="J1102" s="75">
        <v>0</v>
      </c>
      <c r="K1102">
        <f t="shared" si="16"/>
        <v>0</v>
      </c>
      <c r="L1102" s="64">
        <v>0</v>
      </c>
      <c r="M1102" s="64">
        <v>0</v>
      </c>
      <c r="N1102" s="64">
        <v>0</v>
      </c>
      <c r="O1102" s="75">
        <v>0</v>
      </c>
      <c r="Q1102" s="24"/>
    </row>
    <row r="1103" spans="1:17" hidden="1" x14ac:dyDescent="0.35">
      <c r="A1103" t="s">
        <v>171</v>
      </c>
      <c r="B1103" s="72">
        <v>9013533101</v>
      </c>
      <c r="C1103" s="74" t="s">
        <v>45</v>
      </c>
      <c r="D1103" s="40">
        <v>170825.44955699999</v>
      </c>
      <c r="E1103" s="40">
        <v>473928.47499999998</v>
      </c>
      <c r="F1103" s="64">
        <f>Table323[[#This Row],[HES Single]]+Table323[[#This Row],[HES 2-4]]+Table323[[#This Row],[HES 4+]]</f>
        <v>113</v>
      </c>
      <c r="G1103" s="64">
        <v>113</v>
      </c>
      <c r="H1103" s="64">
        <v>0</v>
      </c>
      <c r="I1103" s="64">
        <v>0</v>
      </c>
      <c r="J1103" s="75">
        <v>235070.58</v>
      </c>
      <c r="K1103">
        <f t="shared" si="16"/>
        <v>57</v>
      </c>
      <c r="L1103" s="64">
        <v>1</v>
      </c>
      <c r="M1103" s="64">
        <v>0</v>
      </c>
      <c r="N1103" s="64">
        <v>56</v>
      </c>
      <c r="O1103" s="75">
        <v>45620.37</v>
      </c>
      <c r="Q1103" s="24"/>
    </row>
    <row r="1104" spans="1:17" hidden="1" x14ac:dyDescent="0.35">
      <c r="A1104" t="s">
        <v>171</v>
      </c>
      <c r="B1104" s="72">
        <v>9013533102</v>
      </c>
      <c r="C1104" s="74" t="s">
        <v>45</v>
      </c>
      <c r="D1104" s="40">
        <v>61217.996322000006</v>
      </c>
      <c r="E1104" s="40">
        <v>57496.474999999999</v>
      </c>
      <c r="F1104" s="64">
        <f>Table323[[#This Row],[HES Single]]+Table323[[#This Row],[HES 2-4]]+Table323[[#This Row],[HES 4+]]</f>
        <v>26</v>
      </c>
      <c r="G1104" s="64">
        <v>26</v>
      </c>
      <c r="H1104" s="64">
        <v>0</v>
      </c>
      <c r="I1104" s="64">
        <v>0</v>
      </c>
      <c r="J1104" s="75">
        <v>39908.46</v>
      </c>
      <c r="K1104">
        <f t="shared" si="16"/>
        <v>0</v>
      </c>
      <c r="L1104" s="64">
        <v>0</v>
      </c>
      <c r="M1104" s="64">
        <v>0</v>
      </c>
      <c r="N1104" s="64">
        <v>0</v>
      </c>
      <c r="O1104" s="75">
        <v>0</v>
      </c>
      <c r="Q1104" s="24"/>
    </row>
    <row r="1105" spans="1:17" hidden="1" x14ac:dyDescent="0.35">
      <c r="A1105" t="s">
        <v>171</v>
      </c>
      <c r="B1105" s="72">
        <v>9013535200</v>
      </c>
      <c r="C1105" s="74" t="s">
        <v>45</v>
      </c>
      <c r="D1105" s="40">
        <v>376.17972000000003</v>
      </c>
      <c r="E1105" s="40">
        <v>0</v>
      </c>
      <c r="F1105" s="64">
        <f>Table323[[#This Row],[HES Single]]+Table323[[#This Row],[HES 2-4]]+Table323[[#This Row],[HES 4+]]</f>
        <v>0</v>
      </c>
      <c r="G1105" s="64">
        <v>0</v>
      </c>
      <c r="H1105" s="64">
        <v>0</v>
      </c>
      <c r="I1105" s="64">
        <v>0</v>
      </c>
      <c r="J1105" s="75">
        <v>0</v>
      </c>
      <c r="K1105">
        <f t="shared" si="16"/>
        <v>0</v>
      </c>
      <c r="L1105" s="64">
        <v>0</v>
      </c>
      <c r="M1105" s="64">
        <v>0</v>
      </c>
      <c r="N1105" s="64">
        <v>0</v>
      </c>
      <c r="O1105" s="75">
        <v>0</v>
      </c>
      <c r="Q1105" s="24"/>
    </row>
    <row r="1106" spans="1:17" hidden="1" x14ac:dyDescent="0.35">
      <c r="A1106" t="s">
        <v>172</v>
      </c>
      <c r="B1106" s="72">
        <v>9005310100</v>
      </c>
      <c r="C1106" s="74" t="s">
        <v>45</v>
      </c>
      <c r="D1106" s="40">
        <v>46978.149267000001</v>
      </c>
      <c r="E1106" s="40">
        <v>56563.3</v>
      </c>
      <c r="F1106" s="64">
        <f>Table323[[#This Row],[HES Single]]+Table323[[#This Row],[HES 2-4]]+Table323[[#This Row],[HES 4+]]</f>
        <v>13</v>
      </c>
      <c r="G1106" s="64">
        <v>13</v>
      </c>
      <c r="H1106" s="64">
        <v>0</v>
      </c>
      <c r="I1106" s="64">
        <v>0</v>
      </c>
      <c r="J1106" s="75">
        <v>22549.13</v>
      </c>
      <c r="K1106">
        <f t="shared" si="16"/>
        <v>0</v>
      </c>
      <c r="L1106" s="64">
        <v>0</v>
      </c>
      <c r="M1106" s="64">
        <v>0</v>
      </c>
      <c r="N1106" s="64">
        <v>0</v>
      </c>
      <c r="O1106" s="75">
        <v>0</v>
      </c>
      <c r="Q1106" s="24"/>
    </row>
    <row r="1107" spans="1:17" hidden="1" x14ac:dyDescent="0.35">
      <c r="A1107" t="s">
        <v>172</v>
      </c>
      <c r="B1107" s="72">
        <v>9005310200</v>
      </c>
      <c r="C1107" s="74" t="s">
        <v>45</v>
      </c>
      <c r="D1107" s="40">
        <v>20265.39039</v>
      </c>
      <c r="E1107" s="40">
        <v>5612.24</v>
      </c>
      <c r="F1107" s="64">
        <f>Table323[[#This Row],[HES Single]]+Table323[[#This Row],[HES 2-4]]+Table323[[#This Row],[HES 4+]]</f>
        <v>6</v>
      </c>
      <c r="G1107" s="64">
        <v>6</v>
      </c>
      <c r="H1107" s="64">
        <v>0</v>
      </c>
      <c r="I1107" s="64">
        <v>0</v>
      </c>
      <c r="J1107" s="75">
        <v>1085.21</v>
      </c>
      <c r="K1107">
        <f t="shared" si="16"/>
        <v>0</v>
      </c>
      <c r="L1107" s="64">
        <v>0</v>
      </c>
      <c r="M1107" s="64">
        <v>0</v>
      </c>
      <c r="N1107" s="64">
        <v>0</v>
      </c>
      <c r="O1107" s="75">
        <v>0</v>
      </c>
      <c r="Q1107" s="24"/>
    </row>
    <row r="1108" spans="1:17" hidden="1" x14ac:dyDescent="0.35">
      <c r="A1108" t="s">
        <v>172</v>
      </c>
      <c r="B1108" s="72">
        <v>9005310300</v>
      </c>
      <c r="C1108" s="74" t="s">
        <v>45</v>
      </c>
      <c r="D1108" s="40">
        <v>15107.104950000001</v>
      </c>
      <c r="E1108" s="40">
        <v>14784.33</v>
      </c>
      <c r="F1108" s="64">
        <f>Table323[[#This Row],[HES Single]]+Table323[[#This Row],[HES 2-4]]+Table323[[#This Row],[HES 4+]]</f>
        <v>2</v>
      </c>
      <c r="G1108" s="64">
        <v>2</v>
      </c>
      <c r="H1108" s="64">
        <v>0</v>
      </c>
      <c r="I1108" s="64">
        <v>0</v>
      </c>
      <c r="J1108" s="75">
        <v>840.24</v>
      </c>
      <c r="K1108">
        <f t="shared" si="16"/>
        <v>0</v>
      </c>
      <c r="L1108" s="64">
        <v>0</v>
      </c>
      <c r="M1108" s="64">
        <v>0</v>
      </c>
      <c r="N1108" s="64">
        <v>0</v>
      </c>
      <c r="O1108" s="75">
        <v>0</v>
      </c>
      <c r="Q1108" s="24"/>
    </row>
    <row r="1109" spans="1:17" hidden="1" x14ac:dyDescent="0.35">
      <c r="A1109" t="s">
        <v>172</v>
      </c>
      <c r="B1109" s="72">
        <v>9005310400</v>
      </c>
      <c r="C1109" s="74" t="s">
        <v>45</v>
      </c>
      <c r="D1109" s="40">
        <v>28452.308010000001</v>
      </c>
      <c r="E1109" s="40">
        <v>28110.3</v>
      </c>
      <c r="F1109" s="64">
        <f>Table323[[#This Row],[HES Single]]+Table323[[#This Row],[HES 2-4]]+Table323[[#This Row],[HES 4+]]</f>
        <v>10</v>
      </c>
      <c r="G1109" s="64">
        <v>10</v>
      </c>
      <c r="H1109" s="64">
        <v>0</v>
      </c>
      <c r="I1109" s="64">
        <v>0</v>
      </c>
      <c r="J1109" s="75">
        <v>14403.29</v>
      </c>
      <c r="K1109">
        <f t="shared" si="16"/>
        <v>0</v>
      </c>
      <c r="L1109" s="64">
        <v>0</v>
      </c>
      <c r="M1109" s="64">
        <v>0</v>
      </c>
      <c r="N1109" s="64">
        <v>0</v>
      </c>
      <c r="O1109" s="75">
        <v>0</v>
      </c>
      <c r="Q1109" s="24"/>
    </row>
    <row r="1110" spans="1:17" hidden="1" x14ac:dyDescent="0.35">
      <c r="A1110" t="s">
        <v>172</v>
      </c>
      <c r="B1110" s="72">
        <v>9005310500</v>
      </c>
      <c r="C1110" s="74" t="s">
        <v>45</v>
      </c>
      <c r="D1110" s="40">
        <v>20370.490707000001</v>
      </c>
      <c r="E1110" s="40">
        <v>45042.37</v>
      </c>
      <c r="F1110" s="64">
        <f>Table323[[#This Row],[HES Single]]+Table323[[#This Row],[HES 2-4]]+Table323[[#This Row],[HES 4+]]</f>
        <v>13</v>
      </c>
      <c r="G1110" s="64">
        <v>13</v>
      </c>
      <c r="H1110" s="64">
        <v>0</v>
      </c>
      <c r="I1110" s="64">
        <v>0</v>
      </c>
      <c r="J1110" s="75">
        <v>23069</v>
      </c>
      <c r="K1110">
        <f t="shared" si="16"/>
        <v>0</v>
      </c>
      <c r="L1110" s="64">
        <v>0</v>
      </c>
      <c r="M1110" s="64">
        <v>0</v>
      </c>
      <c r="N1110" s="64">
        <v>0</v>
      </c>
      <c r="O1110" s="75">
        <v>0</v>
      </c>
      <c r="Q1110" s="24"/>
    </row>
    <row r="1111" spans="1:17" hidden="1" x14ac:dyDescent="0.35">
      <c r="A1111" t="s">
        <v>172</v>
      </c>
      <c r="B1111" s="72">
        <v>9005310601</v>
      </c>
      <c r="C1111" s="74" t="s">
        <v>45</v>
      </c>
      <c r="D1111" s="40">
        <v>35170.094190000003</v>
      </c>
      <c r="E1111" s="40">
        <v>18001.21</v>
      </c>
      <c r="F1111" s="64">
        <f>Table323[[#This Row],[HES Single]]+Table323[[#This Row],[HES 2-4]]+Table323[[#This Row],[HES 4+]]</f>
        <v>14</v>
      </c>
      <c r="G1111" s="64">
        <v>14</v>
      </c>
      <c r="H1111" s="64">
        <v>0</v>
      </c>
      <c r="I1111" s="64">
        <v>0</v>
      </c>
      <c r="J1111" s="75">
        <v>13242.8</v>
      </c>
      <c r="K1111">
        <f t="shared" si="16"/>
        <v>0</v>
      </c>
      <c r="L1111" s="64">
        <v>0</v>
      </c>
      <c r="M1111" s="64">
        <v>0</v>
      </c>
      <c r="N1111" s="64">
        <v>0</v>
      </c>
      <c r="O1111" s="75">
        <v>0</v>
      </c>
      <c r="Q1111" s="24"/>
    </row>
    <row r="1112" spans="1:17" hidden="1" x14ac:dyDescent="0.35">
      <c r="A1112" t="s">
        <v>172</v>
      </c>
      <c r="B1112" s="72">
        <v>9005310602</v>
      </c>
      <c r="C1112" s="74" t="s">
        <v>45</v>
      </c>
      <c r="D1112" s="40">
        <v>43225.474488</v>
      </c>
      <c r="E1112" s="40">
        <v>22009.26</v>
      </c>
      <c r="F1112" s="64">
        <f>Table323[[#This Row],[HES Single]]+Table323[[#This Row],[HES 2-4]]+Table323[[#This Row],[HES 4+]]</f>
        <v>19</v>
      </c>
      <c r="G1112" s="64">
        <v>19</v>
      </c>
      <c r="H1112" s="64">
        <v>0</v>
      </c>
      <c r="I1112" s="64">
        <v>0</v>
      </c>
      <c r="J1112" s="75">
        <v>19190.759999999998</v>
      </c>
      <c r="K1112">
        <f t="shared" si="16"/>
        <v>0</v>
      </c>
      <c r="L1112" s="64">
        <v>0</v>
      </c>
      <c r="M1112" s="64">
        <v>0</v>
      </c>
      <c r="N1112" s="64">
        <v>0</v>
      </c>
      <c r="O1112" s="75">
        <v>0</v>
      </c>
      <c r="Q1112" s="24"/>
    </row>
    <row r="1113" spans="1:17" hidden="1" x14ac:dyDescent="0.35">
      <c r="A1113" t="s">
        <v>172</v>
      </c>
      <c r="B1113" s="72">
        <v>9005310700</v>
      </c>
      <c r="C1113" s="74" t="s">
        <v>45</v>
      </c>
      <c r="D1113" s="40">
        <v>251198.63903399999</v>
      </c>
      <c r="E1113" s="40">
        <v>375797.84</v>
      </c>
      <c r="F1113" s="64">
        <f>Table323[[#This Row],[HES Single]]+Table323[[#This Row],[HES 2-4]]+Table323[[#This Row],[HES 4+]]</f>
        <v>110</v>
      </c>
      <c r="G1113" s="64">
        <v>109</v>
      </c>
      <c r="H1113" s="64">
        <v>1</v>
      </c>
      <c r="I1113" s="64">
        <v>0</v>
      </c>
      <c r="J1113" s="75">
        <v>138511.4</v>
      </c>
      <c r="K1113">
        <f t="shared" si="16"/>
        <v>314</v>
      </c>
      <c r="L1113" s="64">
        <v>12</v>
      </c>
      <c r="M1113" s="64">
        <v>16</v>
      </c>
      <c r="N1113" s="64">
        <v>286</v>
      </c>
      <c r="O1113" s="75">
        <v>225430.94</v>
      </c>
      <c r="Q1113" s="24"/>
    </row>
    <row r="1114" spans="1:17" hidden="1" x14ac:dyDescent="0.35">
      <c r="A1114" t="s">
        <v>172</v>
      </c>
      <c r="B1114" s="72">
        <v>9005310801</v>
      </c>
      <c r="C1114" s="74" t="s">
        <v>45</v>
      </c>
      <c r="D1114" s="40">
        <v>22948.7307</v>
      </c>
      <c r="E1114" s="40">
        <v>24077.17</v>
      </c>
      <c r="F1114" s="64">
        <f>Table323[[#This Row],[HES Single]]+Table323[[#This Row],[HES 2-4]]+Table323[[#This Row],[HES 4+]]</f>
        <v>4</v>
      </c>
      <c r="G1114" s="64">
        <v>4</v>
      </c>
      <c r="H1114" s="64">
        <v>0</v>
      </c>
      <c r="I1114" s="64">
        <v>0</v>
      </c>
      <c r="J1114" s="75">
        <v>2353.54</v>
      </c>
      <c r="K1114">
        <f t="shared" si="16"/>
        <v>0</v>
      </c>
      <c r="L1114" s="64">
        <v>0</v>
      </c>
      <c r="M1114" s="64">
        <v>0</v>
      </c>
      <c r="N1114" s="64">
        <v>0</v>
      </c>
      <c r="O1114" s="75">
        <v>0</v>
      </c>
      <c r="Q1114" s="24"/>
    </row>
    <row r="1115" spans="1:17" hidden="1" x14ac:dyDescent="0.35">
      <c r="A1115" t="s">
        <v>172</v>
      </c>
      <c r="B1115" s="72">
        <v>9005310803</v>
      </c>
      <c r="C1115" s="74" t="s">
        <v>45</v>
      </c>
      <c r="D1115" s="40">
        <v>51567.210030000002</v>
      </c>
      <c r="E1115" s="40">
        <v>32602.01</v>
      </c>
      <c r="F1115" s="64">
        <f>Table323[[#This Row],[HES Single]]+Table323[[#This Row],[HES 2-4]]+Table323[[#This Row],[HES 4+]]</f>
        <v>9</v>
      </c>
      <c r="G1115" s="64">
        <v>9</v>
      </c>
      <c r="H1115" s="64">
        <v>0</v>
      </c>
      <c r="I1115" s="64">
        <v>0</v>
      </c>
      <c r="J1115" s="75">
        <v>9155.73</v>
      </c>
      <c r="K1115">
        <f t="shared" si="16"/>
        <v>0</v>
      </c>
      <c r="L1115" s="64">
        <v>0</v>
      </c>
      <c r="M1115" s="64">
        <v>0</v>
      </c>
      <c r="N1115" s="64">
        <v>0</v>
      </c>
      <c r="O1115" s="75">
        <v>0</v>
      </c>
      <c r="Q1115" s="24"/>
    </row>
    <row r="1116" spans="1:17" hidden="1" x14ac:dyDescent="0.35">
      <c r="A1116" t="s">
        <v>172</v>
      </c>
      <c r="B1116" s="72">
        <v>9005310804</v>
      </c>
      <c r="C1116" s="74" t="s">
        <v>45</v>
      </c>
      <c r="D1116" s="40">
        <v>24409.89747</v>
      </c>
      <c r="E1116" s="40">
        <v>24823.07</v>
      </c>
      <c r="F1116" s="64">
        <f>Table323[[#This Row],[HES Single]]+Table323[[#This Row],[HES 2-4]]+Table323[[#This Row],[HES 4+]]</f>
        <v>5</v>
      </c>
      <c r="G1116" s="64">
        <v>5</v>
      </c>
      <c r="H1116" s="64">
        <v>0</v>
      </c>
      <c r="I1116" s="64">
        <v>0</v>
      </c>
      <c r="J1116" s="75">
        <v>11250.29</v>
      </c>
      <c r="K1116">
        <f t="shared" si="16"/>
        <v>0</v>
      </c>
      <c r="L1116" s="64">
        <v>0</v>
      </c>
      <c r="M1116" s="64">
        <v>0</v>
      </c>
      <c r="N1116" s="64">
        <v>0</v>
      </c>
      <c r="O1116" s="75">
        <v>0</v>
      </c>
      <c r="Q1116" s="24"/>
    </row>
    <row r="1117" spans="1:17" hidden="1" x14ac:dyDescent="0.35">
      <c r="A1117" t="s">
        <v>172</v>
      </c>
      <c r="B1117" s="72">
        <v>9005320200</v>
      </c>
      <c r="C1117" s="74" t="s">
        <v>45</v>
      </c>
      <c r="D1117" s="40">
        <v>514.40466000000004</v>
      </c>
      <c r="E1117" s="40">
        <v>1662.09</v>
      </c>
      <c r="F1117" s="64">
        <f>Table323[[#This Row],[HES Single]]+Table323[[#This Row],[HES 2-4]]+Table323[[#This Row],[HES 4+]]</f>
        <v>1</v>
      </c>
      <c r="G1117" s="64">
        <v>1</v>
      </c>
      <c r="H1117" s="64">
        <v>0</v>
      </c>
      <c r="I1117" s="64">
        <v>0</v>
      </c>
      <c r="J1117" s="75">
        <v>1662.09</v>
      </c>
      <c r="K1117">
        <f t="shared" si="16"/>
        <v>0</v>
      </c>
      <c r="L1117" s="64">
        <v>0</v>
      </c>
      <c r="M1117" s="64">
        <v>0</v>
      </c>
      <c r="N1117" s="64">
        <v>0</v>
      </c>
      <c r="O1117" s="75">
        <v>0</v>
      </c>
      <c r="Q1117" s="24"/>
    </row>
    <row r="1118" spans="1:17" x14ac:dyDescent="0.35">
      <c r="A1118" t="s">
        <v>173</v>
      </c>
      <c r="B1118" s="72">
        <v>9001100300</v>
      </c>
      <c r="C1118" s="74" t="s">
        <v>45</v>
      </c>
      <c r="D1118" s="40">
        <v>3811.5693840000004</v>
      </c>
      <c r="E1118" s="40">
        <v>0</v>
      </c>
      <c r="F1118" s="64">
        <f>Table323[[#This Row],[HES Single]]+Table323[[#This Row],[HES 2-4]]+Table323[[#This Row],[HES 4+]]</f>
        <v>0</v>
      </c>
      <c r="G1118" s="64">
        <v>0</v>
      </c>
      <c r="H1118" s="64">
        <v>0</v>
      </c>
      <c r="I1118" s="64">
        <v>0</v>
      </c>
      <c r="J1118" s="75">
        <v>0</v>
      </c>
      <c r="K1118">
        <f t="shared" si="16"/>
        <v>0</v>
      </c>
      <c r="L1118" s="64">
        <v>0</v>
      </c>
      <c r="M1118" s="64">
        <v>0</v>
      </c>
      <c r="N1118" s="64">
        <v>0</v>
      </c>
      <c r="O1118" s="75">
        <v>0</v>
      </c>
      <c r="Q1118" s="24"/>
    </row>
    <row r="1119" spans="1:17" hidden="1" x14ac:dyDescent="0.35">
      <c r="A1119" t="s">
        <v>173</v>
      </c>
      <c r="B1119" s="72">
        <v>9003515101</v>
      </c>
      <c r="C1119" s="74" t="s">
        <v>45</v>
      </c>
      <c r="D1119" s="40">
        <v>31.7331</v>
      </c>
      <c r="E1119" s="40">
        <v>0</v>
      </c>
      <c r="F1119" s="64">
        <f>Table323[[#This Row],[HES Single]]+Table323[[#This Row],[HES 2-4]]+Table323[[#This Row],[HES 4+]]</f>
        <v>0</v>
      </c>
      <c r="G1119" s="64">
        <v>0</v>
      </c>
      <c r="H1119" s="64">
        <v>0</v>
      </c>
      <c r="I1119" s="64">
        <v>0</v>
      </c>
      <c r="J1119" s="75">
        <v>0</v>
      </c>
      <c r="K1119">
        <f t="shared" si="16"/>
        <v>0</v>
      </c>
      <c r="L1119" s="64">
        <v>0</v>
      </c>
      <c r="M1119" s="64">
        <v>0</v>
      </c>
      <c r="N1119" s="64">
        <v>0</v>
      </c>
      <c r="O1119" s="75">
        <v>0</v>
      </c>
      <c r="Q1119" s="24"/>
    </row>
    <row r="1120" spans="1:17" hidden="1" x14ac:dyDescent="0.35">
      <c r="A1120" t="s">
        <v>173</v>
      </c>
      <c r="B1120" s="72">
        <v>9011870100</v>
      </c>
      <c r="C1120" s="74" t="s">
        <v>45</v>
      </c>
      <c r="D1120" s="40">
        <v>10.74675</v>
      </c>
      <c r="E1120" s="40">
        <v>0</v>
      </c>
      <c r="F1120" s="64">
        <f>Table323[[#This Row],[HES Single]]+Table323[[#This Row],[HES 2-4]]+Table323[[#This Row],[HES 4+]]</f>
        <v>0</v>
      </c>
      <c r="G1120" s="64">
        <v>0</v>
      </c>
      <c r="H1120" s="64">
        <v>0</v>
      </c>
      <c r="I1120" s="64">
        <v>0</v>
      </c>
      <c r="J1120" s="75">
        <v>0</v>
      </c>
      <c r="K1120">
        <f t="shared" si="16"/>
        <v>0</v>
      </c>
      <c r="L1120" s="64">
        <v>0</v>
      </c>
      <c r="M1120" s="64">
        <v>0</v>
      </c>
      <c r="N1120" s="64">
        <v>0</v>
      </c>
      <c r="O1120" s="75">
        <v>0</v>
      </c>
      <c r="Q1120" s="24"/>
    </row>
    <row r="1121" spans="1:17" hidden="1" x14ac:dyDescent="0.35">
      <c r="A1121" t="s">
        <v>173</v>
      </c>
      <c r="B1121" s="72">
        <v>9013530400</v>
      </c>
      <c r="C1121" s="74" t="s">
        <v>45</v>
      </c>
      <c r="D1121" s="40">
        <v>41.533169999999998</v>
      </c>
      <c r="E1121" s="40">
        <v>0</v>
      </c>
      <c r="F1121" s="64">
        <f>Table323[[#This Row],[HES Single]]+Table323[[#This Row],[HES 2-4]]+Table323[[#This Row],[HES 4+]]</f>
        <v>0</v>
      </c>
      <c r="G1121" s="64">
        <v>0</v>
      </c>
      <c r="H1121" s="64">
        <v>0</v>
      </c>
      <c r="I1121" s="64">
        <v>0</v>
      </c>
      <c r="J1121" s="75">
        <v>0</v>
      </c>
      <c r="K1121">
        <f t="shared" si="16"/>
        <v>0</v>
      </c>
      <c r="L1121" s="64">
        <v>0</v>
      </c>
      <c r="M1121" s="64">
        <v>0</v>
      </c>
      <c r="N1121" s="64">
        <v>0</v>
      </c>
      <c r="O1121" s="75">
        <v>0</v>
      </c>
      <c r="Q1121" s="24"/>
    </row>
    <row r="1122" spans="1:17" hidden="1" x14ac:dyDescent="0.35">
      <c r="A1122" t="s">
        <v>173</v>
      </c>
      <c r="B1122" s="72">
        <v>9013850200</v>
      </c>
      <c r="C1122" s="74" t="s">
        <v>45</v>
      </c>
      <c r="D1122" s="40">
        <v>53.047890000000002</v>
      </c>
      <c r="E1122" s="40">
        <v>0</v>
      </c>
      <c r="F1122" s="64">
        <f>Table323[[#This Row],[HES Single]]+Table323[[#This Row],[HES 2-4]]+Table323[[#This Row],[HES 4+]]</f>
        <v>0</v>
      </c>
      <c r="G1122" s="64">
        <v>0</v>
      </c>
      <c r="H1122" s="64">
        <v>0</v>
      </c>
      <c r="I1122" s="64">
        <v>0</v>
      </c>
      <c r="J1122" s="75">
        <v>0</v>
      </c>
      <c r="K1122">
        <f t="shared" si="16"/>
        <v>0</v>
      </c>
      <c r="L1122" s="64">
        <v>0</v>
      </c>
      <c r="M1122" s="64">
        <v>0</v>
      </c>
      <c r="N1122" s="64">
        <v>0</v>
      </c>
      <c r="O1122" s="75">
        <v>0</v>
      </c>
      <c r="Q1122" s="24"/>
    </row>
    <row r="1123" spans="1:17" hidden="1" x14ac:dyDescent="0.35">
      <c r="A1123" t="s">
        <v>173</v>
      </c>
      <c r="B1123" s="72">
        <v>9013890100</v>
      </c>
      <c r="C1123" s="74" t="s">
        <v>45</v>
      </c>
      <c r="D1123" s="40">
        <v>1850.545431</v>
      </c>
      <c r="E1123" s="40">
        <v>0</v>
      </c>
      <c r="F1123" s="64">
        <f>Table323[[#This Row],[HES Single]]+Table323[[#This Row],[HES 2-4]]+Table323[[#This Row],[HES 4+]]</f>
        <v>0</v>
      </c>
      <c r="G1123" s="64">
        <v>0</v>
      </c>
      <c r="H1123" s="64">
        <v>0</v>
      </c>
      <c r="I1123" s="64">
        <v>0</v>
      </c>
      <c r="J1123" s="75">
        <v>0</v>
      </c>
      <c r="K1123">
        <f t="shared" si="16"/>
        <v>0</v>
      </c>
      <c r="L1123" s="64">
        <v>0</v>
      </c>
      <c r="M1123" s="64">
        <v>0</v>
      </c>
      <c r="N1123" s="64">
        <v>0</v>
      </c>
      <c r="O1123" s="75">
        <v>0</v>
      </c>
      <c r="Q1123" s="24"/>
    </row>
    <row r="1124" spans="1:17" hidden="1" x14ac:dyDescent="0.35">
      <c r="A1124" t="s">
        <v>173</v>
      </c>
      <c r="B1124" s="72">
        <v>9013890201</v>
      </c>
      <c r="C1124" s="74" t="s">
        <v>45</v>
      </c>
      <c r="D1124" s="40">
        <v>9575.5672530000011</v>
      </c>
      <c r="E1124" s="40">
        <v>27261.01</v>
      </c>
      <c r="F1124" s="64">
        <f>Table323[[#This Row],[HES Single]]+Table323[[#This Row],[HES 2-4]]+Table323[[#This Row],[HES 4+]]</f>
        <v>4</v>
      </c>
      <c r="G1124" s="64">
        <v>4</v>
      </c>
      <c r="H1124" s="64">
        <v>0</v>
      </c>
      <c r="I1124" s="64">
        <v>0</v>
      </c>
      <c r="J1124" s="75">
        <v>21091.93</v>
      </c>
      <c r="K1124">
        <f t="shared" si="16"/>
        <v>0</v>
      </c>
      <c r="L1124" s="64">
        <v>0</v>
      </c>
      <c r="M1124" s="64">
        <v>0</v>
      </c>
      <c r="N1124" s="64">
        <v>0</v>
      </c>
      <c r="O1124" s="75">
        <v>0</v>
      </c>
      <c r="Q1124" s="24"/>
    </row>
    <row r="1125" spans="1:17" hidden="1" x14ac:dyDescent="0.35">
      <c r="A1125" t="s">
        <v>173</v>
      </c>
      <c r="B1125" s="72">
        <v>9013890202</v>
      </c>
      <c r="C1125" s="74" t="s">
        <v>45</v>
      </c>
      <c r="D1125" s="40">
        <v>41.359290000000001</v>
      </c>
      <c r="E1125" s="40">
        <v>0</v>
      </c>
      <c r="F1125" s="64">
        <f>Table323[[#This Row],[HES Single]]+Table323[[#This Row],[HES 2-4]]+Table323[[#This Row],[HES 4+]]</f>
        <v>0</v>
      </c>
      <c r="G1125" s="64">
        <v>0</v>
      </c>
      <c r="H1125" s="64">
        <v>0</v>
      </c>
      <c r="I1125" s="64">
        <v>0</v>
      </c>
      <c r="J1125" s="75">
        <v>0</v>
      </c>
      <c r="K1125">
        <f t="shared" si="16"/>
        <v>0</v>
      </c>
      <c r="L1125" s="64">
        <v>0</v>
      </c>
      <c r="M1125" s="64">
        <v>0</v>
      </c>
      <c r="N1125" s="64">
        <v>0</v>
      </c>
      <c r="O1125" s="75">
        <v>0</v>
      </c>
      <c r="Q1125" s="24"/>
    </row>
    <row r="1126" spans="1:17" hidden="1" x14ac:dyDescent="0.35">
      <c r="A1126" t="s">
        <v>174</v>
      </c>
      <c r="B1126" s="72">
        <v>9003487202</v>
      </c>
      <c r="C1126" s="74" t="s">
        <v>45</v>
      </c>
      <c r="D1126" s="40">
        <v>293.35487999999998</v>
      </c>
      <c r="E1126" s="40">
        <v>0</v>
      </c>
      <c r="F1126" s="64">
        <f>Table323[[#This Row],[HES Single]]+Table323[[#This Row],[HES 2-4]]+Table323[[#This Row],[HES 4+]]</f>
        <v>0</v>
      </c>
      <c r="G1126" s="64">
        <v>0</v>
      </c>
      <c r="H1126" s="64">
        <v>0</v>
      </c>
      <c r="I1126" s="64">
        <v>0</v>
      </c>
      <c r="J1126" s="75">
        <v>0</v>
      </c>
      <c r="K1126">
        <f t="shared" si="16"/>
        <v>0</v>
      </c>
      <c r="L1126" s="64">
        <v>0</v>
      </c>
      <c r="M1126" s="64">
        <v>0</v>
      </c>
      <c r="N1126" s="64">
        <v>0</v>
      </c>
      <c r="O1126" s="75">
        <v>0</v>
      </c>
      <c r="Q1126" s="24"/>
    </row>
    <row r="1127" spans="1:17" hidden="1" x14ac:dyDescent="0.35">
      <c r="A1127" t="s">
        <v>174</v>
      </c>
      <c r="B1127" s="72">
        <v>9003514101</v>
      </c>
      <c r="C1127" s="74" t="s">
        <v>45</v>
      </c>
      <c r="D1127" s="40">
        <v>582.19371000000001</v>
      </c>
      <c r="E1127" s="40">
        <v>0</v>
      </c>
      <c r="F1127" s="64">
        <f>Table323[[#This Row],[HES Single]]+Table323[[#This Row],[HES 2-4]]+Table323[[#This Row],[HES 4+]]</f>
        <v>0</v>
      </c>
      <c r="G1127" s="64">
        <v>0</v>
      </c>
      <c r="H1127" s="64">
        <v>0</v>
      </c>
      <c r="I1127" s="64">
        <v>0</v>
      </c>
      <c r="J1127" s="75">
        <v>0</v>
      </c>
      <c r="K1127">
        <f t="shared" si="16"/>
        <v>0</v>
      </c>
      <c r="L1127" s="64">
        <v>0</v>
      </c>
      <c r="M1127" s="64">
        <v>0</v>
      </c>
      <c r="N1127" s="64">
        <v>0</v>
      </c>
      <c r="O1127" s="75">
        <v>0</v>
      </c>
      <c r="Q1127" s="24"/>
    </row>
    <row r="1128" spans="1:17" hidden="1" x14ac:dyDescent="0.35">
      <c r="A1128" t="s">
        <v>174</v>
      </c>
      <c r="B1128" s="72">
        <v>9013530100</v>
      </c>
      <c r="C1128" s="74" t="s">
        <v>45</v>
      </c>
      <c r="D1128" s="40">
        <v>19799.478930000001</v>
      </c>
      <c r="E1128" s="40">
        <v>13785.48</v>
      </c>
      <c r="F1128" s="64">
        <f>Table323[[#This Row],[HES Single]]+Table323[[#This Row],[HES 2-4]]+Table323[[#This Row],[HES 4+]]</f>
        <v>3</v>
      </c>
      <c r="G1128" s="64">
        <v>3</v>
      </c>
      <c r="H1128" s="64">
        <v>0</v>
      </c>
      <c r="I1128" s="64">
        <v>0</v>
      </c>
      <c r="J1128" s="75">
        <v>3889.79</v>
      </c>
      <c r="K1128">
        <f t="shared" si="16"/>
        <v>0</v>
      </c>
      <c r="L1128" s="64">
        <v>0</v>
      </c>
      <c r="M1128" s="64">
        <v>0</v>
      </c>
      <c r="N1128" s="64">
        <v>0</v>
      </c>
      <c r="O1128" s="75">
        <v>0</v>
      </c>
      <c r="Q1128" s="24"/>
    </row>
    <row r="1129" spans="1:17" hidden="1" x14ac:dyDescent="0.35">
      <c r="A1129" t="s">
        <v>174</v>
      </c>
      <c r="B1129" s="72">
        <v>9013530200</v>
      </c>
      <c r="C1129" s="74" t="s">
        <v>45</v>
      </c>
      <c r="D1129" s="40">
        <v>44195.624424000001</v>
      </c>
      <c r="E1129" s="40">
        <v>42881.964999999997</v>
      </c>
      <c r="F1129" s="64">
        <f>Table323[[#This Row],[HES Single]]+Table323[[#This Row],[HES 2-4]]+Table323[[#This Row],[HES 4+]]</f>
        <v>167</v>
      </c>
      <c r="G1129" s="64">
        <v>10</v>
      </c>
      <c r="H1129" s="64">
        <v>0</v>
      </c>
      <c r="I1129" s="64">
        <v>157</v>
      </c>
      <c r="J1129" s="75">
        <v>26782.42</v>
      </c>
      <c r="K1129">
        <f t="shared" si="16"/>
        <v>0</v>
      </c>
      <c r="L1129" s="64">
        <v>0</v>
      </c>
      <c r="M1129" s="64">
        <v>0</v>
      </c>
      <c r="N1129" s="64">
        <v>0</v>
      </c>
      <c r="O1129" s="75">
        <v>0</v>
      </c>
      <c r="Q1129" s="24"/>
    </row>
    <row r="1130" spans="1:17" hidden="1" x14ac:dyDescent="0.35">
      <c r="A1130" t="s">
        <v>174</v>
      </c>
      <c r="B1130" s="72">
        <v>9013530301</v>
      </c>
      <c r="C1130" s="74" t="s">
        <v>45</v>
      </c>
      <c r="D1130" s="40">
        <v>42793.975812000004</v>
      </c>
      <c r="E1130" s="40">
        <v>20861.705000000002</v>
      </c>
      <c r="F1130" s="64">
        <f>Table323[[#This Row],[HES Single]]+Table323[[#This Row],[HES 2-4]]+Table323[[#This Row],[HES 4+]]</f>
        <v>77</v>
      </c>
      <c r="G1130" s="64">
        <v>62</v>
      </c>
      <c r="H1130" s="64">
        <v>0</v>
      </c>
      <c r="I1130" s="64">
        <f>424-409</f>
        <v>15</v>
      </c>
      <c r="J1130" s="75">
        <f>131916.48-111056</f>
        <v>20860.48000000001</v>
      </c>
      <c r="K1130">
        <f t="shared" si="16"/>
        <v>0</v>
      </c>
      <c r="L1130" s="64">
        <v>0</v>
      </c>
      <c r="M1130" s="64">
        <v>0</v>
      </c>
      <c r="N1130" s="64">
        <v>0</v>
      </c>
      <c r="O1130" s="75">
        <v>0</v>
      </c>
      <c r="Q1130" s="24"/>
    </row>
    <row r="1131" spans="1:17" hidden="1" x14ac:dyDescent="0.35">
      <c r="A1131" t="s">
        <v>174</v>
      </c>
      <c r="B1131" s="72">
        <v>9013530302</v>
      </c>
      <c r="C1131" s="74" t="s">
        <v>45</v>
      </c>
      <c r="D1131" s="40">
        <v>203787.69568500001</v>
      </c>
      <c r="E1131" s="40">
        <v>544439.20499999996</v>
      </c>
      <c r="F1131" s="64">
        <f>Table323[[#This Row],[HES Single]]+Table323[[#This Row],[HES 2-4]]+Table323[[#This Row],[HES 4+]]</f>
        <v>444</v>
      </c>
      <c r="G1131" s="64">
        <v>35</v>
      </c>
      <c r="H1131" s="64">
        <v>0</v>
      </c>
      <c r="I1131" s="64">
        <v>409</v>
      </c>
      <c r="J1131" s="75">
        <v>149599.46</v>
      </c>
      <c r="K1131">
        <f t="shared" si="16"/>
        <v>654</v>
      </c>
      <c r="L1131" s="64">
        <v>6</v>
      </c>
      <c r="M1131" s="64">
        <v>15</v>
      </c>
      <c r="N1131" s="64">
        <v>633</v>
      </c>
      <c r="O1131" s="75">
        <v>153601.83000000002</v>
      </c>
      <c r="Q1131" s="24"/>
    </row>
    <row r="1132" spans="1:17" hidden="1" x14ac:dyDescent="0.35">
      <c r="A1132" t="s">
        <v>174</v>
      </c>
      <c r="B1132" s="72">
        <v>9013530400</v>
      </c>
      <c r="C1132" s="74" t="s">
        <v>45</v>
      </c>
      <c r="D1132" s="40">
        <v>36310.123437000002</v>
      </c>
      <c r="E1132" s="40">
        <v>23887.19</v>
      </c>
      <c r="F1132" s="64">
        <f>Table323[[#This Row],[HES Single]]+Table323[[#This Row],[HES 2-4]]+Table323[[#This Row],[HES 4+]]</f>
        <v>9</v>
      </c>
      <c r="G1132" s="64">
        <v>9</v>
      </c>
      <c r="H1132" s="64">
        <v>0</v>
      </c>
      <c r="I1132" s="64">
        <v>0</v>
      </c>
      <c r="J1132" s="75">
        <v>13194.36</v>
      </c>
      <c r="K1132">
        <f t="shared" si="16"/>
        <v>0</v>
      </c>
      <c r="L1132" s="64">
        <v>0</v>
      </c>
      <c r="M1132" s="64">
        <v>0</v>
      </c>
      <c r="N1132" s="64">
        <v>0</v>
      </c>
      <c r="O1132" s="75">
        <v>0</v>
      </c>
      <c r="Q1132" s="24"/>
    </row>
    <row r="1133" spans="1:17" hidden="1" x14ac:dyDescent="0.35">
      <c r="A1133" t="s">
        <v>174</v>
      </c>
      <c r="B1133" s="72">
        <v>9013530500</v>
      </c>
      <c r="C1133" s="74" t="s">
        <v>45</v>
      </c>
      <c r="D1133" s="40">
        <v>37183.288422000005</v>
      </c>
      <c r="E1133" s="40">
        <v>48754.07</v>
      </c>
      <c r="F1133" s="64">
        <f>Table323[[#This Row],[HES Single]]+Table323[[#This Row],[HES 2-4]]+Table323[[#This Row],[HES 4+]]</f>
        <v>20</v>
      </c>
      <c r="G1133" s="64">
        <v>20</v>
      </c>
      <c r="H1133" s="64">
        <v>0</v>
      </c>
      <c r="I1133" s="64">
        <v>0</v>
      </c>
      <c r="J1133" s="75">
        <v>34584.089999999997</v>
      </c>
      <c r="K1133">
        <f t="shared" si="16"/>
        <v>0</v>
      </c>
      <c r="L1133" s="64">
        <v>0</v>
      </c>
      <c r="M1133" s="64">
        <v>0</v>
      </c>
      <c r="N1133" s="64">
        <v>0</v>
      </c>
      <c r="O1133" s="75">
        <v>0</v>
      </c>
      <c r="Q1133" s="24"/>
    </row>
    <row r="1134" spans="1:17" hidden="1" x14ac:dyDescent="0.35">
      <c r="A1134" t="s">
        <v>174</v>
      </c>
      <c r="B1134" s="72">
        <v>9013530600</v>
      </c>
      <c r="C1134" s="74" t="s">
        <v>45</v>
      </c>
      <c r="D1134" s="40">
        <v>30857.598743999999</v>
      </c>
      <c r="E1134" s="40">
        <v>25912.400000000001</v>
      </c>
      <c r="F1134" s="64">
        <f>Table323[[#This Row],[HES Single]]+Table323[[#This Row],[HES 2-4]]+Table323[[#This Row],[HES 4+]]</f>
        <v>14</v>
      </c>
      <c r="G1134" s="64">
        <v>14</v>
      </c>
      <c r="H1134" s="64">
        <v>0</v>
      </c>
      <c r="I1134" s="64">
        <v>0</v>
      </c>
      <c r="J1134" s="75">
        <v>23220.58</v>
      </c>
      <c r="K1134">
        <f t="shared" si="16"/>
        <v>0</v>
      </c>
      <c r="L1134" s="64">
        <v>0</v>
      </c>
      <c r="M1134" s="64">
        <v>0</v>
      </c>
      <c r="N1134" s="64">
        <v>0</v>
      </c>
      <c r="O1134" s="75">
        <v>0</v>
      </c>
      <c r="Q1134" s="24"/>
    </row>
    <row r="1135" spans="1:17" hidden="1" x14ac:dyDescent="0.35">
      <c r="A1135" t="s">
        <v>174</v>
      </c>
      <c r="B1135" s="72">
        <v>9013533102</v>
      </c>
      <c r="C1135" s="74" t="s">
        <v>45</v>
      </c>
      <c r="D1135" s="40">
        <v>62.654760000000003</v>
      </c>
      <c r="E1135" s="40">
        <v>738.09</v>
      </c>
      <c r="F1135" s="64">
        <f>Table323[[#This Row],[HES Single]]+Table323[[#This Row],[HES 2-4]]+Table323[[#This Row],[HES 4+]]</f>
        <v>1</v>
      </c>
      <c r="G1135" s="64">
        <v>1</v>
      </c>
      <c r="H1135" s="64">
        <v>0</v>
      </c>
      <c r="I1135" s="64">
        <v>0</v>
      </c>
      <c r="J1135" s="75">
        <v>738.09</v>
      </c>
      <c r="K1135">
        <f t="shared" si="16"/>
        <v>0</v>
      </c>
      <c r="L1135" s="64">
        <v>0</v>
      </c>
      <c r="M1135" s="64">
        <v>0</v>
      </c>
      <c r="N1135" s="64">
        <v>0</v>
      </c>
      <c r="O1135" s="75">
        <v>0</v>
      </c>
      <c r="Q1135" s="24"/>
    </row>
    <row r="1136" spans="1:17" hidden="1" x14ac:dyDescent="0.35">
      <c r="A1136" t="s">
        <v>174</v>
      </c>
      <c r="B1136" s="72">
        <v>9013535100</v>
      </c>
      <c r="C1136" s="74" t="s">
        <v>45</v>
      </c>
      <c r="D1136" s="40">
        <v>948.94527000000005</v>
      </c>
      <c r="E1136" s="40">
        <v>0</v>
      </c>
      <c r="F1136" s="64">
        <f>Table323[[#This Row],[HES Single]]+Table323[[#This Row],[HES 2-4]]+Table323[[#This Row],[HES 4+]]</f>
        <v>0</v>
      </c>
      <c r="G1136" s="64">
        <v>0</v>
      </c>
      <c r="H1136" s="64">
        <v>0</v>
      </c>
      <c r="I1136" s="64">
        <v>0</v>
      </c>
      <c r="J1136" s="75">
        <v>0</v>
      </c>
      <c r="K1136">
        <f t="shared" si="16"/>
        <v>0</v>
      </c>
      <c r="L1136" s="64">
        <v>0</v>
      </c>
      <c r="M1136" s="64">
        <v>0</v>
      </c>
      <c r="N1136" s="64">
        <v>0</v>
      </c>
      <c r="O1136" s="75">
        <v>0</v>
      </c>
      <c r="Q1136" s="24"/>
    </row>
    <row r="1137" spans="1:17" hidden="1" x14ac:dyDescent="0.35">
      <c r="A1137" t="s">
        <v>174</v>
      </c>
      <c r="B1137" s="72">
        <v>9013535200</v>
      </c>
      <c r="C1137" s="74" t="s">
        <v>45</v>
      </c>
      <c r="D1137" s="40">
        <v>506.53176000000002</v>
      </c>
      <c r="E1137" s="40">
        <v>0</v>
      </c>
      <c r="F1137" s="64">
        <f>Table323[[#This Row],[HES Single]]+Table323[[#This Row],[HES 2-4]]+Table323[[#This Row],[HES 4+]]</f>
        <v>0</v>
      </c>
      <c r="G1137" s="64">
        <v>0</v>
      </c>
      <c r="H1137" s="64">
        <v>0</v>
      </c>
      <c r="I1137" s="64">
        <v>0</v>
      </c>
      <c r="J1137" s="75">
        <v>0</v>
      </c>
      <c r="K1137">
        <f t="shared" si="16"/>
        <v>0</v>
      </c>
      <c r="L1137" s="64">
        <v>0</v>
      </c>
      <c r="M1137" s="64">
        <v>0</v>
      </c>
      <c r="N1137" s="64">
        <v>0</v>
      </c>
      <c r="O1137" s="75">
        <v>0</v>
      </c>
      <c r="Q1137" s="24"/>
    </row>
    <row r="1138" spans="1:17" hidden="1" x14ac:dyDescent="0.35">
      <c r="A1138" t="s">
        <v>175</v>
      </c>
      <c r="B1138" s="72">
        <v>9011708100</v>
      </c>
      <c r="C1138" s="74" t="s">
        <v>45</v>
      </c>
      <c r="D1138" s="40">
        <v>49197.796052999998</v>
      </c>
      <c r="E1138" s="40">
        <v>81345.205000000002</v>
      </c>
      <c r="F1138" s="64">
        <f>Table323[[#This Row],[HES Single]]+Table323[[#This Row],[HES 2-4]]+Table323[[#This Row],[HES 4+]]</f>
        <v>14</v>
      </c>
      <c r="G1138" s="64">
        <v>14</v>
      </c>
      <c r="H1138" s="64">
        <v>0</v>
      </c>
      <c r="I1138" s="64">
        <v>0</v>
      </c>
      <c r="J1138" s="75">
        <v>27381.3</v>
      </c>
      <c r="K1138">
        <f t="shared" si="16"/>
        <v>0</v>
      </c>
      <c r="L1138" s="64">
        <v>0</v>
      </c>
      <c r="M1138" s="64">
        <v>0</v>
      </c>
      <c r="N1138" s="64">
        <v>0</v>
      </c>
      <c r="O1138" s="75">
        <v>0</v>
      </c>
      <c r="Q1138" s="24"/>
    </row>
    <row r="1139" spans="1:17" hidden="1" x14ac:dyDescent="0.35">
      <c r="A1139" t="s">
        <v>175</v>
      </c>
      <c r="B1139" s="72">
        <v>9011709100</v>
      </c>
      <c r="C1139" s="74" t="s">
        <v>45</v>
      </c>
      <c r="D1139" s="40">
        <v>165.30674999999999</v>
      </c>
      <c r="E1139" s="40">
        <v>0</v>
      </c>
      <c r="F1139" s="64">
        <f>Table323[[#This Row],[HES Single]]+Table323[[#This Row],[HES 2-4]]+Table323[[#This Row],[HES 4+]]</f>
        <v>0</v>
      </c>
      <c r="G1139" s="64">
        <v>0</v>
      </c>
      <c r="H1139" s="64">
        <v>0</v>
      </c>
      <c r="I1139" s="64">
        <v>0</v>
      </c>
      <c r="J1139" s="75">
        <v>0</v>
      </c>
      <c r="K1139">
        <f t="shared" si="16"/>
        <v>0</v>
      </c>
      <c r="L1139" s="64">
        <v>0</v>
      </c>
      <c r="M1139" s="64">
        <v>0</v>
      </c>
      <c r="N1139" s="64">
        <v>0</v>
      </c>
      <c r="O1139" s="75">
        <v>0</v>
      </c>
      <c r="Q1139" s="24"/>
    </row>
    <row r="1140" spans="1:17" hidden="1" x14ac:dyDescent="0.35">
      <c r="A1140" t="s">
        <v>175</v>
      </c>
      <c r="B1140" s="72">
        <v>9015908100</v>
      </c>
      <c r="C1140" s="74" t="s">
        <v>45</v>
      </c>
      <c r="D1140" s="40">
        <v>20.31015</v>
      </c>
      <c r="E1140" s="40">
        <v>0</v>
      </c>
      <c r="F1140" s="64">
        <f>Table323[[#This Row],[HES Single]]+Table323[[#This Row],[HES 2-4]]+Table323[[#This Row],[HES 4+]]</f>
        <v>0</v>
      </c>
      <c r="G1140" s="64">
        <v>0</v>
      </c>
      <c r="H1140" s="64">
        <v>0</v>
      </c>
      <c r="I1140" s="64">
        <v>0</v>
      </c>
      <c r="J1140" s="75">
        <v>0</v>
      </c>
      <c r="K1140">
        <f t="shared" si="16"/>
        <v>0</v>
      </c>
      <c r="L1140" s="64">
        <v>0</v>
      </c>
      <c r="M1140" s="64">
        <v>0</v>
      </c>
      <c r="N1140" s="64">
        <v>0</v>
      </c>
      <c r="O1140" s="75">
        <v>0</v>
      </c>
      <c r="Q1140" s="24"/>
    </row>
    <row r="1141" spans="1:17" x14ac:dyDescent="0.35">
      <c r="A1141" t="s">
        <v>176</v>
      </c>
      <c r="B1141" s="72">
        <v>9001100300</v>
      </c>
      <c r="C1141" s="74" t="s">
        <v>45</v>
      </c>
      <c r="D1141" s="40">
        <v>11539.887681000002</v>
      </c>
      <c r="E1141" s="40">
        <v>0</v>
      </c>
      <c r="F1141" s="64">
        <f>Table323[[#This Row],[HES Single]]+Table323[[#This Row],[HES 2-4]]+Table323[[#This Row],[HES 4+]]</f>
        <v>0</v>
      </c>
      <c r="G1141" s="64">
        <v>0</v>
      </c>
      <c r="H1141" s="64">
        <v>0</v>
      </c>
      <c r="I1141" s="64">
        <v>0</v>
      </c>
      <c r="J1141" s="75">
        <v>0</v>
      </c>
      <c r="K1141">
        <f t="shared" si="16"/>
        <v>0</v>
      </c>
      <c r="L1141" s="64">
        <v>0</v>
      </c>
      <c r="M1141" s="64">
        <v>0</v>
      </c>
      <c r="N1141" s="64">
        <v>0</v>
      </c>
      <c r="O1141" s="75">
        <v>0</v>
      </c>
      <c r="Q1141" s="24"/>
    </row>
    <row r="1142" spans="1:17" x14ac:dyDescent="0.35">
      <c r="A1142" t="s">
        <v>176</v>
      </c>
      <c r="B1142" s="72">
        <v>9001102010</v>
      </c>
      <c r="C1142" s="74" t="s">
        <v>45</v>
      </c>
      <c r="D1142" s="40">
        <v>239.16711000000001</v>
      </c>
      <c r="E1142" s="40">
        <v>0</v>
      </c>
      <c r="F1142" s="64">
        <f>Table323[[#This Row],[HES Single]]+Table323[[#This Row],[HES 2-4]]+Table323[[#This Row],[HES 4+]]</f>
        <v>0</v>
      </c>
      <c r="G1142" s="64">
        <v>0</v>
      </c>
      <c r="H1142" s="64">
        <v>0</v>
      </c>
      <c r="I1142" s="64">
        <v>0</v>
      </c>
      <c r="J1142" s="75">
        <v>0</v>
      </c>
      <c r="K1142">
        <f t="shared" si="16"/>
        <v>0</v>
      </c>
      <c r="L1142" s="64">
        <v>0</v>
      </c>
      <c r="M1142" s="64">
        <v>0</v>
      </c>
      <c r="N1142" s="64">
        <v>0</v>
      </c>
      <c r="O1142" s="75">
        <v>0</v>
      </c>
      <c r="Q1142" s="24"/>
    </row>
    <row r="1143" spans="1:17" x14ac:dyDescent="0.35">
      <c r="A1143" t="s">
        <v>176</v>
      </c>
      <c r="B1143" s="72">
        <v>9001205300</v>
      </c>
      <c r="C1143" s="74" t="s">
        <v>45</v>
      </c>
      <c r="D1143" s="40">
        <v>28.96068</v>
      </c>
      <c r="E1143" s="40">
        <v>0</v>
      </c>
      <c r="F1143" s="64">
        <f>Table323[[#This Row],[HES Single]]+Table323[[#This Row],[HES 2-4]]+Table323[[#This Row],[HES 4+]]</f>
        <v>0</v>
      </c>
      <c r="G1143" s="64">
        <v>0</v>
      </c>
      <c r="H1143" s="64">
        <v>0</v>
      </c>
      <c r="I1143" s="64">
        <v>0</v>
      </c>
      <c r="J1143" s="75">
        <v>0</v>
      </c>
      <c r="K1143">
        <f t="shared" si="16"/>
        <v>0</v>
      </c>
      <c r="L1143" s="64">
        <v>0</v>
      </c>
      <c r="M1143" s="64">
        <v>0</v>
      </c>
      <c r="N1143" s="64">
        <v>0</v>
      </c>
      <c r="O1143" s="75">
        <v>0</v>
      </c>
      <c r="Q1143" s="24"/>
    </row>
    <row r="1144" spans="1:17" x14ac:dyDescent="0.35">
      <c r="A1144" t="s">
        <v>176</v>
      </c>
      <c r="B1144" s="72">
        <v>9001210500</v>
      </c>
      <c r="C1144" s="74" t="s">
        <v>45</v>
      </c>
      <c r="D1144" s="40">
        <v>75.188609999999997</v>
      </c>
      <c r="E1144" s="40">
        <v>0</v>
      </c>
      <c r="F1144" s="64">
        <f>Table323[[#This Row],[HES Single]]+Table323[[#This Row],[HES 2-4]]+Table323[[#This Row],[HES 4+]]</f>
        <v>0</v>
      </c>
      <c r="G1144" s="64">
        <v>0</v>
      </c>
      <c r="H1144" s="64">
        <v>0</v>
      </c>
      <c r="I1144" s="64">
        <v>0</v>
      </c>
      <c r="J1144" s="75">
        <v>0</v>
      </c>
      <c r="K1144">
        <f t="shared" si="16"/>
        <v>0</v>
      </c>
      <c r="L1144" s="64">
        <v>0</v>
      </c>
      <c r="M1144" s="64">
        <v>0</v>
      </c>
      <c r="N1144" s="64">
        <v>0</v>
      </c>
      <c r="O1144" s="75">
        <v>0</v>
      </c>
      <c r="Q1144" s="24"/>
    </row>
    <row r="1145" spans="1:17" x14ac:dyDescent="0.35">
      <c r="A1145" t="s">
        <v>176</v>
      </c>
      <c r="B1145" s="72">
        <v>9001505000</v>
      </c>
      <c r="C1145" s="74" t="s">
        <v>45</v>
      </c>
      <c r="D1145" s="40">
        <v>78.352260000000001</v>
      </c>
      <c r="E1145" s="40">
        <v>0</v>
      </c>
      <c r="F1145" s="64">
        <f>Table323[[#This Row],[HES Single]]+Table323[[#This Row],[HES 2-4]]+Table323[[#This Row],[HES 4+]]</f>
        <v>0</v>
      </c>
      <c r="G1145" s="64">
        <v>0</v>
      </c>
      <c r="H1145" s="64">
        <v>0</v>
      </c>
      <c r="I1145" s="64">
        <v>0</v>
      </c>
      <c r="J1145" s="75">
        <v>0</v>
      </c>
      <c r="K1145">
        <f t="shared" si="16"/>
        <v>0</v>
      </c>
      <c r="L1145" s="64">
        <v>0</v>
      </c>
      <c r="M1145" s="64">
        <v>0</v>
      </c>
      <c r="N1145" s="64">
        <v>0</v>
      </c>
      <c r="O1145" s="75">
        <v>0</v>
      </c>
      <c r="Q1145" s="24"/>
    </row>
    <row r="1146" spans="1:17" hidden="1" x14ac:dyDescent="0.35">
      <c r="A1146" t="s">
        <v>176</v>
      </c>
      <c r="B1146" s="72">
        <v>9005253400</v>
      </c>
      <c r="C1146" s="74" t="s">
        <v>45</v>
      </c>
      <c r="D1146" s="40">
        <v>97.189260000000004</v>
      </c>
      <c r="E1146" s="40">
        <v>0</v>
      </c>
      <c r="F1146" s="64">
        <f>Table323[[#This Row],[HES Single]]+Table323[[#This Row],[HES 2-4]]+Table323[[#This Row],[HES 4+]]</f>
        <v>0</v>
      </c>
      <c r="G1146" s="64">
        <v>0</v>
      </c>
      <c r="H1146" s="64">
        <v>0</v>
      </c>
      <c r="I1146" s="64">
        <v>0</v>
      </c>
      <c r="J1146" s="75">
        <v>0</v>
      </c>
      <c r="K1146">
        <f t="shared" si="16"/>
        <v>0</v>
      </c>
      <c r="L1146" s="64">
        <v>0</v>
      </c>
      <c r="M1146" s="64">
        <v>0</v>
      </c>
      <c r="N1146" s="64">
        <v>0</v>
      </c>
      <c r="O1146" s="75">
        <v>0</v>
      </c>
      <c r="Q1146" s="24"/>
    </row>
    <row r="1147" spans="1:17" hidden="1" x14ac:dyDescent="0.35">
      <c r="A1147" t="s">
        <v>176</v>
      </c>
      <c r="B1147" s="72">
        <v>9005263200</v>
      </c>
      <c r="C1147" s="74" t="s">
        <v>45</v>
      </c>
      <c r="D1147" s="40">
        <v>673.37976300000003</v>
      </c>
      <c r="E1147" s="40">
        <v>200</v>
      </c>
      <c r="F1147" s="64">
        <f>Table323[[#This Row],[HES Single]]+Table323[[#This Row],[HES 2-4]]+Table323[[#This Row],[HES 4+]]</f>
        <v>0</v>
      </c>
      <c r="G1147" s="64">
        <v>0</v>
      </c>
      <c r="H1147" s="64">
        <v>0</v>
      </c>
      <c r="I1147" s="64">
        <v>0</v>
      </c>
      <c r="J1147" s="75">
        <v>0</v>
      </c>
      <c r="K1147">
        <f t="shared" si="16"/>
        <v>0</v>
      </c>
      <c r="L1147" s="64">
        <v>0</v>
      </c>
      <c r="M1147" s="64">
        <v>0</v>
      </c>
      <c r="N1147" s="64">
        <v>0</v>
      </c>
      <c r="O1147" s="75">
        <v>0</v>
      </c>
      <c r="Q1147" s="24"/>
    </row>
    <row r="1148" spans="1:17" hidden="1" x14ac:dyDescent="0.35">
      <c r="A1148" t="s">
        <v>176</v>
      </c>
      <c r="B1148" s="72">
        <v>9005265100</v>
      </c>
      <c r="C1148" s="74" t="s">
        <v>45</v>
      </c>
      <c r="D1148" s="40">
        <v>26432.531454</v>
      </c>
      <c r="E1148" s="40">
        <v>64497.67</v>
      </c>
      <c r="F1148" s="64">
        <f>Table323[[#This Row],[HES Single]]+Table323[[#This Row],[HES 2-4]]+Table323[[#This Row],[HES 4+]]</f>
        <v>13</v>
      </c>
      <c r="G1148" s="64">
        <v>13</v>
      </c>
      <c r="H1148" s="64">
        <v>0</v>
      </c>
      <c r="I1148" s="64">
        <v>0</v>
      </c>
      <c r="J1148" s="75">
        <v>24773.47</v>
      </c>
      <c r="K1148">
        <f t="shared" si="16"/>
        <v>0</v>
      </c>
      <c r="L1148" s="64">
        <v>0</v>
      </c>
      <c r="M1148" s="64">
        <v>0</v>
      </c>
      <c r="N1148" s="64">
        <v>0</v>
      </c>
      <c r="O1148" s="75">
        <v>0</v>
      </c>
      <c r="Q1148" s="24"/>
    </row>
    <row r="1149" spans="1:17" hidden="1" x14ac:dyDescent="0.35">
      <c r="A1149" t="s">
        <v>176</v>
      </c>
      <c r="B1149" s="72">
        <v>9005266100</v>
      </c>
      <c r="C1149" s="74" t="s">
        <v>45</v>
      </c>
      <c r="D1149" s="40">
        <v>128.50215</v>
      </c>
      <c r="E1149" s="40">
        <v>761.79</v>
      </c>
      <c r="F1149" s="64">
        <f>Table323[[#This Row],[HES Single]]+Table323[[#This Row],[HES 2-4]]+Table323[[#This Row],[HES 4+]]</f>
        <v>1</v>
      </c>
      <c r="G1149" s="64">
        <v>1</v>
      </c>
      <c r="H1149" s="64">
        <v>0</v>
      </c>
      <c r="I1149" s="64">
        <v>0</v>
      </c>
      <c r="J1149" s="75">
        <v>761.79</v>
      </c>
      <c r="K1149">
        <f t="shared" si="16"/>
        <v>0</v>
      </c>
      <c r="L1149" s="64">
        <v>0</v>
      </c>
      <c r="M1149" s="64">
        <v>0</v>
      </c>
      <c r="N1149" s="64">
        <v>0</v>
      </c>
      <c r="O1149" s="75">
        <v>0</v>
      </c>
      <c r="Q1149" s="24"/>
    </row>
    <row r="1150" spans="1:17" hidden="1" x14ac:dyDescent="0.35">
      <c r="A1150" t="s">
        <v>176</v>
      </c>
      <c r="B1150" s="72">
        <v>9005267100</v>
      </c>
      <c r="C1150" s="74" t="s">
        <v>45</v>
      </c>
      <c r="D1150" s="40">
        <v>944.33744999999999</v>
      </c>
      <c r="E1150" s="40">
        <v>0</v>
      </c>
      <c r="F1150" s="64">
        <f>Table323[[#This Row],[HES Single]]+Table323[[#This Row],[HES 2-4]]+Table323[[#This Row],[HES 4+]]</f>
        <v>0</v>
      </c>
      <c r="G1150" s="64">
        <v>0</v>
      </c>
      <c r="H1150" s="64">
        <v>0</v>
      </c>
      <c r="I1150" s="64">
        <v>0</v>
      </c>
      <c r="J1150" s="75">
        <v>0</v>
      </c>
      <c r="K1150">
        <f t="shared" si="16"/>
        <v>0</v>
      </c>
      <c r="L1150" s="64">
        <v>0</v>
      </c>
      <c r="M1150" s="64">
        <v>0</v>
      </c>
      <c r="N1150" s="64">
        <v>0</v>
      </c>
      <c r="O1150" s="75">
        <v>0</v>
      </c>
      <c r="Q1150" s="24"/>
    </row>
    <row r="1151" spans="1:17" hidden="1" x14ac:dyDescent="0.35">
      <c r="A1151" t="s">
        <v>176</v>
      </c>
      <c r="B1151" s="72">
        <v>9005268100</v>
      </c>
      <c r="C1151" s="74" t="s">
        <v>45</v>
      </c>
      <c r="D1151" s="40">
        <v>96.174959999999999</v>
      </c>
      <c r="E1151" s="40">
        <v>0</v>
      </c>
      <c r="F1151" s="64">
        <f>Table323[[#This Row],[HES Single]]+Table323[[#This Row],[HES 2-4]]+Table323[[#This Row],[HES 4+]]</f>
        <v>0</v>
      </c>
      <c r="G1151" s="64">
        <v>0</v>
      </c>
      <c r="H1151" s="64">
        <v>0</v>
      </c>
      <c r="I1151" s="64">
        <v>0</v>
      </c>
      <c r="J1151" s="75">
        <v>0</v>
      </c>
      <c r="K1151">
        <f t="shared" si="16"/>
        <v>0</v>
      </c>
      <c r="L1151" s="64">
        <v>0</v>
      </c>
      <c r="M1151" s="64">
        <v>0</v>
      </c>
      <c r="N1151" s="64">
        <v>0</v>
      </c>
      <c r="O1151" s="75">
        <v>0</v>
      </c>
      <c r="Q1151" s="24"/>
    </row>
    <row r="1152" spans="1:17" hidden="1" x14ac:dyDescent="0.35">
      <c r="A1152" t="s">
        <v>176</v>
      </c>
      <c r="B1152" s="72">
        <v>9005362101</v>
      </c>
      <c r="C1152" s="74" t="s">
        <v>45</v>
      </c>
      <c r="D1152" s="40">
        <v>113.63541000000001</v>
      </c>
      <c r="E1152" s="40">
        <v>0</v>
      </c>
      <c r="F1152" s="64">
        <f>Table323[[#This Row],[HES Single]]+Table323[[#This Row],[HES 2-4]]+Table323[[#This Row],[HES 4+]]</f>
        <v>0</v>
      </c>
      <c r="G1152" s="64">
        <v>0</v>
      </c>
      <c r="H1152" s="64">
        <v>0</v>
      </c>
      <c r="I1152" s="64">
        <v>0</v>
      </c>
      <c r="J1152" s="75">
        <v>0</v>
      </c>
      <c r="K1152">
        <f t="shared" si="16"/>
        <v>0</v>
      </c>
      <c r="L1152" s="64">
        <v>0</v>
      </c>
      <c r="M1152" s="64">
        <v>0</v>
      </c>
      <c r="N1152" s="64">
        <v>0</v>
      </c>
      <c r="O1152" s="75">
        <v>0</v>
      </c>
      <c r="Q1152" s="24"/>
    </row>
    <row r="1153" spans="1:17" hidden="1" x14ac:dyDescent="0.35">
      <c r="A1153" t="s">
        <v>177</v>
      </c>
      <c r="B1153" s="72">
        <v>9005253200</v>
      </c>
      <c r="C1153" s="74" t="s">
        <v>45</v>
      </c>
      <c r="D1153" s="40">
        <v>143.67801</v>
      </c>
      <c r="E1153" s="40">
        <v>0</v>
      </c>
      <c r="F1153" s="64">
        <f>Table323[[#This Row],[HES Single]]+Table323[[#This Row],[HES 2-4]]+Table323[[#This Row],[HES 4+]]</f>
        <v>0</v>
      </c>
      <c r="G1153" s="64">
        <v>0</v>
      </c>
      <c r="H1153" s="64">
        <v>0</v>
      </c>
      <c r="I1153" s="64">
        <v>0</v>
      </c>
      <c r="J1153" s="75">
        <v>0</v>
      </c>
      <c r="K1153">
        <f t="shared" si="16"/>
        <v>0</v>
      </c>
      <c r="L1153" s="64">
        <v>0</v>
      </c>
      <c r="M1153" s="64">
        <v>0</v>
      </c>
      <c r="N1153" s="64">
        <v>0</v>
      </c>
      <c r="O1153" s="75">
        <v>0</v>
      </c>
      <c r="Q1153" s="24"/>
    </row>
    <row r="1154" spans="1:17" hidden="1" x14ac:dyDescent="0.35">
      <c r="A1154" t="s">
        <v>177</v>
      </c>
      <c r="B1154" s="72">
        <v>9005253500</v>
      </c>
      <c r="C1154" s="74" t="s">
        <v>45</v>
      </c>
      <c r="D1154" s="40">
        <v>728.23359000000005</v>
      </c>
      <c r="E1154" s="40">
        <v>0</v>
      </c>
      <c r="F1154" s="64">
        <f>Table323[[#This Row],[HES Single]]+Table323[[#This Row],[HES 2-4]]+Table323[[#This Row],[HES 4+]]</f>
        <v>0</v>
      </c>
      <c r="G1154" s="64">
        <v>0</v>
      </c>
      <c r="H1154" s="64">
        <v>0</v>
      </c>
      <c r="I1154" s="64">
        <v>0</v>
      </c>
      <c r="J1154" s="75">
        <v>0</v>
      </c>
      <c r="K1154">
        <f t="shared" si="16"/>
        <v>0</v>
      </c>
      <c r="L1154" s="64">
        <v>0</v>
      </c>
      <c r="M1154" s="64">
        <v>0</v>
      </c>
      <c r="N1154" s="64">
        <v>0</v>
      </c>
      <c r="O1154" s="75">
        <v>0</v>
      </c>
      <c r="Q1154" s="24"/>
    </row>
    <row r="1155" spans="1:17" hidden="1" x14ac:dyDescent="0.35">
      <c r="A1155" t="s">
        <v>177</v>
      </c>
      <c r="B1155" s="72">
        <v>9005265100</v>
      </c>
      <c r="C1155" s="74" t="s">
        <v>45</v>
      </c>
      <c r="D1155" s="40">
        <v>1980.96171</v>
      </c>
      <c r="E1155" s="40">
        <v>0</v>
      </c>
      <c r="F1155" s="64">
        <f>Table323[[#This Row],[HES Single]]+Table323[[#This Row],[HES 2-4]]+Table323[[#This Row],[HES 4+]]</f>
        <v>0</v>
      </c>
      <c r="G1155" s="64">
        <v>0</v>
      </c>
      <c r="H1155" s="64">
        <v>0</v>
      </c>
      <c r="I1155" s="64">
        <v>0</v>
      </c>
      <c r="J1155" s="75">
        <v>0</v>
      </c>
      <c r="K1155">
        <f t="shared" si="16"/>
        <v>0</v>
      </c>
      <c r="L1155" s="64">
        <v>0</v>
      </c>
      <c r="M1155" s="64">
        <v>0</v>
      </c>
      <c r="N1155" s="64">
        <v>0</v>
      </c>
      <c r="O1155" s="75">
        <v>0</v>
      </c>
      <c r="Q1155" s="24"/>
    </row>
    <row r="1156" spans="1:17" hidden="1" x14ac:dyDescent="0.35">
      <c r="A1156" t="s">
        <v>177</v>
      </c>
      <c r="B1156" s="72">
        <v>9005267100</v>
      </c>
      <c r="C1156" s="74" t="s">
        <v>45</v>
      </c>
      <c r="D1156" s="40">
        <v>132197.89646699998</v>
      </c>
      <c r="E1156" s="40">
        <v>101261.93</v>
      </c>
      <c r="F1156" s="64">
        <f>Table323[[#This Row],[HES Single]]+Table323[[#This Row],[HES 2-4]]+Table323[[#This Row],[HES 4+]]</f>
        <v>33</v>
      </c>
      <c r="G1156" s="64">
        <v>33</v>
      </c>
      <c r="H1156" s="64">
        <v>0</v>
      </c>
      <c r="I1156" s="64">
        <v>0</v>
      </c>
      <c r="J1156" s="75">
        <v>59402.43</v>
      </c>
      <c r="K1156">
        <f t="shared" si="16"/>
        <v>0</v>
      </c>
      <c r="L1156" s="64">
        <v>0</v>
      </c>
      <c r="M1156" s="64">
        <v>0</v>
      </c>
      <c r="N1156" s="64">
        <v>0</v>
      </c>
      <c r="O1156" s="75">
        <v>0</v>
      </c>
      <c r="Q1156" s="24"/>
    </row>
    <row r="1157" spans="1:17" hidden="1" x14ac:dyDescent="0.35">
      <c r="A1157" t="s">
        <v>177</v>
      </c>
      <c r="B1157" s="72">
        <v>9005362102</v>
      </c>
      <c r="C1157" s="74" t="s">
        <v>45</v>
      </c>
      <c r="D1157" s="40">
        <v>473.65395000000001</v>
      </c>
      <c r="E1157" s="40">
        <v>2065.66</v>
      </c>
      <c r="F1157" s="64">
        <f>Table323[[#This Row],[HES Single]]+Table323[[#This Row],[HES 2-4]]+Table323[[#This Row],[HES 4+]]</f>
        <v>2</v>
      </c>
      <c r="G1157" s="64">
        <v>2</v>
      </c>
      <c r="H1157" s="64">
        <v>0</v>
      </c>
      <c r="I1157" s="64">
        <v>0</v>
      </c>
      <c r="J1157" s="75">
        <v>2065.66</v>
      </c>
      <c r="K1157">
        <f t="shared" si="16"/>
        <v>0</v>
      </c>
      <c r="L1157" s="64">
        <v>0</v>
      </c>
      <c r="M1157" s="64">
        <v>0</v>
      </c>
      <c r="N1157" s="64">
        <v>0</v>
      </c>
      <c r="O1157" s="75">
        <v>0</v>
      </c>
      <c r="Q1157" s="24"/>
    </row>
    <row r="1158" spans="1:17" hidden="1" x14ac:dyDescent="0.35">
      <c r="A1158" t="s">
        <v>178</v>
      </c>
      <c r="B1158" s="72">
        <v>9009345100</v>
      </c>
      <c r="C1158" s="74" t="s">
        <v>45</v>
      </c>
      <c r="D1158" s="40">
        <v>1078.4423999999999</v>
      </c>
      <c r="E1158" s="40">
        <v>3956.62</v>
      </c>
      <c r="F1158" s="64">
        <f>Table323[[#This Row],[HES Single]]+Table323[[#This Row],[HES 2-4]]+Table323[[#This Row],[HES 4+]]</f>
        <v>1</v>
      </c>
      <c r="G1158" s="64">
        <v>1</v>
      </c>
      <c r="H1158" s="64">
        <v>0</v>
      </c>
      <c r="I1158" s="64">
        <v>0</v>
      </c>
      <c r="J1158" s="75">
        <v>901.98</v>
      </c>
      <c r="K1158">
        <f t="shared" si="16"/>
        <v>0</v>
      </c>
      <c r="L1158" s="64">
        <v>0</v>
      </c>
      <c r="M1158" s="64">
        <v>0</v>
      </c>
      <c r="N1158" s="64">
        <v>0</v>
      </c>
      <c r="O1158" s="75">
        <v>0</v>
      </c>
      <c r="Q1158" s="24"/>
    </row>
    <row r="1159" spans="1:17" hidden="1" x14ac:dyDescent="0.35">
      <c r="A1159" t="s">
        <v>178</v>
      </c>
      <c r="B1159" s="72">
        <v>9009347100</v>
      </c>
      <c r="C1159" s="74" t="s">
        <v>45</v>
      </c>
      <c r="D1159" s="40">
        <v>483.46851000000004</v>
      </c>
      <c r="E1159" s="40">
        <v>6600.93</v>
      </c>
      <c r="F1159" s="64">
        <f>Table323[[#This Row],[HES Single]]+Table323[[#This Row],[HES 2-4]]+Table323[[#This Row],[HES 4+]]</f>
        <v>0</v>
      </c>
      <c r="G1159" s="64">
        <v>0</v>
      </c>
      <c r="H1159" s="64">
        <v>0</v>
      </c>
      <c r="I1159" s="64">
        <v>0</v>
      </c>
      <c r="J1159" s="75">
        <v>0</v>
      </c>
      <c r="K1159">
        <f t="shared" si="16"/>
        <v>0</v>
      </c>
      <c r="L1159" s="64">
        <v>0</v>
      </c>
      <c r="M1159" s="64">
        <v>0</v>
      </c>
      <c r="N1159" s="64">
        <v>0</v>
      </c>
      <c r="O1159" s="75">
        <v>0</v>
      </c>
      <c r="Q1159" s="24"/>
    </row>
    <row r="1160" spans="1:17" hidden="1" x14ac:dyDescent="0.35">
      <c r="A1160" t="s">
        <v>178</v>
      </c>
      <c r="B1160" s="72">
        <v>9009350100</v>
      </c>
      <c r="C1160" s="74" t="s">
        <v>55</v>
      </c>
      <c r="D1160" s="40">
        <v>23389.20738</v>
      </c>
      <c r="E1160" s="40">
        <v>12399.57</v>
      </c>
      <c r="F1160" s="64">
        <f>Table323[[#This Row],[HES Single]]+Table323[[#This Row],[HES 2-4]]+Table323[[#This Row],[HES 4+]]</f>
        <v>1</v>
      </c>
      <c r="G1160" s="64">
        <v>1</v>
      </c>
      <c r="H1160" s="64">
        <v>0</v>
      </c>
      <c r="I1160" s="64">
        <v>0</v>
      </c>
      <c r="J1160" s="75">
        <v>171.73</v>
      </c>
      <c r="K1160">
        <f t="shared" si="16"/>
        <v>0</v>
      </c>
      <c r="L1160" s="64">
        <v>0</v>
      </c>
      <c r="M1160" s="64">
        <v>0</v>
      </c>
      <c r="N1160" s="64">
        <v>0</v>
      </c>
      <c r="O1160" s="75">
        <v>0</v>
      </c>
      <c r="Q1160" s="24"/>
    </row>
    <row r="1161" spans="1:17" hidden="1" x14ac:dyDescent="0.35">
      <c r="A1161" t="s">
        <v>178</v>
      </c>
      <c r="B1161" s="72">
        <v>9009350200</v>
      </c>
      <c r="C1161" s="74" t="s">
        <v>55</v>
      </c>
      <c r="D1161" s="40">
        <v>28879.834493999999</v>
      </c>
      <c r="E1161" s="40">
        <v>13582.24</v>
      </c>
      <c r="F1161" s="64">
        <f>Table323[[#This Row],[HES Single]]+Table323[[#This Row],[HES 2-4]]+Table323[[#This Row],[HES 4+]]</f>
        <v>3</v>
      </c>
      <c r="G1161" s="64">
        <v>3</v>
      </c>
      <c r="H1161" s="64">
        <v>0</v>
      </c>
      <c r="I1161" s="64">
        <v>0</v>
      </c>
      <c r="J1161" s="75">
        <v>2189.98</v>
      </c>
      <c r="K1161">
        <f t="shared" si="16"/>
        <v>0</v>
      </c>
      <c r="L1161" s="64">
        <v>0</v>
      </c>
      <c r="M1161" s="64">
        <v>0</v>
      </c>
      <c r="N1161" s="64">
        <v>0</v>
      </c>
      <c r="O1161" s="75">
        <v>0</v>
      </c>
      <c r="Q1161" s="24"/>
    </row>
    <row r="1162" spans="1:17" hidden="1" x14ac:dyDescent="0.35">
      <c r="A1162" t="s">
        <v>178</v>
      </c>
      <c r="B1162" s="72">
        <v>9009350300</v>
      </c>
      <c r="C1162" s="74" t="s">
        <v>55</v>
      </c>
      <c r="D1162" s="40">
        <v>16997.712816000003</v>
      </c>
      <c r="E1162" s="40">
        <v>5358.74</v>
      </c>
      <c r="F1162" s="64">
        <f>Table323[[#This Row],[HES Single]]+Table323[[#This Row],[HES 2-4]]+Table323[[#This Row],[HES 4+]]</f>
        <v>0</v>
      </c>
      <c r="G1162" s="64">
        <v>0</v>
      </c>
      <c r="H1162" s="64">
        <v>0</v>
      </c>
      <c r="I1162" s="64">
        <v>0</v>
      </c>
      <c r="J1162" s="75">
        <v>0</v>
      </c>
      <c r="K1162">
        <f t="shared" si="16"/>
        <v>0</v>
      </c>
      <c r="L1162" s="64">
        <v>0</v>
      </c>
      <c r="M1162" s="64">
        <v>0</v>
      </c>
      <c r="N1162" s="64">
        <v>0</v>
      </c>
      <c r="O1162" s="75">
        <v>0</v>
      </c>
      <c r="Q1162" s="24"/>
    </row>
    <row r="1163" spans="1:17" hidden="1" x14ac:dyDescent="0.35">
      <c r="A1163" t="s">
        <v>178</v>
      </c>
      <c r="B1163" s="72">
        <v>9009350400</v>
      </c>
      <c r="C1163" s="74" t="s">
        <v>55</v>
      </c>
      <c r="D1163" s="40">
        <v>23218.065989999999</v>
      </c>
      <c r="E1163" s="40">
        <v>2982.93</v>
      </c>
      <c r="F1163" s="64">
        <f>Table323[[#This Row],[HES Single]]+Table323[[#This Row],[HES 2-4]]+Table323[[#This Row],[HES 4+]]</f>
        <v>3</v>
      </c>
      <c r="G1163" s="64">
        <v>3</v>
      </c>
      <c r="H1163" s="64">
        <v>0</v>
      </c>
      <c r="I1163" s="64">
        <v>0</v>
      </c>
      <c r="J1163" s="75">
        <v>206.84</v>
      </c>
      <c r="K1163">
        <f t="shared" ref="K1163:K1226" si="17">L1163+M1163+N1163</f>
        <v>0</v>
      </c>
      <c r="L1163" s="64">
        <v>0</v>
      </c>
      <c r="M1163" s="64">
        <v>0</v>
      </c>
      <c r="N1163" s="64">
        <v>0</v>
      </c>
      <c r="O1163" s="75">
        <v>0</v>
      </c>
      <c r="Q1163" s="24"/>
    </row>
    <row r="1164" spans="1:17" hidden="1" x14ac:dyDescent="0.35">
      <c r="A1164" t="s">
        <v>178</v>
      </c>
      <c r="B1164" s="72">
        <v>9009350500</v>
      </c>
      <c r="C1164" s="74" t="s">
        <v>55</v>
      </c>
      <c r="D1164" s="40">
        <v>19957.622790000001</v>
      </c>
      <c r="E1164" s="40">
        <v>6947.96</v>
      </c>
      <c r="F1164" s="64">
        <f>Table323[[#This Row],[HES Single]]+Table323[[#This Row],[HES 2-4]]+Table323[[#This Row],[HES 4+]]</f>
        <v>0</v>
      </c>
      <c r="G1164" s="64">
        <v>0</v>
      </c>
      <c r="H1164" s="64">
        <v>0</v>
      </c>
      <c r="I1164" s="64">
        <v>0</v>
      </c>
      <c r="J1164" s="75">
        <v>0</v>
      </c>
      <c r="K1164">
        <f t="shared" si="17"/>
        <v>0</v>
      </c>
      <c r="L1164" s="64">
        <v>0</v>
      </c>
      <c r="M1164" s="64">
        <v>0</v>
      </c>
      <c r="N1164" s="64">
        <v>0</v>
      </c>
      <c r="O1164" s="75">
        <v>0</v>
      </c>
      <c r="Q1164" s="24"/>
    </row>
    <row r="1165" spans="1:17" hidden="1" x14ac:dyDescent="0.35">
      <c r="A1165" t="s">
        <v>178</v>
      </c>
      <c r="B1165" s="72">
        <v>9009350800</v>
      </c>
      <c r="C1165" s="74" t="s">
        <v>45</v>
      </c>
      <c r="D1165" s="40">
        <v>43845.265400999997</v>
      </c>
      <c r="E1165" s="40">
        <v>89050.46</v>
      </c>
      <c r="F1165" s="64">
        <f>Table323[[#This Row],[HES Single]]+Table323[[#This Row],[HES 2-4]]+Table323[[#This Row],[HES 4+]]</f>
        <v>11</v>
      </c>
      <c r="G1165" s="64">
        <v>11</v>
      </c>
      <c r="H1165" s="64">
        <v>0</v>
      </c>
      <c r="I1165" s="64">
        <v>0</v>
      </c>
      <c r="J1165" s="75">
        <v>4201.59</v>
      </c>
      <c r="K1165">
        <f t="shared" si="17"/>
        <v>0</v>
      </c>
      <c r="L1165" s="64">
        <v>0</v>
      </c>
      <c r="M1165" s="64">
        <v>0</v>
      </c>
      <c r="N1165" s="64">
        <v>0</v>
      </c>
      <c r="O1165" s="75">
        <v>0</v>
      </c>
      <c r="Q1165" s="24"/>
    </row>
    <row r="1166" spans="1:17" hidden="1" x14ac:dyDescent="0.35">
      <c r="A1166" t="s">
        <v>178</v>
      </c>
      <c r="B1166" s="72">
        <v>9009350900</v>
      </c>
      <c r="C1166" s="74" t="s">
        <v>45</v>
      </c>
      <c r="D1166" s="40">
        <v>16708.066409999999</v>
      </c>
      <c r="E1166" s="40">
        <v>20847.330000000002</v>
      </c>
      <c r="F1166" s="64">
        <f>Table323[[#This Row],[HES Single]]+Table323[[#This Row],[HES 2-4]]+Table323[[#This Row],[HES 4+]]</f>
        <v>8</v>
      </c>
      <c r="G1166" s="64">
        <v>8</v>
      </c>
      <c r="H1166" s="64">
        <v>0</v>
      </c>
      <c r="I1166" s="64">
        <v>0</v>
      </c>
      <c r="J1166" s="75">
        <v>7692.2</v>
      </c>
      <c r="K1166">
        <f t="shared" si="17"/>
        <v>0</v>
      </c>
      <c r="L1166" s="64">
        <v>0</v>
      </c>
      <c r="M1166" s="64">
        <v>0</v>
      </c>
      <c r="N1166" s="64">
        <v>0</v>
      </c>
      <c r="O1166" s="75">
        <v>0</v>
      </c>
      <c r="Q1166" s="24"/>
    </row>
    <row r="1167" spans="1:17" hidden="1" x14ac:dyDescent="0.35">
      <c r="A1167" t="s">
        <v>178</v>
      </c>
      <c r="B1167" s="72">
        <v>9009351000</v>
      </c>
      <c r="C1167" s="74" t="s">
        <v>45</v>
      </c>
      <c r="D1167" s="40">
        <v>36773.466786000005</v>
      </c>
      <c r="E1167" s="40">
        <v>167705.9</v>
      </c>
      <c r="F1167" s="64">
        <f>Table323[[#This Row],[HES Single]]+Table323[[#This Row],[HES 2-4]]+Table323[[#This Row],[HES 4+]]</f>
        <v>10</v>
      </c>
      <c r="G1167" s="64">
        <v>10</v>
      </c>
      <c r="H1167" s="64">
        <v>0</v>
      </c>
      <c r="I1167" s="64">
        <v>0</v>
      </c>
      <c r="J1167" s="75">
        <v>16615.830000000002</v>
      </c>
      <c r="K1167">
        <f t="shared" si="17"/>
        <v>121</v>
      </c>
      <c r="L1167" s="64">
        <v>0</v>
      </c>
      <c r="M1167" s="64">
        <v>0</v>
      </c>
      <c r="N1167" s="64">
        <v>121</v>
      </c>
      <c r="O1167" s="75">
        <v>7522.31</v>
      </c>
      <c r="Q1167" s="24"/>
    </row>
    <row r="1168" spans="1:17" hidden="1" x14ac:dyDescent="0.35">
      <c r="A1168" t="s">
        <v>178</v>
      </c>
      <c r="B1168" s="72">
        <v>9009351100</v>
      </c>
      <c r="C1168" s="74" t="s">
        <v>45</v>
      </c>
      <c r="D1168" s="40">
        <v>46150.869765000003</v>
      </c>
      <c r="E1168" s="40">
        <v>43075.85</v>
      </c>
      <c r="F1168" s="64">
        <f>Table323[[#This Row],[HES Single]]+Table323[[#This Row],[HES 2-4]]+Table323[[#This Row],[HES 4+]]</f>
        <v>5</v>
      </c>
      <c r="G1168" s="64">
        <v>5</v>
      </c>
      <c r="H1168" s="64">
        <v>0</v>
      </c>
      <c r="I1168" s="64">
        <v>0</v>
      </c>
      <c r="J1168" s="75">
        <v>7223.81</v>
      </c>
      <c r="K1168">
        <f t="shared" si="17"/>
        <v>0</v>
      </c>
      <c r="L1168" s="64">
        <v>0</v>
      </c>
      <c r="M1168" s="64">
        <v>0</v>
      </c>
      <c r="N1168" s="64">
        <v>0</v>
      </c>
      <c r="O1168" s="75">
        <v>0</v>
      </c>
      <c r="Q1168" s="24"/>
    </row>
    <row r="1169" spans="1:17" hidden="1" x14ac:dyDescent="0.35">
      <c r="A1169" t="s">
        <v>178</v>
      </c>
      <c r="B1169" s="72">
        <v>9009351200</v>
      </c>
      <c r="C1169" s="74" t="s">
        <v>55</v>
      </c>
      <c r="D1169" s="40">
        <v>33042.248316000005</v>
      </c>
      <c r="E1169" s="40">
        <v>29954.27</v>
      </c>
      <c r="F1169" s="64">
        <f>Table323[[#This Row],[HES Single]]+Table323[[#This Row],[HES 2-4]]+Table323[[#This Row],[HES 4+]]</f>
        <v>3</v>
      </c>
      <c r="G1169" s="64">
        <v>3</v>
      </c>
      <c r="H1169" s="64">
        <v>0</v>
      </c>
      <c r="I1169" s="64">
        <v>0</v>
      </c>
      <c r="J1169" s="75">
        <v>1658.76</v>
      </c>
      <c r="K1169">
        <f t="shared" si="17"/>
        <v>0</v>
      </c>
      <c r="L1169" s="64">
        <v>0</v>
      </c>
      <c r="M1169" s="64">
        <v>0</v>
      </c>
      <c r="N1169" s="64">
        <v>0</v>
      </c>
      <c r="O1169" s="75">
        <v>0</v>
      </c>
      <c r="Q1169" s="24"/>
    </row>
    <row r="1170" spans="1:17" hidden="1" x14ac:dyDescent="0.35">
      <c r="A1170" t="s">
        <v>178</v>
      </c>
      <c r="B1170" s="72">
        <v>9009351300</v>
      </c>
      <c r="C1170" s="74" t="s">
        <v>45</v>
      </c>
      <c r="D1170" s="40">
        <v>42538.060677000001</v>
      </c>
      <c r="E1170" s="40">
        <v>28562.37</v>
      </c>
      <c r="F1170" s="64">
        <f>Table323[[#This Row],[HES Single]]+Table323[[#This Row],[HES 2-4]]+Table323[[#This Row],[HES 4+]]</f>
        <v>11</v>
      </c>
      <c r="G1170" s="64">
        <v>11</v>
      </c>
      <c r="H1170" s="64">
        <v>0</v>
      </c>
      <c r="I1170" s="64">
        <v>0</v>
      </c>
      <c r="J1170" s="75">
        <v>8834.9699999999993</v>
      </c>
      <c r="K1170">
        <f t="shared" si="17"/>
        <v>0</v>
      </c>
      <c r="L1170" s="64">
        <v>0</v>
      </c>
      <c r="M1170" s="64">
        <v>0</v>
      </c>
      <c r="N1170" s="64">
        <v>0</v>
      </c>
      <c r="O1170" s="75">
        <v>0</v>
      </c>
      <c r="Q1170" s="24"/>
    </row>
    <row r="1171" spans="1:17" hidden="1" x14ac:dyDescent="0.35">
      <c r="A1171" t="s">
        <v>178</v>
      </c>
      <c r="B1171" s="72">
        <v>9009351400</v>
      </c>
      <c r="C1171" s="74" t="s">
        <v>45</v>
      </c>
      <c r="D1171" s="40">
        <v>30960.739047000003</v>
      </c>
      <c r="E1171" s="40">
        <v>18242.98</v>
      </c>
      <c r="F1171" s="64">
        <f>Table323[[#This Row],[HES Single]]+Table323[[#This Row],[HES 2-4]]+Table323[[#This Row],[HES 4+]]</f>
        <v>7</v>
      </c>
      <c r="G1171" s="64">
        <v>7</v>
      </c>
      <c r="H1171" s="64">
        <v>0</v>
      </c>
      <c r="I1171" s="64">
        <v>0</v>
      </c>
      <c r="J1171" s="75">
        <v>5547</v>
      </c>
      <c r="K1171">
        <f t="shared" si="17"/>
        <v>0</v>
      </c>
      <c r="L1171" s="64">
        <v>0</v>
      </c>
      <c r="M1171" s="64">
        <v>0</v>
      </c>
      <c r="N1171" s="64">
        <v>0</v>
      </c>
      <c r="O1171" s="75">
        <v>0</v>
      </c>
      <c r="Q1171" s="24"/>
    </row>
    <row r="1172" spans="1:17" hidden="1" x14ac:dyDescent="0.35">
      <c r="A1172" t="s">
        <v>178</v>
      </c>
      <c r="B1172" s="72">
        <v>9009351500</v>
      </c>
      <c r="C1172" s="74" t="s">
        <v>45</v>
      </c>
      <c r="D1172" s="40">
        <v>41764.165715999996</v>
      </c>
      <c r="E1172" s="40">
        <v>67384.490000000005</v>
      </c>
      <c r="F1172" s="64">
        <f>Table323[[#This Row],[HES Single]]+Table323[[#This Row],[HES 2-4]]+Table323[[#This Row],[HES 4+]]</f>
        <v>14</v>
      </c>
      <c r="G1172" s="64">
        <v>14</v>
      </c>
      <c r="H1172" s="64">
        <v>0</v>
      </c>
      <c r="I1172" s="64">
        <v>0</v>
      </c>
      <c r="J1172" s="75">
        <v>9045.73</v>
      </c>
      <c r="K1172">
        <f t="shared" si="17"/>
        <v>0</v>
      </c>
      <c r="L1172" s="64">
        <v>0</v>
      </c>
      <c r="M1172" s="64">
        <v>0</v>
      </c>
      <c r="N1172" s="64">
        <v>0</v>
      </c>
      <c r="O1172" s="75">
        <v>0</v>
      </c>
      <c r="Q1172" s="24"/>
    </row>
    <row r="1173" spans="1:17" hidden="1" x14ac:dyDescent="0.35">
      <c r="A1173" t="s">
        <v>178</v>
      </c>
      <c r="B1173" s="72">
        <v>9009351601</v>
      </c>
      <c r="C1173" s="74" t="s">
        <v>45</v>
      </c>
      <c r="D1173" s="40">
        <v>30707.063099999999</v>
      </c>
      <c r="E1173" s="40">
        <v>118713.64</v>
      </c>
      <c r="F1173" s="64">
        <f>Table323[[#This Row],[HES Single]]+Table323[[#This Row],[HES 2-4]]+Table323[[#This Row],[HES 4+]]</f>
        <v>13</v>
      </c>
      <c r="G1173" s="64">
        <v>13</v>
      </c>
      <c r="H1173" s="64">
        <v>0</v>
      </c>
      <c r="I1173" s="64">
        <v>0</v>
      </c>
      <c r="J1173" s="75">
        <v>8774.49</v>
      </c>
      <c r="K1173">
        <f t="shared" si="17"/>
        <v>0</v>
      </c>
      <c r="L1173" s="64">
        <v>0</v>
      </c>
      <c r="M1173" s="64">
        <v>0</v>
      </c>
      <c r="N1173" s="64">
        <v>0</v>
      </c>
      <c r="O1173" s="75">
        <v>0</v>
      </c>
      <c r="Q1173" s="24"/>
    </row>
    <row r="1174" spans="1:17" hidden="1" x14ac:dyDescent="0.35">
      <c r="A1174" t="s">
        <v>178</v>
      </c>
      <c r="B1174" s="72">
        <v>9009351602</v>
      </c>
      <c r="C1174" s="74" t="s">
        <v>45</v>
      </c>
      <c r="D1174" s="40">
        <v>629755.571046</v>
      </c>
      <c r="E1174" s="40">
        <v>1701549.7375</v>
      </c>
      <c r="F1174" s="64">
        <f>Table323[[#This Row],[HES Single]]+Table323[[#This Row],[HES 2-4]]+Table323[[#This Row],[HES 4+]]</f>
        <v>228</v>
      </c>
      <c r="G1174" s="64">
        <f>33+195</f>
        <v>228</v>
      </c>
      <c r="H1174" s="64">
        <v>0</v>
      </c>
      <c r="I1174" s="64">
        <v>0</v>
      </c>
      <c r="J1174" s="75">
        <f>33151.24+258513.9</f>
        <v>291665.14</v>
      </c>
      <c r="K1174" s="78">
        <f t="shared" si="17"/>
        <v>1246</v>
      </c>
      <c r="L1174" s="64">
        <v>113</v>
      </c>
      <c r="M1174" s="64">
        <v>164</v>
      </c>
      <c r="N1174" s="64">
        <v>969</v>
      </c>
      <c r="O1174" s="75">
        <v>1409884.53</v>
      </c>
      <c r="Q1174" s="24"/>
    </row>
    <row r="1175" spans="1:17" hidden="1" x14ac:dyDescent="0.35">
      <c r="A1175" t="s">
        <v>178</v>
      </c>
      <c r="B1175" s="72">
        <v>9009351700</v>
      </c>
      <c r="C1175" s="74" t="s">
        <v>55</v>
      </c>
      <c r="D1175" s="40">
        <v>23591.76309</v>
      </c>
      <c r="E1175" s="40">
        <v>33062.53</v>
      </c>
      <c r="F1175" s="64">
        <f>Table323[[#This Row],[HES Single]]+Table323[[#This Row],[HES 2-4]]+Table323[[#This Row],[HES 4+]]</f>
        <v>3</v>
      </c>
      <c r="G1175" s="64">
        <v>3</v>
      </c>
      <c r="H1175" s="64">
        <v>0</v>
      </c>
      <c r="I1175" s="64">
        <v>0</v>
      </c>
      <c r="J1175" s="75">
        <v>1217.08</v>
      </c>
      <c r="K1175">
        <f t="shared" si="17"/>
        <v>0</v>
      </c>
      <c r="L1175" s="64">
        <v>0</v>
      </c>
      <c r="M1175" s="64">
        <v>0</v>
      </c>
      <c r="N1175" s="64">
        <v>0</v>
      </c>
      <c r="O1175" s="75">
        <v>0</v>
      </c>
      <c r="Q1175" s="24"/>
    </row>
    <row r="1176" spans="1:17" hidden="1" x14ac:dyDescent="0.35">
      <c r="A1176" t="s">
        <v>178</v>
      </c>
      <c r="B1176" s="72">
        <v>9009351800</v>
      </c>
      <c r="C1176" s="74" t="s">
        <v>45</v>
      </c>
      <c r="D1176" s="40">
        <v>43884.497559000003</v>
      </c>
      <c r="E1176" s="40">
        <v>32633.31</v>
      </c>
      <c r="F1176" s="64">
        <f>Table323[[#This Row],[HES Single]]+Table323[[#This Row],[HES 2-4]]+Table323[[#This Row],[HES 4+]]</f>
        <v>15</v>
      </c>
      <c r="G1176" s="64">
        <v>15</v>
      </c>
      <c r="H1176" s="64">
        <v>0</v>
      </c>
      <c r="I1176" s="64">
        <v>0</v>
      </c>
      <c r="J1176" s="75">
        <v>29534.15</v>
      </c>
      <c r="K1176">
        <f t="shared" si="17"/>
        <v>0</v>
      </c>
      <c r="L1176" s="64">
        <v>0</v>
      </c>
      <c r="M1176" s="64">
        <v>0</v>
      </c>
      <c r="N1176" s="64">
        <v>0</v>
      </c>
      <c r="O1176" s="75">
        <v>0</v>
      </c>
      <c r="Q1176" s="24"/>
    </row>
    <row r="1177" spans="1:17" hidden="1" x14ac:dyDescent="0.35">
      <c r="A1177" t="s">
        <v>178</v>
      </c>
      <c r="B1177" s="72">
        <v>9009351900</v>
      </c>
      <c r="C1177" s="74" t="s">
        <v>45</v>
      </c>
      <c r="D1177" s="40">
        <v>25894.519686</v>
      </c>
      <c r="E1177" s="40">
        <v>43306.6</v>
      </c>
      <c r="F1177" s="64">
        <f>Table323[[#This Row],[HES Single]]+Table323[[#This Row],[HES 2-4]]+Table323[[#This Row],[HES 4+]]</f>
        <v>14</v>
      </c>
      <c r="G1177" s="64">
        <v>14</v>
      </c>
      <c r="H1177" s="64">
        <v>0</v>
      </c>
      <c r="I1177" s="64">
        <v>0</v>
      </c>
      <c r="J1177" s="75">
        <v>19189.8</v>
      </c>
      <c r="K1177">
        <f t="shared" si="17"/>
        <v>0</v>
      </c>
      <c r="L1177" s="64">
        <v>0</v>
      </c>
      <c r="M1177" s="64">
        <v>0</v>
      </c>
      <c r="N1177" s="64">
        <v>0</v>
      </c>
      <c r="O1177" s="75">
        <v>0</v>
      </c>
      <c r="Q1177" s="24"/>
    </row>
    <row r="1178" spans="1:17" hidden="1" x14ac:dyDescent="0.35">
      <c r="A1178" t="s">
        <v>178</v>
      </c>
      <c r="B1178" s="72">
        <v>9009352000</v>
      </c>
      <c r="C1178" s="74" t="s">
        <v>45</v>
      </c>
      <c r="D1178" s="40">
        <v>48705.145230000002</v>
      </c>
      <c r="E1178" s="40">
        <v>38986.54</v>
      </c>
      <c r="F1178" s="64">
        <f>Table323[[#This Row],[HES Single]]+Table323[[#This Row],[HES 2-4]]+Table323[[#This Row],[HES 4+]]</f>
        <v>18</v>
      </c>
      <c r="G1178" s="64">
        <v>18</v>
      </c>
      <c r="H1178" s="64">
        <v>0</v>
      </c>
      <c r="I1178" s="64">
        <v>0</v>
      </c>
      <c r="J1178" s="75">
        <v>22026.73</v>
      </c>
      <c r="K1178">
        <f t="shared" si="17"/>
        <v>0</v>
      </c>
      <c r="L1178" s="64">
        <v>0</v>
      </c>
      <c r="M1178" s="64">
        <v>0</v>
      </c>
      <c r="N1178" s="64">
        <v>0</v>
      </c>
      <c r="O1178" s="75">
        <v>0</v>
      </c>
      <c r="Q1178" s="24"/>
    </row>
    <row r="1179" spans="1:17" hidden="1" x14ac:dyDescent="0.35">
      <c r="A1179" t="s">
        <v>178</v>
      </c>
      <c r="B1179" s="72">
        <v>9009352100</v>
      </c>
      <c r="C1179" s="74" t="s">
        <v>55</v>
      </c>
      <c r="D1179" s="40">
        <v>38297.292180000004</v>
      </c>
      <c r="E1179" s="40">
        <v>48254.43</v>
      </c>
      <c r="F1179" s="64">
        <f>Table323[[#This Row],[HES Single]]+Table323[[#This Row],[HES 2-4]]+Table323[[#This Row],[HES 4+]]</f>
        <v>9</v>
      </c>
      <c r="G1179" s="64">
        <v>7</v>
      </c>
      <c r="H1179" s="64">
        <v>2</v>
      </c>
      <c r="I1179" s="64">
        <v>0</v>
      </c>
      <c r="J1179" s="75">
        <v>8218.5300000000007</v>
      </c>
      <c r="K1179">
        <f t="shared" si="17"/>
        <v>0</v>
      </c>
      <c r="L1179" s="64">
        <v>0</v>
      </c>
      <c r="M1179" s="64">
        <v>0</v>
      </c>
      <c r="N1179" s="64">
        <v>0</v>
      </c>
      <c r="O1179" s="75">
        <v>0</v>
      </c>
      <c r="Q1179" s="24"/>
    </row>
    <row r="1180" spans="1:17" hidden="1" x14ac:dyDescent="0.35">
      <c r="A1180" t="s">
        <v>178</v>
      </c>
      <c r="B1180" s="72">
        <v>9009352200</v>
      </c>
      <c r="C1180" s="74" t="s">
        <v>45</v>
      </c>
      <c r="D1180" s="40">
        <v>19370.41071</v>
      </c>
      <c r="E1180" s="40">
        <v>5523.22</v>
      </c>
      <c r="F1180" s="64">
        <f>Table323[[#This Row],[HES Single]]+Table323[[#This Row],[HES 2-4]]+Table323[[#This Row],[HES 4+]]</f>
        <v>4</v>
      </c>
      <c r="G1180" s="64">
        <v>4</v>
      </c>
      <c r="H1180" s="64">
        <v>0</v>
      </c>
      <c r="I1180" s="64">
        <v>0</v>
      </c>
      <c r="J1180" s="75">
        <v>618.04999999999995</v>
      </c>
      <c r="K1180">
        <f t="shared" si="17"/>
        <v>0</v>
      </c>
      <c r="L1180" s="64">
        <v>0</v>
      </c>
      <c r="M1180" s="64">
        <v>0</v>
      </c>
      <c r="N1180" s="64">
        <v>0</v>
      </c>
      <c r="O1180" s="75">
        <v>0</v>
      </c>
      <c r="Q1180" s="24"/>
    </row>
    <row r="1181" spans="1:17" hidden="1" x14ac:dyDescent="0.35">
      <c r="A1181" t="s">
        <v>178</v>
      </c>
      <c r="B1181" s="72">
        <v>9009352300</v>
      </c>
      <c r="C1181" s="74" t="s">
        <v>45</v>
      </c>
      <c r="D1181" s="40">
        <v>22892.527854</v>
      </c>
      <c r="E1181" s="40">
        <v>24175.97</v>
      </c>
      <c r="F1181" s="64">
        <f>Table323[[#This Row],[HES Single]]+Table323[[#This Row],[HES 2-4]]+Table323[[#This Row],[HES 4+]]</f>
        <v>10</v>
      </c>
      <c r="G1181" s="64">
        <v>10</v>
      </c>
      <c r="H1181" s="64">
        <v>0</v>
      </c>
      <c r="I1181" s="64">
        <v>0</v>
      </c>
      <c r="J1181" s="75">
        <v>6160.08</v>
      </c>
      <c r="K1181">
        <f t="shared" si="17"/>
        <v>0</v>
      </c>
      <c r="L1181" s="64">
        <v>0</v>
      </c>
      <c r="M1181" s="64">
        <v>0</v>
      </c>
      <c r="N1181" s="64">
        <v>0</v>
      </c>
      <c r="O1181" s="75">
        <v>0</v>
      </c>
      <c r="Q1181" s="24"/>
    </row>
    <row r="1182" spans="1:17" hidden="1" x14ac:dyDescent="0.35">
      <c r="A1182" t="s">
        <v>178</v>
      </c>
      <c r="B1182" s="72">
        <v>9009352400</v>
      </c>
      <c r="C1182" s="74" t="s">
        <v>45</v>
      </c>
      <c r="D1182" s="40">
        <v>38520.464744999997</v>
      </c>
      <c r="E1182" s="40">
        <v>71205.929999999993</v>
      </c>
      <c r="F1182" s="64">
        <f>Table323[[#This Row],[HES Single]]+Table323[[#This Row],[HES 2-4]]+Table323[[#This Row],[HES 4+]]</f>
        <v>11</v>
      </c>
      <c r="G1182" s="64">
        <v>11</v>
      </c>
      <c r="H1182" s="64">
        <v>0</v>
      </c>
      <c r="I1182" s="64">
        <v>0</v>
      </c>
      <c r="J1182" s="75">
        <v>12798.1</v>
      </c>
      <c r="K1182">
        <f t="shared" si="17"/>
        <v>0</v>
      </c>
      <c r="L1182" s="64">
        <v>0</v>
      </c>
      <c r="M1182" s="64">
        <v>0</v>
      </c>
      <c r="N1182" s="64">
        <v>0</v>
      </c>
      <c r="O1182" s="75">
        <v>0</v>
      </c>
      <c r="Q1182" s="24"/>
    </row>
    <row r="1183" spans="1:17" hidden="1" x14ac:dyDescent="0.35">
      <c r="A1183" t="s">
        <v>178</v>
      </c>
      <c r="B1183" s="72">
        <v>9009352500</v>
      </c>
      <c r="C1183" s="74" t="s">
        <v>45</v>
      </c>
      <c r="D1183" s="40">
        <v>38744.091812999999</v>
      </c>
      <c r="E1183" s="40">
        <v>72973.83</v>
      </c>
      <c r="F1183" s="64">
        <f>Table323[[#This Row],[HES Single]]+Table323[[#This Row],[HES 2-4]]+Table323[[#This Row],[HES 4+]]</f>
        <v>11</v>
      </c>
      <c r="G1183" s="64">
        <v>11</v>
      </c>
      <c r="H1183" s="64">
        <v>0</v>
      </c>
      <c r="I1183" s="64">
        <v>0</v>
      </c>
      <c r="J1183" s="75">
        <v>15573.94</v>
      </c>
      <c r="K1183">
        <f t="shared" si="17"/>
        <v>0</v>
      </c>
      <c r="L1183" s="64">
        <v>0</v>
      </c>
      <c r="M1183" s="64">
        <v>0</v>
      </c>
      <c r="N1183" s="64">
        <v>0</v>
      </c>
      <c r="O1183" s="75">
        <v>0</v>
      </c>
      <c r="Q1183" s="24"/>
    </row>
    <row r="1184" spans="1:17" hidden="1" x14ac:dyDescent="0.35">
      <c r="A1184" t="s">
        <v>178</v>
      </c>
      <c r="B1184" s="72">
        <v>9009352600</v>
      </c>
      <c r="C1184" s="74" t="s">
        <v>45</v>
      </c>
      <c r="D1184" s="40">
        <v>57491.171220000004</v>
      </c>
      <c r="E1184" s="40">
        <v>54329.26</v>
      </c>
      <c r="F1184" s="64">
        <f>Table323[[#This Row],[HES Single]]+Table323[[#This Row],[HES 2-4]]+Table323[[#This Row],[HES 4+]]</f>
        <v>18</v>
      </c>
      <c r="G1184" s="64">
        <v>18</v>
      </c>
      <c r="H1184" s="64">
        <v>0</v>
      </c>
      <c r="I1184" s="64">
        <v>0</v>
      </c>
      <c r="J1184" s="75">
        <v>21169.87</v>
      </c>
      <c r="K1184">
        <f t="shared" si="17"/>
        <v>0</v>
      </c>
      <c r="L1184" s="64">
        <v>0</v>
      </c>
      <c r="M1184" s="64">
        <v>0</v>
      </c>
      <c r="N1184" s="64">
        <v>0</v>
      </c>
      <c r="O1184" s="75">
        <v>0</v>
      </c>
      <c r="Q1184" s="24"/>
    </row>
    <row r="1185" spans="1:17" hidden="1" x14ac:dyDescent="0.35">
      <c r="A1185" t="s">
        <v>178</v>
      </c>
      <c r="B1185" s="72">
        <v>9009352701</v>
      </c>
      <c r="C1185" s="74" t="s">
        <v>45</v>
      </c>
      <c r="D1185" s="40">
        <v>23968.491015</v>
      </c>
      <c r="E1185" s="40">
        <v>3889.29</v>
      </c>
      <c r="F1185" s="64">
        <f>Table323[[#This Row],[HES Single]]+Table323[[#This Row],[HES 2-4]]+Table323[[#This Row],[HES 4+]]</f>
        <v>0</v>
      </c>
      <c r="G1185" s="64">
        <v>0</v>
      </c>
      <c r="H1185" s="64">
        <v>0</v>
      </c>
      <c r="I1185" s="64">
        <v>0</v>
      </c>
      <c r="J1185" s="75">
        <v>0</v>
      </c>
      <c r="K1185">
        <f t="shared" si="17"/>
        <v>0</v>
      </c>
      <c r="L1185" s="64">
        <v>0</v>
      </c>
      <c r="M1185" s="64">
        <v>0</v>
      </c>
      <c r="N1185" s="64">
        <v>0</v>
      </c>
      <c r="O1185" s="75">
        <v>0</v>
      </c>
      <c r="Q1185" s="24"/>
    </row>
    <row r="1186" spans="1:17" hidden="1" x14ac:dyDescent="0.35">
      <c r="A1186" t="s">
        <v>178</v>
      </c>
      <c r="B1186" s="72">
        <v>9009352702</v>
      </c>
      <c r="C1186" s="74" t="s">
        <v>45</v>
      </c>
      <c r="D1186" s="40">
        <v>65128.856499000001</v>
      </c>
      <c r="E1186" s="40">
        <v>139502.82</v>
      </c>
      <c r="F1186" s="64">
        <f>Table323[[#This Row],[HES Single]]+Table323[[#This Row],[HES 2-4]]+Table323[[#This Row],[HES 4+]]</f>
        <v>23</v>
      </c>
      <c r="G1186" s="64">
        <v>23</v>
      </c>
      <c r="H1186" s="64">
        <v>0</v>
      </c>
      <c r="I1186" s="64">
        <v>0</v>
      </c>
      <c r="J1186" s="75">
        <v>31996.86</v>
      </c>
      <c r="K1186">
        <f t="shared" si="17"/>
        <v>0</v>
      </c>
      <c r="L1186" s="64">
        <v>0</v>
      </c>
      <c r="M1186" s="64">
        <v>0</v>
      </c>
      <c r="N1186" s="64">
        <v>0</v>
      </c>
      <c r="O1186" s="75">
        <v>0</v>
      </c>
      <c r="Q1186" s="24"/>
    </row>
    <row r="1187" spans="1:17" hidden="1" x14ac:dyDescent="0.35">
      <c r="A1187" t="s">
        <v>178</v>
      </c>
      <c r="B1187" s="72">
        <v>9009352800</v>
      </c>
      <c r="C1187" s="74" t="s">
        <v>45</v>
      </c>
      <c r="D1187" s="40">
        <v>57042.400947000002</v>
      </c>
      <c r="E1187" s="40">
        <v>107566.55</v>
      </c>
      <c r="F1187" s="64">
        <f>Table323[[#This Row],[HES Single]]+Table323[[#This Row],[HES 2-4]]+Table323[[#This Row],[HES 4+]]</f>
        <v>22</v>
      </c>
      <c r="G1187" s="64">
        <v>22</v>
      </c>
      <c r="H1187" s="64">
        <v>0</v>
      </c>
      <c r="I1187" s="64">
        <v>0</v>
      </c>
      <c r="J1187" s="75">
        <v>64543.9</v>
      </c>
      <c r="K1187">
        <f t="shared" si="17"/>
        <v>0</v>
      </c>
      <c r="L1187" s="64">
        <v>0</v>
      </c>
      <c r="M1187" s="64">
        <v>0</v>
      </c>
      <c r="N1187" s="64">
        <v>0</v>
      </c>
      <c r="O1187" s="75">
        <v>0</v>
      </c>
      <c r="Q1187" s="24"/>
    </row>
    <row r="1188" spans="1:17" hidden="1" x14ac:dyDescent="0.35">
      <c r="A1188" t="s">
        <v>178</v>
      </c>
      <c r="B1188" s="72">
        <v>9009361100</v>
      </c>
      <c r="C1188" s="74" t="s">
        <v>45</v>
      </c>
      <c r="D1188" s="40">
        <v>556.81689000000006</v>
      </c>
      <c r="E1188" s="40">
        <v>525.92999999999995</v>
      </c>
      <c r="F1188" s="64">
        <f>Table323[[#This Row],[HES Single]]+Table323[[#This Row],[HES 2-4]]+Table323[[#This Row],[HES 4+]]</f>
        <v>1</v>
      </c>
      <c r="G1188" s="64">
        <v>1</v>
      </c>
      <c r="H1188" s="64">
        <v>0</v>
      </c>
      <c r="I1188" s="64">
        <v>0</v>
      </c>
      <c r="J1188" s="75">
        <v>525.92999999999995</v>
      </c>
      <c r="K1188">
        <f t="shared" si="17"/>
        <v>0</v>
      </c>
      <c r="L1188" s="64">
        <v>0</v>
      </c>
      <c r="M1188" s="64">
        <v>0</v>
      </c>
      <c r="N1188" s="64">
        <v>0</v>
      </c>
      <c r="O1188" s="75">
        <v>0</v>
      </c>
      <c r="Q1188" s="24"/>
    </row>
    <row r="1189" spans="1:17" hidden="1" x14ac:dyDescent="0.35">
      <c r="A1189" t="s">
        <v>179</v>
      </c>
      <c r="B1189" s="72">
        <v>9011690300</v>
      </c>
      <c r="C1189" s="74" t="s">
        <v>45</v>
      </c>
      <c r="D1189" s="40">
        <v>547.35009000000002</v>
      </c>
      <c r="E1189" s="40">
        <v>0</v>
      </c>
      <c r="F1189" s="64">
        <f>Table323[[#This Row],[HES Single]]+Table323[[#This Row],[HES 2-4]]+Table323[[#This Row],[HES 4+]]</f>
        <v>0</v>
      </c>
      <c r="G1189" s="64">
        <v>0</v>
      </c>
      <c r="H1189" s="64">
        <v>0</v>
      </c>
      <c r="I1189" s="64">
        <v>0</v>
      </c>
      <c r="J1189" s="75">
        <v>0</v>
      </c>
      <c r="K1189">
        <f t="shared" si="17"/>
        <v>0</v>
      </c>
      <c r="L1189" s="64">
        <v>0</v>
      </c>
      <c r="M1189" s="64">
        <v>0</v>
      </c>
      <c r="N1189" s="64">
        <v>0</v>
      </c>
      <c r="O1189" s="75">
        <v>0</v>
      </c>
      <c r="Q1189" s="24"/>
    </row>
    <row r="1190" spans="1:17" hidden="1" x14ac:dyDescent="0.35">
      <c r="A1190" t="s">
        <v>179</v>
      </c>
      <c r="B1190" s="72">
        <v>9011693300</v>
      </c>
      <c r="C1190" s="74" t="s">
        <v>45</v>
      </c>
      <c r="D1190" s="40">
        <v>188098.85973899998</v>
      </c>
      <c r="E1190" s="40">
        <v>385602.36</v>
      </c>
      <c r="F1190" s="64">
        <f>Table323[[#This Row],[HES Single]]+Table323[[#This Row],[HES 2-4]]+Table323[[#This Row],[HES 4+]]</f>
        <v>141</v>
      </c>
      <c r="G1190" s="64">
        <v>141</v>
      </c>
      <c r="H1190" s="64">
        <v>0</v>
      </c>
      <c r="I1190" s="64">
        <v>0</v>
      </c>
      <c r="J1190" s="75">
        <v>256948.19999999998</v>
      </c>
      <c r="K1190">
        <f t="shared" si="17"/>
        <v>0</v>
      </c>
      <c r="L1190" s="64">
        <v>0</v>
      </c>
      <c r="M1190" s="64">
        <v>0</v>
      </c>
      <c r="N1190" s="64">
        <v>0</v>
      </c>
      <c r="O1190" s="75">
        <v>0</v>
      </c>
      <c r="Q1190" s="24"/>
    </row>
    <row r="1191" spans="1:17" hidden="1" x14ac:dyDescent="0.35">
      <c r="A1191" t="s">
        <v>179</v>
      </c>
      <c r="B1191" s="72">
        <v>9011693400</v>
      </c>
      <c r="C1191" s="74" t="s">
        <v>45</v>
      </c>
      <c r="D1191" s="40">
        <v>45195.087147000006</v>
      </c>
      <c r="E1191" s="40">
        <v>38042.25</v>
      </c>
      <c r="F1191" s="64">
        <f>Table323[[#This Row],[HES Single]]+Table323[[#This Row],[HES 2-4]]+Table323[[#This Row],[HES 4+]]</f>
        <v>0</v>
      </c>
      <c r="G1191" s="64">
        <v>0</v>
      </c>
      <c r="H1191" s="64">
        <v>0</v>
      </c>
      <c r="I1191" s="64">
        <v>0</v>
      </c>
      <c r="J1191" s="75">
        <v>0</v>
      </c>
      <c r="K1191">
        <f t="shared" si="17"/>
        <v>3</v>
      </c>
      <c r="L1191" s="64">
        <v>0</v>
      </c>
      <c r="M1191" s="64">
        <v>3</v>
      </c>
      <c r="N1191" s="64">
        <v>0</v>
      </c>
      <c r="O1191" s="75">
        <v>320.73</v>
      </c>
      <c r="Q1191" s="24"/>
    </row>
    <row r="1192" spans="1:17" hidden="1" x14ac:dyDescent="0.35">
      <c r="A1192" t="s">
        <v>179</v>
      </c>
      <c r="B1192" s="72">
        <v>9011693500</v>
      </c>
      <c r="C1192" s="74" t="s">
        <v>45</v>
      </c>
      <c r="D1192" s="40">
        <v>48189.705500999997</v>
      </c>
      <c r="E1192" s="40">
        <v>100026.26</v>
      </c>
      <c r="F1192" s="64">
        <f>Table323[[#This Row],[HES Single]]+Table323[[#This Row],[HES 2-4]]+Table323[[#This Row],[HES 4+]]</f>
        <v>33</v>
      </c>
      <c r="G1192" s="64">
        <v>33</v>
      </c>
      <c r="H1192" s="64">
        <v>0</v>
      </c>
      <c r="I1192" s="64">
        <v>0</v>
      </c>
      <c r="J1192" s="75">
        <v>66490.320000000007</v>
      </c>
      <c r="K1192">
        <f t="shared" si="17"/>
        <v>0</v>
      </c>
      <c r="L1192" s="64">
        <v>0</v>
      </c>
      <c r="M1192" s="64">
        <v>0</v>
      </c>
      <c r="N1192" s="64">
        <v>0</v>
      </c>
      <c r="O1192" s="75">
        <v>0</v>
      </c>
      <c r="Q1192" s="24"/>
    </row>
    <row r="1193" spans="1:17" hidden="1" x14ac:dyDescent="0.35">
      <c r="A1193" t="s">
        <v>179</v>
      </c>
      <c r="B1193" s="72">
        <v>9011693600</v>
      </c>
      <c r="C1193" s="74" t="s">
        <v>45</v>
      </c>
      <c r="D1193" s="40">
        <v>30801.901599000001</v>
      </c>
      <c r="E1193" s="40">
        <v>21870.935000000001</v>
      </c>
      <c r="F1193" s="64">
        <f>Table323[[#This Row],[HES Single]]+Table323[[#This Row],[HES 2-4]]+Table323[[#This Row],[HES 4+]]</f>
        <v>9</v>
      </c>
      <c r="G1193" s="64">
        <v>9</v>
      </c>
      <c r="H1193" s="64">
        <v>0</v>
      </c>
      <c r="I1193" s="64">
        <v>0</v>
      </c>
      <c r="J1193" s="75">
        <v>10913.26</v>
      </c>
      <c r="K1193">
        <f t="shared" si="17"/>
        <v>0</v>
      </c>
      <c r="L1193" s="64">
        <v>0</v>
      </c>
      <c r="M1193" s="64">
        <v>0</v>
      </c>
      <c r="N1193" s="64">
        <v>0</v>
      </c>
      <c r="O1193" s="75">
        <v>0</v>
      </c>
      <c r="Q1193" s="24"/>
    </row>
    <row r="1194" spans="1:17" hidden="1" x14ac:dyDescent="0.35">
      <c r="A1194" t="s">
        <v>179</v>
      </c>
      <c r="B1194" s="72">
        <v>9011693700</v>
      </c>
      <c r="C1194" s="74" t="s">
        <v>45</v>
      </c>
      <c r="D1194" s="40">
        <v>38663.030889000001</v>
      </c>
      <c r="E1194" s="40">
        <v>54294.33</v>
      </c>
      <c r="F1194" s="64">
        <f>Table323[[#This Row],[HES Single]]+Table323[[#This Row],[HES 2-4]]+Table323[[#This Row],[HES 4+]]</f>
        <v>17</v>
      </c>
      <c r="G1194" s="64">
        <v>17</v>
      </c>
      <c r="H1194" s="64">
        <v>0</v>
      </c>
      <c r="I1194" s="64">
        <v>0</v>
      </c>
      <c r="J1194" s="75">
        <v>44053.55</v>
      </c>
      <c r="K1194">
        <f t="shared" si="17"/>
        <v>0</v>
      </c>
      <c r="L1194" s="64">
        <v>0</v>
      </c>
      <c r="M1194" s="64">
        <v>0</v>
      </c>
      <c r="N1194" s="64">
        <v>0</v>
      </c>
      <c r="O1194" s="75">
        <v>0</v>
      </c>
      <c r="Q1194" s="24"/>
    </row>
    <row r="1195" spans="1:17" hidden="1" x14ac:dyDescent="0.35">
      <c r="A1195" t="s">
        <v>179</v>
      </c>
      <c r="B1195" s="72">
        <v>9011870300</v>
      </c>
      <c r="C1195" s="74" t="s">
        <v>45</v>
      </c>
      <c r="D1195" s="40">
        <v>191.95868999999999</v>
      </c>
      <c r="E1195" s="40">
        <v>0</v>
      </c>
      <c r="F1195" s="64">
        <f>Table323[[#This Row],[HES Single]]+Table323[[#This Row],[HES 2-4]]+Table323[[#This Row],[HES 4+]]</f>
        <v>0</v>
      </c>
      <c r="G1195" s="64">
        <v>0</v>
      </c>
      <c r="H1195" s="64">
        <v>0</v>
      </c>
      <c r="I1195" s="64">
        <v>0</v>
      </c>
      <c r="J1195" s="75">
        <v>0</v>
      </c>
      <c r="K1195">
        <f t="shared" si="17"/>
        <v>0</v>
      </c>
      <c r="L1195" s="64">
        <v>0</v>
      </c>
      <c r="M1195" s="64">
        <v>0</v>
      </c>
      <c r="N1195" s="64">
        <v>0</v>
      </c>
      <c r="O1195" s="75">
        <v>0</v>
      </c>
      <c r="Q1195" s="24"/>
    </row>
    <row r="1196" spans="1:17" hidden="1" x14ac:dyDescent="0.35">
      <c r="A1196" t="s">
        <v>179</v>
      </c>
      <c r="B1196" s="72">
        <v>9011870502</v>
      </c>
      <c r="C1196" s="74" t="s">
        <v>45</v>
      </c>
      <c r="D1196" s="40">
        <v>48.116460000000004</v>
      </c>
      <c r="E1196" s="40">
        <v>0</v>
      </c>
      <c r="F1196" s="64">
        <f>Table323[[#This Row],[HES Single]]+Table323[[#This Row],[HES 2-4]]+Table323[[#This Row],[HES 4+]]</f>
        <v>0</v>
      </c>
      <c r="G1196" s="64">
        <v>0</v>
      </c>
      <c r="H1196" s="64">
        <v>0</v>
      </c>
      <c r="I1196" s="64">
        <v>0</v>
      </c>
      <c r="J1196" s="75">
        <v>0</v>
      </c>
      <c r="K1196">
        <f t="shared" si="17"/>
        <v>0</v>
      </c>
      <c r="L1196" s="64">
        <v>0</v>
      </c>
      <c r="M1196" s="64">
        <v>0</v>
      </c>
      <c r="N1196" s="64">
        <v>0</v>
      </c>
      <c r="O1196" s="75">
        <v>0</v>
      </c>
      <c r="Q1196" s="24"/>
    </row>
    <row r="1197" spans="1:17" hidden="1" x14ac:dyDescent="0.35">
      <c r="A1197" t="s">
        <v>180</v>
      </c>
      <c r="B1197" s="72">
        <v>9005342100</v>
      </c>
      <c r="C1197" s="74" t="s">
        <v>45</v>
      </c>
      <c r="D1197" s="40">
        <v>172.31025</v>
      </c>
      <c r="E1197" s="40">
        <v>0</v>
      </c>
      <c r="F1197" s="64">
        <f>Table323[[#This Row],[HES Single]]+Table323[[#This Row],[HES 2-4]]+Table323[[#This Row],[HES 4+]]</f>
        <v>0</v>
      </c>
      <c r="G1197" s="64">
        <v>0</v>
      </c>
      <c r="H1197" s="64">
        <v>0</v>
      </c>
      <c r="I1197" s="64">
        <v>0</v>
      </c>
      <c r="J1197" s="75">
        <v>0</v>
      </c>
      <c r="K1197">
        <f t="shared" si="17"/>
        <v>0</v>
      </c>
      <c r="L1197" s="64">
        <v>0</v>
      </c>
      <c r="M1197" s="64">
        <v>0</v>
      </c>
      <c r="N1197" s="64">
        <v>0</v>
      </c>
      <c r="O1197" s="75">
        <v>0</v>
      </c>
      <c r="Q1197" s="24"/>
    </row>
    <row r="1198" spans="1:17" hidden="1" x14ac:dyDescent="0.35">
      <c r="A1198" t="s">
        <v>180</v>
      </c>
      <c r="B1198" s="72">
        <v>9005360100</v>
      </c>
      <c r="C1198" s="74" t="s">
        <v>45</v>
      </c>
      <c r="D1198" s="40">
        <v>62129.850572999996</v>
      </c>
      <c r="E1198" s="40">
        <v>40450.42</v>
      </c>
      <c r="F1198" s="64">
        <f>Table323[[#This Row],[HES Single]]+Table323[[#This Row],[HES 2-4]]+Table323[[#This Row],[HES 4+]]</f>
        <v>21</v>
      </c>
      <c r="G1198" s="64">
        <v>21</v>
      </c>
      <c r="H1198" s="64">
        <v>0</v>
      </c>
      <c r="I1198" s="64">
        <v>0</v>
      </c>
      <c r="J1198" s="75">
        <v>26174.52</v>
      </c>
      <c r="K1198">
        <f t="shared" si="17"/>
        <v>0</v>
      </c>
      <c r="L1198" s="64">
        <v>0</v>
      </c>
      <c r="M1198" s="64">
        <v>0</v>
      </c>
      <c r="N1198" s="64">
        <v>0</v>
      </c>
      <c r="O1198" s="75">
        <v>0</v>
      </c>
      <c r="Q1198" s="24"/>
    </row>
    <row r="1199" spans="1:17" hidden="1" x14ac:dyDescent="0.35">
      <c r="A1199" t="s">
        <v>180</v>
      </c>
      <c r="B1199" s="72">
        <v>9005360200</v>
      </c>
      <c r="C1199" s="74" t="s">
        <v>45</v>
      </c>
      <c r="D1199" s="40">
        <v>209681.396442</v>
      </c>
      <c r="E1199" s="40">
        <v>445890.11</v>
      </c>
      <c r="F1199" s="64">
        <f>Table323[[#This Row],[HES Single]]+Table323[[#This Row],[HES 2-4]]+Table323[[#This Row],[HES 4+]]</f>
        <v>146</v>
      </c>
      <c r="G1199" s="64">
        <v>145</v>
      </c>
      <c r="H1199" s="64">
        <v>1</v>
      </c>
      <c r="I1199" s="64">
        <v>0</v>
      </c>
      <c r="J1199" s="75">
        <v>251616.89</v>
      </c>
      <c r="K1199">
        <f t="shared" si="17"/>
        <v>0</v>
      </c>
      <c r="L1199" s="64">
        <v>0</v>
      </c>
      <c r="M1199" s="64">
        <v>0</v>
      </c>
      <c r="N1199" s="64">
        <v>0</v>
      </c>
      <c r="O1199" s="75">
        <v>0</v>
      </c>
      <c r="Q1199" s="24"/>
    </row>
    <row r="1200" spans="1:17" hidden="1" x14ac:dyDescent="0.35">
      <c r="A1200" t="s">
        <v>180</v>
      </c>
      <c r="B1200" s="72">
        <v>9005360300</v>
      </c>
      <c r="C1200" s="74" t="s">
        <v>45</v>
      </c>
      <c r="D1200" s="40">
        <v>33179.003969999998</v>
      </c>
      <c r="E1200" s="40">
        <v>102960.86</v>
      </c>
      <c r="F1200" s="64">
        <f>Table323[[#This Row],[HES Single]]+Table323[[#This Row],[HES 2-4]]+Table323[[#This Row],[HES 4+]]</f>
        <v>12</v>
      </c>
      <c r="G1200" s="64">
        <v>12</v>
      </c>
      <c r="H1200" s="64">
        <v>0</v>
      </c>
      <c r="I1200" s="64">
        <v>0</v>
      </c>
      <c r="J1200" s="75">
        <v>22934.639999999999</v>
      </c>
      <c r="K1200">
        <f t="shared" si="17"/>
        <v>0</v>
      </c>
      <c r="L1200" s="64">
        <v>0</v>
      </c>
      <c r="M1200" s="64">
        <v>0</v>
      </c>
      <c r="N1200" s="64">
        <v>0</v>
      </c>
      <c r="O1200" s="75">
        <v>0</v>
      </c>
      <c r="Q1200" s="24"/>
    </row>
    <row r="1201" spans="1:17" hidden="1" x14ac:dyDescent="0.35">
      <c r="A1201" t="s">
        <v>180</v>
      </c>
      <c r="B1201" s="72">
        <v>9005360400</v>
      </c>
      <c r="C1201" s="74" t="s">
        <v>55</v>
      </c>
      <c r="D1201" s="40">
        <v>62655.883941</v>
      </c>
      <c r="E1201" s="40">
        <v>47382.45</v>
      </c>
      <c r="F1201" s="64">
        <f>Table323[[#This Row],[HES Single]]+Table323[[#This Row],[HES 2-4]]+Table323[[#This Row],[HES 4+]]</f>
        <v>0</v>
      </c>
      <c r="G1201" s="64">
        <v>0</v>
      </c>
      <c r="H1201" s="64">
        <v>0</v>
      </c>
      <c r="I1201" s="64">
        <v>0</v>
      </c>
      <c r="J1201" s="75">
        <v>0</v>
      </c>
      <c r="K1201">
        <f t="shared" si="17"/>
        <v>7</v>
      </c>
      <c r="L1201" s="64">
        <v>2</v>
      </c>
      <c r="M1201" s="64">
        <v>5</v>
      </c>
      <c r="N1201" s="64">
        <v>0</v>
      </c>
      <c r="O1201" s="75">
        <v>4657.3599999999997</v>
      </c>
      <c r="Q1201" s="24"/>
    </row>
    <row r="1202" spans="1:17" hidden="1" x14ac:dyDescent="0.35">
      <c r="A1202" t="s">
        <v>180</v>
      </c>
      <c r="B1202" s="72">
        <v>9005362102</v>
      </c>
      <c r="C1202" s="74" t="s">
        <v>45</v>
      </c>
      <c r="D1202" s="40">
        <v>90.712230000000005</v>
      </c>
      <c r="E1202" s="40">
        <v>0</v>
      </c>
      <c r="F1202" s="64">
        <f>Table323[[#This Row],[HES Single]]+Table323[[#This Row],[HES 2-4]]+Table323[[#This Row],[HES 4+]]</f>
        <v>1</v>
      </c>
      <c r="G1202" s="64">
        <v>1</v>
      </c>
      <c r="H1202" s="64">
        <v>0</v>
      </c>
      <c r="I1202" s="64">
        <v>0</v>
      </c>
      <c r="J1202" s="75">
        <v>0</v>
      </c>
      <c r="K1202">
        <f t="shared" si="17"/>
        <v>0</v>
      </c>
      <c r="L1202" s="64">
        <v>0</v>
      </c>
      <c r="M1202" s="64">
        <v>0</v>
      </c>
      <c r="N1202" s="64">
        <v>0</v>
      </c>
      <c r="O1202" s="75">
        <v>0</v>
      </c>
      <c r="Q1202" s="24"/>
    </row>
    <row r="1203" spans="1:17" hidden="1" x14ac:dyDescent="0.35">
      <c r="A1203" t="s">
        <v>180</v>
      </c>
      <c r="B1203" s="72">
        <v>9009352100</v>
      </c>
      <c r="C1203" s="74" t="s">
        <v>45</v>
      </c>
      <c r="D1203" s="40">
        <v>332.26535999999999</v>
      </c>
      <c r="E1203" s="40">
        <v>0</v>
      </c>
      <c r="F1203" s="64">
        <f>Table323[[#This Row],[HES Single]]+Table323[[#This Row],[HES 2-4]]+Table323[[#This Row],[HES 4+]]</f>
        <v>0</v>
      </c>
      <c r="G1203" s="64">
        <v>0</v>
      </c>
      <c r="H1203" s="64">
        <v>0</v>
      </c>
      <c r="I1203" s="64">
        <v>0</v>
      </c>
      <c r="J1203" s="75">
        <v>0</v>
      </c>
      <c r="K1203">
        <f t="shared" si="17"/>
        <v>0</v>
      </c>
      <c r="L1203" s="64">
        <v>0</v>
      </c>
      <c r="M1203" s="64">
        <v>0</v>
      </c>
      <c r="N1203" s="64">
        <v>0</v>
      </c>
      <c r="O1203" s="75">
        <v>0</v>
      </c>
      <c r="Q1203" s="24"/>
    </row>
    <row r="1204" spans="1:17" hidden="1" x14ac:dyDescent="0.35">
      <c r="A1204" t="s">
        <v>181</v>
      </c>
      <c r="B1204" s="72">
        <v>9003460100</v>
      </c>
      <c r="C1204" s="74" t="s">
        <v>45</v>
      </c>
      <c r="D1204" s="40">
        <v>220.28181000000001</v>
      </c>
      <c r="E1204" s="40">
        <v>0</v>
      </c>
      <c r="F1204" s="64">
        <f>Table323[[#This Row],[HES Single]]+Table323[[#This Row],[HES 2-4]]+Table323[[#This Row],[HES 4+]]</f>
        <v>0</v>
      </c>
      <c r="G1204" s="64">
        <v>0</v>
      </c>
      <c r="H1204" s="64">
        <v>0</v>
      </c>
      <c r="I1204" s="64">
        <v>0</v>
      </c>
      <c r="J1204" s="75">
        <v>0</v>
      </c>
      <c r="K1204">
        <f t="shared" si="17"/>
        <v>0</v>
      </c>
      <c r="L1204" s="64">
        <v>0</v>
      </c>
      <c r="M1204" s="64">
        <v>0</v>
      </c>
      <c r="N1204" s="64">
        <v>0</v>
      </c>
      <c r="O1204" s="75">
        <v>0</v>
      </c>
      <c r="Q1204" s="24"/>
    </row>
    <row r="1205" spans="1:17" hidden="1" x14ac:dyDescent="0.35">
      <c r="A1205" t="s">
        <v>181</v>
      </c>
      <c r="B1205" s="72">
        <v>9003471400</v>
      </c>
      <c r="C1205" s="74" t="s">
        <v>45</v>
      </c>
      <c r="D1205" s="40">
        <v>395.40795000000003</v>
      </c>
      <c r="E1205" s="40">
        <v>0</v>
      </c>
      <c r="F1205" s="64">
        <f>Table323[[#This Row],[HES Single]]+Table323[[#This Row],[HES 2-4]]+Table323[[#This Row],[HES 4+]]</f>
        <v>0</v>
      </c>
      <c r="G1205" s="64">
        <v>0</v>
      </c>
      <c r="H1205" s="64">
        <v>0</v>
      </c>
      <c r="I1205" s="64">
        <v>0</v>
      </c>
      <c r="J1205" s="75">
        <v>0</v>
      </c>
      <c r="K1205">
        <f t="shared" si="17"/>
        <v>0</v>
      </c>
      <c r="L1205" s="64">
        <v>0</v>
      </c>
      <c r="M1205" s="64">
        <v>0</v>
      </c>
      <c r="N1205" s="64">
        <v>0</v>
      </c>
      <c r="O1205" s="75">
        <v>0</v>
      </c>
      <c r="Q1205" s="24"/>
    </row>
    <row r="1206" spans="1:17" hidden="1" x14ac:dyDescent="0.35">
      <c r="A1206" t="s">
        <v>181</v>
      </c>
      <c r="B1206" s="72">
        <v>9003496100</v>
      </c>
      <c r="C1206" s="74" t="s">
        <v>45</v>
      </c>
      <c r="D1206" s="40">
        <v>16448.888610000002</v>
      </c>
      <c r="E1206" s="40">
        <v>6266.33</v>
      </c>
      <c r="F1206" s="64">
        <f>Table323[[#This Row],[HES Single]]+Table323[[#This Row],[HES 2-4]]+Table323[[#This Row],[HES 4+]]</f>
        <v>0</v>
      </c>
      <c r="G1206" s="64">
        <v>0</v>
      </c>
      <c r="H1206" s="64">
        <v>0</v>
      </c>
      <c r="I1206" s="64">
        <v>0</v>
      </c>
      <c r="J1206" s="75">
        <v>0</v>
      </c>
      <c r="K1206">
        <f t="shared" si="17"/>
        <v>0</v>
      </c>
      <c r="L1206" s="64">
        <v>0</v>
      </c>
      <c r="M1206" s="64">
        <v>0</v>
      </c>
      <c r="N1206" s="64">
        <v>0</v>
      </c>
      <c r="O1206" s="75">
        <v>0</v>
      </c>
      <c r="Q1206" s="24"/>
    </row>
    <row r="1207" spans="1:17" hidden="1" x14ac:dyDescent="0.35">
      <c r="A1207" t="s">
        <v>181</v>
      </c>
      <c r="B1207" s="72">
        <v>9003496200</v>
      </c>
      <c r="C1207" s="74" t="s">
        <v>45</v>
      </c>
      <c r="D1207" s="40">
        <v>42104.615510999996</v>
      </c>
      <c r="E1207" s="40">
        <v>23069.759999999998</v>
      </c>
      <c r="F1207" s="64">
        <f>Table323[[#This Row],[HES Single]]+Table323[[#This Row],[HES 2-4]]+Table323[[#This Row],[HES 4+]]</f>
        <v>24</v>
      </c>
      <c r="G1207" s="64">
        <v>24</v>
      </c>
      <c r="H1207" s="64">
        <v>0</v>
      </c>
      <c r="I1207" s="64">
        <v>0</v>
      </c>
      <c r="J1207" s="75">
        <v>15279.32</v>
      </c>
      <c r="K1207">
        <f t="shared" si="17"/>
        <v>0</v>
      </c>
      <c r="L1207" s="64">
        <v>0</v>
      </c>
      <c r="M1207" s="64">
        <v>0</v>
      </c>
      <c r="N1207" s="64">
        <v>0</v>
      </c>
      <c r="O1207" s="75">
        <v>0</v>
      </c>
      <c r="Q1207" s="24"/>
    </row>
    <row r="1208" spans="1:17" hidden="1" x14ac:dyDescent="0.35">
      <c r="A1208" t="s">
        <v>181</v>
      </c>
      <c r="B1208" s="72">
        <v>9003496300</v>
      </c>
      <c r="C1208" s="74" t="s">
        <v>45</v>
      </c>
      <c r="D1208" s="40">
        <v>33526.333617000004</v>
      </c>
      <c r="E1208" s="40">
        <v>42797.17</v>
      </c>
      <c r="F1208" s="64">
        <f>Table323[[#This Row],[HES Single]]+Table323[[#This Row],[HES 2-4]]+Table323[[#This Row],[HES 4+]]</f>
        <v>23</v>
      </c>
      <c r="G1208" s="64">
        <v>23</v>
      </c>
      <c r="H1208" s="64">
        <v>0</v>
      </c>
      <c r="I1208" s="64">
        <v>0</v>
      </c>
      <c r="J1208" s="75">
        <v>14084.54</v>
      </c>
      <c r="K1208">
        <f t="shared" si="17"/>
        <v>0</v>
      </c>
      <c r="L1208" s="64">
        <v>0</v>
      </c>
      <c r="M1208" s="64">
        <v>0</v>
      </c>
      <c r="N1208" s="64">
        <v>0</v>
      </c>
      <c r="O1208" s="75">
        <v>0</v>
      </c>
      <c r="Q1208" s="24"/>
    </row>
    <row r="1209" spans="1:17" hidden="1" x14ac:dyDescent="0.35">
      <c r="A1209" t="s">
        <v>181</v>
      </c>
      <c r="B1209" s="72">
        <v>9003496400</v>
      </c>
      <c r="C1209" s="74" t="s">
        <v>45</v>
      </c>
      <c r="D1209" s="40">
        <v>30594.441989999999</v>
      </c>
      <c r="E1209" s="40">
        <v>14597.38</v>
      </c>
      <c r="F1209" s="64">
        <f>Table323[[#This Row],[HES Single]]+Table323[[#This Row],[HES 2-4]]+Table323[[#This Row],[HES 4+]]</f>
        <v>14</v>
      </c>
      <c r="G1209" s="64">
        <v>14</v>
      </c>
      <c r="H1209" s="64">
        <v>0</v>
      </c>
      <c r="I1209" s="64">
        <v>0</v>
      </c>
      <c r="J1209" s="75">
        <v>12525.33</v>
      </c>
      <c r="K1209">
        <f t="shared" si="17"/>
        <v>0</v>
      </c>
      <c r="L1209" s="64">
        <v>0</v>
      </c>
      <c r="M1209" s="64">
        <v>0</v>
      </c>
      <c r="N1209" s="64">
        <v>0</v>
      </c>
      <c r="O1209" s="75">
        <v>0</v>
      </c>
      <c r="Q1209" s="24"/>
    </row>
    <row r="1210" spans="1:17" hidden="1" x14ac:dyDescent="0.35">
      <c r="A1210" t="s">
        <v>181</v>
      </c>
      <c r="B1210" s="72">
        <v>9003496500</v>
      </c>
      <c r="C1210" s="74" t="s">
        <v>45</v>
      </c>
      <c r="D1210" s="40">
        <v>25764.755457000003</v>
      </c>
      <c r="E1210" s="40">
        <v>21156.12</v>
      </c>
      <c r="F1210" s="64">
        <f>Table323[[#This Row],[HES Single]]+Table323[[#This Row],[HES 2-4]]+Table323[[#This Row],[HES 4+]]</f>
        <v>21</v>
      </c>
      <c r="G1210" s="64">
        <v>21</v>
      </c>
      <c r="H1210" s="64">
        <v>0</v>
      </c>
      <c r="I1210" s="64">
        <v>0</v>
      </c>
      <c r="J1210" s="75">
        <v>18408.75</v>
      </c>
      <c r="K1210">
        <f t="shared" si="17"/>
        <v>0</v>
      </c>
      <c r="L1210" s="64">
        <v>0</v>
      </c>
      <c r="M1210" s="64">
        <v>0</v>
      </c>
      <c r="N1210" s="64">
        <v>0</v>
      </c>
      <c r="O1210" s="75">
        <v>0</v>
      </c>
      <c r="Q1210" s="24"/>
    </row>
    <row r="1211" spans="1:17" hidden="1" x14ac:dyDescent="0.35">
      <c r="A1211" t="s">
        <v>181</v>
      </c>
      <c r="B1211" s="72">
        <v>9003496600</v>
      </c>
      <c r="C1211" s="74" t="s">
        <v>45</v>
      </c>
      <c r="D1211" s="40">
        <v>34280.528940000004</v>
      </c>
      <c r="E1211" s="40">
        <v>27386.755000000001</v>
      </c>
      <c r="F1211" s="64">
        <f>Table323[[#This Row],[HES Single]]+Table323[[#This Row],[HES 2-4]]+Table323[[#This Row],[HES 4+]]</f>
        <v>23</v>
      </c>
      <c r="G1211" s="64">
        <v>23</v>
      </c>
      <c r="H1211" s="64">
        <v>0</v>
      </c>
      <c r="I1211" s="64">
        <v>0</v>
      </c>
      <c r="J1211" s="75">
        <v>21000.6</v>
      </c>
      <c r="K1211">
        <f t="shared" si="17"/>
        <v>0</v>
      </c>
      <c r="L1211" s="64">
        <v>0</v>
      </c>
      <c r="M1211" s="64">
        <v>0</v>
      </c>
      <c r="N1211" s="64">
        <v>0</v>
      </c>
      <c r="O1211" s="75">
        <v>0</v>
      </c>
      <c r="Q1211" s="24"/>
    </row>
    <row r="1212" spans="1:17" hidden="1" x14ac:dyDescent="0.35">
      <c r="A1212" t="s">
        <v>181</v>
      </c>
      <c r="B1212" s="72">
        <v>9003496700</v>
      </c>
      <c r="C1212" s="74" t="s">
        <v>55</v>
      </c>
      <c r="D1212" s="40">
        <v>27724.629870000001</v>
      </c>
      <c r="E1212" s="40">
        <v>8293.83</v>
      </c>
      <c r="F1212" s="64">
        <f>Table323[[#This Row],[HES Single]]+Table323[[#This Row],[HES 2-4]]+Table323[[#This Row],[HES 4+]]</f>
        <v>6</v>
      </c>
      <c r="G1212" s="64">
        <v>6</v>
      </c>
      <c r="H1212" s="64">
        <v>0</v>
      </c>
      <c r="I1212" s="64">
        <v>0</v>
      </c>
      <c r="J1212" s="75">
        <v>3563.32</v>
      </c>
      <c r="K1212">
        <f t="shared" si="17"/>
        <v>0</v>
      </c>
      <c r="L1212" s="64">
        <v>0</v>
      </c>
      <c r="M1212" s="64">
        <v>0</v>
      </c>
      <c r="N1212" s="64">
        <v>0</v>
      </c>
      <c r="O1212" s="75">
        <v>0</v>
      </c>
      <c r="Q1212" s="24"/>
    </row>
    <row r="1213" spans="1:17" hidden="1" x14ac:dyDescent="0.35">
      <c r="A1213" t="s">
        <v>181</v>
      </c>
      <c r="B1213" s="72">
        <v>9003496800</v>
      </c>
      <c r="C1213" s="74" t="s">
        <v>45</v>
      </c>
      <c r="D1213" s="40">
        <v>25772.807550000001</v>
      </c>
      <c r="E1213" s="40">
        <v>15979.65</v>
      </c>
      <c r="F1213" s="64">
        <f>Table323[[#This Row],[HES Single]]+Table323[[#This Row],[HES 2-4]]+Table323[[#This Row],[HES 4+]]</f>
        <v>10</v>
      </c>
      <c r="G1213" s="64">
        <v>10</v>
      </c>
      <c r="H1213" s="64">
        <v>0</v>
      </c>
      <c r="I1213" s="64">
        <v>0</v>
      </c>
      <c r="J1213" s="75">
        <v>7769.49</v>
      </c>
      <c r="K1213">
        <f t="shared" si="17"/>
        <v>0</v>
      </c>
      <c r="L1213" s="64">
        <v>0</v>
      </c>
      <c r="M1213" s="64">
        <v>0</v>
      </c>
      <c r="N1213" s="64">
        <v>0</v>
      </c>
      <c r="O1213" s="75">
        <v>0</v>
      </c>
      <c r="Q1213" s="24"/>
    </row>
    <row r="1214" spans="1:17" hidden="1" x14ac:dyDescent="0.35">
      <c r="A1214" t="s">
        <v>181</v>
      </c>
      <c r="B1214" s="72">
        <v>9003496900</v>
      </c>
      <c r="C1214" s="74" t="s">
        <v>45</v>
      </c>
      <c r="D1214" s="40">
        <v>42836.816462999996</v>
      </c>
      <c r="E1214" s="40">
        <v>23923.57</v>
      </c>
      <c r="F1214" s="64">
        <f>Table323[[#This Row],[HES Single]]+Table323[[#This Row],[HES 2-4]]+Table323[[#This Row],[HES 4+]]</f>
        <v>34</v>
      </c>
      <c r="G1214" s="64">
        <v>20</v>
      </c>
      <c r="H1214" s="64">
        <v>2</v>
      </c>
      <c r="I1214" s="64">
        <v>12</v>
      </c>
      <c r="J1214" s="75">
        <v>8400.7099999999991</v>
      </c>
      <c r="K1214">
        <f t="shared" si="17"/>
        <v>0</v>
      </c>
      <c r="L1214" s="64">
        <v>0</v>
      </c>
      <c r="M1214" s="64">
        <v>0</v>
      </c>
      <c r="N1214" s="64">
        <v>0</v>
      </c>
      <c r="O1214" s="75">
        <v>0</v>
      </c>
      <c r="Q1214" s="24"/>
    </row>
    <row r="1215" spans="1:17" hidden="1" x14ac:dyDescent="0.35">
      <c r="A1215" t="s">
        <v>181</v>
      </c>
      <c r="B1215" s="72">
        <v>9003497000</v>
      </c>
      <c r="C1215" s="74" t="s">
        <v>45</v>
      </c>
      <c r="D1215" s="40">
        <v>45619.848939000003</v>
      </c>
      <c r="E1215" s="40">
        <v>29069.134999999998</v>
      </c>
      <c r="F1215" s="64">
        <f>Table323[[#This Row],[HES Single]]+Table323[[#This Row],[HES 2-4]]+Table323[[#This Row],[HES 4+]]</f>
        <v>13</v>
      </c>
      <c r="G1215" s="64">
        <v>13</v>
      </c>
      <c r="H1215" s="64">
        <v>0</v>
      </c>
      <c r="I1215" s="64">
        <v>0</v>
      </c>
      <c r="J1215" s="75">
        <v>15517.48</v>
      </c>
      <c r="K1215">
        <f t="shared" si="17"/>
        <v>0</v>
      </c>
      <c r="L1215" s="64">
        <v>0</v>
      </c>
      <c r="M1215" s="64">
        <v>0</v>
      </c>
      <c r="N1215" s="64">
        <v>0</v>
      </c>
      <c r="O1215" s="75">
        <v>0</v>
      </c>
      <c r="Q1215" s="24"/>
    </row>
    <row r="1216" spans="1:17" hidden="1" x14ac:dyDescent="0.35">
      <c r="A1216" t="s">
        <v>181</v>
      </c>
      <c r="B1216" s="72">
        <v>9003497100</v>
      </c>
      <c r="C1216" s="74" t="s">
        <v>45</v>
      </c>
      <c r="D1216" s="40">
        <v>28022.48631</v>
      </c>
      <c r="E1216" s="40">
        <v>9294.2900000000009</v>
      </c>
      <c r="F1216" s="64">
        <f>Table323[[#This Row],[HES Single]]+Table323[[#This Row],[HES 2-4]]+Table323[[#This Row],[HES 4+]]</f>
        <v>12</v>
      </c>
      <c r="G1216" s="64">
        <v>12</v>
      </c>
      <c r="H1216" s="64">
        <v>0</v>
      </c>
      <c r="I1216" s="64">
        <v>0</v>
      </c>
      <c r="J1216" s="75">
        <v>5031.5</v>
      </c>
      <c r="K1216">
        <f t="shared" si="17"/>
        <v>0</v>
      </c>
      <c r="L1216" s="64">
        <v>0</v>
      </c>
      <c r="M1216" s="64">
        <v>0</v>
      </c>
      <c r="N1216" s="64">
        <v>0</v>
      </c>
      <c r="O1216" s="75">
        <v>0</v>
      </c>
      <c r="Q1216" s="24"/>
    </row>
    <row r="1217" spans="1:17" hidden="1" x14ac:dyDescent="0.35">
      <c r="A1217" t="s">
        <v>181</v>
      </c>
      <c r="B1217" s="72">
        <v>9003497200</v>
      </c>
      <c r="C1217" s="74" t="s">
        <v>45</v>
      </c>
      <c r="D1217" s="40">
        <v>19746.84159</v>
      </c>
      <c r="E1217" s="40">
        <v>6279.78</v>
      </c>
      <c r="F1217" s="64">
        <f>Table323[[#This Row],[HES Single]]+Table323[[#This Row],[HES 2-4]]+Table323[[#This Row],[HES 4+]]</f>
        <v>8</v>
      </c>
      <c r="G1217" s="64">
        <v>8</v>
      </c>
      <c r="H1217" s="64">
        <v>0</v>
      </c>
      <c r="I1217" s="64">
        <v>0</v>
      </c>
      <c r="J1217" s="75">
        <v>5224.78</v>
      </c>
      <c r="K1217">
        <f t="shared" si="17"/>
        <v>0</v>
      </c>
      <c r="L1217" s="64">
        <v>0</v>
      </c>
      <c r="M1217" s="64">
        <v>0</v>
      </c>
      <c r="N1217" s="64">
        <v>0</v>
      </c>
      <c r="O1217" s="75">
        <v>0</v>
      </c>
      <c r="Q1217" s="24"/>
    </row>
    <row r="1218" spans="1:17" hidden="1" x14ac:dyDescent="0.35">
      <c r="A1218" t="s">
        <v>181</v>
      </c>
      <c r="B1218" s="72">
        <v>9003497300</v>
      </c>
      <c r="C1218" s="74" t="s">
        <v>45</v>
      </c>
      <c r="D1218" s="40">
        <v>47859.604464000004</v>
      </c>
      <c r="E1218" s="40">
        <v>48414.97</v>
      </c>
      <c r="F1218" s="64">
        <f>Table323[[#This Row],[HES Single]]+Table323[[#This Row],[HES 2-4]]+Table323[[#This Row],[HES 4+]]</f>
        <v>32</v>
      </c>
      <c r="G1218" s="64">
        <v>32</v>
      </c>
      <c r="H1218" s="64">
        <v>0</v>
      </c>
      <c r="I1218" s="64">
        <v>0</v>
      </c>
      <c r="J1218" s="75">
        <v>37410.15</v>
      </c>
      <c r="K1218">
        <f t="shared" si="17"/>
        <v>0</v>
      </c>
      <c r="L1218" s="64">
        <v>0</v>
      </c>
      <c r="M1218" s="64">
        <v>0</v>
      </c>
      <c r="N1218" s="64">
        <v>0</v>
      </c>
      <c r="O1218" s="75">
        <v>0</v>
      </c>
      <c r="Q1218" s="24"/>
    </row>
    <row r="1219" spans="1:17" hidden="1" x14ac:dyDescent="0.35">
      <c r="A1219" t="s">
        <v>181</v>
      </c>
      <c r="B1219" s="72">
        <v>9003497400</v>
      </c>
      <c r="C1219" s="74" t="s">
        <v>45</v>
      </c>
      <c r="D1219" s="40">
        <v>45782.04855</v>
      </c>
      <c r="E1219" s="40">
        <v>47578.44</v>
      </c>
      <c r="F1219" s="64">
        <f>Table323[[#This Row],[HES Single]]+Table323[[#This Row],[HES 2-4]]+Table323[[#This Row],[HES 4+]]</f>
        <v>27</v>
      </c>
      <c r="G1219" s="64">
        <v>27</v>
      </c>
      <c r="H1219" s="64">
        <v>0</v>
      </c>
      <c r="I1219" s="64">
        <v>0</v>
      </c>
      <c r="J1219" s="75">
        <v>25405.39</v>
      </c>
      <c r="K1219">
        <f t="shared" si="17"/>
        <v>0</v>
      </c>
      <c r="L1219" s="64">
        <v>0</v>
      </c>
      <c r="M1219" s="64">
        <v>0</v>
      </c>
      <c r="N1219" s="64">
        <v>0</v>
      </c>
      <c r="O1219" s="75">
        <v>0</v>
      </c>
      <c r="Q1219" s="24"/>
    </row>
    <row r="1220" spans="1:17" hidden="1" x14ac:dyDescent="0.35">
      <c r="A1220" t="s">
        <v>181</v>
      </c>
      <c r="B1220" s="72">
        <v>9003497500</v>
      </c>
      <c r="C1220" s="74" t="s">
        <v>45</v>
      </c>
      <c r="D1220" s="40">
        <v>43312.493699999999</v>
      </c>
      <c r="E1220" s="40">
        <v>40365.855000000003</v>
      </c>
      <c r="F1220" s="64">
        <f>Table323[[#This Row],[HES Single]]+Table323[[#This Row],[HES 2-4]]+Table323[[#This Row],[HES 4+]]</f>
        <v>26</v>
      </c>
      <c r="G1220" s="64">
        <v>26</v>
      </c>
      <c r="H1220" s="64">
        <v>0</v>
      </c>
      <c r="I1220" s="64">
        <v>0</v>
      </c>
      <c r="J1220" s="75">
        <v>29983.919999999998</v>
      </c>
      <c r="K1220">
        <f t="shared" si="17"/>
        <v>0</v>
      </c>
      <c r="L1220" s="64">
        <v>0</v>
      </c>
      <c r="M1220" s="64">
        <v>0</v>
      </c>
      <c r="N1220" s="64">
        <v>0</v>
      </c>
      <c r="O1220" s="75">
        <v>0</v>
      </c>
      <c r="Q1220" s="24"/>
    </row>
    <row r="1221" spans="1:17" hidden="1" x14ac:dyDescent="0.35">
      <c r="A1221" t="s">
        <v>181</v>
      </c>
      <c r="B1221" s="72">
        <v>9003497600</v>
      </c>
      <c r="C1221" s="74" t="s">
        <v>45</v>
      </c>
      <c r="D1221" s="40">
        <v>21316.137569999999</v>
      </c>
      <c r="E1221" s="40">
        <v>10221.24</v>
      </c>
      <c r="F1221" s="64">
        <f>Table323[[#This Row],[HES Single]]+Table323[[#This Row],[HES 2-4]]+Table323[[#This Row],[HES 4+]]</f>
        <v>14</v>
      </c>
      <c r="G1221" s="64">
        <v>14</v>
      </c>
      <c r="H1221" s="64">
        <v>0</v>
      </c>
      <c r="I1221" s="64">
        <v>0</v>
      </c>
      <c r="J1221" s="75">
        <v>5913.49</v>
      </c>
      <c r="K1221">
        <f t="shared" si="17"/>
        <v>0</v>
      </c>
      <c r="L1221" s="64">
        <v>0</v>
      </c>
      <c r="M1221" s="64">
        <v>0</v>
      </c>
      <c r="N1221" s="64">
        <v>0</v>
      </c>
      <c r="O1221" s="75">
        <v>0</v>
      </c>
      <c r="Q1221" s="24"/>
    </row>
    <row r="1222" spans="1:17" hidden="1" x14ac:dyDescent="0.35">
      <c r="A1222" t="s">
        <v>181</v>
      </c>
      <c r="B1222" s="72">
        <v>9003497700</v>
      </c>
      <c r="C1222" s="74" t="s">
        <v>45</v>
      </c>
      <c r="D1222" s="40">
        <v>357983.29730100004</v>
      </c>
      <c r="E1222" s="40">
        <v>562472.86499999999</v>
      </c>
      <c r="F1222" s="64">
        <f>Table323[[#This Row],[HES Single]]+Table323[[#This Row],[HES 2-4]]+Table323[[#This Row],[HES 4+]]</f>
        <v>478</v>
      </c>
      <c r="G1222" s="64">
        <v>278</v>
      </c>
      <c r="H1222" s="64">
        <v>0</v>
      </c>
      <c r="I1222" s="64">
        <v>200</v>
      </c>
      <c r="J1222" s="75">
        <v>296161.02</v>
      </c>
      <c r="K1222">
        <f t="shared" si="17"/>
        <v>269</v>
      </c>
      <c r="L1222" s="64">
        <v>3</v>
      </c>
      <c r="M1222" s="64">
        <v>18</v>
      </c>
      <c r="N1222" s="64">
        <v>248</v>
      </c>
      <c r="O1222" s="75">
        <f>69671.3+16476.02</f>
        <v>86147.32</v>
      </c>
      <c r="Q1222" s="24"/>
    </row>
    <row r="1223" spans="1:17" hidden="1" x14ac:dyDescent="0.35">
      <c r="A1223" t="s">
        <v>181</v>
      </c>
      <c r="B1223" s="72">
        <v>9003524700</v>
      </c>
      <c r="C1223" s="74" t="s">
        <v>45</v>
      </c>
      <c r="D1223" s="40">
        <v>173.83653000000001</v>
      </c>
      <c r="E1223" s="40">
        <v>0</v>
      </c>
      <c r="F1223" s="64">
        <f>Table323[[#This Row],[HES Single]]+Table323[[#This Row],[HES 2-4]]+Table323[[#This Row],[HES 4+]]</f>
        <v>0</v>
      </c>
      <c r="G1223" s="64">
        <v>0</v>
      </c>
      <c r="H1223" s="64">
        <v>0</v>
      </c>
      <c r="I1223" s="64">
        <v>0</v>
      </c>
      <c r="J1223" s="75">
        <v>0</v>
      </c>
      <c r="K1223">
        <f t="shared" si="17"/>
        <v>0</v>
      </c>
      <c r="L1223" s="64">
        <v>0</v>
      </c>
      <c r="M1223" s="64">
        <v>0</v>
      </c>
      <c r="N1223" s="64">
        <v>0</v>
      </c>
      <c r="O1223" s="75">
        <v>0</v>
      </c>
      <c r="Q1223" s="24"/>
    </row>
    <row r="1224" spans="1:17" hidden="1" x14ac:dyDescent="0.35">
      <c r="A1224" t="s">
        <v>182</v>
      </c>
      <c r="B1224" s="72">
        <v>9007680100</v>
      </c>
      <c r="C1224" s="74" t="s">
        <v>45</v>
      </c>
      <c r="D1224" s="40">
        <v>153241.18637099999</v>
      </c>
      <c r="E1224" s="40">
        <v>215689.32</v>
      </c>
      <c r="F1224" s="64">
        <f>Table323[[#This Row],[HES Single]]+Table323[[#This Row],[HES 2-4]]+Table323[[#This Row],[HES 4+]]</f>
        <v>70</v>
      </c>
      <c r="G1224" s="64">
        <v>70</v>
      </c>
      <c r="H1224" s="64">
        <v>0</v>
      </c>
      <c r="I1224" s="64">
        <v>0</v>
      </c>
      <c r="J1224" s="75">
        <v>124008.65</v>
      </c>
      <c r="K1224">
        <f t="shared" si="17"/>
        <v>3</v>
      </c>
      <c r="L1224" s="64">
        <v>1</v>
      </c>
      <c r="M1224" s="64">
        <v>2</v>
      </c>
      <c r="N1224" s="64">
        <v>0</v>
      </c>
      <c r="O1224" s="75">
        <v>15989.94</v>
      </c>
      <c r="Q1224" s="24"/>
    </row>
    <row r="1225" spans="1:17" x14ac:dyDescent="0.35">
      <c r="A1225" t="s">
        <v>183</v>
      </c>
      <c r="B1225" s="72">
        <v>9001240100</v>
      </c>
      <c r="C1225" s="74" t="s">
        <v>45</v>
      </c>
      <c r="D1225" s="40">
        <v>291257.341893</v>
      </c>
      <c r="E1225" s="40">
        <v>226907.79500000001</v>
      </c>
      <c r="F1225" s="64">
        <f>Table323[[#This Row],[HES Single]]+Table323[[#This Row],[HES 2-4]]+Table323[[#This Row],[HES 4+]]</f>
        <v>84</v>
      </c>
      <c r="G1225" s="64">
        <v>84</v>
      </c>
      <c r="H1225" s="64">
        <v>0</v>
      </c>
      <c r="I1225" s="64">
        <v>0</v>
      </c>
      <c r="J1225" s="75">
        <v>172117.06</v>
      </c>
      <c r="K1225">
        <f t="shared" si="17"/>
        <v>1</v>
      </c>
      <c r="L1225" s="64">
        <v>1</v>
      </c>
      <c r="M1225" s="64">
        <v>0</v>
      </c>
      <c r="N1225" s="64">
        <v>0</v>
      </c>
      <c r="O1225" s="75">
        <v>339.84</v>
      </c>
      <c r="Q1225" s="24"/>
    </row>
    <row r="1226" spans="1:17" x14ac:dyDescent="0.35">
      <c r="A1226" t="s">
        <v>184</v>
      </c>
      <c r="B1226" s="72">
        <v>9001100300</v>
      </c>
      <c r="C1226" s="74" t="s">
        <v>45</v>
      </c>
      <c r="D1226" s="40">
        <v>235847.14960800001</v>
      </c>
      <c r="E1226" s="40">
        <v>290594.98</v>
      </c>
      <c r="F1226" s="64">
        <f>Table323[[#This Row],[HES Single]]+Table323[[#This Row],[HES 2-4]]+Table323[[#This Row],[HES 4+]]</f>
        <v>135</v>
      </c>
      <c r="G1226" s="64">
        <v>135</v>
      </c>
      <c r="H1226" s="64">
        <v>0</v>
      </c>
      <c r="I1226" s="64">
        <v>0</v>
      </c>
      <c r="J1226" s="75">
        <v>243816.29</v>
      </c>
      <c r="K1226">
        <f t="shared" si="17"/>
        <v>0</v>
      </c>
      <c r="L1226" s="64">
        <v>0</v>
      </c>
      <c r="M1226" s="64">
        <v>0</v>
      </c>
      <c r="N1226" s="64">
        <v>0</v>
      </c>
      <c r="O1226" s="75">
        <v>0</v>
      </c>
      <c r="Q1226" s="24"/>
    </row>
    <row r="1227" spans="1:17" x14ac:dyDescent="0.35">
      <c r="A1227" t="s">
        <v>184</v>
      </c>
      <c r="B1227" s="72">
        <v>9001101020</v>
      </c>
      <c r="C1227" s="74" t="s">
        <v>45</v>
      </c>
      <c r="D1227" s="40">
        <v>460.20722999999998</v>
      </c>
      <c r="E1227" s="40">
        <v>0</v>
      </c>
      <c r="F1227" s="64">
        <f>Table323[[#This Row],[HES Single]]+Table323[[#This Row],[HES 2-4]]+Table323[[#This Row],[HES 4+]]</f>
        <v>0</v>
      </c>
      <c r="G1227" s="64">
        <v>0</v>
      </c>
      <c r="H1227" s="64">
        <v>0</v>
      </c>
      <c r="I1227" s="64">
        <v>0</v>
      </c>
      <c r="J1227" s="75">
        <v>0</v>
      </c>
      <c r="K1227">
        <f t="shared" ref="K1227:K1272" si="18">L1227+M1227+N1227</f>
        <v>0</v>
      </c>
      <c r="L1227" s="64">
        <v>0</v>
      </c>
      <c r="M1227" s="64">
        <v>0</v>
      </c>
      <c r="N1227" s="64">
        <v>0</v>
      </c>
      <c r="O1227" s="75">
        <v>0</v>
      </c>
      <c r="Q1227" s="24"/>
    </row>
    <row r="1228" spans="1:17" x14ac:dyDescent="0.35">
      <c r="A1228" t="s">
        <v>184</v>
      </c>
      <c r="B1228" s="72">
        <v>9001103000</v>
      </c>
      <c r="C1228" s="74" t="s">
        <v>45</v>
      </c>
      <c r="D1228" s="40">
        <v>38.214959999999998</v>
      </c>
      <c r="E1228" s="40">
        <v>0</v>
      </c>
      <c r="F1228" s="64">
        <f>Table323[[#This Row],[HES Single]]+Table323[[#This Row],[HES 2-4]]+Table323[[#This Row],[HES 4+]]</f>
        <v>0</v>
      </c>
      <c r="G1228" s="64">
        <v>0</v>
      </c>
      <c r="H1228" s="64">
        <v>0</v>
      </c>
      <c r="I1228" s="64">
        <v>0</v>
      </c>
      <c r="J1228" s="75">
        <v>0</v>
      </c>
      <c r="K1228">
        <f t="shared" si="18"/>
        <v>0</v>
      </c>
      <c r="L1228" s="64">
        <v>0</v>
      </c>
      <c r="M1228" s="64">
        <v>0</v>
      </c>
      <c r="N1228" s="64">
        <v>0</v>
      </c>
      <c r="O1228" s="75">
        <v>0</v>
      </c>
      <c r="Q1228" s="24"/>
    </row>
    <row r="1229" spans="1:17" x14ac:dyDescent="0.35">
      <c r="A1229" t="s">
        <v>184</v>
      </c>
      <c r="B1229" s="72">
        <v>9001105000</v>
      </c>
      <c r="C1229" s="74" t="s">
        <v>45</v>
      </c>
      <c r="D1229" s="40">
        <v>63.756</v>
      </c>
      <c r="E1229" s="40">
        <v>0</v>
      </c>
      <c r="F1229" s="64">
        <f>Table323[[#This Row],[HES Single]]+Table323[[#This Row],[HES 2-4]]+Table323[[#This Row],[HES 4+]]</f>
        <v>0</v>
      </c>
      <c r="G1229" s="64">
        <v>0</v>
      </c>
      <c r="H1229" s="64">
        <v>0</v>
      </c>
      <c r="I1229" s="64">
        <v>0</v>
      </c>
      <c r="J1229" s="75">
        <v>0</v>
      </c>
      <c r="K1229">
        <f t="shared" si="18"/>
        <v>0</v>
      </c>
      <c r="L1229" s="64">
        <v>0</v>
      </c>
      <c r="M1229" s="64">
        <v>0</v>
      </c>
      <c r="N1229" s="64">
        <v>0</v>
      </c>
      <c r="O1229" s="75">
        <v>0</v>
      </c>
      <c r="Q1229" s="24"/>
    </row>
    <row r="1230" spans="1:17" x14ac:dyDescent="0.35">
      <c r="A1230" t="s">
        <v>184</v>
      </c>
      <c r="B1230" s="72">
        <v>9001106000</v>
      </c>
      <c r="C1230" s="74" t="s">
        <v>45</v>
      </c>
      <c r="D1230" s="40">
        <v>68.180279999999996</v>
      </c>
      <c r="E1230" s="40">
        <v>416.56</v>
      </c>
      <c r="F1230" s="64">
        <f>Table323[[#This Row],[HES Single]]+Table323[[#This Row],[HES 2-4]]+Table323[[#This Row],[HES 4+]]</f>
        <v>1</v>
      </c>
      <c r="G1230" s="64">
        <v>1</v>
      </c>
      <c r="H1230" s="64">
        <v>0</v>
      </c>
      <c r="I1230" s="64">
        <v>0</v>
      </c>
      <c r="J1230" s="75">
        <v>416.56</v>
      </c>
      <c r="K1230">
        <f t="shared" si="18"/>
        <v>0</v>
      </c>
      <c r="L1230" s="64">
        <v>0</v>
      </c>
      <c r="M1230" s="64">
        <v>0</v>
      </c>
      <c r="N1230" s="64">
        <v>0</v>
      </c>
      <c r="O1230" s="75">
        <v>0</v>
      </c>
      <c r="Q1230" s="24"/>
    </row>
    <row r="1231" spans="1:17" x14ac:dyDescent="0.35">
      <c r="A1231" t="s">
        <v>184</v>
      </c>
      <c r="B1231" s="72">
        <v>9001107000</v>
      </c>
      <c r="C1231" s="74" t="s">
        <v>45</v>
      </c>
      <c r="D1231" s="40">
        <v>111.64545</v>
      </c>
      <c r="E1231" s="40">
        <v>0</v>
      </c>
      <c r="F1231" s="64">
        <f>Table323[[#This Row],[HES Single]]+Table323[[#This Row],[HES 2-4]]+Table323[[#This Row],[HES 4+]]</f>
        <v>0</v>
      </c>
      <c r="G1231" s="64">
        <v>0</v>
      </c>
      <c r="H1231" s="64">
        <v>0</v>
      </c>
      <c r="I1231" s="64">
        <v>0</v>
      </c>
      <c r="J1231" s="75">
        <v>0</v>
      </c>
      <c r="K1231">
        <f t="shared" si="18"/>
        <v>0</v>
      </c>
      <c r="L1231" s="64">
        <v>0</v>
      </c>
      <c r="M1231" s="64">
        <v>0</v>
      </c>
      <c r="N1231" s="64">
        <v>0</v>
      </c>
      <c r="O1231" s="75">
        <v>0</v>
      </c>
      <c r="Q1231" s="24"/>
    </row>
    <row r="1232" spans="1:17" x14ac:dyDescent="0.35">
      <c r="A1232" t="s">
        <v>184</v>
      </c>
      <c r="B1232" s="72">
        <v>9001108000</v>
      </c>
      <c r="C1232" s="74" t="s">
        <v>45</v>
      </c>
      <c r="D1232" s="40">
        <v>52.859520000000003</v>
      </c>
      <c r="E1232" s="40">
        <v>0</v>
      </c>
      <c r="F1232" s="64">
        <f>Table323[[#This Row],[HES Single]]+Table323[[#This Row],[HES 2-4]]+Table323[[#This Row],[HES 4+]]</f>
        <v>0</v>
      </c>
      <c r="G1232" s="64">
        <v>0</v>
      </c>
      <c r="H1232" s="64">
        <v>0</v>
      </c>
      <c r="I1232" s="64">
        <v>0</v>
      </c>
      <c r="J1232" s="75">
        <v>0</v>
      </c>
      <c r="K1232">
        <f t="shared" si="18"/>
        <v>0</v>
      </c>
      <c r="L1232" s="64">
        <v>0</v>
      </c>
      <c r="M1232" s="64">
        <v>0</v>
      </c>
      <c r="N1232" s="64">
        <v>0</v>
      </c>
      <c r="O1232" s="75">
        <v>0</v>
      </c>
      <c r="Q1232" s="24"/>
    </row>
    <row r="1233" spans="1:17" x14ac:dyDescent="0.35">
      <c r="A1233" t="s">
        <v>184</v>
      </c>
      <c r="B1233" s="72">
        <v>9001110000</v>
      </c>
      <c r="C1233" s="74" t="s">
        <v>45</v>
      </c>
      <c r="D1233" s="40">
        <v>265.66932000000003</v>
      </c>
      <c r="E1233" s="40">
        <v>0</v>
      </c>
      <c r="F1233" s="64">
        <f>Table323[[#This Row],[HES Single]]+Table323[[#This Row],[HES 2-4]]+Table323[[#This Row],[HES 4+]]</f>
        <v>0</v>
      </c>
      <c r="G1233" s="64">
        <v>0</v>
      </c>
      <c r="H1233" s="64">
        <v>0</v>
      </c>
      <c r="I1233" s="64">
        <v>0</v>
      </c>
      <c r="J1233" s="75">
        <v>0</v>
      </c>
      <c r="K1233">
        <f t="shared" si="18"/>
        <v>0</v>
      </c>
      <c r="L1233" s="64">
        <v>0</v>
      </c>
      <c r="M1233" s="64">
        <v>0</v>
      </c>
      <c r="N1233" s="64">
        <v>0</v>
      </c>
      <c r="O1233" s="75">
        <v>0</v>
      </c>
      <c r="Q1233" s="24"/>
    </row>
    <row r="1234" spans="1:17" x14ac:dyDescent="0.35">
      <c r="A1234" t="s">
        <v>184</v>
      </c>
      <c r="B1234" s="72">
        <v>9001111000</v>
      </c>
      <c r="C1234" s="74" t="s">
        <v>45</v>
      </c>
      <c r="D1234" s="40">
        <v>135.04196999999999</v>
      </c>
      <c r="E1234" s="40">
        <v>0</v>
      </c>
      <c r="F1234" s="64">
        <f>Table323[[#This Row],[HES Single]]+Table323[[#This Row],[HES 2-4]]+Table323[[#This Row],[HES 4+]]</f>
        <v>0</v>
      </c>
      <c r="G1234" s="64">
        <v>0</v>
      </c>
      <c r="H1234" s="64">
        <v>0</v>
      </c>
      <c r="I1234" s="64">
        <v>0</v>
      </c>
      <c r="J1234" s="75">
        <v>0</v>
      </c>
      <c r="K1234">
        <f t="shared" si="18"/>
        <v>0</v>
      </c>
      <c r="L1234" s="64">
        <v>0</v>
      </c>
      <c r="M1234" s="64">
        <v>0</v>
      </c>
      <c r="N1234" s="64">
        <v>0</v>
      </c>
      <c r="O1234" s="75">
        <v>0</v>
      </c>
      <c r="Q1234" s="24"/>
    </row>
    <row r="1235" spans="1:17" x14ac:dyDescent="0.35">
      <c r="A1235" t="s">
        <v>184</v>
      </c>
      <c r="B1235" s="72">
        <v>9001201000</v>
      </c>
      <c r="C1235" s="74" t="s">
        <v>45</v>
      </c>
      <c r="D1235" s="40">
        <v>424.99169999999998</v>
      </c>
      <c r="E1235" s="40">
        <v>0</v>
      </c>
      <c r="F1235" s="64">
        <f>Table323[[#This Row],[HES Single]]+Table323[[#This Row],[HES 2-4]]+Table323[[#This Row],[HES 4+]]</f>
        <v>0</v>
      </c>
      <c r="G1235" s="64">
        <v>0</v>
      </c>
      <c r="H1235" s="64">
        <v>0</v>
      </c>
      <c r="I1235" s="64">
        <v>0</v>
      </c>
      <c r="J1235" s="75">
        <v>0</v>
      </c>
      <c r="K1235">
        <f t="shared" si="18"/>
        <v>0</v>
      </c>
      <c r="L1235" s="64">
        <v>0</v>
      </c>
      <c r="M1235" s="64">
        <v>0</v>
      </c>
      <c r="N1235" s="64">
        <v>0</v>
      </c>
      <c r="O1235" s="75">
        <v>0</v>
      </c>
      <c r="Q1235" s="24"/>
    </row>
    <row r="1236" spans="1:17" x14ac:dyDescent="0.35">
      <c r="A1236" t="s">
        <v>184</v>
      </c>
      <c r="B1236" s="72">
        <v>9001202000</v>
      </c>
      <c r="C1236" s="74" t="s">
        <v>45</v>
      </c>
      <c r="D1236" s="40">
        <v>363.25947000000002</v>
      </c>
      <c r="E1236" s="40">
        <v>200.93</v>
      </c>
      <c r="F1236" s="64">
        <f>Table323[[#This Row],[HES Single]]+Table323[[#This Row],[HES 2-4]]+Table323[[#This Row],[HES 4+]]</f>
        <v>1</v>
      </c>
      <c r="G1236" s="64">
        <v>1</v>
      </c>
      <c r="H1236" s="64">
        <v>0</v>
      </c>
      <c r="I1236" s="64">
        <v>0</v>
      </c>
      <c r="J1236" s="75">
        <v>200.93</v>
      </c>
      <c r="K1236">
        <f t="shared" si="18"/>
        <v>0</v>
      </c>
      <c r="L1236" s="64">
        <v>0</v>
      </c>
      <c r="M1236" s="64">
        <v>0</v>
      </c>
      <c r="N1236" s="64">
        <v>0</v>
      </c>
      <c r="O1236" s="75">
        <v>0</v>
      </c>
      <c r="Q1236" s="24"/>
    </row>
    <row r="1237" spans="1:17" x14ac:dyDescent="0.35">
      <c r="A1237" t="s">
        <v>184</v>
      </c>
      <c r="B1237" s="72">
        <v>9001203000</v>
      </c>
      <c r="C1237" s="74" t="s">
        <v>45</v>
      </c>
      <c r="D1237" s="40">
        <v>238.44261</v>
      </c>
      <c r="E1237" s="40">
        <v>0</v>
      </c>
      <c r="F1237" s="64">
        <f>Table323[[#This Row],[HES Single]]+Table323[[#This Row],[HES 2-4]]+Table323[[#This Row],[HES 4+]]</f>
        <v>0</v>
      </c>
      <c r="G1237" s="64">
        <v>0</v>
      </c>
      <c r="H1237" s="64">
        <v>0</v>
      </c>
      <c r="I1237" s="64">
        <v>0</v>
      </c>
      <c r="J1237" s="75">
        <v>0</v>
      </c>
      <c r="K1237">
        <f t="shared" si="18"/>
        <v>0</v>
      </c>
      <c r="L1237" s="64">
        <v>0</v>
      </c>
      <c r="M1237" s="64">
        <v>0</v>
      </c>
      <c r="N1237" s="64">
        <v>0</v>
      </c>
      <c r="O1237" s="75">
        <v>0</v>
      </c>
      <c r="Q1237" s="24"/>
    </row>
    <row r="1238" spans="1:17" x14ac:dyDescent="0.35">
      <c r="A1238" t="s">
        <v>184</v>
      </c>
      <c r="B1238" s="72">
        <v>9001206000</v>
      </c>
      <c r="C1238" s="74" t="s">
        <v>45</v>
      </c>
      <c r="D1238" s="40">
        <v>64.176209999999998</v>
      </c>
      <c r="E1238" s="40">
        <v>0</v>
      </c>
      <c r="F1238" s="64">
        <f>Table323[[#This Row],[HES Single]]+Table323[[#This Row],[HES 2-4]]+Table323[[#This Row],[HES 4+]]</f>
        <v>0</v>
      </c>
      <c r="G1238" s="64">
        <v>0</v>
      </c>
      <c r="H1238" s="64">
        <v>0</v>
      </c>
      <c r="I1238" s="64">
        <v>0</v>
      </c>
      <c r="J1238" s="75">
        <v>0</v>
      </c>
      <c r="K1238">
        <f t="shared" si="18"/>
        <v>0</v>
      </c>
      <c r="L1238" s="64">
        <v>0</v>
      </c>
      <c r="M1238" s="64">
        <v>0</v>
      </c>
      <c r="N1238" s="64">
        <v>0</v>
      </c>
      <c r="O1238" s="75">
        <v>0</v>
      </c>
      <c r="Q1238" s="24"/>
    </row>
    <row r="1239" spans="1:17" x14ac:dyDescent="0.35">
      <c r="A1239" t="s">
        <v>184</v>
      </c>
      <c r="B1239" s="72">
        <v>9001207000</v>
      </c>
      <c r="C1239" s="74" t="s">
        <v>45</v>
      </c>
      <c r="D1239" s="40">
        <v>219.38826</v>
      </c>
      <c r="E1239" s="40">
        <v>0</v>
      </c>
      <c r="F1239" s="64">
        <f>Table323[[#This Row],[HES Single]]+Table323[[#This Row],[HES 2-4]]+Table323[[#This Row],[HES 4+]]</f>
        <v>0</v>
      </c>
      <c r="G1239" s="64">
        <v>0</v>
      </c>
      <c r="H1239" s="64">
        <v>0</v>
      </c>
      <c r="I1239" s="64">
        <v>0</v>
      </c>
      <c r="J1239" s="75">
        <v>0</v>
      </c>
      <c r="K1239">
        <f t="shared" si="18"/>
        <v>0</v>
      </c>
      <c r="L1239" s="64">
        <v>0</v>
      </c>
      <c r="M1239" s="64">
        <v>0</v>
      </c>
      <c r="N1239" s="64">
        <v>0</v>
      </c>
      <c r="O1239" s="75">
        <v>0</v>
      </c>
      <c r="Q1239" s="24"/>
    </row>
    <row r="1240" spans="1:17" x14ac:dyDescent="0.35">
      <c r="A1240" t="s">
        <v>184</v>
      </c>
      <c r="B1240" s="72">
        <v>9001209000</v>
      </c>
      <c r="C1240" s="74" t="s">
        <v>45</v>
      </c>
      <c r="D1240" s="40">
        <v>58.824570000000001</v>
      </c>
      <c r="E1240" s="40">
        <v>0</v>
      </c>
      <c r="F1240" s="64">
        <f>Table323[[#This Row],[HES Single]]+Table323[[#This Row],[HES 2-4]]+Table323[[#This Row],[HES 4+]]</f>
        <v>0</v>
      </c>
      <c r="G1240" s="64">
        <v>0</v>
      </c>
      <c r="H1240" s="64">
        <v>0</v>
      </c>
      <c r="I1240" s="64">
        <v>0</v>
      </c>
      <c r="J1240" s="75">
        <v>0</v>
      </c>
      <c r="K1240">
        <f t="shared" si="18"/>
        <v>0</v>
      </c>
      <c r="L1240" s="64">
        <v>0</v>
      </c>
      <c r="M1240" s="64">
        <v>0</v>
      </c>
      <c r="N1240" s="64">
        <v>0</v>
      </c>
      <c r="O1240" s="75">
        <v>0</v>
      </c>
      <c r="Q1240" s="24"/>
    </row>
    <row r="1241" spans="1:17" x14ac:dyDescent="0.35">
      <c r="A1241" t="s">
        <v>184</v>
      </c>
      <c r="B1241" s="72">
        <v>9001210000</v>
      </c>
      <c r="C1241" s="74" t="s">
        <v>45</v>
      </c>
      <c r="D1241" s="40">
        <v>65.509290000000007</v>
      </c>
      <c r="E1241" s="40">
        <v>0</v>
      </c>
      <c r="F1241" s="64">
        <f>Table323[[#This Row],[HES Single]]+Table323[[#This Row],[HES 2-4]]+Table323[[#This Row],[HES 4+]]</f>
        <v>0</v>
      </c>
      <c r="G1241" s="64">
        <v>0</v>
      </c>
      <c r="H1241" s="64">
        <v>0</v>
      </c>
      <c r="I1241" s="64">
        <v>0</v>
      </c>
      <c r="J1241" s="75">
        <v>0</v>
      </c>
      <c r="K1241">
        <f t="shared" si="18"/>
        <v>0</v>
      </c>
      <c r="L1241" s="64">
        <v>0</v>
      </c>
      <c r="M1241" s="64">
        <v>0</v>
      </c>
      <c r="N1241" s="64">
        <v>0</v>
      </c>
      <c r="O1241" s="75">
        <v>0</v>
      </c>
      <c r="Q1241" s="24"/>
    </row>
    <row r="1242" spans="1:17" x14ac:dyDescent="0.35">
      <c r="A1242" t="s">
        <v>184</v>
      </c>
      <c r="B1242" s="72">
        <v>9001211000</v>
      </c>
      <c r="C1242" s="74" t="s">
        <v>45</v>
      </c>
      <c r="D1242" s="40">
        <v>86.428020000000004</v>
      </c>
      <c r="E1242" s="40">
        <v>0</v>
      </c>
      <c r="F1242" s="64">
        <f>Table323[[#This Row],[HES Single]]+Table323[[#This Row],[HES 2-4]]+Table323[[#This Row],[HES 4+]]</f>
        <v>0</v>
      </c>
      <c r="G1242" s="64">
        <v>0</v>
      </c>
      <c r="H1242" s="64">
        <v>0</v>
      </c>
      <c r="I1242" s="64">
        <v>0</v>
      </c>
      <c r="J1242" s="75">
        <v>0</v>
      </c>
      <c r="K1242">
        <f t="shared" si="18"/>
        <v>0</v>
      </c>
      <c r="L1242" s="64">
        <v>0</v>
      </c>
      <c r="M1242" s="64">
        <v>0</v>
      </c>
      <c r="N1242" s="64">
        <v>0</v>
      </c>
      <c r="O1242" s="75">
        <v>0</v>
      </c>
      <c r="Q1242" s="24"/>
    </row>
    <row r="1243" spans="1:17" x14ac:dyDescent="0.35">
      <c r="A1243" t="s">
        <v>184</v>
      </c>
      <c r="B1243" s="72">
        <v>9001212000</v>
      </c>
      <c r="C1243" s="74" t="s">
        <v>45</v>
      </c>
      <c r="D1243" s="40">
        <v>53.173470000000002</v>
      </c>
      <c r="E1243" s="40">
        <v>646.79</v>
      </c>
      <c r="F1243" s="64">
        <f>Table323[[#This Row],[HES Single]]+Table323[[#This Row],[HES 2-4]]+Table323[[#This Row],[HES 4+]]</f>
        <v>1</v>
      </c>
      <c r="G1243" s="64">
        <v>1</v>
      </c>
      <c r="H1243" s="64">
        <v>0</v>
      </c>
      <c r="I1243" s="64">
        <v>0</v>
      </c>
      <c r="J1243" s="75">
        <v>506.79</v>
      </c>
      <c r="K1243">
        <f t="shared" si="18"/>
        <v>0</v>
      </c>
      <c r="L1243" s="64">
        <v>0</v>
      </c>
      <c r="M1243" s="64">
        <v>0</v>
      </c>
      <c r="N1243" s="64">
        <v>0</v>
      </c>
      <c r="O1243" s="75">
        <v>0</v>
      </c>
      <c r="Q1243" s="24"/>
    </row>
    <row r="1244" spans="1:17" x14ac:dyDescent="0.35">
      <c r="A1244" t="s">
        <v>184</v>
      </c>
      <c r="B1244" s="72">
        <v>9001216000</v>
      </c>
      <c r="C1244" s="74" t="s">
        <v>45</v>
      </c>
      <c r="D1244" s="40">
        <v>45.295740000000002</v>
      </c>
      <c r="E1244" s="40">
        <v>0</v>
      </c>
      <c r="F1244" s="64">
        <f>Table323[[#This Row],[HES Single]]+Table323[[#This Row],[HES 2-4]]+Table323[[#This Row],[HES 4+]]</f>
        <v>0</v>
      </c>
      <c r="G1244" s="64">
        <v>0</v>
      </c>
      <c r="H1244" s="64">
        <v>0</v>
      </c>
      <c r="I1244" s="64">
        <v>0</v>
      </c>
      <c r="J1244" s="75">
        <v>0</v>
      </c>
      <c r="K1244">
        <f t="shared" si="18"/>
        <v>0</v>
      </c>
      <c r="L1244" s="64">
        <v>0</v>
      </c>
      <c r="M1244" s="64">
        <v>0</v>
      </c>
      <c r="N1244" s="64">
        <v>0</v>
      </c>
      <c r="O1244" s="75">
        <v>0</v>
      </c>
      <c r="Q1244" s="24"/>
    </row>
    <row r="1245" spans="1:17" x14ac:dyDescent="0.35">
      <c r="A1245" t="s">
        <v>184</v>
      </c>
      <c r="B1245" s="72">
        <v>9001217000</v>
      </c>
      <c r="C1245" s="74" t="s">
        <v>45</v>
      </c>
      <c r="D1245" s="40">
        <v>147.92841000000001</v>
      </c>
      <c r="E1245" s="40">
        <v>1746.7</v>
      </c>
      <c r="F1245" s="64">
        <f>Table323[[#This Row],[HES Single]]+Table323[[#This Row],[HES 2-4]]+Table323[[#This Row],[HES 4+]]</f>
        <v>1</v>
      </c>
      <c r="G1245" s="64">
        <v>1</v>
      </c>
      <c r="H1245" s="64">
        <v>0</v>
      </c>
      <c r="I1245" s="64">
        <v>0</v>
      </c>
      <c r="J1245" s="75">
        <v>1392.7</v>
      </c>
      <c r="K1245">
        <f t="shared" si="18"/>
        <v>0</v>
      </c>
      <c r="L1245" s="64">
        <v>0</v>
      </c>
      <c r="M1245" s="64">
        <v>0</v>
      </c>
      <c r="N1245" s="64">
        <v>0</v>
      </c>
      <c r="O1245" s="75">
        <v>0</v>
      </c>
      <c r="Q1245" s="24"/>
    </row>
    <row r="1246" spans="1:17" x14ac:dyDescent="0.35">
      <c r="A1246" t="s">
        <v>184</v>
      </c>
      <c r="B1246" s="72">
        <v>9001218010</v>
      </c>
      <c r="C1246" s="74" t="s">
        <v>45</v>
      </c>
      <c r="D1246" s="40">
        <v>33.79551</v>
      </c>
      <c r="E1246" s="40">
        <v>0</v>
      </c>
      <c r="F1246" s="64">
        <f>Table323[[#This Row],[HES Single]]+Table323[[#This Row],[HES 2-4]]+Table323[[#This Row],[HES 4+]]</f>
        <v>0</v>
      </c>
      <c r="G1246" s="64">
        <v>0</v>
      </c>
      <c r="H1246" s="64">
        <v>0</v>
      </c>
      <c r="I1246" s="64">
        <v>0</v>
      </c>
      <c r="J1246" s="75">
        <v>0</v>
      </c>
      <c r="K1246">
        <f t="shared" si="18"/>
        <v>0</v>
      </c>
      <c r="L1246" s="64">
        <v>0</v>
      </c>
      <c r="M1246" s="64">
        <v>0</v>
      </c>
      <c r="N1246" s="64">
        <v>0</v>
      </c>
      <c r="O1246" s="75">
        <v>0</v>
      </c>
      <c r="Q1246" s="24"/>
    </row>
    <row r="1247" spans="1:17" x14ac:dyDescent="0.35">
      <c r="A1247" t="s">
        <v>184</v>
      </c>
      <c r="B1247" s="72">
        <v>9001218020</v>
      </c>
      <c r="C1247" s="74" t="s">
        <v>45</v>
      </c>
      <c r="D1247" s="40">
        <v>40.446420000000003</v>
      </c>
      <c r="E1247" s="40">
        <v>0</v>
      </c>
      <c r="F1247" s="64">
        <f>Table323[[#This Row],[HES Single]]+Table323[[#This Row],[HES 2-4]]+Table323[[#This Row],[HES 4+]]</f>
        <v>0</v>
      </c>
      <c r="G1247" s="64">
        <v>0</v>
      </c>
      <c r="H1247" s="64">
        <v>0</v>
      </c>
      <c r="I1247" s="64">
        <v>0</v>
      </c>
      <c r="J1247" s="75">
        <v>0</v>
      </c>
      <c r="K1247">
        <f t="shared" si="18"/>
        <v>0</v>
      </c>
      <c r="L1247" s="64">
        <v>0</v>
      </c>
      <c r="M1247" s="64">
        <v>0</v>
      </c>
      <c r="N1247" s="64">
        <v>0</v>
      </c>
      <c r="O1247" s="75">
        <v>0</v>
      </c>
      <c r="Q1247" s="24"/>
    </row>
    <row r="1248" spans="1:17" x14ac:dyDescent="0.35">
      <c r="A1248" t="s">
        <v>184</v>
      </c>
      <c r="B1248" s="72">
        <v>9001219000</v>
      </c>
      <c r="C1248" s="74" t="s">
        <v>45</v>
      </c>
      <c r="D1248" s="40">
        <v>132.0522</v>
      </c>
      <c r="E1248" s="40">
        <v>0</v>
      </c>
      <c r="F1248" s="64">
        <f>Table323[[#This Row],[HES Single]]+Table323[[#This Row],[HES 2-4]]+Table323[[#This Row],[HES 4+]]</f>
        <v>0</v>
      </c>
      <c r="G1248" s="64">
        <v>0</v>
      </c>
      <c r="H1248" s="64">
        <v>0</v>
      </c>
      <c r="I1248" s="64">
        <v>0</v>
      </c>
      <c r="J1248" s="75">
        <v>0</v>
      </c>
      <c r="K1248">
        <f t="shared" si="18"/>
        <v>0</v>
      </c>
      <c r="L1248" s="64">
        <v>0</v>
      </c>
      <c r="M1248" s="64">
        <v>0</v>
      </c>
      <c r="N1248" s="64">
        <v>0</v>
      </c>
      <c r="O1248" s="75">
        <v>0</v>
      </c>
      <c r="Q1248" s="24"/>
    </row>
    <row r="1249" spans="1:17" x14ac:dyDescent="0.35">
      <c r="A1249" t="s">
        <v>184</v>
      </c>
      <c r="B1249" s="72">
        <v>9001222000</v>
      </c>
      <c r="C1249" s="74" t="s">
        <v>45</v>
      </c>
      <c r="D1249" s="40">
        <v>26.560169999999999</v>
      </c>
      <c r="E1249" s="40">
        <v>0</v>
      </c>
      <c r="F1249" s="64">
        <f>Table323[[#This Row],[HES Single]]+Table323[[#This Row],[HES 2-4]]+Table323[[#This Row],[HES 4+]]</f>
        <v>0</v>
      </c>
      <c r="G1249" s="64">
        <v>0</v>
      </c>
      <c r="H1249" s="64">
        <v>0</v>
      </c>
      <c r="I1249" s="64">
        <v>0</v>
      </c>
      <c r="J1249" s="75">
        <v>0</v>
      </c>
      <c r="K1249">
        <f t="shared" si="18"/>
        <v>0</v>
      </c>
      <c r="L1249" s="64">
        <v>0</v>
      </c>
      <c r="M1249" s="64">
        <v>0</v>
      </c>
      <c r="N1249" s="64">
        <v>0</v>
      </c>
      <c r="O1249" s="75">
        <v>0</v>
      </c>
      <c r="Q1249" s="24"/>
    </row>
    <row r="1250" spans="1:17" x14ac:dyDescent="0.35">
      <c r="A1250" t="s">
        <v>184</v>
      </c>
      <c r="B1250" s="72">
        <v>9001223000</v>
      </c>
      <c r="C1250" s="74" t="s">
        <v>45</v>
      </c>
      <c r="D1250" s="40">
        <v>38.823540000000001</v>
      </c>
      <c r="E1250" s="40">
        <v>0</v>
      </c>
      <c r="F1250" s="64">
        <f>Table323[[#This Row],[HES Single]]+Table323[[#This Row],[HES 2-4]]+Table323[[#This Row],[HES 4+]]</f>
        <v>0</v>
      </c>
      <c r="G1250" s="64">
        <v>0</v>
      </c>
      <c r="H1250" s="64">
        <v>0</v>
      </c>
      <c r="I1250" s="64">
        <v>0</v>
      </c>
      <c r="J1250" s="75">
        <v>0</v>
      </c>
      <c r="K1250">
        <f t="shared" si="18"/>
        <v>0</v>
      </c>
      <c r="L1250" s="64">
        <v>0</v>
      </c>
      <c r="M1250" s="64">
        <v>0</v>
      </c>
      <c r="N1250" s="64">
        <v>0</v>
      </c>
      <c r="O1250" s="75">
        <v>0</v>
      </c>
      <c r="Q1250" s="24"/>
    </row>
    <row r="1251" spans="1:17" x14ac:dyDescent="0.35">
      <c r="A1251" t="s">
        <v>184</v>
      </c>
      <c r="B1251" s="72">
        <v>9001230400</v>
      </c>
      <c r="C1251" s="74" t="s">
        <v>45</v>
      </c>
      <c r="D1251" s="40">
        <v>144.26727</v>
      </c>
      <c r="E1251" s="40">
        <v>0</v>
      </c>
      <c r="F1251" s="64">
        <f>Table323[[#This Row],[HES Single]]+Table323[[#This Row],[HES 2-4]]+Table323[[#This Row],[HES 4+]]</f>
        <v>0</v>
      </c>
      <c r="G1251" s="64">
        <v>0</v>
      </c>
      <c r="H1251" s="64">
        <v>0</v>
      </c>
      <c r="I1251" s="64">
        <v>0</v>
      </c>
      <c r="J1251" s="75">
        <v>0</v>
      </c>
      <c r="K1251">
        <f t="shared" si="18"/>
        <v>0</v>
      </c>
      <c r="L1251" s="64">
        <v>0</v>
      </c>
      <c r="M1251" s="64">
        <v>0</v>
      </c>
      <c r="N1251" s="64">
        <v>0</v>
      </c>
      <c r="O1251" s="75">
        <v>0</v>
      </c>
      <c r="Q1251" s="24"/>
    </row>
    <row r="1252" spans="1:17" x14ac:dyDescent="0.35">
      <c r="A1252" t="s">
        <v>184</v>
      </c>
      <c r="B1252" s="72">
        <v>9001230502</v>
      </c>
      <c r="C1252" s="74" t="s">
        <v>45</v>
      </c>
      <c r="D1252" s="40">
        <v>97.971720000000005</v>
      </c>
      <c r="E1252" s="40">
        <v>0</v>
      </c>
      <c r="F1252" s="64">
        <f>Table323[[#This Row],[HES Single]]+Table323[[#This Row],[HES 2-4]]+Table323[[#This Row],[HES 4+]]</f>
        <v>0</v>
      </c>
      <c r="G1252" s="64">
        <v>0</v>
      </c>
      <c r="H1252" s="64">
        <v>0</v>
      </c>
      <c r="I1252" s="64">
        <v>0</v>
      </c>
      <c r="J1252" s="75">
        <v>0</v>
      </c>
      <c r="K1252">
        <f t="shared" si="18"/>
        <v>0</v>
      </c>
      <c r="L1252" s="64">
        <v>0</v>
      </c>
      <c r="M1252" s="64">
        <v>0</v>
      </c>
      <c r="N1252" s="64">
        <v>0</v>
      </c>
      <c r="O1252" s="75">
        <v>0</v>
      </c>
      <c r="Q1252" s="24"/>
    </row>
    <row r="1253" spans="1:17" x14ac:dyDescent="0.35">
      <c r="A1253" t="s">
        <v>184</v>
      </c>
      <c r="B1253" s="72">
        <v>9001240100</v>
      </c>
      <c r="C1253" s="74" t="s">
        <v>45</v>
      </c>
      <c r="D1253" s="40">
        <v>43.098089999999999</v>
      </c>
      <c r="E1253" s="40">
        <v>0</v>
      </c>
      <c r="F1253" s="64">
        <f>Table323[[#This Row],[HES Single]]+Table323[[#This Row],[HES 2-4]]+Table323[[#This Row],[HES 4+]]</f>
        <v>0</v>
      </c>
      <c r="G1253" s="64">
        <v>0</v>
      </c>
      <c r="H1253" s="64">
        <v>0</v>
      </c>
      <c r="I1253" s="64">
        <v>0</v>
      </c>
      <c r="J1253" s="75">
        <v>0</v>
      </c>
      <c r="K1253">
        <f t="shared" si="18"/>
        <v>0</v>
      </c>
      <c r="L1253" s="64">
        <v>0</v>
      </c>
      <c r="M1253" s="64">
        <v>0</v>
      </c>
      <c r="N1253" s="64">
        <v>0</v>
      </c>
      <c r="O1253" s="75">
        <v>0</v>
      </c>
      <c r="Q1253" s="24"/>
    </row>
    <row r="1254" spans="1:17" x14ac:dyDescent="0.35">
      <c r="A1254" t="s">
        <v>184</v>
      </c>
      <c r="B1254" s="72">
        <v>9001240200</v>
      </c>
      <c r="C1254" s="74" t="s">
        <v>45</v>
      </c>
      <c r="D1254" s="40">
        <v>244.87134</v>
      </c>
      <c r="E1254" s="40">
        <v>0</v>
      </c>
      <c r="F1254" s="64">
        <f>Table323[[#This Row],[HES Single]]+Table323[[#This Row],[HES 2-4]]+Table323[[#This Row],[HES 4+]]</f>
        <v>0</v>
      </c>
      <c r="G1254" s="64">
        <v>0</v>
      </c>
      <c r="H1254" s="64">
        <v>0</v>
      </c>
      <c r="I1254" s="64">
        <v>0</v>
      </c>
      <c r="J1254" s="75">
        <v>0</v>
      </c>
      <c r="K1254">
        <f t="shared" si="18"/>
        <v>0</v>
      </c>
      <c r="L1254" s="64">
        <v>0</v>
      </c>
      <c r="M1254" s="64">
        <v>0</v>
      </c>
      <c r="N1254" s="64">
        <v>0</v>
      </c>
      <c r="O1254" s="75">
        <v>0</v>
      </c>
      <c r="Q1254" s="24"/>
    </row>
    <row r="1255" spans="1:17" x14ac:dyDescent="0.35">
      <c r="A1255" t="s">
        <v>184</v>
      </c>
      <c r="B1255" s="72">
        <v>9001245500</v>
      </c>
      <c r="C1255" s="74" t="s">
        <v>45</v>
      </c>
      <c r="D1255" s="40">
        <v>189.81900000000002</v>
      </c>
      <c r="E1255" s="40">
        <v>0</v>
      </c>
      <c r="F1255" s="64">
        <f>Table323[[#This Row],[HES Single]]+Table323[[#This Row],[HES 2-4]]+Table323[[#This Row],[HES 4+]]</f>
        <v>0</v>
      </c>
      <c r="G1255" s="64">
        <v>0</v>
      </c>
      <c r="H1255" s="64">
        <v>0</v>
      </c>
      <c r="I1255" s="64">
        <v>0</v>
      </c>
      <c r="J1255" s="75">
        <v>0</v>
      </c>
      <c r="K1255">
        <f t="shared" si="18"/>
        <v>0</v>
      </c>
      <c r="L1255" s="64">
        <v>0</v>
      </c>
      <c r="M1255" s="64">
        <v>0</v>
      </c>
      <c r="N1255" s="64">
        <v>0</v>
      </c>
      <c r="O1255" s="75">
        <v>0</v>
      </c>
      <c r="Q1255" s="24"/>
    </row>
    <row r="1256" spans="1:17" x14ac:dyDescent="0.35">
      <c r="A1256" t="s">
        <v>184</v>
      </c>
      <c r="B1256" s="72">
        <v>9001301000</v>
      </c>
      <c r="C1256" s="74" t="s">
        <v>45</v>
      </c>
      <c r="D1256" s="40">
        <v>93.513630000000006</v>
      </c>
      <c r="E1256" s="40">
        <v>0</v>
      </c>
      <c r="F1256" s="64">
        <f>Table323[[#This Row],[HES Single]]+Table323[[#This Row],[HES 2-4]]+Table323[[#This Row],[HES 4+]]</f>
        <v>0</v>
      </c>
      <c r="G1256" s="64">
        <v>0</v>
      </c>
      <c r="H1256" s="64">
        <v>0</v>
      </c>
      <c r="I1256" s="64">
        <v>0</v>
      </c>
      <c r="J1256" s="75">
        <v>0</v>
      </c>
      <c r="K1256">
        <f t="shared" si="18"/>
        <v>0</v>
      </c>
      <c r="L1256" s="64">
        <v>0</v>
      </c>
      <c r="M1256" s="64">
        <v>0</v>
      </c>
      <c r="N1256" s="64">
        <v>0</v>
      </c>
      <c r="O1256" s="75">
        <v>0</v>
      </c>
      <c r="Q1256" s="24"/>
    </row>
    <row r="1257" spans="1:17" x14ac:dyDescent="0.35">
      <c r="A1257" t="s">
        <v>184</v>
      </c>
      <c r="B1257" s="72">
        <v>9001305000</v>
      </c>
      <c r="C1257" s="74" t="s">
        <v>45</v>
      </c>
      <c r="D1257" s="40">
        <v>6.4866900000000003</v>
      </c>
      <c r="E1257" s="40">
        <v>0</v>
      </c>
      <c r="F1257" s="64">
        <f>Table323[[#This Row],[HES Single]]+Table323[[#This Row],[HES 2-4]]+Table323[[#This Row],[HES 4+]]</f>
        <v>0</v>
      </c>
      <c r="G1257" s="64">
        <v>0</v>
      </c>
      <c r="H1257" s="64">
        <v>0</v>
      </c>
      <c r="I1257" s="64">
        <v>0</v>
      </c>
      <c r="J1257" s="75">
        <v>0</v>
      </c>
      <c r="K1257">
        <f t="shared" si="18"/>
        <v>0</v>
      </c>
      <c r="L1257" s="64">
        <v>0</v>
      </c>
      <c r="M1257" s="64">
        <v>0</v>
      </c>
      <c r="N1257" s="64">
        <v>0</v>
      </c>
      <c r="O1257" s="75">
        <v>0</v>
      </c>
      <c r="Q1257" s="24"/>
    </row>
    <row r="1258" spans="1:17" x14ac:dyDescent="0.35">
      <c r="A1258" t="s">
        <v>184</v>
      </c>
      <c r="B1258" s="72">
        <v>9001351000</v>
      </c>
      <c r="C1258" s="74" t="s">
        <v>45</v>
      </c>
      <c r="D1258" s="40">
        <v>427.07826</v>
      </c>
      <c r="E1258" s="40">
        <v>73.125</v>
      </c>
      <c r="F1258" s="64">
        <f>Table323[[#This Row],[HES Single]]+Table323[[#This Row],[HES 2-4]]+Table323[[#This Row],[HES 4+]]</f>
        <v>0</v>
      </c>
      <c r="G1258" s="64">
        <v>0</v>
      </c>
      <c r="H1258" s="64">
        <v>0</v>
      </c>
      <c r="I1258" s="64">
        <v>0</v>
      </c>
      <c r="J1258" s="75">
        <v>0</v>
      </c>
      <c r="K1258">
        <f t="shared" si="18"/>
        <v>0</v>
      </c>
      <c r="L1258" s="64">
        <v>0</v>
      </c>
      <c r="M1258" s="64">
        <v>0</v>
      </c>
      <c r="N1258" s="64">
        <v>0</v>
      </c>
      <c r="O1258" s="75">
        <v>0</v>
      </c>
      <c r="Q1258" s="24"/>
    </row>
    <row r="1259" spans="1:17" x14ac:dyDescent="0.35">
      <c r="A1259" t="s">
        <v>184</v>
      </c>
      <c r="B1259" s="72">
        <v>9001352000</v>
      </c>
      <c r="C1259" s="74" t="s">
        <v>45</v>
      </c>
      <c r="D1259" s="40">
        <v>154.46823000000001</v>
      </c>
      <c r="E1259" s="40">
        <v>0</v>
      </c>
      <c r="F1259" s="64">
        <f>Table323[[#This Row],[HES Single]]+Table323[[#This Row],[HES 2-4]]+Table323[[#This Row],[HES 4+]]</f>
        <v>0</v>
      </c>
      <c r="G1259" s="64">
        <v>0</v>
      </c>
      <c r="H1259" s="64">
        <v>0</v>
      </c>
      <c r="I1259" s="64">
        <v>0</v>
      </c>
      <c r="J1259" s="75">
        <v>0</v>
      </c>
      <c r="K1259">
        <f t="shared" si="18"/>
        <v>0</v>
      </c>
      <c r="L1259" s="64">
        <v>0</v>
      </c>
      <c r="M1259" s="64">
        <v>0</v>
      </c>
      <c r="N1259" s="64">
        <v>0</v>
      </c>
      <c r="O1259" s="75">
        <v>0</v>
      </c>
      <c r="Q1259" s="24"/>
    </row>
    <row r="1260" spans="1:17" x14ac:dyDescent="0.35">
      <c r="A1260" t="s">
        <v>184</v>
      </c>
      <c r="B1260" s="72">
        <v>9001353000</v>
      </c>
      <c r="C1260" s="74" t="s">
        <v>45</v>
      </c>
      <c r="D1260" s="40">
        <v>103.30404</v>
      </c>
      <c r="E1260" s="40">
        <v>0</v>
      </c>
      <c r="F1260" s="64">
        <f>Table323[[#This Row],[HES Single]]+Table323[[#This Row],[HES 2-4]]+Table323[[#This Row],[HES 4+]]</f>
        <v>0</v>
      </c>
      <c r="G1260" s="64">
        <v>0</v>
      </c>
      <c r="H1260" s="64">
        <v>0</v>
      </c>
      <c r="I1260" s="64">
        <v>0</v>
      </c>
      <c r="J1260" s="75">
        <v>0</v>
      </c>
      <c r="K1260">
        <f t="shared" si="18"/>
        <v>0</v>
      </c>
      <c r="L1260" s="64">
        <v>0</v>
      </c>
      <c r="M1260" s="64">
        <v>0</v>
      </c>
      <c r="N1260" s="64">
        <v>0</v>
      </c>
      <c r="O1260" s="75">
        <v>0</v>
      </c>
      <c r="Q1260" s="24"/>
    </row>
    <row r="1261" spans="1:17" x14ac:dyDescent="0.35">
      <c r="A1261" t="s">
        <v>184</v>
      </c>
      <c r="B1261" s="72">
        <v>9001425000</v>
      </c>
      <c r="C1261" s="74" t="s">
        <v>45</v>
      </c>
      <c r="D1261" s="40">
        <v>163.70319000000001</v>
      </c>
      <c r="E1261" s="40">
        <v>0</v>
      </c>
      <c r="F1261" s="64">
        <f>Table323[[#This Row],[HES Single]]+Table323[[#This Row],[HES 2-4]]+Table323[[#This Row],[HES 4+]]</f>
        <v>0</v>
      </c>
      <c r="G1261" s="64">
        <v>0</v>
      </c>
      <c r="H1261" s="64">
        <v>0</v>
      </c>
      <c r="I1261" s="64">
        <v>0</v>
      </c>
      <c r="J1261" s="75">
        <v>0</v>
      </c>
      <c r="K1261">
        <f t="shared" si="18"/>
        <v>0</v>
      </c>
      <c r="L1261" s="64">
        <v>0</v>
      </c>
      <c r="M1261" s="64">
        <v>0</v>
      </c>
      <c r="N1261" s="64">
        <v>0</v>
      </c>
      <c r="O1261" s="75">
        <v>0</v>
      </c>
      <c r="Q1261" s="24"/>
    </row>
    <row r="1262" spans="1:17" x14ac:dyDescent="0.35">
      <c r="A1262" t="s">
        <v>184</v>
      </c>
      <c r="B1262" s="72">
        <v>9001426000</v>
      </c>
      <c r="C1262" s="74" t="s">
        <v>45</v>
      </c>
      <c r="D1262" s="40">
        <v>1180.0752600000001</v>
      </c>
      <c r="E1262" s="40">
        <v>10933.8</v>
      </c>
      <c r="F1262" s="64">
        <f>Table323[[#This Row],[HES Single]]+Table323[[#This Row],[HES 2-4]]+Table323[[#This Row],[HES 4+]]</f>
        <v>2</v>
      </c>
      <c r="G1262" s="64">
        <v>2</v>
      </c>
      <c r="H1262" s="64">
        <v>0</v>
      </c>
      <c r="I1262" s="64">
        <v>0</v>
      </c>
      <c r="J1262" s="75">
        <v>10933.8</v>
      </c>
      <c r="K1262">
        <f t="shared" si="18"/>
        <v>0</v>
      </c>
      <c r="L1262" s="64">
        <v>0</v>
      </c>
      <c r="M1262" s="64">
        <v>0</v>
      </c>
      <c r="N1262" s="64">
        <v>0</v>
      </c>
      <c r="O1262" s="75">
        <v>0</v>
      </c>
      <c r="Q1262" s="24"/>
    </row>
    <row r="1263" spans="1:17" x14ac:dyDescent="0.35">
      <c r="A1263" t="s">
        <v>184</v>
      </c>
      <c r="B1263" s="72">
        <v>9001427000</v>
      </c>
      <c r="C1263" s="74" t="s">
        <v>45</v>
      </c>
      <c r="D1263" s="40">
        <v>192.38373000000001</v>
      </c>
      <c r="E1263" s="40">
        <v>0</v>
      </c>
      <c r="F1263" s="64">
        <f>Table323[[#This Row],[HES Single]]+Table323[[#This Row],[HES 2-4]]+Table323[[#This Row],[HES 4+]]</f>
        <v>0</v>
      </c>
      <c r="G1263" s="64">
        <v>0</v>
      </c>
      <c r="H1263" s="64">
        <v>0</v>
      </c>
      <c r="I1263" s="64">
        <v>0</v>
      </c>
      <c r="J1263" s="75">
        <v>0</v>
      </c>
      <c r="K1263">
        <f t="shared" si="18"/>
        <v>0</v>
      </c>
      <c r="L1263" s="64">
        <v>0</v>
      </c>
      <c r="M1263" s="64">
        <v>0</v>
      </c>
      <c r="N1263" s="64">
        <v>0</v>
      </c>
      <c r="O1263" s="75">
        <v>0</v>
      </c>
      <c r="Q1263" s="24"/>
    </row>
    <row r="1264" spans="1:17" x14ac:dyDescent="0.35">
      <c r="A1264" t="s">
        <v>184</v>
      </c>
      <c r="B1264" s="72">
        <v>9001428000</v>
      </c>
      <c r="C1264" s="74" t="s">
        <v>45</v>
      </c>
      <c r="D1264" s="40">
        <v>54.260220000000004</v>
      </c>
      <c r="E1264" s="40">
        <v>0</v>
      </c>
      <c r="F1264" s="64">
        <f>Table323[[#This Row],[HES Single]]+Table323[[#This Row],[HES 2-4]]+Table323[[#This Row],[HES 4+]]</f>
        <v>0</v>
      </c>
      <c r="G1264" s="64">
        <v>0</v>
      </c>
      <c r="H1264" s="64">
        <v>0</v>
      </c>
      <c r="I1264" s="64">
        <v>0</v>
      </c>
      <c r="J1264" s="75">
        <v>0</v>
      </c>
      <c r="K1264">
        <f t="shared" si="18"/>
        <v>0</v>
      </c>
      <c r="L1264" s="64">
        <v>0</v>
      </c>
      <c r="M1264" s="64">
        <v>0</v>
      </c>
      <c r="N1264" s="64">
        <v>0</v>
      </c>
      <c r="O1264" s="75">
        <v>0</v>
      </c>
      <c r="Q1264" s="24"/>
    </row>
    <row r="1265" spans="1:17" x14ac:dyDescent="0.35">
      <c r="A1265" t="s">
        <v>184</v>
      </c>
      <c r="B1265" s="72">
        <v>9001431000</v>
      </c>
      <c r="C1265" s="74" t="s">
        <v>45</v>
      </c>
      <c r="D1265" s="40">
        <v>209.72826000000001</v>
      </c>
      <c r="E1265" s="40">
        <v>0</v>
      </c>
      <c r="F1265" s="64">
        <f>Table323[[#This Row],[HES Single]]+Table323[[#This Row],[HES 2-4]]+Table323[[#This Row],[HES 4+]]</f>
        <v>0</v>
      </c>
      <c r="G1265" s="64">
        <v>0</v>
      </c>
      <c r="H1265" s="64">
        <v>0</v>
      </c>
      <c r="I1265" s="64">
        <v>0</v>
      </c>
      <c r="J1265" s="75">
        <v>0</v>
      </c>
      <c r="K1265">
        <f t="shared" si="18"/>
        <v>0</v>
      </c>
      <c r="L1265" s="64">
        <v>0</v>
      </c>
      <c r="M1265" s="64">
        <v>0</v>
      </c>
      <c r="N1265" s="64">
        <v>0</v>
      </c>
      <c r="O1265" s="75">
        <v>0</v>
      </c>
      <c r="Q1265" s="24"/>
    </row>
    <row r="1266" spans="1:17" x14ac:dyDescent="0.35">
      <c r="A1266" t="s">
        <v>184</v>
      </c>
      <c r="B1266" s="72">
        <v>9001434000</v>
      </c>
      <c r="C1266" s="74" t="s">
        <v>45</v>
      </c>
      <c r="D1266" s="40">
        <v>14.219520000000001</v>
      </c>
      <c r="E1266" s="40">
        <v>0</v>
      </c>
      <c r="F1266" s="64">
        <f>Table323[[#This Row],[HES Single]]+Table323[[#This Row],[HES 2-4]]+Table323[[#This Row],[HES 4+]]</f>
        <v>0</v>
      </c>
      <c r="G1266" s="64">
        <v>0</v>
      </c>
      <c r="H1266" s="64">
        <v>0</v>
      </c>
      <c r="I1266" s="64">
        <v>0</v>
      </c>
      <c r="J1266" s="75">
        <v>0</v>
      </c>
      <c r="K1266">
        <f t="shared" si="18"/>
        <v>0</v>
      </c>
      <c r="L1266" s="64">
        <v>0</v>
      </c>
      <c r="M1266" s="64">
        <v>0</v>
      </c>
      <c r="N1266" s="64">
        <v>0</v>
      </c>
      <c r="O1266" s="75">
        <v>0</v>
      </c>
      <c r="Q1266" s="24"/>
    </row>
    <row r="1267" spans="1:17" x14ac:dyDescent="0.35">
      <c r="A1267" t="s">
        <v>184</v>
      </c>
      <c r="B1267" s="72">
        <v>9001435000</v>
      </c>
      <c r="C1267" s="74" t="s">
        <v>45</v>
      </c>
      <c r="D1267" s="40">
        <v>939.39636000000007</v>
      </c>
      <c r="E1267" s="40">
        <v>4648.4399999999996</v>
      </c>
      <c r="F1267" s="64">
        <f>Table323[[#This Row],[HES Single]]+Table323[[#This Row],[HES 2-4]]+Table323[[#This Row],[HES 4+]]</f>
        <v>1</v>
      </c>
      <c r="G1267" s="64">
        <v>1</v>
      </c>
      <c r="H1267" s="64">
        <v>0</v>
      </c>
      <c r="I1267" s="64">
        <v>0</v>
      </c>
      <c r="J1267" s="75">
        <v>4648.4399999999996</v>
      </c>
      <c r="K1267">
        <f t="shared" si="18"/>
        <v>0</v>
      </c>
      <c r="L1267" s="64">
        <v>0</v>
      </c>
      <c r="M1267" s="64">
        <v>0</v>
      </c>
      <c r="N1267" s="64">
        <v>0</v>
      </c>
      <c r="O1267" s="75">
        <v>0</v>
      </c>
      <c r="Q1267" s="24"/>
    </row>
    <row r="1268" spans="1:17" x14ac:dyDescent="0.35">
      <c r="A1268" t="s">
        <v>184</v>
      </c>
      <c r="B1268" s="72">
        <v>9001436000</v>
      </c>
      <c r="C1268" s="74" t="s">
        <v>45</v>
      </c>
      <c r="D1268" s="40">
        <v>89.499899999999997</v>
      </c>
      <c r="E1268" s="40">
        <v>0</v>
      </c>
      <c r="F1268" s="64">
        <f>Table323[[#This Row],[HES Single]]+Table323[[#This Row],[HES 2-4]]+Table323[[#This Row],[HES 4+]]</f>
        <v>0</v>
      </c>
      <c r="G1268" s="64">
        <v>0</v>
      </c>
      <c r="H1268" s="64">
        <v>0</v>
      </c>
      <c r="I1268" s="64">
        <v>0</v>
      </c>
      <c r="J1268" s="75">
        <v>0</v>
      </c>
      <c r="K1268">
        <f t="shared" si="18"/>
        <v>0</v>
      </c>
      <c r="L1268" s="64">
        <v>0</v>
      </c>
      <c r="M1268" s="64">
        <v>0</v>
      </c>
      <c r="N1268" s="64">
        <v>0</v>
      </c>
      <c r="O1268" s="75">
        <v>0</v>
      </c>
      <c r="Q1268" s="24"/>
    </row>
    <row r="1269" spans="1:17" x14ac:dyDescent="0.35">
      <c r="A1269" t="s">
        <v>184</v>
      </c>
      <c r="B1269" s="72">
        <v>9001437000</v>
      </c>
      <c r="C1269" s="74" t="s">
        <v>45</v>
      </c>
      <c r="D1269" s="40">
        <v>227.81178</v>
      </c>
      <c r="E1269" s="40">
        <v>0</v>
      </c>
      <c r="F1269" s="64">
        <f>Table323[[#This Row],[HES Single]]+Table323[[#This Row],[HES 2-4]]+Table323[[#This Row],[HES 4+]]</f>
        <v>0</v>
      </c>
      <c r="G1269" s="64">
        <v>0</v>
      </c>
      <c r="H1269" s="64">
        <v>0</v>
      </c>
      <c r="I1269" s="64">
        <v>0</v>
      </c>
      <c r="J1269" s="75">
        <v>0</v>
      </c>
      <c r="K1269">
        <f t="shared" si="18"/>
        <v>0</v>
      </c>
      <c r="L1269" s="64">
        <v>0</v>
      </c>
      <c r="M1269" s="64">
        <v>0</v>
      </c>
      <c r="N1269" s="64">
        <v>0</v>
      </c>
      <c r="O1269" s="75">
        <v>0</v>
      </c>
      <c r="Q1269" s="24"/>
    </row>
    <row r="1270" spans="1:17" x14ac:dyDescent="0.35">
      <c r="A1270" t="s">
        <v>184</v>
      </c>
      <c r="B1270" s="72">
        <v>9001438000</v>
      </c>
      <c r="C1270" s="74" t="s">
        <v>45</v>
      </c>
      <c r="D1270" s="40">
        <v>17.523240000000001</v>
      </c>
      <c r="E1270" s="40">
        <v>0</v>
      </c>
      <c r="F1270" s="64">
        <f>Table323[[#This Row],[HES Single]]+Table323[[#This Row],[HES 2-4]]+Table323[[#This Row],[HES 4+]]</f>
        <v>0</v>
      </c>
      <c r="G1270" s="64">
        <v>0</v>
      </c>
      <c r="H1270" s="64">
        <v>0</v>
      </c>
      <c r="I1270" s="64">
        <v>0</v>
      </c>
      <c r="J1270" s="75">
        <v>0</v>
      </c>
      <c r="K1270">
        <f t="shared" si="18"/>
        <v>0</v>
      </c>
      <c r="L1270" s="64">
        <v>0</v>
      </c>
      <c r="M1270" s="64">
        <v>0</v>
      </c>
      <c r="N1270" s="64">
        <v>0</v>
      </c>
      <c r="O1270" s="75">
        <v>0</v>
      </c>
      <c r="Q1270" s="24"/>
    </row>
    <row r="1271" spans="1:17" x14ac:dyDescent="0.35">
      <c r="A1271" t="s">
        <v>184</v>
      </c>
      <c r="B1271" s="72">
        <v>9001439000</v>
      </c>
      <c r="C1271" s="74" t="s">
        <v>45</v>
      </c>
      <c r="D1271" s="40">
        <v>192.84258</v>
      </c>
      <c r="E1271" s="40">
        <v>0</v>
      </c>
      <c r="F1271" s="64">
        <f>Table323[[#This Row],[HES Single]]+Table323[[#This Row],[HES 2-4]]+Table323[[#This Row],[HES 4+]]</f>
        <v>0</v>
      </c>
      <c r="G1271" s="64">
        <v>0</v>
      </c>
      <c r="H1271" s="64">
        <v>0</v>
      </c>
      <c r="I1271" s="64">
        <v>0</v>
      </c>
      <c r="J1271" s="75">
        <v>0</v>
      </c>
      <c r="K1271">
        <f t="shared" si="18"/>
        <v>0</v>
      </c>
      <c r="L1271" s="64">
        <v>0</v>
      </c>
      <c r="M1271" s="64">
        <v>0</v>
      </c>
      <c r="N1271" s="64">
        <v>0</v>
      </c>
      <c r="O1271" s="75">
        <v>0</v>
      </c>
      <c r="Q1271" s="24"/>
    </row>
    <row r="1272" spans="1:17" x14ac:dyDescent="0.35">
      <c r="A1272" t="s">
        <v>184</v>
      </c>
      <c r="B1272" s="72">
        <v>9001443000</v>
      </c>
      <c r="C1272" s="74" t="s">
        <v>45</v>
      </c>
      <c r="D1272" s="40">
        <v>756.17514000000006</v>
      </c>
      <c r="E1272" s="40">
        <v>0</v>
      </c>
      <c r="F1272" s="64">
        <f>Table323[[#This Row],[HES Single]]+Table323[[#This Row],[HES 2-4]]+Table323[[#This Row],[HES 4+]]</f>
        <v>0</v>
      </c>
      <c r="G1272" s="64">
        <v>0</v>
      </c>
      <c r="H1272" s="64">
        <v>0</v>
      </c>
      <c r="I1272" s="64">
        <v>0</v>
      </c>
      <c r="J1272" s="75">
        <v>0</v>
      </c>
      <c r="K1272">
        <f t="shared" si="18"/>
        <v>0</v>
      </c>
      <c r="L1272" s="64">
        <v>0</v>
      </c>
      <c r="M1272" s="64">
        <v>0</v>
      </c>
      <c r="N1272" s="64">
        <v>0</v>
      </c>
      <c r="O1272" s="75">
        <v>0</v>
      </c>
      <c r="Q1272" s="24"/>
    </row>
    <row r="1273" spans="1:17" x14ac:dyDescent="0.35">
      <c r="A1273" t="s">
        <v>184</v>
      </c>
      <c r="B1273" s="72">
        <v>9001444000</v>
      </c>
      <c r="C1273" s="74" t="s">
        <v>45</v>
      </c>
      <c r="D1273" s="40">
        <v>113.10411000000001</v>
      </c>
      <c r="E1273" s="40">
        <v>0</v>
      </c>
      <c r="F1273" s="64">
        <f>Table323[[#This Row],[HES Single]]+Table323[[#This Row],[HES 2-4]]+Table323[[#This Row],[HES 4+]]</f>
        <v>0</v>
      </c>
      <c r="G1273" s="64">
        <v>0</v>
      </c>
      <c r="H1273" s="64">
        <v>0</v>
      </c>
      <c r="I1273" s="64">
        <v>0</v>
      </c>
      <c r="J1273" s="75">
        <v>0</v>
      </c>
      <c r="K1273">
        <f t="shared" ref="K1273:K1328" si="19">L1273+M1273+N1273</f>
        <v>0</v>
      </c>
      <c r="L1273" s="64">
        <v>0</v>
      </c>
      <c r="M1273" s="64">
        <v>0</v>
      </c>
      <c r="N1273" s="64">
        <v>0</v>
      </c>
      <c r="O1273" s="75">
        <v>0</v>
      </c>
      <c r="Q1273" s="24"/>
    </row>
    <row r="1274" spans="1:17" x14ac:dyDescent="0.35">
      <c r="A1274" t="s">
        <v>184</v>
      </c>
      <c r="B1274" s="72">
        <v>9001445000</v>
      </c>
      <c r="C1274" s="74" t="s">
        <v>45</v>
      </c>
      <c r="D1274" s="40">
        <v>20.121780000000001</v>
      </c>
      <c r="E1274" s="40">
        <v>0</v>
      </c>
      <c r="F1274" s="64">
        <f>Table323[[#This Row],[HES Single]]+Table323[[#This Row],[HES 2-4]]+Table323[[#This Row],[HES 4+]]</f>
        <v>0</v>
      </c>
      <c r="G1274" s="64">
        <v>0</v>
      </c>
      <c r="H1274" s="64">
        <v>0</v>
      </c>
      <c r="I1274" s="64">
        <v>0</v>
      </c>
      <c r="J1274" s="75">
        <v>0</v>
      </c>
      <c r="K1274">
        <f t="shared" si="19"/>
        <v>0</v>
      </c>
      <c r="L1274" s="64">
        <v>0</v>
      </c>
      <c r="M1274" s="64">
        <v>0</v>
      </c>
      <c r="N1274" s="64">
        <v>0</v>
      </c>
      <c r="O1274" s="75">
        <v>0</v>
      </c>
      <c r="Q1274" s="24"/>
    </row>
    <row r="1275" spans="1:17" x14ac:dyDescent="0.35">
      <c r="A1275" t="s">
        <v>184</v>
      </c>
      <c r="B1275" s="72">
        <v>9001446000</v>
      </c>
      <c r="C1275" s="74" t="s">
        <v>45</v>
      </c>
      <c r="D1275" s="40">
        <v>89.649630000000002</v>
      </c>
      <c r="E1275" s="40">
        <v>0</v>
      </c>
      <c r="F1275" s="64">
        <f>Table323[[#This Row],[HES Single]]+Table323[[#This Row],[HES 2-4]]+Table323[[#This Row],[HES 4+]]</f>
        <v>0</v>
      </c>
      <c r="G1275" s="64">
        <v>0</v>
      </c>
      <c r="H1275" s="64">
        <v>0</v>
      </c>
      <c r="I1275" s="64">
        <v>0</v>
      </c>
      <c r="J1275" s="75">
        <v>0</v>
      </c>
      <c r="K1275">
        <f t="shared" si="19"/>
        <v>0</v>
      </c>
      <c r="L1275" s="64">
        <v>0</v>
      </c>
      <c r="M1275" s="64">
        <v>0</v>
      </c>
      <c r="N1275" s="64">
        <v>0</v>
      </c>
      <c r="O1275" s="75">
        <v>0</v>
      </c>
      <c r="Q1275" s="24"/>
    </row>
    <row r="1276" spans="1:17" x14ac:dyDescent="0.35">
      <c r="A1276" t="s">
        <v>184</v>
      </c>
      <c r="B1276" s="72">
        <v>9001451010</v>
      </c>
      <c r="C1276" s="74" t="s">
        <v>45</v>
      </c>
      <c r="D1276" s="40">
        <v>41.934060000000002</v>
      </c>
      <c r="E1276" s="40">
        <v>0</v>
      </c>
      <c r="F1276" s="64">
        <f>Table323[[#This Row],[HES Single]]+Table323[[#This Row],[HES 2-4]]+Table323[[#This Row],[HES 4+]]</f>
        <v>0</v>
      </c>
      <c r="G1276" s="64">
        <v>0</v>
      </c>
      <c r="H1276" s="64">
        <v>0</v>
      </c>
      <c r="I1276" s="64">
        <v>0</v>
      </c>
      <c r="J1276" s="75">
        <v>0</v>
      </c>
      <c r="K1276">
        <f t="shared" si="19"/>
        <v>0</v>
      </c>
      <c r="L1276" s="64">
        <v>0</v>
      </c>
      <c r="M1276" s="64">
        <v>0</v>
      </c>
      <c r="N1276" s="64">
        <v>0</v>
      </c>
      <c r="O1276" s="75">
        <v>0</v>
      </c>
      <c r="Q1276" s="24"/>
    </row>
    <row r="1277" spans="1:17" x14ac:dyDescent="0.35">
      <c r="A1277" t="s">
        <v>184</v>
      </c>
      <c r="B1277" s="72">
        <v>9001451020</v>
      </c>
      <c r="C1277" s="74" t="s">
        <v>45</v>
      </c>
      <c r="D1277" s="40">
        <v>59.524920000000002</v>
      </c>
      <c r="E1277" s="40">
        <v>0</v>
      </c>
      <c r="F1277" s="64">
        <f>Table323[[#This Row],[HES Single]]+Table323[[#This Row],[HES 2-4]]+Table323[[#This Row],[HES 4+]]</f>
        <v>0</v>
      </c>
      <c r="G1277" s="64">
        <v>0</v>
      </c>
      <c r="H1277" s="64">
        <v>0</v>
      </c>
      <c r="I1277" s="64">
        <v>0</v>
      </c>
      <c r="J1277" s="75">
        <v>0</v>
      </c>
      <c r="K1277">
        <f t="shared" si="19"/>
        <v>0</v>
      </c>
      <c r="L1277" s="64">
        <v>0</v>
      </c>
      <c r="M1277" s="64">
        <v>0</v>
      </c>
      <c r="N1277" s="64">
        <v>0</v>
      </c>
      <c r="O1277" s="75">
        <v>0</v>
      </c>
      <c r="Q1277" s="24"/>
    </row>
    <row r="1278" spans="1:17" x14ac:dyDescent="0.35">
      <c r="A1278" t="s">
        <v>184</v>
      </c>
      <c r="B1278" s="72">
        <v>9001452000</v>
      </c>
      <c r="C1278" s="74" t="s">
        <v>45</v>
      </c>
      <c r="D1278" s="40">
        <v>27.36195</v>
      </c>
      <c r="E1278" s="40">
        <v>0</v>
      </c>
      <c r="F1278" s="64">
        <f>Table323[[#This Row],[HES Single]]+Table323[[#This Row],[HES 2-4]]+Table323[[#This Row],[HES 4+]]</f>
        <v>0</v>
      </c>
      <c r="G1278" s="64">
        <v>0</v>
      </c>
      <c r="H1278" s="64">
        <v>0</v>
      </c>
      <c r="I1278" s="64">
        <v>0</v>
      </c>
      <c r="J1278" s="75">
        <v>0</v>
      </c>
      <c r="K1278">
        <f t="shared" si="19"/>
        <v>0</v>
      </c>
      <c r="L1278" s="64">
        <v>0</v>
      </c>
      <c r="M1278" s="64">
        <v>0</v>
      </c>
      <c r="N1278" s="64">
        <v>0</v>
      </c>
      <c r="O1278" s="75">
        <v>0</v>
      </c>
      <c r="Q1278" s="24"/>
    </row>
    <row r="1279" spans="1:17" x14ac:dyDescent="0.35">
      <c r="A1279" t="s">
        <v>184</v>
      </c>
      <c r="B1279" s="72">
        <v>9001454000</v>
      </c>
      <c r="C1279" s="74" t="s">
        <v>45</v>
      </c>
      <c r="D1279" s="40">
        <v>287.10486000000003</v>
      </c>
      <c r="E1279" s="40">
        <v>1515.03</v>
      </c>
      <c r="F1279" s="64">
        <f>Table323[[#This Row],[HES Single]]+Table323[[#This Row],[HES 2-4]]+Table323[[#This Row],[HES 4+]]</f>
        <v>1</v>
      </c>
      <c r="G1279" s="64">
        <v>1</v>
      </c>
      <c r="H1279" s="64">
        <v>0</v>
      </c>
      <c r="I1279" s="64">
        <v>0</v>
      </c>
      <c r="J1279" s="75">
        <v>1515.03</v>
      </c>
      <c r="K1279">
        <f t="shared" si="19"/>
        <v>0</v>
      </c>
      <c r="L1279" s="64">
        <v>0</v>
      </c>
      <c r="M1279" s="64">
        <v>0</v>
      </c>
      <c r="N1279" s="64">
        <v>0</v>
      </c>
      <c r="O1279" s="75">
        <v>0</v>
      </c>
      <c r="Q1279" s="24"/>
    </row>
    <row r="1280" spans="1:17" x14ac:dyDescent="0.35">
      <c r="A1280" t="s">
        <v>184</v>
      </c>
      <c r="B1280" s="72">
        <v>9001501000</v>
      </c>
      <c r="C1280" s="74" t="s">
        <v>45</v>
      </c>
      <c r="D1280" s="40">
        <v>76685.72163</v>
      </c>
      <c r="E1280" s="40">
        <v>50171.98</v>
      </c>
      <c r="F1280" s="64">
        <f>Table323[[#This Row],[HES Single]]+Table323[[#This Row],[HES 2-4]]+Table323[[#This Row],[HES 4+]]</f>
        <v>19</v>
      </c>
      <c r="G1280" s="64">
        <v>19</v>
      </c>
      <c r="H1280" s="64">
        <v>0</v>
      </c>
      <c r="I1280" s="64">
        <v>0</v>
      </c>
      <c r="J1280" s="75">
        <v>39244.79</v>
      </c>
      <c r="K1280">
        <f t="shared" si="19"/>
        <v>0</v>
      </c>
      <c r="L1280" s="64">
        <v>0</v>
      </c>
      <c r="M1280" s="64">
        <v>0</v>
      </c>
      <c r="N1280" s="64">
        <v>0</v>
      </c>
      <c r="O1280" s="75">
        <v>0</v>
      </c>
      <c r="Q1280" s="24"/>
    </row>
    <row r="1281" spans="1:17" x14ac:dyDescent="0.35">
      <c r="A1281" t="s">
        <v>184</v>
      </c>
      <c r="B1281" s="72">
        <v>9001502000</v>
      </c>
      <c r="C1281" s="74" t="s">
        <v>45</v>
      </c>
      <c r="D1281" s="40">
        <v>71556.398801999996</v>
      </c>
      <c r="E1281" s="40">
        <v>27588.02</v>
      </c>
      <c r="F1281" s="64">
        <f>Table323[[#This Row],[HES Single]]+Table323[[#This Row],[HES 2-4]]+Table323[[#This Row],[HES 4+]]</f>
        <v>16</v>
      </c>
      <c r="G1281" s="64">
        <v>16</v>
      </c>
      <c r="H1281" s="64">
        <v>0</v>
      </c>
      <c r="I1281" s="64">
        <v>0</v>
      </c>
      <c r="J1281" s="75">
        <v>15454.75</v>
      </c>
      <c r="K1281">
        <f t="shared" si="19"/>
        <v>0</v>
      </c>
      <c r="L1281" s="64">
        <v>0</v>
      </c>
      <c r="M1281" s="64">
        <v>0</v>
      </c>
      <c r="N1281" s="64">
        <v>0</v>
      </c>
      <c r="O1281" s="75">
        <v>0</v>
      </c>
      <c r="Q1281" s="24"/>
    </row>
    <row r="1282" spans="1:17" x14ac:dyDescent="0.35">
      <c r="A1282" t="s">
        <v>184</v>
      </c>
      <c r="B1282" s="72">
        <v>9001503000</v>
      </c>
      <c r="C1282" s="74" t="s">
        <v>45</v>
      </c>
      <c r="D1282" s="40">
        <v>159056.36002200001</v>
      </c>
      <c r="E1282" s="40">
        <v>82894.264999999999</v>
      </c>
      <c r="F1282" s="64">
        <f>Table323[[#This Row],[HES Single]]+Table323[[#This Row],[HES 2-4]]+Table323[[#This Row],[HES 4+]]</f>
        <v>0</v>
      </c>
      <c r="G1282" s="64">
        <v>0</v>
      </c>
      <c r="H1282" s="64">
        <v>0</v>
      </c>
      <c r="I1282" s="64">
        <v>0</v>
      </c>
      <c r="J1282" s="75">
        <v>0</v>
      </c>
      <c r="K1282">
        <f t="shared" si="19"/>
        <v>1</v>
      </c>
      <c r="L1282" s="64">
        <v>1</v>
      </c>
      <c r="M1282" s="64">
        <v>0</v>
      </c>
      <c r="N1282" s="64">
        <v>0</v>
      </c>
      <c r="O1282" s="75">
        <v>907.12</v>
      </c>
      <c r="Q1282" s="24"/>
    </row>
    <row r="1283" spans="1:17" x14ac:dyDescent="0.35">
      <c r="A1283" t="s">
        <v>184</v>
      </c>
      <c r="B1283" s="72">
        <v>9001504000</v>
      </c>
      <c r="C1283" s="74" t="s">
        <v>45</v>
      </c>
      <c r="D1283" s="40">
        <v>43680.09534</v>
      </c>
      <c r="E1283" s="40">
        <v>19179.91</v>
      </c>
      <c r="F1283" s="64">
        <f>Table323[[#This Row],[HES Single]]+Table323[[#This Row],[HES 2-4]]+Table323[[#This Row],[HES 4+]]</f>
        <v>13</v>
      </c>
      <c r="G1283" s="64">
        <v>13</v>
      </c>
      <c r="H1283" s="64">
        <v>0</v>
      </c>
      <c r="I1283" s="64">
        <v>0</v>
      </c>
      <c r="J1283" s="75">
        <v>18252.72</v>
      </c>
      <c r="K1283">
        <f t="shared" si="19"/>
        <v>0</v>
      </c>
      <c r="L1283" s="64">
        <v>0</v>
      </c>
      <c r="M1283" s="64">
        <v>0</v>
      </c>
      <c r="N1283" s="64">
        <v>0</v>
      </c>
      <c r="O1283" s="75">
        <v>0</v>
      </c>
      <c r="Q1283" s="24"/>
    </row>
    <row r="1284" spans="1:17" x14ac:dyDescent="0.35">
      <c r="A1284" t="s">
        <v>184</v>
      </c>
      <c r="B1284" s="72">
        <v>9001505000</v>
      </c>
      <c r="C1284" s="74" t="s">
        <v>45</v>
      </c>
      <c r="D1284" s="40">
        <v>87319.396983000013</v>
      </c>
      <c r="E1284" s="40">
        <v>59388.24</v>
      </c>
      <c r="F1284" s="64">
        <f>Table323[[#This Row],[HES Single]]+Table323[[#This Row],[HES 2-4]]+Table323[[#This Row],[HES 4+]]</f>
        <v>16</v>
      </c>
      <c r="G1284" s="64">
        <v>16</v>
      </c>
      <c r="H1284" s="64">
        <v>0</v>
      </c>
      <c r="I1284" s="64">
        <v>0</v>
      </c>
      <c r="J1284" s="75">
        <v>42284.24</v>
      </c>
      <c r="K1284">
        <f t="shared" si="19"/>
        <v>0</v>
      </c>
      <c r="L1284" s="64">
        <v>0</v>
      </c>
      <c r="M1284" s="64">
        <v>0</v>
      </c>
      <c r="N1284" s="64">
        <v>0</v>
      </c>
      <c r="O1284" s="75">
        <v>0</v>
      </c>
      <c r="Q1284" s="24"/>
    </row>
    <row r="1285" spans="1:17" x14ac:dyDescent="0.35">
      <c r="A1285" t="s">
        <v>184</v>
      </c>
      <c r="B1285" s="72">
        <v>9001506000</v>
      </c>
      <c r="C1285" s="74" t="s">
        <v>45</v>
      </c>
      <c r="D1285" s="40">
        <v>77105.779968000003</v>
      </c>
      <c r="E1285" s="40">
        <v>29552.86</v>
      </c>
      <c r="F1285" s="64">
        <f>Table323[[#This Row],[HES Single]]+Table323[[#This Row],[HES 2-4]]+Table323[[#This Row],[HES 4+]]</f>
        <v>93</v>
      </c>
      <c r="G1285" s="64">
        <v>12</v>
      </c>
      <c r="H1285" s="64">
        <v>0</v>
      </c>
      <c r="I1285" s="64">
        <v>81</v>
      </c>
      <c r="J1285" s="75">
        <v>19243.34</v>
      </c>
      <c r="K1285">
        <f t="shared" si="19"/>
        <v>0</v>
      </c>
      <c r="L1285" s="64">
        <v>0</v>
      </c>
      <c r="M1285" s="64">
        <v>0</v>
      </c>
      <c r="N1285" s="64">
        <v>0</v>
      </c>
      <c r="O1285" s="75">
        <v>0</v>
      </c>
      <c r="Q1285" s="24"/>
    </row>
    <row r="1286" spans="1:17" x14ac:dyDescent="0.35">
      <c r="A1286" t="s">
        <v>184</v>
      </c>
      <c r="B1286" s="72">
        <v>9001551000</v>
      </c>
      <c r="C1286" s="74" t="s">
        <v>45</v>
      </c>
      <c r="D1286" s="40">
        <v>483.14490000000001</v>
      </c>
      <c r="E1286" s="40">
        <v>0</v>
      </c>
      <c r="F1286" s="64">
        <f>Table323[[#This Row],[HES Single]]+Table323[[#This Row],[HES 2-4]]+Table323[[#This Row],[HES 4+]]</f>
        <v>0</v>
      </c>
      <c r="G1286" s="64">
        <v>0</v>
      </c>
      <c r="H1286" s="64">
        <v>0</v>
      </c>
      <c r="I1286" s="64">
        <v>0</v>
      </c>
      <c r="J1286" s="75">
        <v>0</v>
      </c>
      <c r="K1286">
        <f t="shared" si="19"/>
        <v>0</v>
      </c>
      <c r="L1286" s="64">
        <v>0</v>
      </c>
      <c r="M1286" s="64">
        <v>0</v>
      </c>
      <c r="N1286" s="64">
        <v>0</v>
      </c>
      <c r="O1286" s="75">
        <v>0</v>
      </c>
      <c r="Q1286" s="24"/>
    </row>
    <row r="1287" spans="1:17" x14ac:dyDescent="0.35">
      <c r="A1287" t="s">
        <v>184</v>
      </c>
      <c r="B1287" s="72">
        <v>9001552000</v>
      </c>
      <c r="C1287" s="74" t="s">
        <v>45</v>
      </c>
      <c r="D1287" s="40">
        <v>3702.8905199999999</v>
      </c>
      <c r="E1287" s="40">
        <v>0</v>
      </c>
      <c r="F1287" s="64">
        <f>Table323[[#This Row],[HES Single]]+Table323[[#This Row],[HES 2-4]]+Table323[[#This Row],[HES 4+]]</f>
        <v>0</v>
      </c>
      <c r="G1287" s="64">
        <v>0</v>
      </c>
      <c r="H1287" s="64">
        <v>0</v>
      </c>
      <c r="I1287" s="64">
        <v>0</v>
      </c>
      <c r="J1287" s="75">
        <v>0</v>
      </c>
      <c r="K1287">
        <f t="shared" si="19"/>
        <v>0</v>
      </c>
      <c r="L1287" s="64">
        <v>0</v>
      </c>
      <c r="M1287" s="64">
        <v>0</v>
      </c>
      <c r="N1287" s="64">
        <v>0</v>
      </c>
      <c r="O1287" s="75">
        <v>0</v>
      </c>
      <c r="Q1287" s="24"/>
    </row>
    <row r="1288" spans="1:17" x14ac:dyDescent="0.35">
      <c r="A1288" t="s">
        <v>184</v>
      </c>
      <c r="B1288" s="72">
        <v>9001604000</v>
      </c>
      <c r="C1288" s="74" t="s">
        <v>45</v>
      </c>
      <c r="D1288" s="40">
        <v>3676.2192599999998</v>
      </c>
      <c r="E1288" s="40">
        <v>0</v>
      </c>
      <c r="F1288" s="64">
        <f>Table323[[#This Row],[HES Single]]+Table323[[#This Row],[HES 2-4]]+Table323[[#This Row],[HES 4+]]</f>
        <v>0</v>
      </c>
      <c r="G1288" s="64">
        <v>0</v>
      </c>
      <c r="H1288" s="64">
        <v>0</v>
      </c>
      <c r="I1288" s="64">
        <v>0</v>
      </c>
      <c r="J1288" s="75">
        <v>0</v>
      </c>
      <c r="K1288">
        <f t="shared" si="19"/>
        <v>0</v>
      </c>
      <c r="L1288" s="64">
        <v>0</v>
      </c>
      <c r="M1288" s="64">
        <v>0</v>
      </c>
      <c r="N1288" s="64">
        <v>0</v>
      </c>
      <c r="O1288" s="75">
        <v>0</v>
      </c>
      <c r="Q1288" s="24"/>
    </row>
    <row r="1289" spans="1:17" hidden="1" x14ac:dyDescent="0.35">
      <c r="A1289" t="s">
        <v>184</v>
      </c>
      <c r="B1289" s="72">
        <v>9003515000</v>
      </c>
      <c r="C1289" s="74" t="s">
        <v>45</v>
      </c>
      <c r="D1289" s="40">
        <v>45.063900000000004</v>
      </c>
      <c r="E1289" s="40">
        <v>0</v>
      </c>
      <c r="F1289" s="64">
        <f>Table323[[#This Row],[HES Single]]+Table323[[#This Row],[HES 2-4]]+Table323[[#This Row],[HES 4+]]</f>
        <v>0</v>
      </c>
      <c r="G1289" s="64">
        <v>0</v>
      </c>
      <c r="H1289" s="64">
        <v>0</v>
      </c>
      <c r="I1289" s="64">
        <v>0</v>
      </c>
      <c r="J1289" s="75">
        <v>0</v>
      </c>
      <c r="K1289">
        <f t="shared" si="19"/>
        <v>0</v>
      </c>
      <c r="L1289" s="64">
        <v>0</v>
      </c>
      <c r="M1289" s="64">
        <v>0</v>
      </c>
      <c r="N1289" s="64">
        <v>0</v>
      </c>
      <c r="O1289" s="75">
        <v>0</v>
      </c>
      <c r="Q1289" s="24"/>
    </row>
    <row r="1290" spans="1:17" hidden="1" x14ac:dyDescent="0.35">
      <c r="A1290" t="s">
        <v>184</v>
      </c>
      <c r="B1290" s="72">
        <v>9005296100</v>
      </c>
      <c r="C1290" s="74" t="s">
        <v>45</v>
      </c>
      <c r="D1290" s="40">
        <v>1.1930100000000001</v>
      </c>
      <c r="E1290" s="40">
        <v>0</v>
      </c>
      <c r="F1290" s="64">
        <f>Table323[[#This Row],[HES Single]]+Table323[[#This Row],[HES 2-4]]+Table323[[#This Row],[HES 4+]]</f>
        <v>0</v>
      </c>
      <c r="G1290" s="64">
        <v>0</v>
      </c>
      <c r="H1290" s="64">
        <v>0</v>
      </c>
      <c r="I1290" s="64">
        <v>0</v>
      </c>
      <c r="J1290" s="75">
        <v>0</v>
      </c>
      <c r="K1290">
        <f t="shared" si="19"/>
        <v>0</v>
      </c>
      <c r="L1290" s="64">
        <v>0</v>
      </c>
      <c r="M1290" s="64">
        <v>0</v>
      </c>
      <c r="N1290" s="64">
        <v>0</v>
      </c>
      <c r="O1290" s="75">
        <v>0</v>
      </c>
      <c r="Q1290" s="24"/>
    </row>
    <row r="1291" spans="1:17" hidden="1" x14ac:dyDescent="0.35">
      <c r="A1291" t="s">
        <v>184</v>
      </c>
      <c r="B1291" s="72">
        <v>9005300400</v>
      </c>
      <c r="C1291" s="74" t="s">
        <v>45</v>
      </c>
      <c r="D1291" s="40">
        <v>39.306539999999998</v>
      </c>
      <c r="E1291" s="40">
        <v>375</v>
      </c>
      <c r="F1291" s="64">
        <f>Table323[[#This Row],[HES Single]]+Table323[[#This Row],[HES 2-4]]+Table323[[#This Row],[HES 4+]]</f>
        <v>0</v>
      </c>
      <c r="G1291" s="64">
        <v>0</v>
      </c>
      <c r="H1291" s="64">
        <v>0</v>
      </c>
      <c r="I1291" s="64">
        <v>0</v>
      </c>
      <c r="J1291" s="75">
        <v>0</v>
      </c>
      <c r="K1291">
        <f t="shared" si="19"/>
        <v>0</v>
      </c>
      <c r="L1291" s="64">
        <v>0</v>
      </c>
      <c r="M1291" s="64">
        <v>0</v>
      </c>
      <c r="N1291" s="64">
        <v>0</v>
      </c>
      <c r="O1291" s="75">
        <v>0</v>
      </c>
      <c r="Q1291" s="24"/>
    </row>
    <row r="1292" spans="1:17" hidden="1" x14ac:dyDescent="0.35">
      <c r="A1292" t="s">
        <v>184</v>
      </c>
      <c r="B1292" s="72">
        <v>9009190301</v>
      </c>
      <c r="C1292" s="74" t="s">
        <v>45</v>
      </c>
      <c r="D1292" s="40">
        <v>112.66941</v>
      </c>
      <c r="E1292" s="40">
        <v>1428.6</v>
      </c>
      <c r="F1292" s="64">
        <f>Table323[[#This Row],[HES Single]]+Table323[[#This Row],[HES 2-4]]+Table323[[#This Row],[HES 4+]]</f>
        <v>1</v>
      </c>
      <c r="G1292" s="64">
        <v>1</v>
      </c>
      <c r="H1292" s="64">
        <v>0</v>
      </c>
      <c r="I1292" s="64">
        <v>0</v>
      </c>
      <c r="J1292" s="75">
        <v>1428.6</v>
      </c>
      <c r="K1292">
        <f t="shared" si="19"/>
        <v>0</v>
      </c>
      <c r="L1292" s="64">
        <v>0</v>
      </c>
      <c r="M1292" s="64">
        <v>0</v>
      </c>
      <c r="N1292" s="64">
        <v>0</v>
      </c>
      <c r="O1292" s="75">
        <v>0</v>
      </c>
      <c r="Q1292" s="24"/>
    </row>
    <row r="1293" spans="1:17" hidden="1" x14ac:dyDescent="0.35">
      <c r="A1293" t="s">
        <v>185</v>
      </c>
      <c r="B1293" s="72">
        <v>9003492100</v>
      </c>
      <c r="C1293" s="74" t="s">
        <v>45</v>
      </c>
      <c r="D1293" s="40">
        <v>35493.514371000005</v>
      </c>
      <c r="E1293" s="40">
        <v>10333.450000000001</v>
      </c>
      <c r="F1293" s="64">
        <f>Table323[[#This Row],[HES Single]]+Table323[[#This Row],[HES 2-4]]+Table323[[#This Row],[HES 4+]]</f>
        <v>17</v>
      </c>
      <c r="G1293" s="64">
        <v>17</v>
      </c>
      <c r="H1293" s="64">
        <v>0</v>
      </c>
      <c r="I1293" s="64">
        <v>0</v>
      </c>
      <c r="J1293" s="75">
        <v>7999</v>
      </c>
      <c r="K1293">
        <f t="shared" si="19"/>
        <v>0</v>
      </c>
      <c r="L1293" s="64">
        <v>0</v>
      </c>
      <c r="M1293" s="64">
        <v>0</v>
      </c>
      <c r="N1293" s="64">
        <v>0</v>
      </c>
      <c r="O1293" s="75">
        <v>0</v>
      </c>
      <c r="Q1293" s="24"/>
    </row>
    <row r="1294" spans="1:17" hidden="1" x14ac:dyDescent="0.35">
      <c r="A1294" t="s">
        <v>185</v>
      </c>
      <c r="B1294" s="72">
        <v>9003492200</v>
      </c>
      <c r="C1294" s="74" t="s">
        <v>45</v>
      </c>
      <c r="D1294" s="40">
        <v>37877.961240000004</v>
      </c>
      <c r="E1294" s="40">
        <v>33134.660000000003</v>
      </c>
      <c r="F1294" s="64">
        <f>Table323[[#This Row],[HES Single]]+Table323[[#This Row],[HES 2-4]]+Table323[[#This Row],[HES 4+]]</f>
        <v>23</v>
      </c>
      <c r="G1294" s="64">
        <v>23</v>
      </c>
      <c r="H1294" s="64">
        <v>0</v>
      </c>
      <c r="I1294" s="64">
        <v>0</v>
      </c>
      <c r="J1294" s="75">
        <v>11709.14</v>
      </c>
      <c r="K1294">
        <f t="shared" si="19"/>
        <v>0</v>
      </c>
      <c r="L1294" s="64">
        <v>0</v>
      </c>
      <c r="M1294" s="64">
        <v>0</v>
      </c>
      <c r="N1294" s="64">
        <v>0</v>
      </c>
      <c r="O1294" s="75">
        <v>0</v>
      </c>
      <c r="Q1294" s="24"/>
    </row>
    <row r="1295" spans="1:17" hidden="1" x14ac:dyDescent="0.35">
      <c r="A1295" t="s">
        <v>185</v>
      </c>
      <c r="B1295" s="72">
        <v>9003492300</v>
      </c>
      <c r="C1295" s="74" t="s">
        <v>45</v>
      </c>
      <c r="D1295" s="40">
        <v>50388.357242999999</v>
      </c>
      <c r="E1295" s="40">
        <v>21693.439999999999</v>
      </c>
      <c r="F1295" s="64">
        <f>Table323[[#This Row],[HES Single]]+Table323[[#This Row],[HES 2-4]]+Table323[[#This Row],[HES 4+]]</f>
        <v>17</v>
      </c>
      <c r="G1295" s="64">
        <v>17</v>
      </c>
      <c r="H1295" s="64">
        <v>0</v>
      </c>
      <c r="I1295" s="64">
        <v>0</v>
      </c>
      <c r="J1295" s="75">
        <v>13857.41</v>
      </c>
      <c r="K1295">
        <f t="shared" si="19"/>
        <v>0</v>
      </c>
      <c r="L1295" s="64">
        <v>0</v>
      </c>
      <c r="M1295" s="64">
        <v>0</v>
      </c>
      <c r="N1295" s="64">
        <v>0</v>
      </c>
      <c r="O1295" s="75">
        <v>0</v>
      </c>
      <c r="Q1295" s="24"/>
    </row>
    <row r="1296" spans="1:17" hidden="1" x14ac:dyDescent="0.35">
      <c r="A1296" t="s">
        <v>185</v>
      </c>
      <c r="B1296" s="72">
        <v>9003492400</v>
      </c>
      <c r="C1296" s="74" t="s">
        <v>45</v>
      </c>
      <c r="D1296" s="40">
        <v>29861.00649</v>
      </c>
      <c r="E1296" s="40">
        <v>25283.13</v>
      </c>
      <c r="F1296" s="64">
        <f>Table323[[#This Row],[HES Single]]+Table323[[#This Row],[HES 2-4]]+Table323[[#This Row],[HES 4+]]</f>
        <v>14</v>
      </c>
      <c r="G1296" s="64">
        <v>14</v>
      </c>
      <c r="H1296" s="64">
        <v>0</v>
      </c>
      <c r="I1296" s="64">
        <v>0</v>
      </c>
      <c r="J1296" s="75">
        <v>10379.4</v>
      </c>
      <c r="K1296">
        <f t="shared" si="19"/>
        <v>0</v>
      </c>
      <c r="L1296" s="64">
        <v>0</v>
      </c>
      <c r="M1296" s="64">
        <v>0</v>
      </c>
      <c r="N1296" s="64">
        <v>0</v>
      </c>
      <c r="O1296" s="75">
        <v>0</v>
      </c>
      <c r="Q1296" s="24"/>
    </row>
    <row r="1297" spans="1:17" hidden="1" x14ac:dyDescent="0.35">
      <c r="A1297" t="s">
        <v>185</v>
      </c>
      <c r="B1297" s="72">
        <v>9003492500</v>
      </c>
      <c r="C1297" s="74" t="s">
        <v>45</v>
      </c>
      <c r="D1297" s="40">
        <v>37777.350891000002</v>
      </c>
      <c r="E1297" s="40">
        <v>11815.06</v>
      </c>
      <c r="F1297" s="64">
        <f>Table323[[#This Row],[HES Single]]+Table323[[#This Row],[HES 2-4]]+Table323[[#This Row],[HES 4+]]</f>
        <v>0</v>
      </c>
      <c r="G1297" s="64">
        <v>0</v>
      </c>
      <c r="H1297" s="64">
        <v>0</v>
      </c>
      <c r="I1297" s="64">
        <v>0</v>
      </c>
      <c r="J1297" s="75">
        <v>0</v>
      </c>
      <c r="K1297">
        <f t="shared" si="19"/>
        <v>0</v>
      </c>
      <c r="L1297" s="64">
        <v>0</v>
      </c>
      <c r="M1297" s="64">
        <v>0</v>
      </c>
      <c r="N1297" s="64">
        <v>0</v>
      </c>
      <c r="O1297" s="75">
        <v>0</v>
      </c>
      <c r="Q1297" s="24"/>
    </row>
    <row r="1298" spans="1:17" hidden="1" x14ac:dyDescent="0.35">
      <c r="A1298" t="s">
        <v>185</v>
      </c>
      <c r="B1298" s="72">
        <v>9003492600</v>
      </c>
      <c r="C1298" s="74" t="s">
        <v>45</v>
      </c>
      <c r="D1298" s="40">
        <v>195024.24608100002</v>
      </c>
      <c r="E1298" s="40">
        <v>258845.185</v>
      </c>
      <c r="F1298" s="64">
        <f>Table323[[#This Row],[HES Single]]+Table323[[#This Row],[HES 2-4]]+Table323[[#This Row],[HES 4+]]</f>
        <v>131</v>
      </c>
      <c r="G1298" s="64">
        <v>131</v>
      </c>
      <c r="H1298" s="64">
        <v>0</v>
      </c>
      <c r="I1298" s="64">
        <v>0</v>
      </c>
      <c r="J1298" s="75">
        <f>37673.18+95675.56</f>
        <v>133348.74</v>
      </c>
      <c r="K1298">
        <f t="shared" si="19"/>
        <v>301</v>
      </c>
      <c r="L1298" s="64">
        <v>1</v>
      </c>
      <c r="M1298" s="64">
        <v>0</v>
      </c>
      <c r="N1298" s="64">
        <v>300</v>
      </c>
      <c r="O1298" s="75">
        <f>11099.45+26594.87</f>
        <v>37694.32</v>
      </c>
      <c r="Q1298" s="24"/>
    </row>
    <row r="1299" spans="1:17" hidden="1" x14ac:dyDescent="0.35">
      <c r="A1299" t="s">
        <v>185</v>
      </c>
      <c r="B1299" s="72">
        <v>9003494100</v>
      </c>
      <c r="C1299" s="74" t="s">
        <v>45</v>
      </c>
      <c r="D1299" s="40">
        <v>781.23801000000003</v>
      </c>
      <c r="E1299" s="40">
        <v>1358.95</v>
      </c>
      <c r="F1299" s="64">
        <f>Table323[[#This Row],[HES Single]]+Table323[[#This Row],[HES 2-4]]+Table323[[#This Row],[HES 4+]]</f>
        <v>2</v>
      </c>
      <c r="G1299" s="64">
        <v>2</v>
      </c>
      <c r="H1299" s="64">
        <v>0</v>
      </c>
      <c r="I1299" s="64">
        <v>0</v>
      </c>
      <c r="J1299" s="75">
        <v>1358.95</v>
      </c>
      <c r="K1299">
        <f t="shared" si="19"/>
        <v>0</v>
      </c>
      <c r="L1299" s="64">
        <v>0</v>
      </c>
      <c r="M1299" s="64">
        <v>0</v>
      </c>
      <c r="N1299" s="64">
        <v>0</v>
      </c>
      <c r="O1299" s="75">
        <v>0</v>
      </c>
      <c r="Q1299" s="24"/>
    </row>
    <row r="1300" spans="1:17" hidden="1" x14ac:dyDescent="0.35">
      <c r="A1300" t="s">
        <v>185</v>
      </c>
      <c r="B1300" s="72">
        <v>9003494400</v>
      </c>
      <c r="C1300" s="74" t="s">
        <v>45</v>
      </c>
      <c r="D1300" s="40">
        <v>76.956389999999999</v>
      </c>
      <c r="E1300" s="40">
        <v>0</v>
      </c>
      <c r="F1300" s="64">
        <f>Table323[[#This Row],[HES Single]]+Table323[[#This Row],[HES 2-4]]+Table323[[#This Row],[HES 4+]]</f>
        <v>0</v>
      </c>
      <c r="G1300" s="64">
        <v>0</v>
      </c>
      <c r="H1300" s="64">
        <v>0</v>
      </c>
      <c r="I1300" s="64">
        <v>0</v>
      </c>
      <c r="J1300" s="75">
        <v>0</v>
      </c>
      <c r="K1300">
        <f t="shared" si="19"/>
        <v>0</v>
      </c>
      <c r="L1300" s="64">
        <v>0</v>
      </c>
      <c r="M1300" s="64">
        <v>0</v>
      </c>
      <c r="N1300" s="64">
        <v>0</v>
      </c>
      <c r="O1300" s="75">
        <v>0</v>
      </c>
      <c r="Q1300" s="24"/>
    </row>
    <row r="1301" spans="1:17" hidden="1" x14ac:dyDescent="0.35">
      <c r="A1301" t="s">
        <v>185</v>
      </c>
      <c r="B1301" s="72">
        <v>9003502500</v>
      </c>
      <c r="C1301" s="74" t="s">
        <v>45</v>
      </c>
      <c r="D1301" s="40">
        <v>29.685179999999999</v>
      </c>
      <c r="E1301" s="40">
        <v>0</v>
      </c>
      <c r="F1301" s="64">
        <f>Table323[[#This Row],[HES Single]]+Table323[[#This Row],[HES 2-4]]+Table323[[#This Row],[HES 4+]]</f>
        <v>0</v>
      </c>
      <c r="G1301" s="64">
        <v>0</v>
      </c>
      <c r="H1301" s="64">
        <v>0</v>
      </c>
      <c r="I1301" s="64">
        <v>0</v>
      </c>
      <c r="J1301" s="75">
        <v>0</v>
      </c>
      <c r="K1301">
        <f t="shared" si="19"/>
        <v>0</v>
      </c>
      <c r="L1301" s="64">
        <v>0</v>
      </c>
      <c r="M1301" s="64">
        <v>0</v>
      </c>
      <c r="N1301" s="64">
        <v>0</v>
      </c>
      <c r="O1301" s="75">
        <v>0</v>
      </c>
      <c r="Q1301" s="24"/>
    </row>
    <row r="1302" spans="1:17" hidden="1" x14ac:dyDescent="0.35">
      <c r="A1302" t="s">
        <v>186</v>
      </c>
      <c r="B1302" s="72">
        <v>9013840100</v>
      </c>
      <c r="C1302" s="74" t="s">
        <v>45</v>
      </c>
      <c r="D1302" s="40">
        <v>93353.992220999993</v>
      </c>
      <c r="E1302" s="40">
        <v>358399.32</v>
      </c>
      <c r="F1302" s="64">
        <f>Table323[[#This Row],[HES Single]]+Table323[[#This Row],[HES 2-4]]+Table323[[#This Row],[HES 4+]]</f>
        <v>33</v>
      </c>
      <c r="G1302" s="64">
        <v>33</v>
      </c>
      <c r="H1302" s="64">
        <v>0</v>
      </c>
      <c r="I1302" s="64">
        <v>0</v>
      </c>
      <c r="J1302" s="75">
        <v>51113.07</v>
      </c>
      <c r="K1302">
        <f t="shared" si="19"/>
        <v>1</v>
      </c>
      <c r="L1302" s="64">
        <v>1</v>
      </c>
      <c r="M1302" s="64">
        <v>0</v>
      </c>
      <c r="N1302" s="64">
        <v>0</v>
      </c>
      <c r="O1302" s="75">
        <v>24105.25</v>
      </c>
      <c r="Q1302" s="24"/>
    </row>
    <row r="1303" spans="1:17" hidden="1" x14ac:dyDescent="0.35">
      <c r="A1303" t="s">
        <v>186</v>
      </c>
      <c r="B1303" s="72">
        <v>9013890201</v>
      </c>
      <c r="C1303" s="74" t="s">
        <v>45</v>
      </c>
      <c r="D1303" s="40">
        <v>213.62607</v>
      </c>
      <c r="E1303" s="40">
        <v>0</v>
      </c>
      <c r="F1303" s="64">
        <f>Table323[[#This Row],[HES Single]]+Table323[[#This Row],[HES 2-4]]+Table323[[#This Row],[HES 4+]]</f>
        <v>0</v>
      </c>
      <c r="G1303" s="64">
        <v>0</v>
      </c>
      <c r="H1303" s="64">
        <v>0</v>
      </c>
      <c r="I1303" s="64">
        <v>0</v>
      </c>
      <c r="J1303" s="75">
        <v>0</v>
      </c>
      <c r="K1303">
        <f t="shared" si="19"/>
        <v>0</v>
      </c>
      <c r="L1303" s="64">
        <v>0</v>
      </c>
      <c r="M1303" s="64">
        <v>0</v>
      </c>
      <c r="N1303" s="64">
        <v>0</v>
      </c>
      <c r="O1303" s="75">
        <v>0</v>
      </c>
      <c r="Q1303" s="24"/>
    </row>
    <row r="1304" spans="1:17" hidden="1" x14ac:dyDescent="0.35">
      <c r="A1304" t="s">
        <v>186</v>
      </c>
      <c r="B1304" s="72">
        <v>9015830100</v>
      </c>
      <c r="C1304" s="74" t="s">
        <v>45</v>
      </c>
      <c r="D1304" s="40">
        <v>363.59757000000002</v>
      </c>
      <c r="E1304" s="40">
        <v>0</v>
      </c>
      <c r="F1304" s="64">
        <f>Table323[[#This Row],[HES Single]]+Table323[[#This Row],[HES 2-4]]+Table323[[#This Row],[HES 4+]]</f>
        <v>0</v>
      </c>
      <c r="G1304" s="64">
        <v>0</v>
      </c>
      <c r="H1304" s="64">
        <v>0</v>
      </c>
      <c r="I1304" s="64">
        <v>0</v>
      </c>
      <c r="J1304" s="75">
        <v>0</v>
      </c>
      <c r="K1304">
        <f t="shared" si="19"/>
        <v>0</v>
      </c>
      <c r="L1304" s="64">
        <v>0</v>
      </c>
      <c r="M1304" s="64">
        <v>0</v>
      </c>
      <c r="N1304" s="64">
        <v>0</v>
      </c>
      <c r="O1304" s="75">
        <v>0</v>
      </c>
      <c r="Q1304" s="24"/>
    </row>
    <row r="1305" spans="1:17" x14ac:dyDescent="0.35">
      <c r="A1305" t="s">
        <v>187</v>
      </c>
      <c r="B1305" s="72">
        <v>9001240100</v>
      </c>
      <c r="C1305" s="74" t="s">
        <v>45</v>
      </c>
      <c r="D1305" s="40">
        <v>376.23768000000001</v>
      </c>
      <c r="E1305" s="40">
        <v>0</v>
      </c>
      <c r="F1305" s="64">
        <f>Table323[[#This Row],[HES Single]]+Table323[[#This Row],[HES 2-4]]+Table323[[#This Row],[HES 4+]]</f>
        <v>0</v>
      </c>
      <c r="G1305" s="64">
        <v>0</v>
      </c>
      <c r="H1305" s="64">
        <v>0</v>
      </c>
      <c r="I1305" s="64">
        <v>0</v>
      </c>
      <c r="J1305" s="75">
        <v>0</v>
      </c>
      <c r="K1305">
        <f t="shared" si="19"/>
        <v>0</v>
      </c>
      <c r="L1305" s="64">
        <v>0</v>
      </c>
      <c r="M1305" s="64">
        <v>0</v>
      </c>
      <c r="N1305" s="64">
        <v>0</v>
      </c>
      <c r="O1305" s="75">
        <v>0</v>
      </c>
      <c r="Q1305" s="24"/>
    </row>
    <row r="1306" spans="1:17" x14ac:dyDescent="0.35">
      <c r="A1306" t="s">
        <v>187</v>
      </c>
      <c r="B1306" s="72">
        <v>9001245400</v>
      </c>
      <c r="C1306" s="74" t="s">
        <v>45</v>
      </c>
      <c r="D1306" s="40">
        <v>425105.43056100002</v>
      </c>
      <c r="E1306" s="40">
        <v>474549.13</v>
      </c>
      <c r="F1306" s="64">
        <f>Table323[[#This Row],[HES Single]]+Table323[[#This Row],[HES 2-4]]+Table323[[#This Row],[HES 4+]]</f>
        <v>169</v>
      </c>
      <c r="G1306" s="64">
        <v>169</v>
      </c>
      <c r="H1306" s="64">
        <v>0</v>
      </c>
      <c r="I1306" s="64">
        <v>0</v>
      </c>
      <c r="J1306" s="75">
        <v>385531.95</v>
      </c>
      <c r="K1306">
        <f t="shared" si="19"/>
        <v>1</v>
      </c>
      <c r="L1306" s="64">
        <v>1</v>
      </c>
      <c r="M1306" s="64">
        <v>0</v>
      </c>
      <c r="N1306" s="64">
        <v>0</v>
      </c>
      <c r="O1306" s="75">
        <v>585.01</v>
      </c>
      <c r="Q1306" s="24"/>
    </row>
    <row r="1307" spans="1:17" hidden="1" x14ac:dyDescent="0.35">
      <c r="A1307" t="s">
        <v>188</v>
      </c>
      <c r="B1307" s="72">
        <v>9005290100</v>
      </c>
      <c r="C1307" s="74" t="s">
        <v>45</v>
      </c>
      <c r="D1307" s="40">
        <v>944.05731000000003</v>
      </c>
      <c r="E1307" s="40">
        <v>0</v>
      </c>
      <c r="F1307" s="64">
        <f>Table323[[#This Row],[HES Single]]+Table323[[#This Row],[HES 2-4]]+Table323[[#This Row],[HES 4+]]</f>
        <v>0</v>
      </c>
      <c r="G1307" s="64">
        <v>0</v>
      </c>
      <c r="H1307" s="64">
        <v>0</v>
      </c>
      <c r="I1307" s="64">
        <v>0</v>
      </c>
      <c r="J1307" s="75">
        <v>0</v>
      </c>
      <c r="K1307">
        <f t="shared" si="19"/>
        <v>0</v>
      </c>
      <c r="L1307" s="64">
        <v>0</v>
      </c>
      <c r="M1307" s="64">
        <v>0</v>
      </c>
      <c r="N1307" s="64">
        <v>0</v>
      </c>
      <c r="O1307" s="75">
        <v>0</v>
      </c>
      <c r="Q1307" s="24"/>
    </row>
    <row r="1308" spans="1:17" hidden="1" x14ac:dyDescent="0.35">
      <c r="A1308" t="s">
        <v>188</v>
      </c>
      <c r="B1308" s="72">
        <v>9005293100</v>
      </c>
      <c r="C1308" s="74" t="s">
        <v>45</v>
      </c>
      <c r="D1308" s="40">
        <v>3085.9449600000003</v>
      </c>
      <c r="E1308" s="40">
        <v>591.26</v>
      </c>
      <c r="F1308" s="64">
        <f>Table323[[#This Row],[HES Single]]+Table323[[#This Row],[HES 2-4]]+Table323[[#This Row],[HES 4+]]</f>
        <v>1</v>
      </c>
      <c r="G1308" s="64">
        <v>1</v>
      </c>
      <c r="H1308" s="64">
        <v>0</v>
      </c>
      <c r="I1308" s="64">
        <v>0</v>
      </c>
      <c r="J1308" s="75">
        <v>591.26</v>
      </c>
      <c r="K1308">
        <f t="shared" si="19"/>
        <v>0</v>
      </c>
      <c r="L1308" s="64">
        <v>0</v>
      </c>
      <c r="M1308" s="64">
        <v>0</v>
      </c>
      <c r="N1308" s="64">
        <v>0</v>
      </c>
      <c r="O1308" s="75">
        <v>0</v>
      </c>
      <c r="Q1308" s="24"/>
    </row>
    <row r="1309" spans="1:17" hidden="1" x14ac:dyDescent="0.35">
      <c r="A1309" t="s">
        <v>188</v>
      </c>
      <c r="B1309" s="72">
        <v>9005310601</v>
      </c>
      <c r="C1309" s="74" t="s">
        <v>45</v>
      </c>
      <c r="D1309" s="40">
        <v>190.51452</v>
      </c>
      <c r="E1309" s="40">
        <v>0</v>
      </c>
      <c r="F1309" s="64">
        <f>Table323[[#This Row],[HES Single]]+Table323[[#This Row],[HES 2-4]]+Table323[[#This Row],[HES 4+]]</f>
        <v>0</v>
      </c>
      <c r="G1309" s="64">
        <v>0</v>
      </c>
      <c r="H1309" s="64">
        <v>0</v>
      </c>
      <c r="I1309" s="64">
        <v>0</v>
      </c>
      <c r="J1309" s="75">
        <v>0</v>
      </c>
      <c r="K1309">
        <f t="shared" si="19"/>
        <v>0</v>
      </c>
      <c r="L1309" s="64">
        <v>0</v>
      </c>
      <c r="M1309" s="64">
        <v>0</v>
      </c>
      <c r="N1309" s="64">
        <v>0</v>
      </c>
      <c r="O1309" s="75">
        <v>0</v>
      </c>
      <c r="Q1309" s="24"/>
    </row>
    <row r="1310" spans="1:17" hidden="1" x14ac:dyDescent="0.35">
      <c r="A1310" t="s">
        <v>188</v>
      </c>
      <c r="B1310" s="72">
        <v>9005310700</v>
      </c>
      <c r="C1310" s="74" t="s">
        <v>45</v>
      </c>
      <c r="D1310" s="40">
        <v>489.20654999999999</v>
      </c>
      <c r="E1310" s="40">
        <v>6840.9</v>
      </c>
      <c r="F1310" s="64">
        <f>Table323[[#This Row],[HES Single]]+Table323[[#This Row],[HES 2-4]]+Table323[[#This Row],[HES 4+]]</f>
        <v>1</v>
      </c>
      <c r="G1310" s="64">
        <v>1</v>
      </c>
      <c r="H1310" s="64">
        <v>0</v>
      </c>
      <c r="I1310" s="64">
        <v>0</v>
      </c>
      <c r="J1310" s="75">
        <v>6840.9</v>
      </c>
      <c r="K1310">
        <f t="shared" si="19"/>
        <v>0</v>
      </c>
      <c r="L1310" s="64">
        <v>0</v>
      </c>
      <c r="M1310" s="64">
        <v>0</v>
      </c>
      <c r="N1310" s="64">
        <v>0</v>
      </c>
      <c r="O1310" s="75">
        <v>0</v>
      </c>
      <c r="Q1310" s="24"/>
    </row>
    <row r="1311" spans="1:17" hidden="1" x14ac:dyDescent="0.35">
      <c r="A1311" t="s">
        <v>188</v>
      </c>
      <c r="B1311" s="72">
        <v>9005320100</v>
      </c>
      <c r="C1311" s="74" t="s">
        <v>45</v>
      </c>
      <c r="D1311" s="40">
        <v>122377.73173500001</v>
      </c>
      <c r="E1311" s="40">
        <v>77983.27</v>
      </c>
      <c r="F1311" s="64">
        <f>Table323[[#This Row],[HES Single]]+Table323[[#This Row],[HES 2-4]]+Table323[[#This Row],[HES 4+]]</f>
        <v>15</v>
      </c>
      <c r="G1311" s="64">
        <v>14</v>
      </c>
      <c r="H1311" s="64">
        <v>1</v>
      </c>
      <c r="I1311" s="64">
        <v>0</v>
      </c>
      <c r="J1311" s="75">
        <v>20173</v>
      </c>
      <c r="K1311">
        <f t="shared" si="19"/>
        <v>0</v>
      </c>
      <c r="L1311" s="64">
        <v>0</v>
      </c>
      <c r="M1311" s="64">
        <v>0</v>
      </c>
      <c r="N1311" s="64">
        <v>0</v>
      </c>
      <c r="O1311" s="75">
        <v>0</v>
      </c>
      <c r="Q1311" s="24"/>
    </row>
    <row r="1312" spans="1:17" hidden="1" x14ac:dyDescent="0.35">
      <c r="A1312" t="s">
        <v>188</v>
      </c>
      <c r="B1312" s="72">
        <v>9005320200</v>
      </c>
      <c r="C1312" s="74" t="s">
        <v>45</v>
      </c>
      <c r="D1312" s="40">
        <v>46388.148345000001</v>
      </c>
      <c r="E1312" s="40">
        <v>66339.684999999998</v>
      </c>
      <c r="F1312" s="64">
        <f>Table323[[#This Row],[HES Single]]+Table323[[#This Row],[HES 2-4]]+Table323[[#This Row],[HES 4+]]</f>
        <v>29</v>
      </c>
      <c r="G1312" s="64">
        <v>29</v>
      </c>
      <c r="H1312" s="64">
        <v>0</v>
      </c>
      <c r="I1312" s="64">
        <v>0</v>
      </c>
      <c r="J1312" s="75">
        <v>48295.28</v>
      </c>
      <c r="K1312">
        <f t="shared" si="19"/>
        <v>128</v>
      </c>
      <c r="L1312" s="64">
        <v>2</v>
      </c>
      <c r="M1312" s="64">
        <v>4</v>
      </c>
      <c r="N1312" s="64">
        <v>122</v>
      </c>
      <c r="O1312" s="75">
        <v>546.84</v>
      </c>
      <c r="Q1312" s="24"/>
    </row>
    <row r="1313" spans="1:17" hidden="1" x14ac:dyDescent="0.35">
      <c r="A1313" t="s">
        <v>189</v>
      </c>
      <c r="B1313" s="72">
        <v>9013881500</v>
      </c>
      <c r="C1313" s="74" t="s">
        <v>45</v>
      </c>
      <c r="D1313" s="40">
        <v>1483.8194700000001</v>
      </c>
      <c r="E1313" s="40">
        <v>0</v>
      </c>
      <c r="F1313" s="64">
        <f>Table323[[#This Row],[HES Single]]+Table323[[#This Row],[HES 2-4]]+Table323[[#This Row],[HES 4+]]</f>
        <v>0</v>
      </c>
      <c r="G1313" s="64">
        <v>0</v>
      </c>
      <c r="H1313" s="64">
        <v>0</v>
      </c>
      <c r="I1313" s="64">
        <v>0</v>
      </c>
      <c r="J1313" s="75">
        <v>0</v>
      </c>
      <c r="K1313">
        <f t="shared" si="19"/>
        <v>0</v>
      </c>
      <c r="L1313" s="64">
        <v>0</v>
      </c>
      <c r="M1313" s="64">
        <v>0</v>
      </c>
      <c r="N1313" s="64">
        <v>0</v>
      </c>
      <c r="O1313" s="75">
        <v>0</v>
      </c>
      <c r="Q1313" s="24"/>
    </row>
    <row r="1314" spans="1:17" hidden="1" x14ac:dyDescent="0.35">
      <c r="A1314" t="s">
        <v>189</v>
      </c>
      <c r="B1314" s="72">
        <v>9015800300</v>
      </c>
      <c r="C1314" s="74" t="s">
        <v>45</v>
      </c>
      <c r="D1314" s="40">
        <v>26256.757611000001</v>
      </c>
      <c r="E1314" s="40">
        <v>42645.85</v>
      </c>
      <c r="F1314" s="64">
        <f>Table323[[#This Row],[HES Single]]+Table323[[#This Row],[HES 2-4]]+Table323[[#This Row],[HES 4+]]</f>
        <v>10</v>
      </c>
      <c r="G1314" s="64">
        <v>10</v>
      </c>
      <c r="H1314" s="64">
        <v>0</v>
      </c>
      <c r="I1314" s="64">
        <v>0</v>
      </c>
      <c r="J1314" s="75">
        <v>9358.06</v>
      </c>
      <c r="K1314">
        <f t="shared" si="19"/>
        <v>0</v>
      </c>
      <c r="L1314" s="64">
        <v>0</v>
      </c>
      <c r="M1314" s="64">
        <v>0</v>
      </c>
      <c r="N1314" s="64">
        <v>0</v>
      </c>
      <c r="O1314" s="75">
        <v>0</v>
      </c>
      <c r="Q1314" s="24"/>
    </row>
    <row r="1315" spans="1:17" hidden="1" x14ac:dyDescent="0.35">
      <c r="A1315" t="s">
        <v>189</v>
      </c>
      <c r="B1315" s="72">
        <v>9015800400</v>
      </c>
      <c r="C1315" s="74" t="s">
        <v>45</v>
      </c>
      <c r="D1315" s="40">
        <v>35287.913828999997</v>
      </c>
      <c r="E1315" s="40">
        <v>24489.759999999998</v>
      </c>
      <c r="F1315" s="64">
        <f>Table323[[#This Row],[HES Single]]+Table323[[#This Row],[HES 2-4]]+Table323[[#This Row],[HES 4+]]</f>
        <v>0</v>
      </c>
      <c r="G1315" s="64">
        <v>0</v>
      </c>
      <c r="H1315" s="64">
        <v>0</v>
      </c>
      <c r="I1315" s="64">
        <v>0</v>
      </c>
      <c r="J1315" s="75">
        <v>0</v>
      </c>
      <c r="K1315">
        <f t="shared" si="19"/>
        <v>8</v>
      </c>
      <c r="L1315" s="64">
        <v>2</v>
      </c>
      <c r="M1315" s="64">
        <v>6</v>
      </c>
      <c r="N1315" s="64">
        <v>0</v>
      </c>
      <c r="O1315" s="75">
        <v>10713.22</v>
      </c>
      <c r="Q1315" s="24"/>
    </row>
    <row r="1316" spans="1:17" hidden="1" x14ac:dyDescent="0.35">
      <c r="A1316" t="s">
        <v>189</v>
      </c>
      <c r="B1316" s="72">
        <v>9015800500</v>
      </c>
      <c r="C1316" s="74" t="s">
        <v>55</v>
      </c>
      <c r="D1316" s="40">
        <v>162998.26164300001</v>
      </c>
      <c r="E1316" s="40">
        <v>193747.11499999999</v>
      </c>
      <c r="F1316" s="64">
        <f>Table323[[#This Row],[HES Single]]+Table323[[#This Row],[HES 2-4]]+Table323[[#This Row],[HES 4+]]</f>
        <v>57</v>
      </c>
      <c r="G1316" s="64">
        <v>57</v>
      </c>
      <c r="H1316" s="64">
        <v>0</v>
      </c>
      <c r="I1316" s="64">
        <v>0</v>
      </c>
      <c r="J1316" s="75">
        <v>88453.81</v>
      </c>
      <c r="K1316">
        <f t="shared" si="19"/>
        <v>14</v>
      </c>
      <c r="L1316" s="64">
        <v>0</v>
      </c>
      <c r="M1316" s="64">
        <v>0</v>
      </c>
      <c r="N1316" s="64">
        <v>14</v>
      </c>
      <c r="O1316" s="75">
        <v>2130.11</v>
      </c>
      <c r="Q1316" s="24"/>
    </row>
    <row r="1317" spans="1:17" hidden="1" x14ac:dyDescent="0.35">
      <c r="A1317" t="s">
        <v>189</v>
      </c>
      <c r="B1317" s="72">
        <v>9015800600</v>
      </c>
      <c r="C1317" s="74" t="s">
        <v>45</v>
      </c>
      <c r="D1317" s="40">
        <v>37375.745567999998</v>
      </c>
      <c r="E1317" s="40">
        <v>3139.89</v>
      </c>
      <c r="F1317" s="64">
        <f>Table323[[#This Row],[HES Single]]+Table323[[#This Row],[HES 2-4]]+Table323[[#This Row],[HES 4+]]</f>
        <v>5</v>
      </c>
      <c r="G1317" s="64">
        <v>5</v>
      </c>
      <c r="H1317" s="64">
        <v>0</v>
      </c>
      <c r="I1317" s="64">
        <v>0</v>
      </c>
      <c r="J1317" s="75">
        <v>3005.51</v>
      </c>
      <c r="K1317">
        <f t="shared" si="19"/>
        <v>0</v>
      </c>
      <c r="L1317" s="64">
        <v>0</v>
      </c>
      <c r="M1317" s="64">
        <v>0</v>
      </c>
      <c r="N1317" s="64">
        <v>0</v>
      </c>
      <c r="O1317" s="75">
        <v>0</v>
      </c>
      <c r="Q1317" s="24"/>
    </row>
    <row r="1318" spans="1:17" hidden="1" x14ac:dyDescent="0.35">
      <c r="A1318" t="s">
        <v>189</v>
      </c>
      <c r="B1318" s="72">
        <v>9015800700</v>
      </c>
      <c r="C1318" s="74" t="s">
        <v>45</v>
      </c>
      <c r="D1318" s="40">
        <v>22710.111795000001</v>
      </c>
      <c r="E1318" s="40">
        <v>5531.64</v>
      </c>
      <c r="F1318" s="64">
        <f>Table323[[#This Row],[HES Single]]+Table323[[#This Row],[HES 2-4]]+Table323[[#This Row],[HES 4+]]</f>
        <v>6</v>
      </c>
      <c r="G1318" s="64">
        <v>6</v>
      </c>
      <c r="H1318" s="64">
        <v>0</v>
      </c>
      <c r="I1318" s="64">
        <v>0</v>
      </c>
      <c r="J1318" s="75">
        <v>5225.1099999999997</v>
      </c>
      <c r="K1318">
        <f t="shared" si="19"/>
        <v>0</v>
      </c>
      <c r="L1318" s="64">
        <v>0</v>
      </c>
      <c r="M1318" s="64">
        <v>0</v>
      </c>
      <c r="N1318" s="64">
        <v>0</v>
      </c>
      <c r="O1318" s="75">
        <v>0</v>
      </c>
      <c r="Q1318" s="24"/>
    </row>
    <row r="1319" spans="1:17" hidden="1" x14ac:dyDescent="0.35">
      <c r="A1319" t="s">
        <v>189</v>
      </c>
      <c r="B1319" s="72">
        <v>9015815000</v>
      </c>
      <c r="C1319" s="74" t="s">
        <v>45</v>
      </c>
      <c r="D1319" s="40">
        <v>326.77365000000003</v>
      </c>
      <c r="E1319" s="40">
        <v>0</v>
      </c>
      <c r="F1319" s="64">
        <f>Table323[[#This Row],[HES Single]]+Table323[[#This Row],[HES 2-4]]+Table323[[#This Row],[HES 4+]]</f>
        <v>0</v>
      </c>
      <c r="G1319" s="64">
        <v>0</v>
      </c>
      <c r="H1319" s="64">
        <v>0</v>
      </c>
      <c r="I1319" s="64">
        <v>0</v>
      </c>
      <c r="J1319" s="75">
        <v>0</v>
      </c>
      <c r="K1319">
        <f t="shared" si="19"/>
        <v>0</v>
      </c>
      <c r="L1319" s="64">
        <v>0</v>
      </c>
      <c r="M1319" s="64">
        <v>0</v>
      </c>
      <c r="N1319" s="64">
        <v>0</v>
      </c>
      <c r="O1319" s="75">
        <v>0</v>
      </c>
      <c r="Q1319" s="24"/>
    </row>
    <row r="1320" spans="1:17" hidden="1" x14ac:dyDescent="0.35">
      <c r="A1320" t="s">
        <v>189</v>
      </c>
      <c r="B1320" s="72">
        <v>9015825000</v>
      </c>
      <c r="C1320" s="74" t="s">
        <v>45</v>
      </c>
      <c r="D1320" s="40">
        <v>314.890401</v>
      </c>
      <c r="E1320" s="40">
        <v>0</v>
      </c>
      <c r="F1320" s="64">
        <f>Table323[[#This Row],[HES Single]]+Table323[[#This Row],[HES 2-4]]+Table323[[#This Row],[HES 4+]]</f>
        <v>0</v>
      </c>
      <c r="G1320" s="64">
        <v>0</v>
      </c>
      <c r="H1320" s="64">
        <v>0</v>
      </c>
      <c r="I1320" s="64">
        <v>0</v>
      </c>
      <c r="J1320" s="75">
        <v>0</v>
      </c>
      <c r="K1320">
        <f t="shared" si="19"/>
        <v>0</v>
      </c>
      <c r="L1320" s="64">
        <v>0</v>
      </c>
      <c r="M1320" s="64">
        <v>0</v>
      </c>
      <c r="N1320" s="64">
        <v>0</v>
      </c>
      <c r="O1320" s="75">
        <v>0</v>
      </c>
      <c r="Q1320" s="24"/>
    </row>
    <row r="1321" spans="1:17" hidden="1" x14ac:dyDescent="0.35">
      <c r="A1321" t="s">
        <v>190</v>
      </c>
      <c r="B1321" s="72">
        <v>9003470100</v>
      </c>
      <c r="C1321" s="74" t="s">
        <v>45</v>
      </c>
      <c r="D1321" s="40">
        <v>86.708160000000007</v>
      </c>
      <c r="E1321" s="40">
        <v>0</v>
      </c>
      <c r="F1321" s="64">
        <f>Table323[[#This Row],[HES Single]]+Table323[[#This Row],[HES 2-4]]+Table323[[#This Row],[HES 4+]]</f>
        <v>0</v>
      </c>
      <c r="G1321" s="64">
        <v>0</v>
      </c>
      <c r="H1321" s="64">
        <v>0</v>
      </c>
      <c r="I1321" s="64">
        <v>0</v>
      </c>
      <c r="J1321" s="75">
        <v>0</v>
      </c>
      <c r="K1321">
        <f t="shared" si="19"/>
        <v>0</v>
      </c>
      <c r="L1321" s="64">
        <v>0</v>
      </c>
      <c r="M1321" s="64">
        <v>0</v>
      </c>
      <c r="N1321" s="64">
        <v>0</v>
      </c>
      <c r="O1321" s="75">
        <v>0</v>
      </c>
      <c r="Q1321" s="24"/>
    </row>
    <row r="1322" spans="1:17" hidden="1" x14ac:dyDescent="0.35">
      <c r="A1322" t="s">
        <v>190</v>
      </c>
      <c r="B1322" s="72">
        <v>9003471400</v>
      </c>
      <c r="C1322" s="74" t="s">
        <v>45</v>
      </c>
      <c r="D1322" s="40">
        <v>212.62626</v>
      </c>
      <c r="E1322" s="40">
        <v>0</v>
      </c>
      <c r="F1322" s="64">
        <f>Table323[[#This Row],[HES Single]]+Table323[[#This Row],[HES 2-4]]+Table323[[#This Row],[HES 4+]]</f>
        <v>0</v>
      </c>
      <c r="G1322" s="64">
        <v>0</v>
      </c>
      <c r="H1322" s="64">
        <v>0</v>
      </c>
      <c r="I1322" s="64">
        <v>0</v>
      </c>
      <c r="J1322" s="75">
        <v>0</v>
      </c>
      <c r="K1322">
        <f t="shared" si="19"/>
        <v>0</v>
      </c>
      <c r="L1322" s="64">
        <v>0</v>
      </c>
      <c r="M1322" s="64">
        <v>0</v>
      </c>
      <c r="N1322" s="64">
        <v>0</v>
      </c>
      <c r="O1322" s="75">
        <v>0</v>
      </c>
      <c r="Q1322" s="24"/>
    </row>
    <row r="1323" spans="1:17" hidden="1" x14ac:dyDescent="0.35">
      <c r="A1323" t="s">
        <v>190</v>
      </c>
      <c r="B1323" s="72">
        <v>9003473100</v>
      </c>
      <c r="C1323" s="74" t="s">
        <v>45</v>
      </c>
      <c r="D1323" s="40">
        <v>189524.88584399997</v>
      </c>
      <c r="E1323" s="40">
        <v>552020.05000000005</v>
      </c>
      <c r="F1323" s="64">
        <f>Table323[[#This Row],[HES Single]]+Table323[[#This Row],[HES 2-4]]+Table323[[#This Row],[HES 4+]]</f>
        <v>210</v>
      </c>
      <c r="G1323" s="64">
        <v>210</v>
      </c>
      <c r="H1323" s="64">
        <v>0</v>
      </c>
      <c r="I1323" s="64">
        <v>0</v>
      </c>
      <c r="J1323" s="75">
        <v>332131.36</v>
      </c>
      <c r="K1323">
        <f t="shared" si="19"/>
        <v>0</v>
      </c>
      <c r="L1323" s="64">
        <v>0</v>
      </c>
      <c r="M1323" s="64">
        <v>0</v>
      </c>
      <c r="N1323" s="64">
        <v>0</v>
      </c>
      <c r="O1323" s="75">
        <v>0</v>
      </c>
      <c r="Q1323" s="24"/>
    </row>
    <row r="1324" spans="1:17" hidden="1" x14ac:dyDescent="0.35">
      <c r="A1324" t="s">
        <v>190</v>
      </c>
      <c r="B1324" s="72">
        <v>9003473400</v>
      </c>
      <c r="C1324" s="74" t="s">
        <v>45</v>
      </c>
      <c r="D1324" s="40">
        <v>20071.610789999999</v>
      </c>
      <c r="E1324" s="40">
        <v>21364.74</v>
      </c>
      <c r="F1324" s="64">
        <f>Table323[[#This Row],[HES Single]]+Table323[[#This Row],[HES 2-4]]+Table323[[#This Row],[HES 4+]]</f>
        <v>12</v>
      </c>
      <c r="G1324" s="64">
        <v>12</v>
      </c>
      <c r="H1324" s="64">
        <v>0</v>
      </c>
      <c r="I1324" s="64">
        <v>0</v>
      </c>
      <c r="J1324" s="75">
        <v>14202.21</v>
      </c>
      <c r="K1324">
        <f t="shared" si="19"/>
        <v>0</v>
      </c>
      <c r="L1324" s="64">
        <v>0</v>
      </c>
      <c r="M1324" s="64">
        <v>0</v>
      </c>
      <c r="N1324" s="64">
        <v>0</v>
      </c>
      <c r="O1324" s="75">
        <v>0</v>
      </c>
      <c r="Q1324" s="24"/>
    </row>
    <row r="1325" spans="1:17" hidden="1" x14ac:dyDescent="0.35">
      <c r="A1325" t="s">
        <v>190</v>
      </c>
      <c r="B1325" s="72">
        <v>9003473501</v>
      </c>
      <c r="C1325" s="74" t="s">
        <v>45</v>
      </c>
      <c r="D1325" s="40">
        <v>49866.624990000004</v>
      </c>
      <c r="E1325" s="40">
        <v>28077</v>
      </c>
      <c r="F1325" s="64">
        <f>Table323[[#This Row],[HES Single]]+Table323[[#This Row],[HES 2-4]]+Table323[[#This Row],[HES 4+]]</f>
        <v>23</v>
      </c>
      <c r="G1325" s="64">
        <v>23</v>
      </c>
      <c r="H1325" s="64">
        <v>0</v>
      </c>
      <c r="I1325" s="64">
        <v>0</v>
      </c>
      <c r="J1325" s="75">
        <v>16077.07</v>
      </c>
      <c r="K1325">
        <f t="shared" si="19"/>
        <v>0</v>
      </c>
      <c r="L1325" s="64">
        <v>0</v>
      </c>
      <c r="M1325" s="64">
        <v>0</v>
      </c>
      <c r="N1325" s="64">
        <v>0</v>
      </c>
      <c r="O1325" s="75">
        <v>0</v>
      </c>
      <c r="Q1325" s="24"/>
    </row>
    <row r="1326" spans="1:17" hidden="1" x14ac:dyDescent="0.35">
      <c r="A1326" t="s">
        <v>190</v>
      </c>
      <c r="B1326" s="72">
        <v>9003473502</v>
      </c>
      <c r="C1326" s="74" t="s">
        <v>45</v>
      </c>
      <c r="D1326" s="40">
        <v>32310.085521000001</v>
      </c>
      <c r="E1326" s="40">
        <v>52284.84</v>
      </c>
      <c r="F1326" s="64">
        <f>Table323[[#This Row],[HES Single]]+Table323[[#This Row],[HES 2-4]]+Table323[[#This Row],[HES 4+]]</f>
        <v>17</v>
      </c>
      <c r="G1326" s="64">
        <v>17</v>
      </c>
      <c r="H1326" s="64">
        <v>0</v>
      </c>
      <c r="I1326" s="64">
        <v>0</v>
      </c>
      <c r="J1326" s="75">
        <v>17380.18</v>
      </c>
      <c r="K1326">
        <f t="shared" si="19"/>
        <v>0</v>
      </c>
      <c r="L1326" s="64">
        <v>0</v>
      </c>
      <c r="M1326" s="64">
        <v>0</v>
      </c>
      <c r="N1326" s="64">
        <v>0</v>
      </c>
      <c r="O1326" s="75">
        <v>0</v>
      </c>
      <c r="Q1326" s="24"/>
    </row>
    <row r="1327" spans="1:17" hidden="1" x14ac:dyDescent="0.35">
      <c r="A1327" t="s">
        <v>190</v>
      </c>
      <c r="B1327" s="72">
        <v>9003473601</v>
      </c>
      <c r="C1327" s="74" t="s">
        <v>45</v>
      </c>
      <c r="D1327" s="40">
        <v>34410.325530000002</v>
      </c>
      <c r="E1327" s="40">
        <v>17347.560000000001</v>
      </c>
      <c r="F1327" s="64">
        <f>Table323[[#This Row],[HES Single]]+Table323[[#This Row],[HES 2-4]]+Table323[[#This Row],[HES 4+]]</f>
        <v>19</v>
      </c>
      <c r="G1327" s="64">
        <v>19</v>
      </c>
      <c r="H1327" s="64">
        <v>0</v>
      </c>
      <c r="I1327" s="64">
        <v>0</v>
      </c>
      <c r="J1327" s="75">
        <v>13806.71</v>
      </c>
      <c r="K1327">
        <f t="shared" si="19"/>
        <v>0</v>
      </c>
      <c r="L1327" s="64">
        <v>0</v>
      </c>
      <c r="M1327" s="64">
        <v>0</v>
      </c>
      <c r="N1327" s="64">
        <v>0</v>
      </c>
      <c r="O1327" s="75">
        <v>0</v>
      </c>
      <c r="Q1327" s="24"/>
    </row>
    <row r="1328" spans="1:17" hidden="1" x14ac:dyDescent="0.35">
      <c r="A1328" t="s">
        <v>190</v>
      </c>
      <c r="B1328" s="72">
        <v>9003473602</v>
      </c>
      <c r="C1328" s="74" t="s">
        <v>45</v>
      </c>
      <c r="D1328" s="40">
        <v>21520.820412000001</v>
      </c>
      <c r="E1328" s="40">
        <v>32396.705000000002</v>
      </c>
      <c r="F1328" s="64">
        <f>Table323[[#This Row],[HES Single]]+Table323[[#This Row],[HES 2-4]]+Table323[[#This Row],[HES 4+]]</f>
        <v>8</v>
      </c>
      <c r="G1328" s="64">
        <v>8</v>
      </c>
      <c r="H1328" s="64">
        <v>0</v>
      </c>
      <c r="I1328" s="64">
        <v>0</v>
      </c>
      <c r="J1328" s="75">
        <v>11513.17</v>
      </c>
      <c r="K1328">
        <f t="shared" si="19"/>
        <v>0</v>
      </c>
      <c r="L1328" s="64">
        <v>0</v>
      </c>
      <c r="M1328" s="64">
        <v>0</v>
      </c>
      <c r="N1328" s="64">
        <v>0</v>
      </c>
      <c r="O1328" s="75">
        <v>0</v>
      </c>
      <c r="Q1328" s="24"/>
    </row>
    <row r="1329" spans="1:17" hidden="1" x14ac:dyDescent="0.35">
      <c r="A1329" t="s">
        <v>190</v>
      </c>
      <c r="B1329" s="72">
        <v>9003473700</v>
      </c>
      <c r="C1329" s="74" t="s">
        <v>45</v>
      </c>
      <c r="D1329" s="40">
        <v>49787.161830000005</v>
      </c>
      <c r="E1329" s="40">
        <v>103144.505</v>
      </c>
      <c r="F1329" s="64">
        <f>Table323[[#This Row],[HES Single]]+Table323[[#This Row],[HES 2-4]]+Table323[[#This Row],[HES 4+]]</f>
        <v>0</v>
      </c>
      <c r="G1329" s="64">
        <v>0</v>
      </c>
      <c r="H1329" s="64">
        <v>0</v>
      </c>
      <c r="I1329" s="64">
        <v>0</v>
      </c>
      <c r="J1329" s="75">
        <v>0</v>
      </c>
      <c r="K1329">
        <f t="shared" ref="K1329:K1348" si="20">L1329+M1329+N1329</f>
        <v>29</v>
      </c>
      <c r="L1329" s="64">
        <v>11</v>
      </c>
      <c r="M1329" s="64">
        <v>18</v>
      </c>
      <c r="N1329" s="64">
        <v>0</v>
      </c>
      <c r="O1329" s="75">
        <v>100992.1</v>
      </c>
      <c r="Q1329" s="24"/>
    </row>
    <row r="1330" spans="1:17" hidden="1" x14ac:dyDescent="0.35">
      <c r="A1330" t="s">
        <v>190</v>
      </c>
      <c r="B1330" s="72">
        <v>9003473800</v>
      </c>
      <c r="C1330" s="74" t="s">
        <v>45</v>
      </c>
      <c r="D1330" s="40">
        <v>14993.566140000001</v>
      </c>
      <c r="E1330" s="40">
        <v>4319.22</v>
      </c>
      <c r="F1330" s="64">
        <f>Table323[[#This Row],[HES Single]]+Table323[[#This Row],[HES 2-4]]+Table323[[#This Row],[HES 4+]]</f>
        <v>1</v>
      </c>
      <c r="G1330" s="64">
        <v>1</v>
      </c>
      <c r="H1330" s="64">
        <v>0</v>
      </c>
      <c r="I1330" s="64">
        <v>0</v>
      </c>
      <c r="J1330" s="75">
        <v>1918.35</v>
      </c>
      <c r="K1330">
        <f t="shared" si="20"/>
        <v>0</v>
      </c>
      <c r="L1330" s="64">
        <v>0</v>
      </c>
      <c r="M1330" s="64">
        <v>0</v>
      </c>
      <c r="N1330" s="64">
        <v>0</v>
      </c>
      <c r="O1330" s="75">
        <v>0</v>
      </c>
      <c r="Q1330" s="24"/>
    </row>
    <row r="1331" spans="1:17" hidden="1" x14ac:dyDescent="0.35">
      <c r="A1331" t="s">
        <v>190</v>
      </c>
      <c r="B1331" s="72">
        <v>9003524400</v>
      </c>
      <c r="C1331" s="74" t="s">
        <v>45</v>
      </c>
      <c r="D1331" s="40">
        <v>384.03813000000002</v>
      </c>
      <c r="E1331" s="40">
        <v>0</v>
      </c>
      <c r="F1331" s="64">
        <f>Table323[[#This Row],[HES Single]]+Table323[[#This Row],[HES 2-4]]+Table323[[#This Row],[HES 4+]]</f>
        <v>0</v>
      </c>
      <c r="G1331" s="64">
        <v>0</v>
      </c>
      <c r="H1331" s="64">
        <v>0</v>
      </c>
      <c r="I1331" s="64">
        <v>0</v>
      </c>
      <c r="J1331" s="75">
        <v>0</v>
      </c>
      <c r="K1331">
        <f t="shared" si="20"/>
        <v>0</v>
      </c>
      <c r="L1331" s="64">
        <v>0</v>
      </c>
      <c r="M1331" s="64">
        <v>0</v>
      </c>
      <c r="N1331" s="64">
        <v>0</v>
      </c>
      <c r="O1331" s="75">
        <v>0</v>
      </c>
      <c r="Q1331" s="24"/>
    </row>
    <row r="1332" spans="1:17" hidden="1" x14ac:dyDescent="0.35">
      <c r="A1332" t="s">
        <v>191</v>
      </c>
      <c r="B1332" s="72">
        <v>9003476100</v>
      </c>
      <c r="C1332" s="74" t="s">
        <v>45</v>
      </c>
      <c r="D1332" s="40">
        <v>42889.14903</v>
      </c>
      <c r="E1332" s="40">
        <v>62902</v>
      </c>
      <c r="F1332" s="64">
        <f>Table323[[#This Row],[HES Single]]+Table323[[#This Row],[HES 2-4]]+Table323[[#This Row],[HES 4+]]</f>
        <v>28</v>
      </c>
      <c r="G1332" s="64">
        <v>28</v>
      </c>
      <c r="H1332" s="64">
        <v>0</v>
      </c>
      <c r="I1332" s="64">
        <v>0</v>
      </c>
      <c r="J1332" s="75">
        <v>21633.38</v>
      </c>
      <c r="K1332">
        <f t="shared" si="20"/>
        <v>0</v>
      </c>
      <c r="L1332" s="64">
        <v>0</v>
      </c>
      <c r="M1332" s="64">
        <v>0</v>
      </c>
      <c r="N1332" s="64">
        <v>0</v>
      </c>
      <c r="O1332" s="75">
        <v>0</v>
      </c>
      <c r="Q1332" s="24"/>
    </row>
    <row r="1333" spans="1:17" hidden="1" x14ac:dyDescent="0.35">
      <c r="A1333" t="s">
        <v>191</v>
      </c>
      <c r="B1333" s="72">
        <v>9003476200</v>
      </c>
      <c r="C1333" s="74" t="s">
        <v>45</v>
      </c>
      <c r="D1333" s="40">
        <v>24899.775389999999</v>
      </c>
      <c r="E1333" s="40">
        <v>12391.18</v>
      </c>
      <c r="F1333" s="64">
        <f>Table323[[#This Row],[HES Single]]+Table323[[#This Row],[HES 2-4]]+Table323[[#This Row],[HES 4+]]</f>
        <v>12</v>
      </c>
      <c r="G1333" s="64">
        <v>12</v>
      </c>
      <c r="H1333" s="64">
        <v>0</v>
      </c>
      <c r="I1333" s="64">
        <v>0</v>
      </c>
      <c r="J1333" s="75">
        <v>4326.51</v>
      </c>
      <c r="K1333">
        <f t="shared" si="20"/>
        <v>0</v>
      </c>
      <c r="L1333" s="64">
        <v>0</v>
      </c>
      <c r="M1333" s="64">
        <v>0</v>
      </c>
      <c r="N1333" s="64">
        <v>0</v>
      </c>
      <c r="O1333" s="75">
        <v>0</v>
      </c>
      <c r="Q1333" s="24"/>
    </row>
    <row r="1334" spans="1:17" hidden="1" x14ac:dyDescent="0.35">
      <c r="A1334" t="s">
        <v>191</v>
      </c>
      <c r="B1334" s="72">
        <v>9003476300</v>
      </c>
      <c r="C1334" s="74" t="s">
        <v>45</v>
      </c>
      <c r="D1334" s="40">
        <v>108914.252601</v>
      </c>
      <c r="E1334" s="40">
        <v>234263.3</v>
      </c>
      <c r="F1334" s="64">
        <f>Table323[[#This Row],[HES Single]]+Table323[[#This Row],[HES 2-4]]+Table323[[#This Row],[HES 4+]]</f>
        <v>286</v>
      </c>
      <c r="G1334" s="64">
        <v>67</v>
      </c>
      <c r="H1334" s="64">
        <v>0</v>
      </c>
      <c r="I1334" s="64">
        <v>219</v>
      </c>
      <c r="J1334" s="75">
        <v>126749.58</v>
      </c>
      <c r="K1334">
        <f t="shared" si="20"/>
        <v>148</v>
      </c>
      <c r="L1334" s="64">
        <v>3</v>
      </c>
      <c r="M1334" s="64">
        <v>4</v>
      </c>
      <c r="N1334" s="64">
        <v>141</v>
      </c>
      <c r="O1334" s="75">
        <v>78062.539999999994</v>
      </c>
      <c r="Q1334" s="24"/>
    </row>
    <row r="1335" spans="1:17" hidden="1" x14ac:dyDescent="0.35">
      <c r="A1335" t="s">
        <v>192</v>
      </c>
      <c r="B1335" s="72">
        <v>9009352600</v>
      </c>
      <c r="C1335" s="74" t="s">
        <v>45</v>
      </c>
      <c r="D1335" s="40">
        <v>299.64837</v>
      </c>
      <c r="E1335" s="40">
        <v>330.86</v>
      </c>
      <c r="F1335" s="64">
        <f>Table323[[#This Row],[HES Single]]+Table323[[#This Row],[HES 2-4]]+Table323[[#This Row],[HES 4+]]</f>
        <v>1</v>
      </c>
      <c r="G1335" s="64">
        <v>1</v>
      </c>
      <c r="H1335" s="64">
        <v>0</v>
      </c>
      <c r="I1335" s="64">
        <v>0</v>
      </c>
      <c r="J1335" s="75">
        <v>176.86</v>
      </c>
      <c r="K1335">
        <f t="shared" si="20"/>
        <v>0</v>
      </c>
      <c r="L1335" s="64">
        <v>0</v>
      </c>
      <c r="M1335" s="64">
        <v>0</v>
      </c>
      <c r="N1335" s="64">
        <v>0</v>
      </c>
      <c r="O1335" s="75">
        <v>0</v>
      </c>
      <c r="Q1335" s="24"/>
    </row>
    <row r="1336" spans="1:17" hidden="1" x14ac:dyDescent="0.35">
      <c r="A1336" t="s">
        <v>192</v>
      </c>
      <c r="B1336" s="72">
        <v>9009352701</v>
      </c>
      <c r="C1336" s="74" t="s">
        <v>45</v>
      </c>
      <c r="D1336" s="40">
        <v>200.53676999999999</v>
      </c>
      <c r="E1336" s="40">
        <v>0</v>
      </c>
      <c r="F1336" s="64">
        <f>Table323[[#This Row],[HES Single]]+Table323[[#This Row],[HES 2-4]]+Table323[[#This Row],[HES 4+]]</f>
        <v>0</v>
      </c>
      <c r="G1336" s="64">
        <v>0</v>
      </c>
      <c r="H1336" s="64">
        <v>0</v>
      </c>
      <c r="I1336" s="64">
        <v>0</v>
      </c>
      <c r="J1336" s="75">
        <v>0</v>
      </c>
      <c r="K1336">
        <f t="shared" si="20"/>
        <v>0</v>
      </c>
      <c r="L1336" s="64">
        <v>0</v>
      </c>
      <c r="M1336" s="64">
        <v>0</v>
      </c>
      <c r="N1336" s="64">
        <v>0</v>
      </c>
      <c r="O1336" s="75">
        <v>0</v>
      </c>
      <c r="Q1336" s="24"/>
    </row>
    <row r="1337" spans="1:17" hidden="1" x14ac:dyDescent="0.35">
      <c r="A1337" t="s">
        <v>192</v>
      </c>
      <c r="B1337" s="72">
        <v>9009361100</v>
      </c>
      <c r="C1337" s="74" t="s">
        <v>45</v>
      </c>
      <c r="D1337" s="40">
        <v>168131.66920199999</v>
      </c>
      <c r="E1337" s="40">
        <v>389512.53249999997</v>
      </c>
      <c r="F1337" s="64">
        <f>Table323[[#This Row],[HES Single]]+Table323[[#This Row],[HES 2-4]]+Table323[[#This Row],[HES 4+]]</f>
        <v>46</v>
      </c>
      <c r="G1337" s="64">
        <v>46</v>
      </c>
      <c r="H1337" s="64">
        <v>0</v>
      </c>
      <c r="I1337" s="64">
        <v>0</v>
      </c>
      <c r="J1337" s="75">
        <v>103005.86</v>
      </c>
      <c r="K1337">
        <f t="shared" si="20"/>
        <v>0</v>
      </c>
      <c r="L1337" s="64">
        <v>0</v>
      </c>
      <c r="M1337" s="64">
        <v>0</v>
      </c>
      <c r="N1337" s="64">
        <v>0</v>
      </c>
      <c r="O1337" s="75">
        <v>0</v>
      </c>
      <c r="Q1337" s="24"/>
    </row>
    <row r="1338" spans="1:17" hidden="1" x14ac:dyDescent="0.35">
      <c r="A1338" t="s">
        <v>192</v>
      </c>
      <c r="B1338" s="72">
        <v>9009361200</v>
      </c>
      <c r="C1338" s="74" t="s">
        <v>45</v>
      </c>
      <c r="D1338" s="40">
        <v>66860.190285000004</v>
      </c>
      <c r="E1338" s="40">
        <v>96540.82</v>
      </c>
      <c r="F1338" s="64">
        <f>Table323[[#This Row],[HES Single]]+Table323[[#This Row],[HES 2-4]]+Table323[[#This Row],[HES 4+]]</f>
        <v>27</v>
      </c>
      <c r="G1338" s="64">
        <v>27</v>
      </c>
      <c r="H1338" s="64">
        <v>0</v>
      </c>
      <c r="I1338" s="64">
        <v>0</v>
      </c>
      <c r="J1338" s="75">
        <v>58606.29</v>
      </c>
      <c r="K1338">
        <f t="shared" si="20"/>
        <v>0</v>
      </c>
      <c r="L1338" s="64">
        <v>0</v>
      </c>
      <c r="M1338" s="64">
        <v>0</v>
      </c>
      <c r="N1338" s="64">
        <v>0</v>
      </c>
      <c r="O1338" s="75">
        <v>0</v>
      </c>
      <c r="Q1338" s="24"/>
    </row>
    <row r="1339" spans="1:17" hidden="1" x14ac:dyDescent="0.35">
      <c r="A1339" t="s">
        <v>192</v>
      </c>
      <c r="B1339" s="72">
        <v>9009361300</v>
      </c>
      <c r="C1339" s="74" t="s">
        <v>45</v>
      </c>
      <c r="D1339" s="40">
        <v>50802.316740000002</v>
      </c>
      <c r="E1339" s="40">
        <v>60562.62</v>
      </c>
      <c r="F1339" s="64">
        <f>Table323[[#This Row],[HES Single]]+Table323[[#This Row],[HES 2-4]]+Table323[[#This Row],[HES 4+]]</f>
        <v>76</v>
      </c>
      <c r="G1339" s="64">
        <v>76</v>
      </c>
      <c r="H1339" s="64">
        <v>0</v>
      </c>
      <c r="I1339" s="64">
        <v>0</v>
      </c>
      <c r="J1339" s="75">
        <v>146092.45000000001</v>
      </c>
      <c r="K1339">
        <f t="shared" si="20"/>
        <v>6</v>
      </c>
      <c r="L1339" s="64">
        <v>5</v>
      </c>
      <c r="M1339" s="64">
        <v>1</v>
      </c>
      <c r="N1339" s="64">
        <v>0</v>
      </c>
      <c r="O1339" s="75">
        <v>22785.75</v>
      </c>
      <c r="Q1339" s="24"/>
    </row>
    <row r="1340" spans="1:17" hidden="1" x14ac:dyDescent="0.35">
      <c r="A1340" t="s">
        <v>193</v>
      </c>
      <c r="B1340" s="72">
        <v>9005342100</v>
      </c>
      <c r="C1340" s="74" t="s">
        <v>45</v>
      </c>
      <c r="D1340" s="40">
        <v>394.23909000000003</v>
      </c>
      <c r="E1340" s="40">
        <v>0</v>
      </c>
      <c r="F1340" s="64">
        <f>Table323[[#This Row],[HES Single]]+Table323[[#This Row],[HES 2-4]]+Table323[[#This Row],[HES 4+]]</f>
        <v>0</v>
      </c>
      <c r="G1340" s="64">
        <v>0</v>
      </c>
      <c r="H1340" s="64">
        <v>0</v>
      </c>
      <c r="I1340" s="64">
        <v>0</v>
      </c>
      <c r="J1340" s="75">
        <v>0</v>
      </c>
      <c r="K1340">
        <f t="shared" si="20"/>
        <v>0</v>
      </c>
      <c r="L1340" s="64">
        <v>0</v>
      </c>
      <c r="M1340" s="64">
        <v>0</v>
      </c>
      <c r="N1340" s="64">
        <v>0</v>
      </c>
      <c r="O1340" s="75">
        <v>0</v>
      </c>
      <c r="Q1340" s="24"/>
    </row>
    <row r="1341" spans="1:17" hidden="1" x14ac:dyDescent="0.35">
      <c r="A1341" t="s">
        <v>193</v>
      </c>
      <c r="B1341" s="72">
        <v>9005360200</v>
      </c>
      <c r="C1341" s="74" t="s">
        <v>45</v>
      </c>
      <c r="D1341" s="40">
        <v>22.720320000000001</v>
      </c>
      <c r="E1341" s="40">
        <v>0</v>
      </c>
      <c r="F1341" s="64">
        <f>Table323[[#This Row],[HES Single]]+Table323[[#This Row],[HES 2-4]]+Table323[[#This Row],[HES 4+]]</f>
        <v>0</v>
      </c>
      <c r="G1341" s="64">
        <v>0</v>
      </c>
      <c r="H1341" s="64">
        <v>0</v>
      </c>
      <c r="I1341" s="64">
        <v>0</v>
      </c>
      <c r="J1341" s="75">
        <v>0</v>
      </c>
      <c r="K1341">
        <f t="shared" si="20"/>
        <v>0</v>
      </c>
      <c r="L1341" s="64">
        <v>0</v>
      </c>
      <c r="M1341" s="64">
        <v>0</v>
      </c>
      <c r="N1341" s="64">
        <v>0</v>
      </c>
      <c r="O1341" s="75">
        <v>0</v>
      </c>
      <c r="Q1341" s="24"/>
    </row>
    <row r="1342" spans="1:17" hidden="1" x14ac:dyDescent="0.35">
      <c r="A1342" t="s">
        <v>193</v>
      </c>
      <c r="B1342" s="72">
        <v>9005362101</v>
      </c>
      <c r="C1342" s="74" t="s">
        <v>45</v>
      </c>
      <c r="D1342" s="40">
        <v>68375.540477999995</v>
      </c>
      <c r="E1342" s="40">
        <v>53997.75</v>
      </c>
      <c r="F1342" s="64">
        <f>Table323[[#This Row],[HES Single]]+Table323[[#This Row],[HES 2-4]]+Table323[[#This Row],[HES 4+]]</f>
        <v>13</v>
      </c>
      <c r="G1342" s="64">
        <v>13</v>
      </c>
      <c r="H1342" s="64">
        <v>0</v>
      </c>
      <c r="I1342" s="64">
        <v>0</v>
      </c>
      <c r="J1342" s="75">
        <v>35789.019999999997</v>
      </c>
      <c r="K1342">
        <f t="shared" si="20"/>
        <v>0</v>
      </c>
      <c r="L1342" s="64">
        <v>0</v>
      </c>
      <c r="M1342" s="64">
        <v>0</v>
      </c>
      <c r="N1342" s="64">
        <v>0</v>
      </c>
      <c r="O1342" s="75">
        <v>0</v>
      </c>
      <c r="Q1342" s="24"/>
    </row>
    <row r="1343" spans="1:17" hidden="1" x14ac:dyDescent="0.35">
      <c r="A1343" t="s">
        <v>193</v>
      </c>
      <c r="B1343" s="72">
        <v>9005362102</v>
      </c>
      <c r="C1343" s="74" t="s">
        <v>45</v>
      </c>
      <c r="D1343" s="40">
        <v>155338.65444300001</v>
      </c>
      <c r="E1343" s="40">
        <v>380488.72499999998</v>
      </c>
      <c r="F1343" s="64">
        <f>Table323[[#This Row],[HES Single]]+Table323[[#This Row],[HES 2-4]]+Table323[[#This Row],[HES 4+]]</f>
        <v>63</v>
      </c>
      <c r="G1343" s="64">
        <v>63</v>
      </c>
      <c r="H1343" s="64">
        <v>0</v>
      </c>
      <c r="I1343" s="64">
        <v>0</v>
      </c>
      <c r="J1343" s="75">
        <v>141070.69</v>
      </c>
      <c r="K1343">
        <f t="shared" si="20"/>
        <v>2</v>
      </c>
      <c r="L1343" s="64">
        <v>2</v>
      </c>
      <c r="M1343" s="64">
        <v>0</v>
      </c>
      <c r="N1343" s="64">
        <v>0</v>
      </c>
      <c r="O1343" s="75">
        <v>100882.79</v>
      </c>
      <c r="Q1343" s="24"/>
    </row>
    <row r="1344" spans="1:17" hidden="1" x14ac:dyDescent="0.35">
      <c r="A1344" t="s">
        <v>194</v>
      </c>
      <c r="B1344" s="72">
        <v>9015900200</v>
      </c>
      <c r="C1344" s="74" t="s">
        <v>45</v>
      </c>
      <c r="D1344" s="40">
        <v>279.37686000000002</v>
      </c>
      <c r="E1344" s="40">
        <v>200</v>
      </c>
      <c r="F1344" s="64">
        <f>Table323[[#This Row],[HES Single]]+Table323[[#This Row],[HES 2-4]]+Table323[[#This Row],[HES 4+]]</f>
        <v>0</v>
      </c>
      <c r="G1344" s="64">
        <v>0</v>
      </c>
      <c r="H1344" s="64">
        <v>0</v>
      </c>
      <c r="I1344" s="64">
        <v>0</v>
      </c>
      <c r="J1344" s="75">
        <v>0</v>
      </c>
      <c r="K1344">
        <f t="shared" si="20"/>
        <v>0</v>
      </c>
      <c r="L1344" s="64">
        <v>0</v>
      </c>
      <c r="M1344" s="64">
        <v>0</v>
      </c>
      <c r="N1344" s="64">
        <v>0</v>
      </c>
      <c r="O1344" s="75">
        <v>0</v>
      </c>
      <c r="Q1344" s="24"/>
    </row>
    <row r="1345" spans="1:17" hidden="1" x14ac:dyDescent="0.35">
      <c r="A1345" t="s">
        <v>194</v>
      </c>
      <c r="B1345" s="72">
        <v>9015901100</v>
      </c>
      <c r="C1345" s="74" t="s">
        <v>45</v>
      </c>
      <c r="D1345" s="40">
        <v>156416.392146</v>
      </c>
      <c r="E1345" s="40">
        <v>188601.45</v>
      </c>
      <c r="F1345" s="64">
        <f>Table323[[#This Row],[HES Single]]+Table323[[#This Row],[HES 2-4]]+Table323[[#This Row],[HES 4+]]</f>
        <v>49</v>
      </c>
      <c r="G1345" s="64">
        <v>49</v>
      </c>
      <c r="H1345" s="64">
        <v>0</v>
      </c>
      <c r="I1345" s="64">
        <v>0</v>
      </c>
      <c r="J1345" s="75">
        <v>86483.26</v>
      </c>
      <c r="K1345">
        <f t="shared" si="20"/>
        <v>1</v>
      </c>
      <c r="L1345" s="64">
        <v>1</v>
      </c>
      <c r="M1345" s="64">
        <v>0</v>
      </c>
      <c r="N1345" s="64">
        <v>0</v>
      </c>
      <c r="O1345" s="75">
        <v>3560.55</v>
      </c>
      <c r="Q1345" s="24"/>
    </row>
    <row r="1346" spans="1:17" hidden="1" x14ac:dyDescent="0.35">
      <c r="A1346" t="s">
        <v>194</v>
      </c>
      <c r="B1346" s="72">
        <v>9015902200</v>
      </c>
      <c r="C1346" s="74" t="s">
        <v>45</v>
      </c>
      <c r="D1346" s="40">
        <v>659.69105999999999</v>
      </c>
      <c r="E1346" s="40">
        <v>0</v>
      </c>
      <c r="F1346" s="64">
        <f>Table323[[#This Row],[HES Single]]+Table323[[#This Row],[HES 2-4]]+Table323[[#This Row],[HES 4+]]</f>
        <v>0</v>
      </c>
      <c r="G1346" s="64">
        <v>0</v>
      </c>
      <c r="H1346" s="64">
        <v>0</v>
      </c>
      <c r="I1346" s="64">
        <v>0</v>
      </c>
      <c r="J1346" s="75">
        <v>0</v>
      </c>
      <c r="K1346">
        <f t="shared" si="20"/>
        <v>0</v>
      </c>
      <c r="L1346" s="64">
        <v>0</v>
      </c>
      <c r="M1346" s="64">
        <v>0</v>
      </c>
      <c r="N1346" s="64">
        <v>0</v>
      </c>
      <c r="O1346" s="75">
        <v>0</v>
      </c>
      <c r="Q1346" s="24"/>
    </row>
    <row r="1347" spans="1:17" hidden="1" x14ac:dyDescent="0.35">
      <c r="A1347" t="s">
        <v>194</v>
      </c>
      <c r="B1347" s="72">
        <v>9015902500</v>
      </c>
      <c r="C1347" s="74" t="s">
        <v>45</v>
      </c>
      <c r="D1347" s="40">
        <v>1643.61519</v>
      </c>
      <c r="E1347" s="40">
        <v>1514.96</v>
      </c>
      <c r="F1347" s="64">
        <f>Table323[[#This Row],[HES Single]]+Table323[[#This Row],[HES 2-4]]+Table323[[#This Row],[HES 4+]]</f>
        <v>0</v>
      </c>
      <c r="G1347" s="64">
        <v>0</v>
      </c>
      <c r="H1347" s="64">
        <v>0</v>
      </c>
      <c r="I1347" s="64">
        <v>0</v>
      </c>
      <c r="J1347" s="75">
        <v>0</v>
      </c>
      <c r="K1347">
        <f t="shared" si="20"/>
        <v>0</v>
      </c>
      <c r="L1347" s="64">
        <v>0</v>
      </c>
      <c r="M1347" s="64">
        <v>0</v>
      </c>
      <c r="N1347" s="64">
        <v>0</v>
      </c>
      <c r="O1347" s="75">
        <v>0</v>
      </c>
      <c r="Q1347" s="24"/>
    </row>
    <row r="1348" spans="1:17" hidden="1" x14ac:dyDescent="0.35">
      <c r="A1348" t="s">
        <v>194</v>
      </c>
      <c r="B1348" s="72">
        <v>9015903100</v>
      </c>
      <c r="C1348" s="74" t="s">
        <v>45</v>
      </c>
      <c r="D1348" s="40">
        <v>278.53644000000003</v>
      </c>
      <c r="E1348" s="40">
        <v>0</v>
      </c>
      <c r="F1348" s="64">
        <f>Table323[[#This Row],[HES Single]]+Table323[[#This Row],[HES 2-4]]+Table323[[#This Row],[HES 4+]]</f>
        <v>0</v>
      </c>
      <c r="G1348" s="64">
        <v>0</v>
      </c>
      <c r="H1348" s="64">
        <v>0</v>
      </c>
      <c r="I1348" s="64">
        <v>0</v>
      </c>
      <c r="J1348" s="75">
        <v>0</v>
      </c>
      <c r="K1348">
        <f t="shared" si="20"/>
        <v>0</v>
      </c>
      <c r="L1348" s="64">
        <v>0</v>
      </c>
      <c r="M1348" s="64">
        <v>0</v>
      </c>
      <c r="N1348" s="64">
        <v>0</v>
      </c>
      <c r="O1348" s="75">
        <v>0</v>
      </c>
      <c r="Q1348" s="24"/>
    </row>
    <row r="1349" spans="1:17" ht="15" thickBot="1" x14ac:dyDescent="0.4">
      <c r="A1349" s="65"/>
      <c r="B1349" s="69"/>
      <c r="C1349" s="73" t="s">
        <v>206</v>
      </c>
      <c r="D1349" s="35">
        <f>SUBTOTAL(109,Table323[CLM $ Collected ])</f>
        <v>11648112.697913989</v>
      </c>
      <c r="E1349" s="35">
        <f>SUBTOTAL(109,Table323[Incentive Disbursements])</f>
        <v>9986055.2875000034</v>
      </c>
      <c r="F1349" s="36">
        <f>SUBTOTAL(109,Table323[HES Total Units])</f>
        <v>4328</v>
      </c>
      <c r="G1349" s="36">
        <f>SUBTOTAL(109,Table323[HES Single])</f>
        <v>3169</v>
      </c>
      <c r="H1349" s="36">
        <f>SUBTOTAL(109,Table323[HES 2-4])</f>
        <v>4</v>
      </c>
      <c r="I1349" s="36">
        <f>SUBTOTAL(109,Table323[HES 4+])</f>
        <v>1155</v>
      </c>
      <c r="J1349" s="39">
        <f>SUBTOTAL(109,Table323[HES Incentives])</f>
        <v>6217472.7500000019</v>
      </c>
      <c r="K1349" s="36">
        <f>SUBTOTAL(109,Table323[HES-IE Total Units])</f>
        <v>638</v>
      </c>
      <c r="L1349" s="36">
        <f>SUBTOTAL(109,Table323[HES-IE Single])</f>
        <v>30</v>
      </c>
      <c r="M1349" s="36">
        <f>SUBTOTAL(109,Table323[HES-IE 2-4])</f>
        <v>80</v>
      </c>
      <c r="N1349" s="36">
        <f>SUBTOTAL(109,Table323[HES-IE 4+])</f>
        <v>528</v>
      </c>
      <c r="O1349" s="37">
        <f>SUBTOTAL(109,Table323[HES-IE Incentives])</f>
        <v>745065.99</v>
      </c>
      <c r="Q1349" s="24"/>
    </row>
    <row r="1351" spans="1:17" s="31" customFormat="1" x14ac:dyDescent="0.35">
      <c r="A1351" s="30" t="s">
        <v>27</v>
      </c>
      <c r="C1351" s="32"/>
      <c r="D1351" s="32"/>
      <c r="E1351" s="33"/>
      <c r="F1351" s="33"/>
      <c r="G1351" s="33"/>
      <c r="H1351" s="33"/>
      <c r="I1351" s="33"/>
      <c r="J1351" s="33"/>
      <c r="K1351" s="33"/>
      <c r="L1351" s="33"/>
      <c r="M1351" s="33"/>
      <c r="N1351" s="33"/>
      <c r="O1351" s="33"/>
      <c r="P1351" s="33"/>
    </row>
    <row r="1352" spans="1:17" s="31" customFormat="1" x14ac:dyDescent="0.35">
      <c r="A1352" s="30" t="s">
        <v>28</v>
      </c>
      <c r="C1352" s="32"/>
      <c r="D1352" s="32"/>
      <c r="E1352" s="33"/>
      <c r="F1352" s="33"/>
      <c r="G1352" s="33"/>
      <c r="H1352" s="33"/>
      <c r="I1352" s="33"/>
      <c r="J1352" s="33"/>
      <c r="K1352" s="33"/>
      <c r="L1352" s="33"/>
      <c r="M1352" s="33"/>
      <c r="N1352" s="33"/>
      <c r="O1352" s="33"/>
      <c r="P1352" s="33"/>
    </row>
    <row r="1353" spans="1:17" x14ac:dyDescent="0.35">
      <c r="A1353" s="70" t="s">
        <v>207</v>
      </c>
    </row>
  </sheetData>
  <pageMargins left="0.7" right="0.7" top="0.75" bottom="0.75" header="0.3" footer="0.3"/>
  <pageSetup paperSize="5" scale="65" fitToHeight="25"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Props1.xml><?xml version="1.0" encoding="utf-8"?>
<ds:datastoreItem xmlns:ds="http://schemas.openxmlformats.org/officeDocument/2006/customXml" ds:itemID="{7C9590AB-5360-4973-970E-FC9DE3522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1AF8ED-7E24-4206-A54D-FE40381A23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149167-F227-46A5-860F-1085B0FB086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1.) CLM Reference</vt:lpstr>
      <vt:lpstr>2.) Small Load</vt:lpstr>
      <vt:lpstr>3.) Large Load</vt:lpstr>
      <vt:lpstr>HES Report</vt:lpstr>
      <vt:lpstr>'2.) Small Load'!Print_Area</vt:lpstr>
      <vt:lpstr>'3.) Large Load'!Print_Area</vt:lpstr>
      <vt:lpstr>'HES Report'!Print_Area</vt:lpstr>
      <vt:lpstr>'2.) Small Load'!Print_Titles</vt:lpstr>
      <vt:lpstr>'3.) Large Load'!Print_Titles</vt:lpstr>
      <vt:lpstr>'HES Report'!Print_Titles</vt:lpstr>
    </vt:vector>
  </TitlesOfParts>
  <Manager/>
  <Company>DEEP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Dumaine</dc:creator>
  <cp:keywords/>
  <dc:description/>
  <cp:lastModifiedBy>Xie, Sabrina</cp:lastModifiedBy>
  <cp:revision/>
  <dcterms:created xsi:type="dcterms:W3CDTF">2016-02-22T14:14:55Z</dcterms:created>
  <dcterms:modified xsi:type="dcterms:W3CDTF">2023-01-24T19:01:10Z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0x010100B2F7BD22DB32E54A9D444E2614F545ED</vt:lpwstr>
  </property>
  <property fmtid="{D5CDD505-2E9C-101B-9397-08002B2CF9AE}" pid="3" name="MediaServiceImageTags">
    <vt:lpwstr/>
  </property>
</Properties>
</file>