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nergy Conservation\1 - UI CNG SCG\Census Tracts\2021\Tyfannie\FinalReport\"/>
    </mc:Choice>
  </mc:AlternateContent>
  <xr:revisionPtr revIDLastSave="0" documentId="13_ncr:1_{9399AF81-13B7-400A-9441-5076E2C28CE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D6" i="5"/>
  <c r="F6" i="5"/>
  <c r="D220" i="1" l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D507" i="9"/>
  <c r="E507" i="9"/>
  <c r="G507" i="9"/>
  <c r="H507" i="9"/>
  <c r="I507" i="9"/>
  <c r="J507" i="9"/>
  <c r="L507" i="9"/>
  <c r="M507" i="9"/>
  <c r="N507" i="9"/>
  <c r="O507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F506" i="9" l="1"/>
  <c r="K506" i="9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H334" i="1"/>
  <c r="F4" i="3" s="1"/>
  <c r="J334" i="1"/>
  <c r="F5" i="3" s="1"/>
  <c r="L334" i="1"/>
  <c r="G4" i="3" s="1"/>
  <c r="N334" i="1"/>
  <c r="G5" i="3" s="1"/>
  <c r="E5" i="3" l="1"/>
  <c r="E4" i="3"/>
  <c r="J180" i="5" l="1"/>
  <c r="I5" i="3" s="1"/>
  <c r="N180" i="5"/>
  <c r="J5" i="3" s="1"/>
  <c r="D5" i="3" s="1"/>
  <c r="L180" i="5"/>
  <c r="J4" i="3" s="1"/>
  <c r="D4" i="3" s="1"/>
  <c r="H180" i="5"/>
  <c r="I4" i="3" s="1"/>
  <c r="D334" i="1"/>
  <c r="F334" i="1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280" i="9"/>
  <c r="F505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280" i="9"/>
  <c r="F473" i="9"/>
  <c r="F474" i="9"/>
  <c r="F475" i="9"/>
  <c r="F476" i="9"/>
  <c r="F477" i="9"/>
  <c r="F478" i="9"/>
  <c r="F479" i="9"/>
  <c r="F480" i="9"/>
  <c r="F481" i="9"/>
  <c r="K507" i="9" l="1"/>
  <c r="F507" i="9"/>
  <c r="H4" i="3"/>
  <c r="C4" i="3"/>
  <c r="B4" i="3" s="1"/>
  <c r="E178" i="5" s="1"/>
  <c r="H5" i="3"/>
  <c r="C5" i="3"/>
  <c r="B5" i="3" s="1"/>
  <c r="G161" i="5" l="1"/>
  <c r="G165" i="5"/>
  <c r="G168" i="5"/>
  <c r="G162" i="5"/>
  <c r="G166" i="5"/>
  <c r="G163" i="5"/>
  <c r="G167" i="5"/>
  <c r="G164" i="5"/>
  <c r="G151" i="5"/>
  <c r="G155" i="5"/>
  <c r="G159" i="5"/>
  <c r="G152" i="5"/>
  <c r="G156" i="5"/>
  <c r="G160" i="5"/>
  <c r="G158" i="5"/>
  <c r="G153" i="5"/>
  <c r="G157" i="5"/>
  <c r="G154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39" i="5"/>
  <c r="E151" i="5"/>
  <c r="E159" i="5"/>
  <c r="E163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43" i="5"/>
  <c r="E171" i="5"/>
  <c r="E134" i="5"/>
  <c r="E138" i="5"/>
  <c r="E142" i="5"/>
  <c r="E146" i="5"/>
  <c r="E150" i="5"/>
  <c r="E154" i="5"/>
  <c r="E158" i="5"/>
  <c r="E162" i="5"/>
  <c r="E166" i="5"/>
  <c r="E170" i="5"/>
  <c r="E174" i="5"/>
  <c r="E135" i="5"/>
  <c r="E147" i="5"/>
  <c r="E155" i="5"/>
  <c r="E167" i="5"/>
  <c r="E175" i="5"/>
  <c r="I151" i="5"/>
  <c r="I155" i="5"/>
  <c r="M151" i="5"/>
  <c r="M155" i="5"/>
  <c r="I154" i="5"/>
  <c r="M158" i="5"/>
  <c r="I152" i="5"/>
  <c r="I156" i="5"/>
  <c r="M152" i="5"/>
  <c r="M156" i="5"/>
  <c r="M154" i="5"/>
  <c r="I153" i="5"/>
  <c r="I157" i="5"/>
  <c r="M153" i="5"/>
  <c r="M157" i="5"/>
  <c r="I158" i="5"/>
  <c r="K151" i="5"/>
  <c r="K155" i="5"/>
  <c r="O151" i="5"/>
  <c r="O155" i="5"/>
  <c r="K152" i="5"/>
  <c r="K156" i="5"/>
  <c r="O152" i="5"/>
  <c r="O156" i="5"/>
  <c r="K154" i="5"/>
  <c r="O158" i="5"/>
  <c r="K153" i="5"/>
  <c r="K157" i="5"/>
  <c r="O153" i="5"/>
  <c r="O157" i="5"/>
  <c r="K158" i="5"/>
  <c r="O154" i="5"/>
  <c r="I161" i="5"/>
  <c r="M161" i="5"/>
  <c r="I164" i="5"/>
  <c r="M164" i="5"/>
  <c r="I162" i="5"/>
  <c r="M162" i="5"/>
  <c r="I163" i="5"/>
  <c r="M163" i="5"/>
  <c r="O6" i="5"/>
  <c r="K161" i="5"/>
  <c r="O161" i="5"/>
  <c r="K164" i="5"/>
  <c r="K162" i="5"/>
  <c r="O162" i="5"/>
  <c r="K163" i="5"/>
  <c r="O163" i="5"/>
  <c r="O164" i="5"/>
  <c r="M18" i="5"/>
  <c r="M22" i="5"/>
  <c r="M26" i="5"/>
  <c r="M30" i="5"/>
  <c r="M34" i="5"/>
  <c r="M38" i="5"/>
  <c r="M42" i="5"/>
  <c r="M46" i="5"/>
  <c r="M50" i="5"/>
  <c r="M54" i="5"/>
  <c r="M58" i="5"/>
  <c r="M62" i="5"/>
  <c r="M66" i="5"/>
  <c r="M70" i="5"/>
  <c r="M74" i="5"/>
  <c r="M78" i="5"/>
  <c r="M82" i="5"/>
  <c r="M86" i="5"/>
  <c r="M90" i="5"/>
  <c r="M94" i="5"/>
  <c r="M98" i="5"/>
  <c r="M102" i="5"/>
  <c r="M106" i="5"/>
  <c r="M110" i="5"/>
  <c r="M114" i="5"/>
  <c r="M118" i="5"/>
  <c r="M122" i="5"/>
  <c r="M126" i="5"/>
  <c r="M130" i="5"/>
  <c r="M134" i="5"/>
  <c r="M138" i="5"/>
  <c r="M142" i="5"/>
  <c r="M146" i="5"/>
  <c r="M150" i="5"/>
  <c r="M166" i="5"/>
  <c r="M170" i="5"/>
  <c r="M174" i="5"/>
  <c r="M178" i="5"/>
  <c r="M9" i="5"/>
  <c r="M13" i="5"/>
  <c r="M19" i="5"/>
  <c r="M23" i="5"/>
  <c r="M27" i="5"/>
  <c r="M31" i="5"/>
  <c r="M35" i="5"/>
  <c r="M39" i="5"/>
  <c r="M43" i="5"/>
  <c r="M47" i="5"/>
  <c r="M51" i="5"/>
  <c r="M55" i="5"/>
  <c r="M59" i="5"/>
  <c r="M63" i="5"/>
  <c r="M67" i="5"/>
  <c r="M71" i="5"/>
  <c r="M75" i="5"/>
  <c r="M79" i="5"/>
  <c r="M83" i="5"/>
  <c r="M87" i="5"/>
  <c r="M91" i="5"/>
  <c r="M95" i="5"/>
  <c r="M99" i="5"/>
  <c r="M103" i="5"/>
  <c r="M107" i="5"/>
  <c r="M111" i="5"/>
  <c r="M115" i="5"/>
  <c r="M119" i="5"/>
  <c r="M123" i="5"/>
  <c r="M127" i="5"/>
  <c r="M131" i="5"/>
  <c r="M135" i="5"/>
  <c r="M139" i="5"/>
  <c r="M143" i="5"/>
  <c r="M147" i="5"/>
  <c r="M159" i="5"/>
  <c r="M167" i="5"/>
  <c r="M171" i="5"/>
  <c r="M175" i="5"/>
  <c r="M10" i="5"/>
  <c r="M14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136" i="5"/>
  <c r="M140" i="5"/>
  <c r="M144" i="5"/>
  <c r="M25" i="5"/>
  <c r="M41" i="5"/>
  <c r="M57" i="5"/>
  <c r="M73" i="5"/>
  <c r="M89" i="5"/>
  <c r="M105" i="5"/>
  <c r="M121" i="5"/>
  <c r="M137" i="5"/>
  <c r="M149" i="5"/>
  <c r="M169" i="5"/>
  <c r="M177" i="5"/>
  <c r="M12" i="5"/>
  <c r="M29" i="5"/>
  <c r="M45" i="5"/>
  <c r="M61" i="5"/>
  <c r="M77" i="5"/>
  <c r="M93" i="5"/>
  <c r="M109" i="5"/>
  <c r="M125" i="5"/>
  <c r="M141" i="5"/>
  <c r="M160" i="5"/>
  <c r="M172" i="5"/>
  <c r="M7" i="5"/>
  <c r="M15" i="5"/>
  <c r="M17" i="5"/>
  <c r="M33" i="5"/>
  <c r="M49" i="5"/>
  <c r="M65" i="5"/>
  <c r="M81" i="5"/>
  <c r="M97" i="5"/>
  <c r="M113" i="5"/>
  <c r="M129" i="5"/>
  <c r="M145" i="5"/>
  <c r="M165" i="5"/>
  <c r="M173" i="5"/>
  <c r="M8" i="5"/>
  <c r="M6" i="5"/>
  <c r="M21" i="5"/>
  <c r="M37" i="5"/>
  <c r="M53" i="5"/>
  <c r="M69" i="5"/>
  <c r="M85" i="5"/>
  <c r="M101" i="5"/>
  <c r="M117" i="5"/>
  <c r="M133" i="5"/>
  <c r="M148" i="5"/>
  <c r="M168" i="5"/>
  <c r="M176" i="5"/>
  <c r="M11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69" i="5"/>
  <c r="G173" i="5"/>
  <c r="G177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172" i="5"/>
  <c r="G176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71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39" i="5"/>
  <c r="O144" i="5"/>
  <c r="O148" i="5"/>
  <c r="O160" i="5"/>
  <c r="O168" i="5"/>
  <c r="O172" i="5"/>
  <c r="O17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70" i="5"/>
  <c r="G178" i="5"/>
  <c r="O7" i="5"/>
  <c r="O15" i="5"/>
  <c r="O23" i="5"/>
  <c r="O31" i="5"/>
  <c r="O39" i="5"/>
  <c r="O47" i="5"/>
  <c r="O55" i="5"/>
  <c r="O63" i="5"/>
  <c r="O71" i="5"/>
  <c r="O79" i="5"/>
  <c r="O87" i="5"/>
  <c r="O95" i="5"/>
  <c r="O103" i="5"/>
  <c r="O111" i="5"/>
  <c r="O119" i="5"/>
  <c r="O127" i="5"/>
  <c r="O135" i="5"/>
  <c r="O140" i="5"/>
  <c r="O145" i="5"/>
  <c r="O149" i="5"/>
  <c r="O165" i="5"/>
  <c r="O169" i="5"/>
  <c r="O173" i="5"/>
  <c r="O177" i="5"/>
  <c r="O42" i="5"/>
  <c r="O74" i="5"/>
  <c r="O90" i="5"/>
  <c r="O106" i="5"/>
  <c r="O122" i="5"/>
  <c r="O136" i="5"/>
  <c r="O146" i="5"/>
  <c r="O170" i="5"/>
  <c r="O174" i="5"/>
  <c r="G18" i="5"/>
  <c r="G42" i="5"/>
  <c r="G50" i="5"/>
  <c r="G74" i="5"/>
  <c r="G90" i="5"/>
  <c r="G106" i="5"/>
  <c r="G114" i="5"/>
  <c r="G138" i="5"/>
  <c r="G146" i="5"/>
  <c r="G174" i="5"/>
  <c r="O19" i="5"/>
  <c r="O35" i="5"/>
  <c r="O51" i="5"/>
  <c r="O67" i="5"/>
  <c r="O83" i="5"/>
  <c r="O99" i="5"/>
  <c r="O115" i="5"/>
  <c r="O131" i="5"/>
  <c r="O143" i="5"/>
  <c r="O159" i="5"/>
  <c r="O171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75" i="5"/>
  <c r="O10" i="5"/>
  <c r="O18" i="5"/>
  <c r="O26" i="5"/>
  <c r="O34" i="5"/>
  <c r="O50" i="5"/>
  <c r="O58" i="5"/>
  <c r="O66" i="5"/>
  <c r="O82" i="5"/>
  <c r="O98" i="5"/>
  <c r="O114" i="5"/>
  <c r="O130" i="5"/>
  <c r="O142" i="5"/>
  <c r="O150" i="5"/>
  <c r="O166" i="5"/>
  <c r="O178" i="5"/>
  <c r="G26" i="5"/>
  <c r="G34" i="5"/>
  <c r="G58" i="5"/>
  <c r="G66" i="5"/>
  <c r="G82" i="5"/>
  <c r="G98" i="5"/>
  <c r="G122" i="5"/>
  <c r="G130" i="5"/>
  <c r="O11" i="5"/>
  <c r="O27" i="5"/>
  <c r="O43" i="5"/>
  <c r="O59" i="5"/>
  <c r="O75" i="5"/>
  <c r="O91" i="5"/>
  <c r="O107" i="5"/>
  <c r="O123" i="5"/>
  <c r="O138" i="5"/>
  <c r="O147" i="5"/>
  <c r="O167" i="5"/>
  <c r="O175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K11" i="5"/>
  <c r="K15" i="5"/>
  <c r="K19" i="5"/>
  <c r="K23" i="5"/>
  <c r="K27" i="5"/>
  <c r="K31" i="5"/>
  <c r="K35" i="5"/>
  <c r="K39" i="5"/>
  <c r="K43" i="5"/>
  <c r="K22" i="5"/>
  <c r="K34" i="5"/>
  <c r="K42" i="5"/>
  <c r="K12" i="5"/>
  <c r="K16" i="5"/>
  <c r="K20" i="5"/>
  <c r="K24" i="5"/>
  <c r="K28" i="5"/>
  <c r="K32" i="5"/>
  <c r="K36" i="5"/>
  <c r="K40" i="5"/>
  <c r="K44" i="5"/>
  <c r="K14" i="5"/>
  <c r="K30" i="5"/>
  <c r="K13" i="5"/>
  <c r="K17" i="5"/>
  <c r="K21" i="5"/>
  <c r="K25" i="5"/>
  <c r="K29" i="5"/>
  <c r="K33" i="5"/>
  <c r="K37" i="5"/>
  <c r="K41" i="5"/>
  <c r="K45" i="5"/>
  <c r="K18" i="5"/>
  <c r="K26" i="5"/>
  <c r="K38" i="5"/>
  <c r="I14" i="5"/>
  <c r="I18" i="5"/>
  <c r="I22" i="5"/>
  <c r="I26" i="5"/>
  <c r="I30" i="5"/>
  <c r="I34" i="5"/>
  <c r="I38" i="5"/>
  <c r="I42" i="5"/>
  <c r="I17" i="5"/>
  <c r="I29" i="5"/>
  <c r="I37" i="5"/>
  <c r="I45" i="5"/>
  <c r="I11" i="5"/>
  <c r="I15" i="5"/>
  <c r="I19" i="5"/>
  <c r="I23" i="5"/>
  <c r="I27" i="5"/>
  <c r="I31" i="5"/>
  <c r="I35" i="5"/>
  <c r="I39" i="5"/>
  <c r="I43" i="5"/>
  <c r="I13" i="5"/>
  <c r="I33" i="5"/>
  <c r="I12" i="5"/>
  <c r="I16" i="5"/>
  <c r="I20" i="5"/>
  <c r="I24" i="5"/>
  <c r="I28" i="5"/>
  <c r="I32" i="5"/>
  <c r="I36" i="5"/>
  <c r="I40" i="5"/>
  <c r="I44" i="5"/>
  <c r="I21" i="5"/>
  <c r="I25" i="5"/>
  <c r="I41" i="5"/>
  <c r="E176" i="1"/>
  <c r="I148" i="1"/>
  <c r="M152" i="1"/>
  <c r="I161" i="1"/>
  <c r="I25" i="1"/>
  <c r="M20" i="1"/>
  <c r="I91" i="1"/>
  <c r="M173" i="1"/>
  <c r="M88" i="1"/>
  <c r="I134" i="1"/>
  <c r="I27" i="1"/>
  <c r="E135" i="1"/>
  <c r="M190" i="1"/>
  <c r="I96" i="1"/>
  <c r="I45" i="1"/>
  <c r="I81" i="1"/>
  <c r="M110" i="1"/>
  <c r="M28" i="1"/>
  <c r="I173" i="1"/>
  <c r="E133" i="1"/>
  <c r="I36" i="1"/>
  <c r="I198" i="1"/>
  <c r="E98" i="1"/>
  <c r="I177" i="1"/>
  <c r="E177" i="1"/>
  <c r="E52" i="1"/>
  <c r="I35" i="1"/>
  <c r="E217" i="1"/>
  <c r="M212" i="1"/>
  <c r="E149" i="1"/>
  <c r="I203" i="1"/>
  <c r="I156" i="1"/>
  <c r="E206" i="1"/>
  <c r="E179" i="1"/>
  <c r="I143" i="5"/>
  <c r="M201" i="1"/>
  <c r="M109" i="1"/>
  <c r="M92" i="1"/>
  <c r="M61" i="1"/>
  <c r="M64" i="1"/>
  <c r="E22" i="1"/>
  <c r="M189" i="1"/>
  <c r="E215" i="1"/>
  <c r="M21" i="1"/>
  <c r="I102" i="1"/>
  <c r="I119" i="1"/>
  <c r="M169" i="1"/>
  <c r="I6" i="1"/>
  <c r="E159" i="1"/>
  <c r="E219" i="1"/>
  <c r="E47" i="1"/>
  <c r="E35" i="1"/>
  <c r="M143" i="1"/>
  <c r="E166" i="1"/>
  <c r="M71" i="1"/>
  <c r="I126" i="1"/>
  <c r="I178" i="5"/>
  <c r="I172" i="5"/>
  <c r="I146" i="5"/>
  <c r="I117" i="5"/>
  <c r="I105" i="5"/>
  <c r="I29" i="1"/>
  <c r="E63" i="1"/>
  <c r="M85" i="1"/>
  <c r="I125" i="1"/>
  <c r="M158" i="1"/>
  <c r="I179" i="1"/>
  <c r="M22" i="1"/>
  <c r="E48" i="1"/>
  <c r="E66" i="1"/>
  <c r="M86" i="1"/>
  <c r="I106" i="1"/>
  <c r="M125" i="1"/>
  <c r="I142" i="1"/>
  <c r="E171" i="1"/>
  <c r="E38" i="1"/>
  <c r="M67" i="1"/>
  <c r="I89" i="1"/>
  <c r="M140" i="1"/>
  <c r="I169" i="1"/>
  <c r="M194" i="1"/>
  <c r="E55" i="1"/>
  <c r="E87" i="1"/>
  <c r="E106" i="1"/>
  <c r="E119" i="1"/>
  <c r="I154" i="1"/>
  <c r="M167" i="1"/>
  <c r="M175" i="1"/>
  <c r="M215" i="1"/>
  <c r="M214" i="1"/>
  <c r="E148" i="1"/>
  <c r="I144" i="1"/>
  <c r="M52" i="1"/>
  <c r="M69" i="1"/>
  <c r="E89" i="1"/>
  <c r="I71" i="1"/>
  <c r="I136" i="1"/>
  <c r="E29" i="1"/>
  <c r="I60" i="1"/>
  <c r="M84" i="1"/>
  <c r="I51" i="1"/>
  <c r="E126" i="1"/>
  <c r="I24" i="1"/>
  <c r="E175" i="1"/>
  <c r="I32" i="1"/>
  <c r="E77" i="1"/>
  <c r="E130" i="1"/>
  <c r="I136" i="5"/>
  <c r="I137" i="5"/>
  <c r="I140" i="5"/>
  <c r="I122" i="5"/>
  <c r="I173" i="5"/>
  <c r="I127" i="5"/>
  <c r="M30" i="1"/>
  <c r="I73" i="1"/>
  <c r="I105" i="1"/>
  <c r="M161" i="1"/>
  <c r="E195" i="1"/>
  <c r="I15" i="1"/>
  <c r="M54" i="1"/>
  <c r="E76" i="1"/>
  <c r="M105" i="1"/>
  <c r="M126" i="1"/>
  <c r="E158" i="1"/>
  <c r="M203" i="1"/>
  <c r="E46" i="1"/>
  <c r="E75" i="1"/>
  <c r="M131" i="1"/>
  <c r="M176" i="1"/>
  <c r="E82" i="1"/>
  <c r="I109" i="1"/>
  <c r="M133" i="1"/>
  <c r="M164" i="1"/>
  <c r="E180" i="1"/>
  <c r="E12" i="1"/>
  <c r="E9" i="1"/>
  <c r="E165" i="1"/>
  <c r="I47" i="1"/>
  <c r="M208" i="1"/>
  <c r="E11" i="1"/>
  <c r="I87" i="1"/>
  <c r="I191" i="1"/>
  <c r="E39" i="1"/>
  <c r="E15" i="1"/>
  <c r="I82" i="1"/>
  <c r="I88" i="1"/>
  <c r="E182" i="1"/>
  <c r="M177" i="1"/>
  <c r="E7" i="1"/>
  <c r="E54" i="1"/>
  <c r="I74" i="1"/>
  <c r="I66" i="1"/>
  <c r="I155" i="1"/>
  <c r="I185" i="1"/>
  <c r="I217" i="1"/>
  <c r="M59" i="1"/>
  <c r="E184" i="1"/>
  <c r="I22" i="1"/>
  <c r="E21" i="1"/>
  <c r="M120" i="1"/>
  <c r="M107" i="1"/>
  <c r="E152" i="1"/>
  <c r="I116" i="1"/>
  <c r="I145" i="1"/>
  <c r="M196" i="1"/>
  <c r="M35" i="1"/>
  <c r="I21" i="1"/>
  <c r="E45" i="1"/>
  <c r="E31" i="1"/>
  <c r="I87" i="5"/>
  <c r="I169" i="5"/>
  <c r="I130" i="5"/>
  <c r="I111" i="5"/>
  <c r="I100" i="5"/>
  <c r="I9" i="1"/>
  <c r="E79" i="1"/>
  <c r="I130" i="1"/>
  <c r="I187" i="1"/>
  <c r="M23" i="1"/>
  <c r="M57" i="1"/>
  <c r="M103" i="1"/>
  <c r="M130" i="1"/>
  <c r="I194" i="1"/>
  <c r="M15" i="1"/>
  <c r="M78" i="1"/>
  <c r="I165" i="1"/>
  <c r="I195" i="1"/>
  <c r="I94" i="1"/>
  <c r="M115" i="1"/>
  <c r="I163" i="1"/>
  <c r="M195" i="1"/>
  <c r="M218" i="1"/>
  <c r="I199" i="1"/>
  <c r="I108" i="1"/>
  <c r="M17" i="1"/>
  <c r="E201" i="1"/>
  <c r="I90" i="1"/>
  <c r="E105" i="1"/>
  <c r="I140" i="1"/>
  <c r="I207" i="1"/>
  <c r="I79" i="1"/>
  <c r="I55" i="1"/>
  <c r="I115" i="1"/>
  <c r="E125" i="1"/>
  <c r="E163" i="1"/>
  <c r="I111" i="1"/>
  <c r="I159" i="1"/>
  <c r="I180" i="1"/>
  <c r="E150" i="1"/>
  <c r="E174" i="1"/>
  <c r="I44" i="1"/>
  <c r="M146" i="1"/>
  <c r="M87" i="1"/>
  <c r="E53" i="1"/>
  <c r="I50" i="1"/>
  <c r="E59" i="1"/>
  <c r="M102" i="1"/>
  <c r="E44" i="1"/>
  <c r="I33" i="1"/>
  <c r="E13" i="1"/>
  <c r="I100" i="1"/>
  <c r="I201" i="1"/>
  <c r="I83" i="1"/>
  <c r="I43" i="1"/>
  <c r="E191" i="1"/>
  <c r="I18" i="1"/>
  <c r="E10" i="1"/>
  <c r="I118" i="1"/>
  <c r="E24" i="1"/>
  <c r="E160" i="1"/>
  <c r="I149" i="1"/>
  <c r="E185" i="1"/>
  <c r="I138" i="1"/>
  <c r="I211" i="1"/>
  <c r="I41" i="1"/>
  <c r="M40" i="1"/>
  <c r="M197" i="1"/>
  <c r="I26" i="1"/>
  <c r="I152" i="1"/>
  <c r="E192" i="1"/>
  <c r="I48" i="1"/>
  <c r="I52" i="1"/>
  <c r="M132" i="1"/>
  <c r="E164" i="1"/>
  <c r="M33" i="1"/>
  <c r="I133" i="1"/>
  <c r="M188" i="1"/>
  <c r="I205" i="1"/>
  <c r="M96" i="1"/>
  <c r="M184" i="1"/>
  <c r="M204" i="1"/>
  <c r="I65" i="1"/>
  <c r="E69" i="1"/>
  <c r="M128" i="1"/>
  <c r="M217" i="1"/>
  <c r="M29" i="1"/>
  <c r="I112" i="1"/>
  <c r="E208" i="1"/>
  <c r="M209" i="1"/>
  <c r="I85" i="1"/>
  <c r="M156" i="1"/>
  <c r="M8" i="1"/>
  <c r="I175" i="5"/>
  <c r="I167" i="5"/>
  <c r="I48" i="5"/>
  <c r="I125" i="5"/>
  <c r="I149" i="5"/>
  <c r="I102" i="5"/>
  <c r="I123" i="5"/>
  <c r="I38" i="1"/>
  <c r="E91" i="1"/>
  <c r="M136" i="1"/>
  <c r="E202" i="1"/>
  <c r="M38" i="1"/>
  <c r="I70" i="1"/>
  <c r="E115" i="1"/>
  <c r="M135" i="1"/>
  <c r="E196" i="1"/>
  <c r="I61" i="1"/>
  <c r="M90" i="1"/>
  <c r="I167" i="1"/>
  <c r="I30" i="1"/>
  <c r="M98" i="1"/>
  <c r="E123" i="1"/>
  <c r="M168" i="1"/>
  <c r="E211" i="1"/>
  <c r="E214" i="1"/>
  <c r="I107" i="1"/>
  <c r="I92" i="1"/>
  <c r="E110" i="1"/>
  <c r="M198" i="1"/>
  <c r="E62" i="1"/>
  <c r="M193" i="1"/>
  <c r="E102" i="1"/>
  <c r="I218" i="1"/>
  <c r="I8" i="1"/>
  <c r="I164" i="1"/>
  <c r="I76" i="1"/>
  <c r="E141" i="1"/>
  <c r="I138" i="5"/>
  <c r="I103" i="5"/>
  <c r="I57" i="1"/>
  <c r="M171" i="1"/>
  <c r="E40" i="1"/>
  <c r="M121" i="1"/>
  <c r="M6" i="1"/>
  <c r="E95" i="1"/>
  <c r="E56" i="1"/>
  <c r="M137" i="1"/>
  <c r="M216" i="1"/>
  <c r="E178" i="1"/>
  <c r="E172" i="1"/>
  <c r="M192" i="1"/>
  <c r="E114" i="1"/>
  <c r="M37" i="1"/>
  <c r="E23" i="1"/>
  <c r="I190" i="1"/>
  <c r="M42" i="1"/>
  <c r="M138" i="1"/>
  <c r="M119" i="1"/>
  <c r="E216" i="1"/>
  <c r="E144" i="1"/>
  <c r="I16" i="1"/>
  <c r="E213" i="1"/>
  <c r="E181" i="1"/>
  <c r="E197" i="1"/>
  <c r="E143" i="1"/>
  <c r="I132" i="1"/>
  <c r="M155" i="1"/>
  <c r="I147" i="1"/>
  <c r="E203" i="1"/>
  <c r="I120" i="1"/>
  <c r="I197" i="1"/>
  <c r="E140" i="1"/>
  <c r="E132" i="1"/>
  <c r="E50" i="1"/>
  <c r="M147" i="1"/>
  <c r="I184" i="1"/>
  <c r="M18" i="1"/>
  <c r="I216" i="1"/>
  <c r="E51" i="1"/>
  <c r="M13" i="1"/>
  <c r="E36" i="1"/>
  <c r="E17" i="1"/>
  <c r="I193" i="1"/>
  <c r="E49" i="1"/>
  <c r="M25" i="1"/>
  <c r="M48" i="1"/>
  <c r="I68" i="1"/>
  <c r="M60" i="1"/>
  <c r="I101" i="1"/>
  <c r="E68" i="1"/>
  <c r="M45" i="1"/>
  <c r="M65" i="1"/>
  <c r="I69" i="1"/>
  <c r="M117" i="1"/>
  <c r="M108" i="1"/>
  <c r="I171" i="5"/>
  <c r="I139" i="5"/>
  <c r="I132" i="5"/>
  <c r="E71" i="1"/>
  <c r="M178" i="1"/>
  <c r="M56" i="1"/>
  <c r="M122" i="1"/>
  <c r="M7" i="1"/>
  <c r="M142" i="1"/>
  <c r="E78" i="1"/>
  <c r="M159" i="1"/>
  <c r="M207" i="1"/>
  <c r="I95" i="1"/>
  <c r="E194" i="1"/>
  <c r="E93" i="1"/>
  <c r="E142" i="1"/>
  <c r="E167" i="1"/>
  <c r="E14" i="1"/>
  <c r="E109" i="1"/>
  <c r="I39" i="1"/>
  <c r="M41" i="1"/>
  <c r="E200" i="1"/>
  <c r="E189" i="1"/>
  <c r="E156" i="1"/>
  <c r="E67" i="1"/>
  <c r="I157" i="1"/>
  <c r="M95" i="1"/>
  <c r="I53" i="1"/>
  <c r="I42" i="1"/>
  <c r="M150" i="1"/>
  <c r="E121" i="1"/>
  <c r="I75" i="1"/>
  <c r="E146" i="1"/>
  <c r="M73" i="1"/>
  <c r="I64" i="1"/>
  <c r="M19" i="1"/>
  <c r="I59" i="1"/>
  <c r="M181" i="1"/>
  <c r="M75" i="1"/>
  <c r="I146" i="1"/>
  <c r="M114" i="1"/>
  <c r="I172" i="1"/>
  <c r="E161" i="1"/>
  <c r="I188" i="1"/>
  <c r="M160" i="1"/>
  <c r="M185" i="1"/>
  <c r="E173" i="1"/>
  <c r="I17" i="1"/>
  <c r="E188" i="1"/>
  <c r="I12" i="1"/>
  <c r="M32" i="1"/>
  <c r="E37" i="1"/>
  <c r="I176" i="1"/>
  <c r="M49" i="1"/>
  <c r="M9" i="1"/>
  <c r="I37" i="1"/>
  <c r="M53" i="1"/>
  <c r="M44" i="1"/>
  <c r="I147" i="5"/>
  <c r="I65" i="5"/>
  <c r="I118" i="5"/>
  <c r="I119" i="5"/>
  <c r="M94" i="1"/>
  <c r="M36" i="1"/>
  <c r="M157" i="1"/>
  <c r="I208" i="1"/>
  <c r="E136" i="1"/>
  <c r="M97" i="1"/>
  <c r="M145" i="1"/>
  <c r="I97" i="1"/>
  <c r="E117" i="1"/>
  <c r="M134" i="1"/>
  <c r="I121" i="1"/>
  <c r="M83" i="1"/>
  <c r="I13" i="1"/>
  <c r="E25" i="1"/>
  <c r="E20" i="1"/>
  <c r="E16" i="1"/>
  <c r="E137" i="1"/>
  <c r="I20" i="1"/>
  <c r="M172" i="1"/>
  <c r="E134" i="1"/>
  <c r="E83" i="1"/>
  <c r="E170" i="1"/>
  <c r="I139" i="1"/>
  <c r="E139" i="1"/>
  <c r="M182" i="1"/>
  <c r="M210" i="1"/>
  <c r="E103" i="1"/>
  <c r="M62" i="1"/>
  <c r="M82" i="1"/>
  <c r="E8" i="1"/>
  <c r="I334" i="1"/>
  <c r="M148" i="1"/>
  <c r="I153" i="1"/>
  <c r="E85" i="1"/>
  <c r="E153" i="1"/>
  <c r="I113" i="1"/>
  <c r="E65" i="1"/>
  <c r="E80" i="1"/>
  <c r="E84" i="1"/>
  <c r="I80" i="1"/>
  <c r="I219" i="1"/>
  <c r="E198" i="1"/>
  <c r="E26" i="1"/>
  <c r="E41" i="1"/>
  <c r="I213" i="1"/>
  <c r="I160" i="1"/>
  <c r="M99" i="1"/>
  <c r="M180" i="1"/>
  <c r="M26" i="1"/>
  <c r="M211" i="1"/>
  <c r="M50" i="1"/>
  <c r="E73" i="1"/>
  <c r="E122" i="1"/>
  <c r="I123" i="1"/>
  <c r="I124" i="1"/>
  <c r="M174" i="1"/>
  <c r="E183" i="1"/>
  <c r="E168" i="1"/>
  <c r="I7" i="1"/>
  <c r="I133" i="5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234" i="1"/>
  <c r="G250" i="1"/>
  <c r="G266" i="1"/>
  <c r="G282" i="1"/>
  <c r="G298" i="1"/>
  <c r="G314" i="1"/>
  <c r="G330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O220" i="1"/>
  <c r="O224" i="1"/>
  <c r="G222" i="1"/>
  <c r="G238" i="1"/>
  <c r="G254" i="1"/>
  <c r="G270" i="1"/>
  <c r="G286" i="1"/>
  <c r="G302" i="1"/>
  <c r="G318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O221" i="1"/>
  <c r="G242" i="1"/>
  <c r="G274" i="1"/>
  <c r="G306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G258" i="1"/>
  <c r="G322" i="1"/>
  <c r="K232" i="1"/>
  <c r="K256" i="1"/>
  <c r="K272" i="1"/>
  <c r="K288" i="1"/>
  <c r="K304" i="1"/>
  <c r="K320" i="1"/>
  <c r="G246" i="1"/>
  <c r="G278" i="1"/>
  <c r="G310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G226" i="1"/>
  <c r="G290" i="1"/>
  <c r="K224" i="1"/>
  <c r="K240" i="1"/>
  <c r="K248" i="1"/>
  <c r="K264" i="1"/>
  <c r="K280" i="1"/>
  <c r="K296" i="1"/>
  <c r="K312" i="1"/>
  <c r="K328" i="1"/>
  <c r="G262" i="1"/>
  <c r="K225" i="1"/>
  <c r="K257" i="1"/>
  <c r="K289" i="1"/>
  <c r="K321" i="1"/>
  <c r="O222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299" i="1"/>
  <c r="K313" i="1"/>
  <c r="O228" i="1"/>
  <c r="O244" i="1"/>
  <c r="O260" i="1"/>
  <c r="O276" i="1"/>
  <c r="O292" i="1"/>
  <c r="O308" i="1"/>
  <c r="O324" i="1"/>
  <c r="G294" i="1"/>
  <c r="K233" i="1"/>
  <c r="K265" i="1"/>
  <c r="K297" i="1"/>
  <c r="K329" i="1"/>
  <c r="O223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G326" i="1"/>
  <c r="K241" i="1"/>
  <c r="K273" i="1"/>
  <c r="K305" i="1"/>
  <c r="O227" i="1"/>
  <c r="O235" i="1"/>
  <c r="O243" i="1"/>
  <c r="O251" i="1"/>
  <c r="O259" i="1"/>
  <c r="O267" i="1"/>
  <c r="O275" i="1"/>
  <c r="O283" i="1"/>
  <c r="O291" i="1"/>
  <c r="O307" i="1"/>
  <c r="O315" i="1"/>
  <c r="O323" i="1"/>
  <c r="O331" i="1"/>
  <c r="G230" i="1"/>
  <c r="K249" i="1"/>
  <c r="K281" i="1"/>
  <c r="O236" i="1"/>
  <c r="O252" i="1"/>
  <c r="O268" i="1"/>
  <c r="O284" i="1"/>
  <c r="O300" i="1"/>
  <c r="O3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E223" i="1"/>
  <c r="E239" i="1"/>
  <c r="E255" i="1"/>
  <c r="E271" i="1"/>
  <c r="E287" i="1"/>
  <c r="E303" i="1"/>
  <c r="E319" i="1"/>
  <c r="I229" i="1"/>
  <c r="I245" i="1"/>
  <c r="I261" i="1"/>
  <c r="I277" i="1"/>
  <c r="I293" i="1"/>
  <c r="I309" i="1"/>
  <c r="I322" i="1"/>
  <c r="I327" i="1"/>
  <c r="I331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E227" i="1"/>
  <c r="E243" i="1"/>
  <c r="E259" i="1"/>
  <c r="E275" i="1"/>
  <c r="E291" i="1"/>
  <c r="E307" i="1"/>
  <c r="E323" i="1"/>
  <c r="I233" i="1"/>
  <c r="I249" i="1"/>
  <c r="I265" i="1"/>
  <c r="I281" i="1"/>
  <c r="I297" i="1"/>
  <c r="I313" i="1"/>
  <c r="I323" i="1"/>
  <c r="I32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E231" i="1"/>
  <c r="E263" i="1"/>
  <c r="E295" i="1"/>
  <c r="E327" i="1"/>
  <c r="I221" i="1"/>
  <c r="I253" i="1"/>
  <c r="I285" i="1"/>
  <c r="I317" i="1"/>
  <c r="I329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E279" i="1"/>
  <c r="E311" i="1"/>
  <c r="I269" i="1"/>
  <c r="I325" i="1"/>
  <c r="M235" i="1"/>
  <c r="M243" i="1"/>
  <c r="E235" i="1"/>
  <c r="E267" i="1"/>
  <c r="E299" i="1"/>
  <c r="E331" i="1"/>
  <c r="I225" i="1"/>
  <c r="I257" i="1"/>
  <c r="I289" i="1"/>
  <c r="I321" i="1"/>
  <c r="I330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E247" i="1"/>
  <c r="I237" i="1"/>
  <c r="I301" i="1"/>
  <c r="M227" i="1"/>
  <c r="E251" i="1"/>
  <c r="I273" i="1"/>
  <c r="M236" i="1"/>
  <c r="M259" i="1"/>
  <c r="M275" i="1"/>
  <c r="M291" i="1"/>
  <c r="M307" i="1"/>
  <c r="M323" i="1"/>
  <c r="I241" i="1"/>
  <c r="M252" i="1"/>
  <c r="M284" i="1"/>
  <c r="M316" i="1"/>
  <c r="E283" i="1"/>
  <c r="I305" i="1"/>
  <c r="M244" i="1"/>
  <c r="M260" i="1"/>
  <c r="M276" i="1"/>
  <c r="M292" i="1"/>
  <c r="M308" i="1"/>
  <c r="M324" i="1"/>
  <c r="E315" i="1"/>
  <c r="I326" i="1"/>
  <c r="M220" i="1"/>
  <c r="M251" i="1"/>
  <c r="M267" i="1"/>
  <c r="M283" i="1"/>
  <c r="M299" i="1"/>
  <c r="M315" i="1"/>
  <c r="M331" i="1"/>
  <c r="M228" i="1"/>
  <c r="M268" i="1"/>
  <c r="M300" i="1"/>
  <c r="I80" i="5"/>
  <c r="I53" i="5"/>
  <c r="I95" i="5"/>
  <c r="I76" i="5"/>
  <c r="E8" i="5"/>
  <c r="I69" i="5"/>
  <c r="I109" i="5"/>
  <c r="I116" i="5"/>
  <c r="I91" i="5"/>
  <c r="I52" i="5"/>
  <c r="I88" i="5"/>
  <c r="I61" i="5"/>
  <c r="I62" i="5"/>
  <c r="I85" i="5"/>
  <c r="I46" i="5"/>
  <c r="I67" i="1"/>
  <c r="I79" i="5"/>
  <c r="E6" i="5"/>
  <c r="M180" i="5"/>
  <c r="I90" i="5"/>
  <c r="I58" i="5"/>
  <c r="I74" i="5"/>
  <c r="I89" i="5"/>
  <c r="I49" i="5"/>
  <c r="I73" i="5"/>
  <c r="I84" i="5"/>
  <c r="I56" i="5"/>
  <c r="I72" i="5"/>
  <c r="I83" i="5"/>
  <c r="I99" i="5"/>
  <c r="I148" i="5"/>
  <c r="I141" i="5"/>
  <c r="I124" i="5"/>
  <c r="I108" i="5"/>
  <c r="I174" i="5"/>
  <c r="I129" i="5"/>
  <c r="I113" i="5"/>
  <c r="I177" i="5"/>
  <c r="I170" i="5"/>
  <c r="I126" i="5"/>
  <c r="I110" i="5"/>
  <c r="I160" i="5"/>
  <c r="I145" i="5"/>
  <c r="I47" i="5"/>
  <c r="E10" i="5"/>
  <c r="I78" i="5"/>
  <c r="I10" i="5"/>
  <c r="I77" i="5"/>
  <c r="I92" i="5"/>
  <c r="I60" i="5"/>
  <c r="I68" i="5"/>
  <c r="I120" i="5"/>
  <c r="I112" i="5"/>
  <c r="I165" i="5"/>
  <c r="I144" i="5"/>
  <c r="I121" i="5"/>
  <c r="I142" i="5"/>
  <c r="I134" i="5"/>
  <c r="I106" i="5"/>
  <c r="I166" i="5"/>
  <c r="I131" i="5"/>
  <c r="I115" i="5"/>
  <c r="E28" i="1"/>
  <c r="I46" i="1"/>
  <c r="E64" i="1"/>
  <c r="M74" i="1"/>
  <c r="E90" i="1"/>
  <c r="E107" i="1"/>
  <c r="I127" i="1"/>
  <c r="M154" i="1"/>
  <c r="M163" i="1"/>
  <c r="M183" i="1"/>
  <c r="M200" i="1"/>
  <c r="I14" i="1"/>
  <c r="E27" i="1"/>
  <c r="M46" i="1"/>
  <c r="M55" i="1"/>
  <c r="I62" i="1"/>
  <c r="I77" i="1"/>
  <c r="E94" i="1"/>
  <c r="M104" i="1"/>
  <c r="E112" i="1"/>
  <c r="M123" i="1"/>
  <c r="M127" i="1"/>
  <c r="I141" i="1"/>
  <c r="E154" i="1"/>
  <c r="M179" i="1"/>
  <c r="M199" i="1"/>
  <c r="M14" i="1"/>
  <c r="M58" i="1"/>
  <c r="M63" i="1"/>
  <c r="E74" i="1"/>
  <c r="E88" i="1"/>
  <c r="M106" i="1"/>
  <c r="M141" i="1"/>
  <c r="I166" i="1"/>
  <c r="I175" i="1"/>
  <c r="E187" i="1"/>
  <c r="M202" i="1"/>
  <c r="M31" i="1"/>
  <c r="M66" i="1"/>
  <c r="E92" i="1"/>
  <c r="M101" i="1"/>
  <c r="E108" i="1"/>
  <c r="I114" i="1"/>
  <c r="E124" i="1"/>
  <c r="M151" i="1"/>
  <c r="I162" i="1"/>
  <c r="M166" i="1"/>
  <c r="M170" i="1"/>
  <c r="I178" i="1"/>
  <c r="E207" i="1"/>
  <c r="I210" i="1"/>
  <c r="E218" i="1"/>
  <c r="E212" i="1"/>
  <c r="I72" i="1"/>
  <c r="E6" i="1"/>
  <c r="I159" i="5"/>
  <c r="M334" i="1"/>
  <c r="M76" i="1"/>
  <c r="M100" i="1"/>
  <c r="E193" i="1"/>
  <c r="E97" i="1"/>
  <c r="I84" i="1"/>
  <c r="I192" i="1"/>
  <c r="M77" i="1"/>
  <c r="M12" i="1"/>
  <c r="M113" i="1"/>
  <c r="M205" i="1"/>
  <c r="M129" i="1"/>
  <c r="M116" i="1"/>
  <c r="M24" i="1"/>
  <c r="M144" i="1"/>
  <c r="I49" i="1"/>
  <c r="I128" i="1"/>
  <c r="I129" i="1"/>
  <c r="E101" i="1"/>
  <c r="I204" i="1"/>
  <c r="M93" i="1"/>
  <c r="M16" i="1"/>
  <c r="E113" i="1"/>
  <c r="E205" i="1"/>
  <c r="E129" i="1"/>
  <c r="M112" i="1"/>
  <c r="M149" i="1"/>
  <c r="E81" i="1"/>
  <c r="I209" i="1"/>
  <c r="M72" i="1"/>
  <c r="E151" i="1"/>
  <c r="M118" i="1"/>
  <c r="I200" i="1"/>
  <c r="I10" i="1"/>
  <c r="E120" i="1"/>
  <c r="M91" i="1"/>
  <c r="E199" i="1"/>
  <c r="E43" i="1"/>
  <c r="M213" i="1"/>
  <c r="E42" i="1"/>
  <c r="E100" i="1"/>
  <c r="E209" i="1"/>
  <c r="M89" i="1"/>
  <c r="M10" i="1"/>
  <c r="I137" i="1"/>
  <c r="I40" i="1"/>
  <c r="M34" i="1"/>
  <c r="I181" i="1"/>
  <c r="E138" i="1"/>
  <c r="E19" i="1"/>
  <c r="E116" i="1"/>
  <c r="M81" i="1"/>
  <c r="I189" i="1"/>
  <c r="M79" i="1"/>
  <c r="E118" i="1"/>
  <c r="I212" i="1"/>
  <c r="M27" i="1"/>
  <c r="E18" i="1"/>
  <c r="I174" i="1"/>
  <c r="I215" i="1"/>
  <c r="I150" i="1"/>
  <c r="I19" i="1"/>
  <c r="I117" i="1"/>
  <c r="M80" i="1"/>
  <c r="E32" i="1"/>
  <c r="E33" i="1"/>
  <c r="E157" i="1"/>
  <c r="I99" i="1"/>
  <c r="I196" i="1"/>
  <c r="M43" i="1"/>
  <c r="E145" i="1"/>
  <c r="M139" i="1"/>
  <c r="I182" i="1"/>
  <c r="E96" i="1"/>
  <c r="E30" i="1"/>
  <c r="I183" i="1"/>
  <c r="I103" i="1"/>
  <c r="M153" i="1"/>
  <c r="M68" i="1"/>
  <c r="I202" i="1"/>
  <c r="I214" i="1"/>
  <c r="E190" i="1"/>
  <c r="I98" i="1"/>
  <c r="I31" i="1"/>
  <c r="E186" i="1"/>
  <c r="I104" i="1"/>
  <c r="E204" i="1"/>
  <c r="E70" i="1"/>
  <c r="M47" i="1"/>
  <c r="I34" i="1"/>
  <c r="I168" i="1"/>
  <c r="I151" i="1"/>
  <c r="I56" i="1"/>
  <c r="E127" i="1"/>
  <c r="I28" i="1"/>
  <c r="I143" i="1"/>
  <c r="M39" i="1"/>
  <c r="E61" i="1"/>
  <c r="E169" i="1"/>
  <c r="E162" i="1"/>
  <c r="E57" i="1"/>
  <c r="E128" i="1"/>
  <c r="I63" i="1"/>
  <c r="E210" i="1"/>
  <c r="M219" i="1"/>
  <c r="I186" i="1"/>
  <c r="I171" i="1"/>
  <c r="M165" i="1"/>
  <c r="I158" i="1"/>
  <c r="E131" i="1"/>
  <c r="M111" i="1"/>
  <c r="E104" i="1"/>
  <c r="I93" i="1"/>
  <c r="E58" i="1"/>
  <c r="M191" i="1"/>
  <c r="I170" i="1"/>
  <c r="E155" i="1"/>
  <c r="I110" i="1"/>
  <c r="E86" i="1"/>
  <c r="M70" i="1"/>
  <c r="E60" i="1"/>
  <c r="M11" i="1"/>
  <c r="M206" i="1"/>
  <c r="M187" i="1"/>
  <c r="E147" i="1"/>
  <c r="I131" i="1"/>
  <c r="M124" i="1"/>
  <c r="E111" i="1"/>
  <c r="E99" i="1"/>
  <c r="I78" i="1"/>
  <c r="I58" i="1"/>
  <c r="M51" i="1"/>
  <c r="E34" i="1"/>
  <c r="I11" i="1"/>
  <c r="I206" i="1"/>
  <c r="M186" i="1"/>
  <c r="M162" i="1"/>
  <c r="I135" i="1"/>
  <c r="I122" i="1"/>
  <c r="I86" i="1"/>
  <c r="E72" i="1"/>
  <c r="I54" i="1"/>
  <c r="I23" i="1"/>
  <c r="I104" i="5"/>
  <c r="I101" i="5"/>
  <c r="I107" i="5"/>
  <c r="I135" i="5"/>
  <c r="I114" i="5"/>
  <c r="I168" i="5"/>
  <c r="I128" i="5"/>
  <c r="I150" i="5"/>
  <c r="I176" i="5"/>
  <c r="I64" i="5"/>
  <c r="I9" i="5"/>
  <c r="I96" i="5"/>
  <c r="E9" i="5"/>
  <c r="I93" i="5"/>
  <c r="I66" i="5"/>
  <c r="E7" i="5"/>
  <c r="E334" i="1"/>
  <c r="I63" i="5"/>
  <c r="I57" i="5"/>
  <c r="I6" i="5"/>
  <c r="I97" i="5"/>
  <c r="I81" i="5"/>
  <c r="I70" i="5"/>
  <c r="I50" i="5"/>
  <c r="I7" i="5"/>
  <c r="I94" i="5"/>
  <c r="I59" i="5"/>
  <c r="I51" i="5"/>
  <c r="I180" i="5"/>
  <c r="I98" i="5"/>
  <c r="I55" i="5"/>
  <c r="I82" i="5"/>
  <c r="I75" i="5"/>
  <c r="I67" i="5"/>
  <c r="I86" i="5"/>
  <c r="I71" i="5"/>
  <c r="I8" i="5"/>
  <c r="I54" i="5"/>
  <c r="G6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O97" i="1"/>
  <c r="G98" i="1"/>
  <c r="O98" i="1"/>
  <c r="G99" i="1"/>
  <c r="O99" i="1"/>
  <c r="G100" i="1"/>
  <c r="O100" i="1"/>
  <c r="G10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91" i="1"/>
  <c r="K93" i="1"/>
  <c r="K95" i="1"/>
  <c r="K97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96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O218" i="1"/>
  <c r="G219" i="1"/>
  <c r="K94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O217" i="1"/>
  <c r="G218" i="1"/>
  <c r="K100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O216" i="1"/>
  <c r="G217" i="1"/>
  <c r="K98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G216" i="1"/>
  <c r="O219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O89" i="1"/>
  <c r="G90" i="1"/>
  <c r="K92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G45" i="1"/>
  <c r="O48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O88" i="1"/>
  <c r="G89" i="1"/>
  <c r="G49" i="1"/>
  <c r="K89" i="1"/>
  <c r="K73" i="1"/>
  <c r="K57" i="1"/>
  <c r="K41" i="1"/>
  <c r="K25" i="1"/>
  <c r="K9" i="1"/>
  <c r="K88" i="1"/>
  <c r="K80" i="1"/>
  <c r="K72" i="1"/>
  <c r="K64" i="1"/>
  <c r="K56" i="1"/>
  <c r="K48" i="1"/>
  <c r="K40" i="1"/>
  <c r="K32" i="1"/>
  <c r="K24" i="1"/>
  <c r="K16" i="1"/>
  <c r="K8" i="1"/>
  <c r="K82" i="1"/>
  <c r="K66" i="1"/>
  <c r="K50" i="1"/>
  <c r="K34" i="1"/>
  <c r="K18" i="1"/>
  <c r="K83" i="1"/>
  <c r="K67" i="1"/>
  <c r="K51" i="1"/>
  <c r="K35" i="1"/>
  <c r="K19" i="1"/>
  <c r="K30" i="1"/>
  <c r="K14" i="1"/>
  <c r="K79" i="1"/>
  <c r="K63" i="1"/>
  <c r="K47" i="1"/>
  <c r="K31" i="1"/>
  <c r="K15" i="1"/>
  <c r="G60" i="1"/>
  <c r="G12" i="1"/>
  <c r="K85" i="1"/>
  <c r="K69" i="1"/>
  <c r="K53" i="1"/>
  <c r="K37" i="1"/>
  <c r="K21" i="1"/>
  <c r="K6" i="1"/>
  <c r="G88" i="1"/>
  <c r="G80" i="1"/>
  <c r="G72" i="1"/>
  <c r="G64" i="1"/>
  <c r="G56" i="1"/>
  <c r="G48" i="1"/>
  <c r="G40" i="1"/>
  <c r="G32" i="1"/>
  <c r="G24" i="1"/>
  <c r="G16" i="1"/>
  <c r="G8" i="1"/>
  <c r="K78" i="1"/>
  <c r="K62" i="1"/>
  <c r="K46" i="1"/>
  <c r="K81" i="1"/>
  <c r="K65" i="1"/>
  <c r="K49" i="1"/>
  <c r="K33" i="1"/>
  <c r="K17" i="1"/>
  <c r="K84" i="1"/>
  <c r="K76" i="1"/>
  <c r="K68" i="1"/>
  <c r="K60" i="1"/>
  <c r="K52" i="1"/>
  <c r="K44" i="1"/>
  <c r="K36" i="1"/>
  <c r="K28" i="1"/>
  <c r="K20" i="1"/>
  <c r="K12" i="1"/>
  <c r="K90" i="1"/>
  <c r="K74" i="1"/>
  <c r="K58" i="1"/>
  <c r="K42" i="1"/>
  <c r="K26" i="1"/>
  <c r="K10" i="1"/>
  <c r="K75" i="1"/>
  <c r="K59" i="1"/>
  <c r="K43" i="1"/>
  <c r="K27" i="1"/>
  <c r="K11" i="1"/>
  <c r="K77" i="1"/>
  <c r="K61" i="1"/>
  <c r="K45" i="1"/>
  <c r="K29" i="1"/>
  <c r="K13" i="1"/>
  <c r="G84" i="1"/>
  <c r="G76" i="1"/>
  <c r="G68" i="1"/>
  <c r="G52" i="1"/>
  <c r="G44" i="1"/>
  <c r="G36" i="1"/>
  <c r="G28" i="1"/>
  <c r="G20" i="1"/>
  <c r="K86" i="1"/>
  <c r="K70" i="1"/>
  <c r="K54" i="1"/>
  <c r="K38" i="1"/>
  <c r="K22" i="1"/>
  <c r="K87" i="1"/>
  <c r="K71" i="1"/>
  <c r="K55" i="1"/>
  <c r="K39" i="1"/>
  <c r="K23" i="1"/>
  <c r="K7" i="1"/>
  <c r="K6" i="5"/>
  <c r="K7" i="5"/>
  <c r="K8" i="5"/>
  <c r="G6" i="5"/>
  <c r="G7" i="5"/>
  <c r="G8" i="5"/>
  <c r="K177" i="5"/>
  <c r="K175" i="5"/>
  <c r="K173" i="5"/>
  <c r="K171" i="5"/>
  <c r="K169" i="5"/>
  <c r="K167" i="5"/>
  <c r="K165" i="5"/>
  <c r="K159" i="5"/>
  <c r="K149" i="5"/>
  <c r="K147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178" i="5"/>
  <c r="K176" i="5"/>
  <c r="K174" i="5"/>
  <c r="K172" i="5"/>
  <c r="K170" i="5"/>
  <c r="K168" i="5"/>
  <c r="K166" i="5"/>
  <c r="K160" i="5"/>
  <c r="K150" i="5"/>
  <c r="K148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76" i="5"/>
  <c r="K74" i="5"/>
  <c r="K72" i="5"/>
  <c r="K70" i="5"/>
  <c r="K69" i="5"/>
  <c r="K67" i="5"/>
  <c r="K65" i="5"/>
  <c r="K63" i="5"/>
  <c r="K61" i="5"/>
  <c r="K59" i="5"/>
  <c r="K57" i="5"/>
  <c r="K55" i="5"/>
  <c r="K53" i="5"/>
  <c r="K51" i="5"/>
  <c r="K49" i="5"/>
  <c r="K47" i="5"/>
  <c r="K10" i="5"/>
  <c r="G9" i="5"/>
  <c r="K68" i="5"/>
  <c r="K66" i="5"/>
  <c r="K64" i="5"/>
  <c r="K62" i="5"/>
  <c r="K60" i="5"/>
  <c r="K58" i="5"/>
  <c r="K56" i="5"/>
  <c r="K54" i="5"/>
  <c r="K52" i="5"/>
  <c r="K50" i="5"/>
  <c r="K48" i="5"/>
  <c r="K46" i="5"/>
  <c r="G10" i="5"/>
  <c r="K9" i="5"/>
  <c r="O180" i="5"/>
  <c r="K180" i="5"/>
  <c r="K334" i="1"/>
  <c r="O334" i="1"/>
  <c r="G334" i="1"/>
  <c r="E180" i="5" l="1"/>
  <c r="F180" i="5"/>
  <c r="G180" i="5" s="1"/>
  <c r="D180" i="5"/>
</calcChain>
</file>

<file path=xl/sharedStrings.xml><?xml version="1.0" encoding="utf-8"?>
<sst xmlns="http://schemas.openxmlformats.org/spreadsheetml/2006/main" count="3092" uniqueCount="266">
  <si>
    <t>CGS 16-245(m) Section 101</t>
  </si>
  <si>
    <t>C&amp;LM Compliance Item 2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</si>
  <si>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</si>
  <si>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</si>
  <si>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</si>
  <si>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</si>
  <si>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</si>
  <si>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</si>
  <si>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</si>
  <si>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</si>
  <si>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</si>
  <si>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</si>
  <si>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The United Illuminating Company</t>
  </si>
  <si>
    <t>Year:</t>
  </si>
  <si>
    <t>Submission Date:</t>
  </si>
  <si>
    <t>UI 2021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</si>
  <si>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</si>
  <si>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</si>
  <si>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</si>
  <si>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</si>
  <si>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</si>
  <si>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</si>
  <si>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</si>
  <si>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</si>
  <si>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</si>
  <si>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Note</t>
  </si>
  <si>
    <t>CLM Collections represent the Conservation Adjustment Mechanism (CAM) charge on customer bills.</t>
  </si>
  <si>
    <t>EQUITABLE DISTRIBUTION OF FUNDS</t>
  </si>
  <si>
    <t>Census Tract</t>
  </si>
  <si>
    <t>Town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</si>
  <si>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</si>
  <si>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</si>
  <si>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</si>
  <si>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</si>
  <si>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</si>
  <si>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</si>
  <si>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</si>
  <si>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</si>
  <si>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</si>
  <si>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</si>
  <si>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</si>
  <si>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</si>
  <si>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</si>
  <si>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09001055100</t>
  </si>
  <si>
    <t>Easton</t>
  </si>
  <si>
    <t>No</t>
  </si>
  <si>
    <t>09001055200</t>
  </si>
  <si>
    <t>09001060100</t>
  </si>
  <si>
    <t>Bridgeport</t>
  </si>
  <si>
    <t>NO</t>
  </si>
  <si>
    <t>Fairfield</t>
  </si>
  <si>
    <t>Trumbull</t>
  </si>
  <si>
    <t>09001060200</t>
  </si>
  <si>
    <t>09001060300</t>
  </si>
  <si>
    <t>09001060400</t>
  </si>
  <si>
    <t>09001060500</t>
  </si>
  <si>
    <t>09001060600</t>
  </si>
  <si>
    <t>09001060700</t>
  </si>
  <si>
    <t>09001060800</t>
  </si>
  <si>
    <t>09001060900</t>
  </si>
  <si>
    <t>09001061000</t>
  </si>
  <si>
    <t>09001061100</t>
  </si>
  <si>
    <t>09001061200</t>
  </si>
  <si>
    <t>09001061300</t>
  </si>
  <si>
    <t>09001061400</t>
  </si>
  <si>
    <t>09001061500</t>
  </si>
  <si>
    <t>09001061600</t>
  </si>
  <si>
    <t>09001070100</t>
  </si>
  <si>
    <t>YES</t>
  </si>
  <si>
    <t>09001070200</t>
  </si>
  <si>
    <t>09001070300</t>
  </si>
  <si>
    <t>09001070400</t>
  </si>
  <si>
    <t>Stratford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</si>
  <si>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</si>
  <si>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</si>
  <si>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</si>
  <si>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</si>
  <si>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</si>
  <si>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</si>
  <si>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</si>
  <si>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</si>
  <si>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09001071600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</si>
  <si>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</si>
  <si>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</si>
  <si>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</si>
  <si>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</si>
  <si>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</si>
  <si>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</si>
  <si>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</si>
  <si>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</si>
  <si>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</si>
  <si>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</si>
  <si>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</si>
  <si>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</si>
  <si>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</si>
  <si>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09001073200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</si>
  <si>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</si>
  <si>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</si>
  <si>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</si>
  <si>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</si>
  <si>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</si>
  <si>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</si>
  <si>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</si>
  <si>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</si>
  <si>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New Haven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</si>
  <si>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</si>
  <si>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</si>
  <si>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</si>
  <si>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</si>
  <si>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</si>
  <si>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</si>
  <si>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</si>
  <si>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</si>
  <si>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</si>
  <si>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Milford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</si>
  <si>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</si>
  <si>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</si>
  <si>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</si>
  <si>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</si>
  <si>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</si>
  <si>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</si>
  <si>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</si>
  <si>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</si>
  <si>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</si>
  <si>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</si>
  <si>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North Branford</t>
  </si>
  <si>
    <t>Shelton</t>
  </si>
  <si>
    <t>09001090600</t>
  </si>
  <si>
    <t>09001090700</t>
  </si>
  <si>
    <t>09001100100</t>
  </si>
  <si>
    <t>09001100200</t>
  </si>
  <si>
    <t>09001105100</t>
  </si>
  <si>
    <t>09001105200</t>
  </si>
  <si>
    <t>09001110100</t>
  </si>
  <si>
    <t>09001110201</t>
  </si>
  <si>
    <t>09001110202</t>
  </si>
  <si>
    <t>09001110301</t>
  </si>
  <si>
    <t>09001110302</t>
  </si>
  <si>
    <t>09001110400</t>
  </si>
  <si>
    <t>09001110500</t>
  </si>
  <si>
    <t>09001110600</t>
  </si>
  <si>
    <t>09001240200</t>
  </si>
  <si>
    <t>09001257200</t>
  </si>
  <si>
    <t>09009120100</t>
  </si>
  <si>
    <t>Ansonia</t>
  </si>
  <si>
    <t>Derby</t>
  </si>
  <si>
    <t>Orange</t>
  </si>
  <si>
    <t>09009120200</t>
  </si>
  <si>
    <t>09009125100</t>
  </si>
  <si>
    <t>09009125200</t>
  </si>
  <si>
    <t>09009125300</t>
  </si>
  <si>
    <t>09009125400</t>
  </si>
  <si>
    <t>09009130101</t>
  </si>
  <si>
    <t>Woodbridge</t>
  </si>
  <si>
    <t>09009130102</t>
  </si>
  <si>
    <t>09009130200</t>
  </si>
  <si>
    <t>09009140100</t>
  </si>
  <si>
    <t>North Haven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</si>
  <si>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</si>
  <si>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</si>
  <si>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</si>
  <si>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</si>
  <si>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</si>
  <si>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</si>
  <si>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</si>
  <si>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West Haven</t>
  </si>
  <si>
    <t>09009140900</t>
  </si>
  <si>
    <t>09009141000</t>
  </si>
  <si>
    <t>09009141100</t>
  </si>
  <si>
    <t>09009141200</t>
  </si>
  <si>
    <t>09009141300</t>
  </si>
  <si>
    <t>Hamden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</si>
  <si>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</si>
  <si>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</si>
  <si>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</si>
  <si>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</si>
  <si>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</si>
  <si>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</si>
  <si>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</si>
  <si>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</si>
  <si>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</si>
  <si>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East  Haven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</si>
  <si>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</si>
  <si>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</si>
  <si>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</si>
  <si>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</si>
  <si>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</si>
  <si>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</si>
  <si>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</si>
  <si>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</si>
  <si>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</si>
  <si>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</si>
  <si>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09009150400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</si>
  <si>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</si>
  <si>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</si>
  <si>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</si>
  <si>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</si>
  <si>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</si>
  <si>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</si>
  <si>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</si>
  <si>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</si>
  <si>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</si>
  <si>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</si>
  <si>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</si>
  <si>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</si>
  <si>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</si>
  <si>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09009154800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</si>
  <si>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</si>
  <si>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</si>
  <si>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</si>
  <si>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</si>
  <si>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</si>
  <si>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</si>
  <si>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</si>
  <si>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</si>
  <si>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</si>
  <si>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</si>
  <si>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</si>
  <si>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</si>
  <si>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</si>
  <si>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</si>
  <si>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</si>
  <si>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</si>
  <si>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</si>
  <si>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</si>
  <si>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</si>
  <si>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</si>
  <si>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</si>
  <si>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</si>
  <si>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</si>
  <si>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</si>
  <si>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</si>
  <si>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</si>
  <si>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East Haven</t>
  </si>
  <si>
    <t>09009180200</t>
  </si>
  <si>
    <t>09009180300</t>
  </si>
  <si>
    <t>09009180400</t>
  </si>
  <si>
    <t>09009180500</t>
  </si>
  <si>
    <t>09009180601</t>
  </si>
  <si>
    <t>09009180602</t>
  </si>
  <si>
    <t>09009184700</t>
  </si>
  <si>
    <t>09009186100</t>
  </si>
  <si>
    <t>09009186200</t>
  </si>
  <si>
    <t>09009190302</t>
  </si>
  <si>
    <t>09009361401</t>
  </si>
  <si>
    <t>09009361402</t>
  </si>
  <si>
    <t>09009361500</t>
  </si>
  <si>
    <t>NCP</t>
  </si>
  <si>
    <t>RNC</t>
  </si>
  <si>
    <t>UNKNOWN</t>
  </si>
  <si>
    <t>UPSTREAM</t>
  </si>
  <si>
    <t>Customers &gt;100kW</t>
  </si>
  <si>
    <t xml:space="preserve">Total </t>
  </si>
  <si>
    <t>Residential Customers</t>
  </si>
  <si>
    <t>HES</t>
  </si>
  <si>
    <t>HES-IE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</si>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</sst>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.0%"/>
  </numFmts>
  <fonts count="4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8" fillId="8" borderId="0" applyNumberFormat="0" applyBorder="0" applyProtection="0">
      <alignment horizontal="left" vertical="center" wrapText="1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9" fillId="0" borderId="28" applyNumberFormat="0" applyFill="0" applyAlignment="0" applyProtection="0"/>
    <xf numFmtId="0" fontId="30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30" applyNumberFormat="0" applyAlignment="0" applyProtection="0"/>
    <xf numFmtId="0" fontId="35" fillId="17" borderId="31" applyNumberFormat="0" applyAlignment="0" applyProtection="0"/>
    <xf numFmtId="0" fontId="36" fillId="17" borderId="30" applyNumberFormat="0" applyAlignment="0" applyProtection="0"/>
    <xf numFmtId="0" fontId="37" fillId="0" borderId="32" applyNumberFormat="0" applyFill="0" applyAlignment="0" applyProtection="0"/>
    <xf numFmtId="0" fontId="38" fillId="18" borderId="33" applyNumberFormat="0" applyAlignment="0" applyProtection="0"/>
    <xf numFmtId="0" fontId="39" fillId="0" borderId="0" applyNumberFormat="0" applyFill="0" applyBorder="0" applyAlignment="0" applyProtection="0"/>
    <xf numFmtId="0" fontId="3" fillId="19" borderId="34" applyNumberFormat="0" applyFont="0" applyAlignment="0" applyProtection="0"/>
    <xf numFmtId="0" fontId="40" fillId="0" borderId="0" applyNumberFormat="0" applyFill="0" applyBorder="0" applyAlignment="0" applyProtection="0"/>
    <xf numFmtId="0" fontId="4" fillId="0" borderId="35" applyNumberFormat="0" applyFill="0" applyAlignment="0" applyProtection="0"/>
    <xf numFmtId="0" fontId="41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0" borderId="0"/>
  </cellStyleXfs>
  <cellXfs count="176">
    <xf numFmtId="0" fontId="0" fillId="0" borderId="0" xfId="0"/>
    <xf numFmtId="0" fontId="0" fillId="0" borderId="0" xfId="0"/>
    <xf numFmtId="0" fontId="0" fillId="0" borderId="0" xfId="0" applyAlignment="1"/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0" fillId="0" borderId="0" xfId="2" applyFont="1"/>
    <xf numFmtId="168" fontId="6" fillId="0" borderId="0" xfId="1" applyNumberFormat="1" applyFont="1" applyBorder="1" applyAlignment="1">
      <alignment horizontal="center"/>
    </xf>
    <xf numFmtId="168" fontId="0" fillId="0" borderId="0" xfId="0" applyNumberFormat="1"/>
    <xf numFmtId="168" fontId="6" fillId="0" borderId="6" xfId="1" applyNumberFormat="1" applyFont="1" applyBorder="1" applyAlignment="1">
      <alignment horizontal="center"/>
    </xf>
    <xf numFmtId="9" fontId="6" fillId="0" borderId="0" xfId="2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12" borderId="0" xfId="0" applyFill="1"/>
    <xf numFmtId="0" fontId="22" fillId="0" borderId="0" xfId="1122"/>
    <xf numFmtId="49" fontId="0" fillId="0" borderId="1" xfId="0" applyNumberFormat="1" applyFont="1" applyBorder="1"/>
    <xf numFmtId="0" fontId="0" fillId="0" borderId="3" xfId="0" applyFont="1" applyBorder="1"/>
    <xf numFmtId="168" fontId="6" fillId="0" borderId="26" xfId="1" applyNumberFormat="1" applyFont="1" applyBorder="1" applyAlignment="1">
      <alignment horizontal="center"/>
    </xf>
    <xf numFmtId="9" fontId="6" fillId="0" borderId="3" xfId="2" applyFont="1" applyBorder="1" applyAlignment="1">
      <alignment horizontal="center"/>
    </xf>
    <xf numFmtId="168" fontId="6" fillId="0" borderId="3" xfId="1" applyNumberFormat="1" applyFont="1" applyBorder="1" applyAlignment="1">
      <alignment horizontal="center"/>
    </xf>
    <xf numFmtId="9" fontId="6" fillId="0" borderId="2" xfId="2" applyFont="1" applyBorder="1" applyAlignment="1">
      <alignment horizontal="center"/>
    </xf>
    <xf numFmtId="164" fontId="26" fillId="0" borderId="1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0" fontId="0" fillId="0" borderId="0" xfId="0" applyBorder="1"/>
    <xf numFmtId="9" fontId="6" fillId="0" borderId="0" xfId="2" applyNumberFormat="1" applyFont="1" applyBorder="1" applyAlignment="1">
      <alignment horizontal="center"/>
    </xf>
    <xf numFmtId="0" fontId="0" fillId="0" borderId="0" xfId="0"/>
    <xf numFmtId="168" fontId="6" fillId="0" borderId="12" xfId="1" applyNumberFormat="1" applyFont="1" applyBorder="1" applyAlignment="1">
      <alignment horizontal="center"/>
    </xf>
    <xf numFmtId="165" fontId="6" fillId="0" borderId="13" xfId="2" applyNumberFormat="1" applyFont="1" applyBorder="1" applyAlignment="1">
      <alignment horizontal="center"/>
    </xf>
    <xf numFmtId="168" fontId="6" fillId="0" borderId="13" xfId="1" applyNumberFormat="1" applyFont="1" applyBorder="1" applyAlignment="1">
      <alignment horizontal="center"/>
    </xf>
    <xf numFmtId="9" fontId="6" fillId="0" borderId="14" xfId="2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168" fontId="21" fillId="0" borderId="37" xfId="0" applyNumberFormat="1" applyFont="1" applyBorder="1" applyAlignment="1">
      <alignment horizontal="center" vertical="center" wrapText="1"/>
    </xf>
    <xf numFmtId="168" fontId="21" fillId="0" borderId="3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49" fontId="0" fillId="0" borderId="36" xfId="0" applyNumberFormat="1" applyFont="1" applyFill="1" applyBorder="1"/>
    <xf numFmtId="0" fontId="0" fillId="0" borderId="36" xfId="0" applyFont="1" applyFill="1" applyBorder="1"/>
    <xf numFmtId="49" fontId="0" fillId="0" borderId="36" xfId="0" applyNumberFormat="1" applyFont="1" applyFill="1" applyBorder="1" applyAlignment="1">
      <alignment horizontal="center"/>
    </xf>
    <xf numFmtId="168" fontId="6" fillId="0" borderId="36" xfId="1" applyNumberFormat="1" applyFont="1" applyFill="1" applyBorder="1" applyAlignment="1">
      <alignment horizontal="center"/>
    </xf>
    <xf numFmtId="0" fontId="0" fillId="0" borderId="36" xfId="0" applyNumberFormat="1" applyFont="1" applyFill="1" applyBorder="1"/>
    <xf numFmtId="0" fontId="0" fillId="0" borderId="36" xfId="0" applyFill="1" applyBorder="1"/>
    <xf numFmtId="168" fontId="0" fillId="0" borderId="36" xfId="0" applyNumberFormat="1" applyFont="1" applyFill="1" applyBorder="1" applyAlignment="1">
      <alignment horizontal="right"/>
    </xf>
    <xf numFmtId="10" fontId="6" fillId="0" borderId="13" xfId="2" applyNumberFormat="1" applyFont="1" applyBorder="1" applyAlignment="1">
      <alignment horizontal="center"/>
    </xf>
    <xf numFmtId="10" fontId="6" fillId="0" borderId="3" xfId="2" applyNumberFormat="1" applyFont="1" applyBorder="1" applyAlignment="1">
      <alignment horizontal="center"/>
    </xf>
    <xf numFmtId="49" fontId="0" fillId="0" borderId="7" xfId="0" applyNumberFormat="1" applyFont="1" applyBorder="1"/>
    <xf numFmtId="0" fontId="0" fillId="0" borderId="23" xfId="0" applyFont="1" applyBorder="1"/>
    <xf numFmtId="168" fontId="6" fillId="0" borderId="23" xfId="1" applyNumberFormat="1" applyFont="1" applyBorder="1" applyAlignment="1">
      <alignment horizontal="center"/>
    </xf>
    <xf numFmtId="49" fontId="4" fillId="0" borderId="23" xfId="0" applyNumberFormat="1" applyFont="1" applyBorder="1"/>
    <xf numFmtId="168" fontId="6" fillId="0" borderId="7" xfId="1" applyNumberFormat="1" applyFont="1" applyBorder="1" applyAlignment="1">
      <alignment horizontal="center"/>
    </xf>
    <xf numFmtId="0" fontId="0" fillId="0" borderId="23" xfId="0" applyNumberFormat="1" applyFont="1" applyBorder="1"/>
    <xf numFmtId="0" fontId="0" fillId="0" borderId="7" xfId="0" applyNumberFormat="1" applyFont="1" applyBorder="1"/>
    <xf numFmtId="2" fontId="0" fillId="0" borderId="23" xfId="0" applyNumberFormat="1" applyFont="1" applyBorder="1"/>
    <xf numFmtId="1" fontId="0" fillId="0" borderId="36" xfId="0" applyNumberFormat="1" applyFont="1" applyFill="1" applyBorder="1"/>
    <xf numFmtId="0" fontId="42" fillId="0" borderId="0" xfId="0" applyFont="1"/>
    <xf numFmtId="168" fontId="43" fillId="0" borderId="12" xfId="1" applyNumberFormat="1" applyFont="1" applyBorder="1" applyAlignment="1">
      <alignment horizontal="center"/>
    </xf>
    <xf numFmtId="165" fontId="43" fillId="0" borderId="13" xfId="2" applyNumberFormat="1" applyFont="1" applyBorder="1" applyAlignment="1">
      <alignment horizontal="center"/>
    </xf>
    <xf numFmtId="168" fontId="43" fillId="0" borderId="13" xfId="1" applyNumberFormat="1" applyFont="1" applyBorder="1" applyAlignment="1">
      <alignment horizontal="center"/>
    </xf>
    <xf numFmtId="10" fontId="43" fillId="0" borderId="13" xfId="2" applyNumberFormat="1" applyFont="1" applyBorder="1" applyAlignment="1">
      <alignment horizontal="center"/>
    </xf>
    <xf numFmtId="9" fontId="43" fillId="0" borderId="14" xfId="2" applyFont="1" applyBorder="1" applyAlignment="1">
      <alignment horizontal="center"/>
    </xf>
    <xf numFmtId="14" fontId="0" fillId="12" borderId="0" xfId="0" applyNumberFormat="1" applyFill="1"/>
    <xf numFmtId="0" fontId="43" fillId="0" borderId="40" xfId="0" applyFont="1" applyFill="1" applyBorder="1" applyAlignment="1" applyProtection="1">
      <alignment vertical="center" wrapText="1"/>
    </xf>
    <xf numFmtId="168" fontId="6" fillId="0" borderId="36" xfId="1" applyNumberFormat="1" applyFont="1" applyBorder="1" applyAlignment="1">
      <alignment horizontal="center"/>
    </xf>
    <xf numFmtId="49" fontId="0" fillId="0" borderId="36" xfId="0" applyNumberFormat="1" applyFont="1" applyBorder="1"/>
    <xf numFmtId="0" fontId="0" fillId="0" borderId="36" xfId="0" applyFont="1" applyBorder="1"/>
    <xf numFmtId="49" fontId="0" fillId="0" borderId="36" xfId="0" applyNumberFormat="1" applyFont="1" applyBorder="1" applyAlignment="1">
      <alignment horizontal="center"/>
    </xf>
    <xf numFmtId="168" fontId="43" fillId="0" borderId="6" xfId="1" applyNumberFormat="1" applyFont="1" applyBorder="1" applyAlignment="1">
      <alignment horizontal="center"/>
    </xf>
    <xf numFmtId="168" fontId="43" fillId="0" borderId="0" xfId="1" applyNumberFormat="1" applyFont="1" applyBorder="1" applyAlignment="1">
      <alignment horizontal="center"/>
    </xf>
    <xf numFmtId="8" fontId="43" fillId="0" borderId="0" xfId="2" applyNumberFormat="1" applyFont="1" applyBorder="1" applyAlignment="1">
      <alignment horizontal="center"/>
    </xf>
    <xf numFmtId="8" fontId="43" fillId="0" borderId="13" xfId="2" applyNumberFormat="1" applyFont="1" applyBorder="1" applyAlignment="1">
      <alignment horizontal="center"/>
    </xf>
    <xf numFmtId="8" fontId="43" fillId="0" borderId="14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168" fontId="21" fillId="0" borderId="36" xfId="0" applyNumberFormat="1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49" fontId="0" fillId="0" borderId="36" xfId="0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9" fontId="6" fillId="0" borderId="36" xfId="2" applyFont="1" applyBorder="1" applyAlignment="1">
      <alignment horizontal="center"/>
    </xf>
    <xf numFmtId="165" fontId="6" fillId="0" borderId="36" xfId="2" applyNumberFormat="1" applyFont="1" applyBorder="1" applyAlignment="1">
      <alignment horizontal="center"/>
    </xf>
    <xf numFmtId="49" fontId="4" fillId="0" borderId="36" xfId="0" applyNumberFormat="1" applyFont="1" applyBorder="1"/>
    <xf numFmtId="168" fontId="0" fillId="0" borderId="36" xfId="0" applyNumberFormat="1" applyFont="1" applyBorder="1"/>
    <xf numFmtId="165" fontId="0" fillId="0" borderId="36" xfId="2" applyNumberFormat="1" applyFont="1" applyBorder="1"/>
    <xf numFmtId="10" fontId="0" fillId="0" borderId="36" xfId="2" applyNumberFormat="1" applyFont="1" applyBorder="1"/>
    <xf numFmtId="168" fontId="0" fillId="0" borderId="36" xfId="0" applyNumberFormat="1" applyFont="1" applyBorder="1" applyAlignment="1">
      <alignment horizontal="center"/>
    </xf>
    <xf numFmtId="0" fontId="0" fillId="0" borderId="36" xfId="0" applyBorder="1"/>
    <xf numFmtId="168" fontId="0" fillId="0" borderId="36" xfId="0" applyNumberFormat="1" applyBorder="1"/>
    <xf numFmtId="10" fontId="6" fillId="0" borderId="36" xfId="2" applyNumberFormat="1" applyFont="1" applyBorder="1" applyAlignment="1">
      <alignment horizontal="center"/>
    </xf>
    <xf numFmtId="10" fontId="5" fillId="0" borderId="36" xfId="0" applyNumberFormat="1" applyFont="1" applyBorder="1" applyAlignment="1">
      <alignment horizontal="center" vertical="center" wrapText="1"/>
    </xf>
    <xf numFmtId="10" fontId="6" fillId="0" borderId="36" xfId="2" applyNumberFormat="1" applyFont="1" applyBorder="1" applyAlignment="1">
      <alignment horizontal="center" vertical="center"/>
    </xf>
    <xf numFmtId="10" fontId="0" fillId="0" borderId="36" xfId="0" applyNumberFormat="1" applyFont="1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6" xfId="0" applyNumberFormat="1" applyFont="1" applyFill="1" applyBorder="1" applyAlignment="1">
      <alignment horizontal="center" vertical="center" wrapText="1"/>
    </xf>
    <xf numFmtId="2" fontId="0" fillId="0" borderId="36" xfId="0" applyNumberFormat="1" applyFont="1" applyFill="1" applyBorder="1" applyAlignment="1">
      <alignment horizontal="center" vertical="center" wrapText="1"/>
    </xf>
    <xf numFmtId="44" fontId="0" fillId="0" borderId="36" xfId="1" applyFont="1" applyFill="1" applyBorder="1" applyAlignment="1">
      <alignment horizontal="center" vertical="center" wrapText="1"/>
    </xf>
    <xf numFmtId="44" fontId="0" fillId="0" borderId="36" xfId="1" applyFont="1" applyFill="1" applyBorder="1"/>
    <xf numFmtId="49" fontId="4" fillId="0" borderId="3" xfId="0" applyNumberFormat="1" applyFont="1" applyBorder="1" applyAlignment="1">
      <alignment horizontal="center" vertical="center"/>
    </xf>
    <xf numFmtId="0" fontId="43" fillId="0" borderId="40" xfId="0" applyFont="1" applyFill="1" applyBorder="1" applyAlignment="1" applyProtection="1">
      <alignment horizontal="center" vertical="center" wrapText="1"/>
    </xf>
    <xf numFmtId="8" fontId="6" fillId="0" borderId="1" xfId="2" applyNumberFormat="1" applyFont="1" applyBorder="1" applyAlignment="1">
      <alignment horizontal="center"/>
    </xf>
    <xf numFmtId="44" fontId="0" fillId="0" borderId="0" xfId="1" applyFont="1"/>
    <xf numFmtId="44" fontId="0" fillId="0" borderId="0" xfId="0" applyNumberFormat="1"/>
    <xf numFmtId="169" fontId="6" fillId="0" borderId="36" xfId="2" applyNumberFormat="1" applyFont="1" applyBorder="1" applyAlignment="1">
      <alignment horizontal="center"/>
    </xf>
    <xf numFmtId="169" fontId="6" fillId="0" borderId="3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164" fontId="25" fillId="2" borderId="1" xfId="1" applyNumberFormat="1" applyFont="1" applyFill="1" applyBorder="1" applyAlignment="1">
      <alignment horizontal="center" vertical="center"/>
    </xf>
    <xf numFmtId="164" fontId="25" fillId="2" borderId="3" xfId="1" applyNumberFormat="1" applyFont="1" applyFill="1" applyBorder="1" applyAlignment="1">
      <alignment horizontal="center" vertical="center"/>
    </xf>
    <xf numFmtId="164" fontId="25" fillId="3" borderId="1" xfId="1" applyNumberFormat="1" applyFont="1" applyFill="1" applyBorder="1" applyAlignment="1">
      <alignment horizontal="center" vertical="center"/>
    </xf>
    <xf numFmtId="164" fontId="25" fillId="3" borderId="3" xfId="1" applyNumberFormat="1" applyFont="1" applyFill="1" applyBorder="1" applyAlignment="1">
      <alignment horizontal="center" vertical="center"/>
    </xf>
    <xf numFmtId="164" fontId="25" fillId="3" borderId="2" xfId="1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164" fontId="10" fillId="11" borderId="18" xfId="1" applyNumberFormat="1" applyFont="1" applyFill="1" applyBorder="1" applyAlignment="1">
      <alignment horizontal="center" vertical="center"/>
    </xf>
    <xf numFmtId="164" fontId="10" fillId="11" borderId="19" xfId="1" applyNumberFormat="1" applyFont="1" applyFill="1" applyBorder="1" applyAlignment="1">
      <alignment horizontal="center" vertical="center"/>
    </xf>
    <xf numFmtId="164" fontId="10" fillId="11" borderId="17" xfId="1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8" fillId="9" borderId="18" xfId="1" applyNumberFormat="1" applyFont="1" applyFill="1" applyBorder="1" applyAlignment="1">
      <alignment horizontal="center" vertical="center"/>
    </xf>
    <xf numFmtId="164" fontId="8" fillId="9" borderId="19" xfId="1" applyNumberFormat="1" applyFont="1" applyFill="1" applyBorder="1" applyAlignment="1">
      <alignment horizontal="center" vertical="center"/>
    </xf>
    <xf numFmtId="164" fontId="8" fillId="9" borderId="17" xfId="1" applyNumberFormat="1" applyFont="1" applyFill="1" applyBorder="1" applyAlignment="1">
      <alignment horizontal="center" vertical="center"/>
    </xf>
    <xf numFmtId="164" fontId="8" fillId="4" borderId="7" xfId="1" applyNumberFormat="1" applyFont="1" applyFill="1" applyBorder="1" applyAlignment="1">
      <alignment horizontal="center" vertical="center"/>
    </xf>
    <xf numFmtId="164" fontId="8" fillId="4" borderId="23" xfId="1" applyNumberFormat="1" applyFont="1" applyFill="1" applyBorder="1" applyAlignment="1">
      <alignment horizontal="center" vertical="center"/>
    </xf>
    <xf numFmtId="164" fontId="8" fillId="10" borderId="6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9" fillId="12" borderId="36" xfId="0" applyFont="1" applyFill="1" applyBorder="1" applyAlignment="1">
      <alignment horizontal="center"/>
    </xf>
    <xf numFmtId="164" fontId="10" fillId="11" borderId="36" xfId="1" applyNumberFormat="1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/>
    </xf>
    <xf numFmtId="164" fontId="8" fillId="4" borderId="36" xfId="1" applyNumberFormat="1" applyFont="1" applyFill="1" applyBorder="1" applyAlignment="1">
      <alignment horizontal="center" vertical="center"/>
    </xf>
    <xf numFmtId="164" fontId="8" fillId="10" borderId="36" xfId="1" applyNumberFormat="1" applyFont="1" applyFill="1" applyBorder="1" applyAlignment="1">
      <alignment horizontal="center" vertical="center"/>
    </xf>
    <xf numFmtId="164" fontId="8" fillId="9" borderId="36" xfId="1" applyNumberFormat="1" applyFont="1" applyFill="1" applyBorder="1" applyAlignment="1">
      <alignment horizontal="center" vertical="center"/>
    </xf>
    <xf numFmtId="164" fontId="10" fillId="11" borderId="13" xfId="1" applyNumberFormat="1" applyFont="1" applyFill="1" applyBorder="1" applyAlignment="1">
      <alignment horizontal="center" vertical="center"/>
    </xf>
    <xf numFmtId="164" fontId="8" fillId="10" borderId="18" xfId="1" applyNumberFormat="1" applyFont="1" applyFill="1" applyBorder="1" applyAlignment="1">
      <alignment horizontal="center" vertical="center"/>
    </xf>
    <xf numFmtId="164" fontId="8" fillId="10" borderId="19" xfId="1" applyNumberFormat="1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left"/>
    </xf>
    <xf numFmtId="164" fontId="26" fillId="0" borderId="36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right"/>
    </xf>
    <xf numFmtId="6" fontId="0" fillId="0" borderId="36" xfId="1" applyNumberFormat="1" applyFont="1" applyBorder="1"/>
    <xf numFmtId="9" fontId="21" fillId="0" borderId="38" xfId="2" applyFont="1" applyBorder="1" applyAlignment="1">
      <alignment horizontal="center" vertical="center" wrapText="1"/>
    </xf>
    <xf numFmtId="49" fontId="1" fillId="0" borderId="40" xfId="0" applyNumberFormat="1" applyFont="1" applyFill="1" applyBorder="1" applyAlignment="1" applyProtection="1">
      <alignment vertical="center" wrapText="1"/>
    </xf>
    <xf numFmtId="0" fontId="1" fillId="0" borderId="40" xfId="0" applyFont="1" applyFill="1" applyBorder="1" applyAlignment="1" applyProtection="1">
      <alignment vertical="center" wrapText="1"/>
    </xf>
    <xf numFmtId="49" fontId="1" fillId="0" borderId="40" xfId="0" applyNumberFormat="1" applyFont="1" applyFill="1" applyBorder="1" applyAlignment="1" applyProtection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/>
    </xf>
    <xf numFmtId="165" fontId="1" fillId="0" borderId="36" xfId="2" applyNumberFormat="1" applyFont="1" applyBorder="1" applyAlignment="1">
      <alignment horizontal="center"/>
    </xf>
    <xf numFmtId="168" fontId="1" fillId="0" borderId="36" xfId="1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8" fontId="1" fillId="0" borderId="36" xfId="2" applyNumberFormat="1" applyFont="1" applyBorder="1" applyAlignment="1">
      <alignment horizontal="center" vertical="center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334" totalsRowShown="0" headerRowDxfId="51" tableBorderDxfId="50">
  <autoFilter ref="A5:O334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1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180" totalsRowShown="0" headerRowDxfId="34" tableBorderDxfId="33">
  <autoFilter ref="A5:O180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29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507" totalsRowShown="0" headerRowDxfId="17" dataDxfId="16" tableBorderDxfId="15">
  <autoFilter ref="A5:O507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/>
    <tableColumn id="14" xr3:uid="{00000000-0010-0000-0200-00000E000000}" name="Total Units2" dataDxfId="4">
      <calculatedColumnFormula>SUM(Table323[[#This Row],[Single Family ]:[&gt;4 Units ]])</calculatedColumnFormula>
    </tableColumn>
    <tableColumn id="15" xr3:uid="{00000000-0010-0000-0200-00000F000000}" name="Single Family " dataDxfId="3"/>
    <tableColumn id="13" xr3:uid="{00000000-0010-0000-0200-00000D000000}" name="2-4 Units2" dataDxfId="2"/>
    <tableColumn id="12" xr3:uid="{00000000-0010-0000-0200-00000C000000}" name="&gt;4 Units " dataDxfId="1"/>
    <tableColumn id="16" xr3:uid="{00000000-0010-0000-0200-000010000000}" name="Incentives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3" sqref="A3:C3"/>
    </sheetView>
  </sheetViews>
  <sheetFormatPr defaultRowHeight="15"/>
  <cols>
    <col min="1" max="1" width="14.85546875" customWidth="1"/>
    <col min="2" max="2" width="26" customWidth="1"/>
  </cols>
  <sheetData>
    <row r="1" spans="1:3" ht="23.25">
      <c r="A1" s="111" t="s">
        <v>0</v>
      </c>
      <c r="B1" s="112"/>
      <c r="C1" s="113"/>
    </row>
    <row r="2" spans="1:3" ht="23.25">
      <c r="A2" s="114" t="s">
        <v>1</v>
      </c>
      <c r="B2" s="115"/>
      <c r="C2" s="116"/>
    </row>
    <row r="3" spans="1:3" ht="24" thickBot="1">
      <c r="A3" s="117" t="s">
        <v>2</v>
      </c>
      <c r="B3" s="118"/>
      <c r="C3" s="119"/>
    </row>
    <row r="5" spans="1:3">
      <c r="A5" s="11" t="s">
        <v>3</v>
      </c>
      <c r="B5" s="25" t="s">
        <v>4</v>
      </c>
      <c r="C5" s="25"/>
    </row>
    <row r="7" spans="1:3">
      <c r="A7" s="25"/>
      <c r="B7" s="25" t="s">
        <v>5</v>
      </c>
      <c r="C7" s="25"/>
    </row>
    <row r="9" spans="1:3">
      <c r="A9" s="11" t="s">
        <v>6</v>
      </c>
      <c r="B9" s="25" t="s">
        <v>7</v>
      </c>
      <c r="C9" s="25"/>
    </row>
    <row r="10" spans="1:3">
      <c r="A10" s="25"/>
      <c r="B10" s="110" t="s">
        <v>8</v>
      </c>
      <c r="C10" s="110"/>
    </row>
    <row r="11" spans="1:3">
      <c r="A11" s="25"/>
      <c r="B11" s="13" t="s">
        <v>9</v>
      </c>
      <c r="C11" s="25"/>
    </row>
    <row r="12" spans="1:3">
      <c r="A12" s="25"/>
      <c r="B12" s="25" t="s">
        <v>10</v>
      </c>
      <c r="C12" s="25"/>
    </row>
    <row r="15" spans="1:3">
      <c r="A15" s="11" t="s">
        <v>11</v>
      </c>
      <c r="B15" s="12" t="s">
        <v>12</v>
      </c>
      <c r="C15" s="25"/>
    </row>
    <row r="17" spans="1:2">
      <c r="A17" s="11" t="s">
        <v>13</v>
      </c>
      <c r="B17" s="12">
        <v>2021</v>
      </c>
    </row>
    <row r="19" spans="1:2">
      <c r="A19" s="11" t="s">
        <v>14</v>
      </c>
      <c r="B19" s="64">
        <v>44743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4.85546875" customWidth="1"/>
    <col min="2" max="6" width="15.28515625" bestFit="1" customWidth="1"/>
    <col min="7" max="7" width="14.28515625" bestFit="1" customWidth="1"/>
    <col min="8" max="8" width="15.28515625" bestFit="1" customWidth="1"/>
    <col min="9" max="9" width="12.5703125" bestFit="1" customWidth="1"/>
    <col min="10" max="10" width="17.5703125" customWidth="1"/>
    <col min="11" max="11" width="18.7109375" bestFit="1" customWidth="1"/>
    <col min="12" max="12" width="12.5703125" bestFit="1" customWidth="1"/>
  </cols>
  <sheetData>
    <row r="1" spans="1:11" s="1" customFormat="1">
      <c r="A1" s="161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127" t="s">
        <v>16</v>
      </c>
      <c r="B2" s="120" t="s">
        <v>17</v>
      </c>
      <c r="C2" s="120"/>
      <c r="D2" s="121"/>
      <c r="E2" s="122" t="s">
        <v>18</v>
      </c>
      <c r="F2" s="123"/>
      <c r="G2" s="123"/>
      <c r="H2" s="124" t="s">
        <v>19</v>
      </c>
      <c r="I2" s="125"/>
      <c r="J2" s="126"/>
      <c r="K2" s="25"/>
    </row>
    <row r="3" spans="1:11">
      <c r="A3" s="128"/>
      <c r="B3" s="20" t="s">
        <v>20</v>
      </c>
      <c r="C3" s="162" t="s">
        <v>21</v>
      </c>
      <c r="D3" s="21" t="s">
        <v>22</v>
      </c>
      <c r="E3" s="20" t="s">
        <v>20</v>
      </c>
      <c r="F3" s="21" t="s">
        <v>21</v>
      </c>
      <c r="G3" s="162" t="s">
        <v>22</v>
      </c>
      <c r="H3" s="20" t="s">
        <v>20</v>
      </c>
      <c r="I3" s="162" t="s">
        <v>21</v>
      </c>
      <c r="J3" s="22" t="s">
        <v>22</v>
      </c>
      <c r="K3" s="25"/>
    </row>
    <row r="4" spans="1:11" ht="14.65" customHeight="1">
      <c r="A4" s="163" t="s">
        <v>23</v>
      </c>
      <c r="B4" s="164">
        <f>SUM(C4:D4)</f>
        <v>22535123.010000013</v>
      </c>
      <c r="C4" s="164">
        <f>F4+I4</f>
        <v>10037596.805089071</v>
      </c>
      <c r="D4" s="164">
        <f>G4+J4</f>
        <v>12497526.204910941</v>
      </c>
      <c r="E4" s="164">
        <f>SUM(F4:G4)</f>
        <v>13879276.818921505</v>
      </c>
      <c r="F4" s="164">
        <f>'2.) Small Load'!H334</f>
        <v>9920837.9213258997</v>
      </c>
      <c r="G4" s="164">
        <f>'2.) Small Load'!L334</f>
        <v>3958438.8975956053</v>
      </c>
      <c r="H4" s="164">
        <f>SUM(I4:J4)</f>
        <v>8655846.1910785083</v>
      </c>
      <c r="I4" s="164">
        <f>'3.) Large Load'!H180</f>
        <v>116758.88376317247</v>
      </c>
      <c r="J4" s="164">
        <f>'3.) Large Load'!L180</f>
        <v>8539087.3073153365</v>
      </c>
      <c r="K4" s="25"/>
    </row>
    <row r="5" spans="1:11" ht="14.65" customHeight="1">
      <c r="A5" s="163" t="s">
        <v>24</v>
      </c>
      <c r="B5" s="164">
        <f>SUM(C5:D5)</f>
        <v>32390576.870000001</v>
      </c>
      <c r="C5" s="164">
        <f>F5+I5</f>
        <v>12095043.760000002</v>
      </c>
      <c r="D5" s="164">
        <f>G5+J5</f>
        <v>20295533.109999999</v>
      </c>
      <c r="E5" s="164">
        <f>SUM(F5:G5)</f>
        <v>22621425.559999999</v>
      </c>
      <c r="F5" s="164">
        <f>'2.) Small Load'!J334</f>
        <v>11519360.850000001</v>
      </c>
      <c r="G5" s="164">
        <f>'2.) Small Load'!N334</f>
        <v>11102064.709999997</v>
      </c>
      <c r="H5" s="164">
        <f>SUM(I5:J5)</f>
        <v>9769151.3100000005</v>
      </c>
      <c r="I5" s="164">
        <f>'3.) Large Load'!J180</f>
        <v>575682.91</v>
      </c>
      <c r="J5" s="164">
        <f>'3.) Large Load'!N180</f>
        <v>9193468.4000000004</v>
      </c>
      <c r="K5" s="25"/>
    </row>
    <row r="6" spans="1:1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>
      <c r="A7" s="58" t="s">
        <v>25</v>
      </c>
      <c r="B7" s="106"/>
      <c r="C7" s="107"/>
      <c r="D7" s="107"/>
      <c r="E7" s="107"/>
      <c r="F7" s="107"/>
      <c r="G7" s="107"/>
      <c r="H7" s="107"/>
      <c r="I7" s="107"/>
      <c r="J7" s="107"/>
      <c r="K7" s="25"/>
    </row>
    <row r="8" spans="1:11">
      <c r="A8" s="25" t="s">
        <v>26</v>
      </c>
      <c r="B8" s="8"/>
      <c r="C8" s="8"/>
      <c r="D8" s="8"/>
      <c r="E8" s="8"/>
      <c r="F8" s="8"/>
      <c r="G8" s="8"/>
      <c r="H8" s="8"/>
      <c r="I8" s="8"/>
      <c r="J8" s="8"/>
      <c r="K8" s="25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42"/>
  <sheetViews>
    <sheetView zoomScale="80" zoomScaleNormal="80" workbookViewId="0">
      <pane xSplit="3" ySplit="5" topLeftCell="D322" activePane="bottomRight" state="frozen"/>
      <selection pane="bottomRight" activeCell="G334" sqref="G334"/>
      <selection pane="bottomLeft" activeCell="A6" sqref="A6"/>
      <selection pane="topRight" activeCell="D1" sqref="D1"/>
    </sheetView>
  </sheetViews>
  <sheetFormatPr defaultRowHeight="15"/>
  <cols>
    <col min="1" max="1" width="15.7109375" customWidth="1"/>
    <col min="2" max="2" width="20.42578125" customWidth="1"/>
    <col min="3" max="3" width="20" style="75" customWidth="1"/>
    <col min="4" max="4" width="22.7109375" style="8" customWidth="1"/>
    <col min="5" max="5" width="27.28515625" style="6" customWidth="1"/>
    <col min="6" max="6" width="25" style="8" customWidth="1"/>
    <col min="7" max="7" width="34.42578125" style="6" customWidth="1"/>
    <col min="8" max="8" width="33" bestFit="1" customWidth="1"/>
    <col min="9" max="9" width="43.5703125" bestFit="1" customWidth="1"/>
    <col min="10" max="10" width="38.5703125" customWidth="1"/>
    <col min="11" max="11" width="49.28515625" customWidth="1"/>
    <col min="12" max="12" width="22.7109375" customWidth="1"/>
    <col min="13" max="13" width="32.7109375" customWidth="1"/>
    <col min="14" max="14" width="31.28515625" customWidth="1"/>
    <col min="15" max="15" width="41.28515625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9">
      <c r="A1" s="132" t="s">
        <v>27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  <c r="P1" s="2"/>
      <c r="Q1" s="2"/>
      <c r="R1" s="2"/>
      <c r="S1" s="2"/>
    </row>
    <row r="2" spans="1:19" ht="15.75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25"/>
      <c r="Q2" s="25"/>
      <c r="R2" s="25"/>
      <c r="S2" s="25"/>
    </row>
    <row r="3" spans="1:19" ht="16.5" thickBot="1">
      <c r="A3" s="145" t="s">
        <v>15</v>
      </c>
      <c r="B3" s="146"/>
      <c r="C3" s="146"/>
      <c r="D3" s="129" t="s">
        <v>18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1"/>
      <c r="P3" s="25"/>
      <c r="Q3" s="25"/>
      <c r="R3" s="25"/>
      <c r="S3" s="25"/>
    </row>
    <row r="4" spans="1:19" ht="15.75" thickBot="1">
      <c r="A4" s="147"/>
      <c r="B4" s="148"/>
      <c r="C4" s="149"/>
      <c r="D4" s="141" t="s">
        <v>20</v>
      </c>
      <c r="E4" s="142"/>
      <c r="F4" s="142"/>
      <c r="G4" s="142"/>
      <c r="H4" s="143" t="s">
        <v>21</v>
      </c>
      <c r="I4" s="144"/>
      <c r="J4" s="144"/>
      <c r="K4" s="144"/>
      <c r="L4" s="138" t="s">
        <v>22</v>
      </c>
      <c r="M4" s="139"/>
      <c r="N4" s="139"/>
      <c r="O4" s="140"/>
      <c r="P4" s="25"/>
      <c r="Q4" s="25"/>
      <c r="R4" s="25"/>
      <c r="S4" s="25"/>
    </row>
    <row r="5" spans="1:19" ht="18.75" thickBot="1">
      <c r="A5" s="31" t="s">
        <v>28</v>
      </c>
      <c r="B5" s="32" t="s">
        <v>29</v>
      </c>
      <c r="C5" s="33" t="s">
        <v>30</v>
      </c>
      <c r="D5" s="34" t="s">
        <v>31</v>
      </c>
      <c r="E5" s="165" t="s">
        <v>32</v>
      </c>
      <c r="F5" s="35" t="s">
        <v>33</v>
      </c>
      <c r="G5" s="165" t="s">
        <v>34</v>
      </c>
      <c r="H5" s="3" t="s">
        <v>35</v>
      </c>
      <c r="I5" s="4" t="s">
        <v>36</v>
      </c>
      <c r="J5" s="4" t="s">
        <v>37</v>
      </c>
      <c r="K5" s="4" t="s">
        <v>38</v>
      </c>
      <c r="L5" s="3" t="s">
        <v>39</v>
      </c>
      <c r="M5" s="4" t="s">
        <v>40</v>
      </c>
      <c r="N5" s="4" t="s">
        <v>41</v>
      </c>
      <c r="O5" s="5" t="s">
        <v>42</v>
      </c>
      <c r="P5" s="25"/>
      <c r="Q5" s="25"/>
      <c r="R5" s="25"/>
      <c r="S5" s="25"/>
    </row>
    <row r="6" spans="1:19" s="25" customFormat="1" ht="15.75" thickBot="1">
      <c r="A6" s="65" t="s">
        <v>43</v>
      </c>
      <c r="B6" s="65" t="s">
        <v>44</v>
      </c>
      <c r="C6" s="104" t="s">
        <v>45</v>
      </c>
      <c r="D6" s="9">
        <f>Table3[[#This Row],[Residential CLM $ Collected]]+Table3[[#This Row],[C&amp;I CLM $ Collected]]</f>
        <v>340.39189341309134</v>
      </c>
      <c r="E6" s="24">
        <f>Table3[[#This Row],[CLM $ Collected ]]/'1.) CLM Reference'!$B$4</f>
        <v>1.5104949427701888E-5</v>
      </c>
      <c r="F6" s="7">
        <f>Table3[[#This Row],[Residential Incentive Disbursements]]+Table3[[#This Row],[C&amp;I Incentive Disbursements]]</f>
        <v>0</v>
      </c>
      <c r="G6" s="10">
        <f>Table3[[#This Row],[Incentive Disbursements]]/'1.) CLM Reference'!$B$5</f>
        <v>0</v>
      </c>
      <c r="H6" s="26">
        <v>340.39189341309134</v>
      </c>
      <c r="I6" s="27">
        <f>Table3[[#This Row],[CLM $ Collected ]]/'1.) CLM Reference'!$B$4</f>
        <v>1.5104949427701888E-5</v>
      </c>
      <c r="J6" s="28">
        <v>0</v>
      </c>
      <c r="K6" s="27">
        <f>Table3[[#This Row],[Incentive Disbursements]]/'1.) CLM Reference'!$B$5</f>
        <v>0</v>
      </c>
      <c r="L6" s="26">
        <v>0</v>
      </c>
      <c r="M6" s="47">
        <f>Table3[[#This Row],[CLM $ Collected ]]/'1.) CLM Reference'!$B$4</f>
        <v>1.5104949427701888E-5</v>
      </c>
      <c r="N6" s="28">
        <v>0</v>
      </c>
      <c r="O6" s="29">
        <f>Table3[[#This Row],[Incentive Disbursements]]/'1.) CLM Reference'!$B$5</f>
        <v>0</v>
      </c>
    </row>
    <row r="7" spans="1:19" s="25" customFormat="1" ht="15.75" thickBot="1">
      <c r="A7" s="65" t="s">
        <v>46</v>
      </c>
      <c r="B7" s="65" t="s">
        <v>44</v>
      </c>
      <c r="C7" s="104" t="s">
        <v>45</v>
      </c>
      <c r="D7" s="9">
        <f>Table3[[#This Row],[Residential CLM $ Collected]]+Table3[[#This Row],[C&amp;I CLM $ Collected]]</f>
        <v>695.21088895304808</v>
      </c>
      <c r="E7" s="24">
        <f>Table3[[#This Row],[CLM $ Collected ]]/'1.) CLM Reference'!$B$4</f>
        <v>3.085010401960294E-5</v>
      </c>
      <c r="F7" s="7">
        <f>Table3[[#This Row],[Residential Incentive Disbursements]]+Table3[[#This Row],[C&amp;I Incentive Disbursements]]</f>
        <v>0</v>
      </c>
      <c r="G7" s="10">
        <f>Table3[[#This Row],[Incentive Disbursements]]/'1.) CLM Reference'!$B$5</f>
        <v>0</v>
      </c>
      <c r="H7" s="26">
        <v>695.21088895304808</v>
      </c>
      <c r="I7" s="27">
        <f>Table3[[#This Row],[CLM $ Collected ]]/'1.) CLM Reference'!$B$4</f>
        <v>3.085010401960294E-5</v>
      </c>
      <c r="J7" s="28">
        <v>0</v>
      </c>
      <c r="K7" s="27">
        <f>Table3[[#This Row],[Incentive Disbursements]]/'1.) CLM Reference'!$B$5</f>
        <v>0</v>
      </c>
      <c r="L7" s="26">
        <v>0</v>
      </c>
      <c r="M7" s="47">
        <f>Table3[[#This Row],[CLM $ Collected ]]/'1.) CLM Reference'!$B$4</f>
        <v>3.085010401960294E-5</v>
      </c>
      <c r="N7" s="28">
        <v>0</v>
      </c>
      <c r="O7" s="29">
        <f>Table3[[#This Row],[Incentive Disbursements]]/'1.) CLM Reference'!$B$5</f>
        <v>0</v>
      </c>
    </row>
    <row r="8" spans="1:19" s="25" customFormat="1" ht="15.75" thickBot="1">
      <c r="A8" s="65" t="s">
        <v>47</v>
      </c>
      <c r="B8" s="65" t="s">
        <v>48</v>
      </c>
      <c r="C8" s="104" t="s">
        <v>49</v>
      </c>
      <c r="D8" s="9">
        <f>Table3[[#This Row],[Residential CLM $ Collected]]+Table3[[#This Row],[C&amp;I CLM $ Collected]]</f>
        <v>0.72020093817311936</v>
      </c>
      <c r="E8" s="24">
        <f>Table3[[#This Row],[CLM $ Collected ]]/'1.) CLM Reference'!$B$4</f>
        <v>3.1959041796822169E-8</v>
      </c>
      <c r="F8" s="7">
        <f>Table3[[#This Row],[Residential Incentive Disbursements]]+Table3[[#This Row],[C&amp;I Incentive Disbursements]]</f>
        <v>245</v>
      </c>
      <c r="G8" s="10">
        <f>Table3[[#This Row],[Incentive Disbursements]]/'1.) CLM Reference'!$B$5</f>
        <v>7.5639282678820652E-6</v>
      </c>
      <c r="H8" s="26">
        <v>0</v>
      </c>
      <c r="I8" s="27">
        <f>Table3[[#This Row],[CLM $ Collected ]]/'1.) CLM Reference'!$B$4</f>
        <v>3.1959041796822169E-8</v>
      </c>
      <c r="J8" s="28">
        <v>0</v>
      </c>
      <c r="K8" s="27">
        <f>Table3[[#This Row],[Incentive Disbursements]]/'1.) CLM Reference'!$B$5</f>
        <v>7.5639282678820652E-6</v>
      </c>
      <c r="L8" s="26">
        <v>0.72020093817311936</v>
      </c>
      <c r="M8" s="47">
        <f>Table3[[#This Row],[CLM $ Collected ]]/'1.) CLM Reference'!$B$4</f>
        <v>3.1959041796822169E-8</v>
      </c>
      <c r="N8" s="28">
        <v>245</v>
      </c>
      <c r="O8" s="29">
        <f>Table3[[#This Row],[Incentive Disbursements]]/'1.) CLM Reference'!$B$5</f>
        <v>7.5639282678820652E-6</v>
      </c>
    </row>
    <row r="9" spans="1:19" s="25" customFormat="1" ht="15.75" thickBot="1">
      <c r="A9" s="65" t="s">
        <v>47</v>
      </c>
      <c r="B9" s="65" t="s">
        <v>50</v>
      </c>
      <c r="C9" s="104" t="s">
        <v>49</v>
      </c>
      <c r="D9" s="9">
        <f>Table3[[#This Row],[Residential CLM $ Collected]]+Table3[[#This Row],[C&amp;I CLM $ Collected]]</f>
        <v>61830.270826824759</v>
      </c>
      <c r="E9" s="24">
        <f>Table3[[#This Row],[CLM $ Collected ]]/'1.) CLM Reference'!$B$4</f>
        <v>2.7437290135663974E-3</v>
      </c>
      <c r="F9" s="7">
        <f>Table3[[#This Row],[Residential Incentive Disbursements]]+Table3[[#This Row],[C&amp;I Incentive Disbursements]]</f>
        <v>161602.66999999998</v>
      </c>
      <c r="G9" s="10">
        <f>Table3[[#This Row],[Incentive Disbursements]]/'1.) CLM Reference'!$B$5</f>
        <v>4.9891877705233343E-3</v>
      </c>
      <c r="H9" s="26">
        <v>50100.824430739907</v>
      </c>
      <c r="I9" s="27">
        <f>Table3[[#This Row],[CLM $ Collected ]]/'1.) CLM Reference'!$B$4</f>
        <v>2.7437290135663974E-3</v>
      </c>
      <c r="J9" s="28">
        <v>62175.669999999991</v>
      </c>
      <c r="K9" s="27">
        <f>Table3[[#This Row],[Incentive Disbursements]]/'1.) CLM Reference'!$B$5</f>
        <v>4.9891877705233343E-3</v>
      </c>
      <c r="L9" s="26">
        <v>11729.446396084853</v>
      </c>
      <c r="M9" s="47">
        <f>Table3[[#This Row],[CLM $ Collected ]]/'1.) CLM Reference'!$B$4</f>
        <v>2.7437290135663974E-3</v>
      </c>
      <c r="N9" s="28">
        <v>99427</v>
      </c>
      <c r="O9" s="29">
        <f>Table3[[#This Row],[Incentive Disbursements]]/'1.) CLM Reference'!$B$5</f>
        <v>4.9891877705233343E-3</v>
      </c>
    </row>
    <row r="10" spans="1:19" s="25" customFormat="1" ht="15.75" thickBot="1">
      <c r="A10" s="65" t="s">
        <v>47</v>
      </c>
      <c r="B10" s="65" t="s">
        <v>51</v>
      </c>
      <c r="C10" s="104" t="s">
        <v>49</v>
      </c>
      <c r="D10" s="9">
        <f>Table3[[#This Row],[Residential CLM $ Collected]]+Table3[[#This Row],[C&amp;I CLM $ Collected]]</f>
        <v>85.016027413192248</v>
      </c>
      <c r="E10" s="24">
        <f>Table3[[#This Row],[CLM $ Collected ]]/'1.) CLM Reference'!$B$4</f>
        <v>3.772600991592821E-6</v>
      </c>
      <c r="F10" s="7">
        <f>Table3[[#This Row],[Residential Incentive Disbursements]]+Table3[[#This Row],[C&amp;I Incentive Disbursements]]</f>
        <v>0</v>
      </c>
      <c r="G10" s="10">
        <f>Table3[[#This Row],[Incentive Disbursements]]/'1.) CLM Reference'!$B$5</f>
        <v>0</v>
      </c>
      <c r="H10" s="26">
        <v>0</v>
      </c>
      <c r="I10" s="27">
        <f>Table3[[#This Row],[CLM $ Collected ]]/'1.) CLM Reference'!$B$4</f>
        <v>3.772600991592821E-6</v>
      </c>
      <c r="J10" s="28">
        <v>0</v>
      </c>
      <c r="K10" s="27">
        <f>Table3[[#This Row],[Incentive Disbursements]]/'1.) CLM Reference'!$B$5</f>
        <v>0</v>
      </c>
      <c r="L10" s="26">
        <v>85.016027413192248</v>
      </c>
      <c r="M10" s="47">
        <f>Table3[[#This Row],[CLM $ Collected ]]/'1.) CLM Reference'!$B$4</f>
        <v>3.772600991592821E-6</v>
      </c>
      <c r="N10" s="28">
        <v>0</v>
      </c>
      <c r="O10" s="29">
        <f>Table3[[#This Row],[Incentive Disbursements]]/'1.) CLM Reference'!$B$5</f>
        <v>0</v>
      </c>
    </row>
    <row r="11" spans="1:19" s="25" customFormat="1" ht="15.75" thickBot="1">
      <c r="A11" s="65" t="s">
        <v>52</v>
      </c>
      <c r="B11" s="65" t="s">
        <v>50</v>
      </c>
      <c r="C11" s="104" t="s">
        <v>49</v>
      </c>
      <c r="D11" s="9">
        <f>Table3[[#This Row],[Residential CLM $ Collected]]+Table3[[#This Row],[C&amp;I CLM $ Collected]]</f>
        <v>79232.19524552286</v>
      </c>
      <c r="E11" s="24">
        <f>Table3[[#This Row],[CLM $ Collected ]]/'1.) CLM Reference'!$B$4</f>
        <v>3.5159424339668965E-3</v>
      </c>
      <c r="F11" s="7">
        <f>Table3[[#This Row],[Residential Incentive Disbursements]]+Table3[[#This Row],[C&amp;I Incentive Disbursements]]</f>
        <v>74392.920000000013</v>
      </c>
      <c r="G11" s="10">
        <f>Table3[[#This Row],[Incentive Disbursements]]/'1.) CLM Reference'!$B$5</f>
        <v>2.2967457572175068E-3</v>
      </c>
      <c r="H11" s="26">
        <v>66331.729824004593</v>
      </c>
      <c r="I11" s="27">
        <f>Table3[[#This Row],[CLM $ Collected ]]/'1.) CLM Reference'!$B$4</f>
        <v>3.5159424339668965E-3</v>
      </c>
      <c r="J11" s="28">
        <v>54065.880000000005</v>
      </c>
      <c r="K11" s="27">
        <f>Table3[[#This Row],[Incentive Disbursements]]/'1.) CLM Reference'!$B$5</f>
        <v>2.2967457572175068E-3</v>
      </c>
      <c r="L11" s="26">
        <v>12900.465421518262</v>
      </c>
      <c r="M11" s="47">
        <f>Table3[[#This Row],[CLM $ Collected ]]/'1.) CLM Reference'!$B$4</f>
        <v>3.5159424339668965E-3</v>
      </c>
      <c r="N11" s="28">
        <v>20327.04</v>
      </c>
      <c r="O11" s="29">
        <f>Table3[[#This Row],[Incentive Disbursements]]/'1.) CLM Reference'!$B$5</f>
        <v>2.2967457572175068E-3</v>
      </c>
    </row>
    <row r="12" spans="1:19" s="25" customFormat="1" ht="15.75" thickBot="1">
      <c r="A12" s="65" t="s">
        <v>53</v>
      </c>
      <c r="B12" s="65" t="s">
        <v>50</v>
      </c>
      <c r="C12" s="104" t="s">
        <v>49</v>
      </c>
      <c r="D12" s="9">
        <f>Table3[[#This Row],[Residential CLM $ Collected]]+Table3[[#This Row],[C&amp;I CLM $ Collected]]</f>
        <v>83265.214315820704</v>
      </c>
      <c r="E12" s="24">
        <f>Table3[[#This Row],[CLM $ Collected ]]/'1.) CLM Reference'!$B$4</f>
        <v>3.6949083561190932E-3</v>
      </c>
      <c r="F12" s="7">
        <f>Table3[[#This Row],[Residential Incentive Disbursements]]+Table3[[#This Row],[C&amp;I Incentive Disbursements]]</f>
        <v>62156.899999999987</v>
      </c>
      <c r="G12" s="10">
        <f>Table3[[#This Row],[Incentive Disbursements]]/'1.) CLM Reference'!$B$5</f>
        <v>1.9189809508323211E-3</v>
      </c>
      <c r="H12" s="26">
        <v>78399.476760778256</v>
      </c>
      <c r="I12" s="27">
        <f>Table3[[#This Row],[CLM $ Collected ]]/'1.) CLM Reference'!$B$4</f>
        <v>3.6949083561190932E-3</v>
      </c>
      <c r="J12" s="28">
        <v>62156.899999999987</v>
      </c>
      <c r="K12" s="27">
        <f>Table3[[#This Row],[Incentive Disbursements]]/'1.) CLM Reference'!$B$5</f>
        <v>1.9189809508323211E-3</v>
      </c>
      <c r="L12" s="26">
        <v>4865.7375550424413</v>
      </c>
      <c r="M12" s="47">
        <f>Table3[[#This Row],[CLM $ Collected ]]/'1.) CLM Reference'!$B$4</f>
        <v>3.6949083561190932E-3</v>
      </c>
      <c r="N12" s="28">
        <v>0</v>
      </c>
      <c r="O12" s="29">
        <f>Table3[[#This Row],[Incentive Disbursements]]/'1.) CLM Reference'!$B$5</f>
        <v>1.9189809508323211E-3</v>
      </c>
    </row>
    <row r="13" spans="1:19" s="25" customFormat="1" ht="15.75" thickBot="1">
      <c r="A13" s="65" t="s">
        <v>54</v>
      </c>
      <c r="B13" s="65" t="s">
        <v>50</v>
      </c>
      <c r="C13" s="104" t="s">
        <v>49</v>
      </c>
      <c r="D13" s="9">
        <f>Table3[[#This Row],[Residential CLM $ Collected]]+Table3[[#This Row],[C&amp;I CLM $ Collected]]</f>
        <v>143054.52801731651</v>
      </c>
      <c r="E13" s="24">
        <f>Table3[[#This Row],[CLM $ Collected ]]/'1.) CLM Reference'!$B$4</f>
        <v>6.3480695425463503E-3</v>
      </c>
      <c r="F13" s="7">
        <f>Table3[[#This Row],[Residential Incentive Disbursements]]+Table3[[#This Row],[C&amp;I Incentive Disbursements]]</f>
        <v>42633.91</v>
      </c>
      <c r="G13" s="10">
        <f>Table3[[#This Row],[Incentive Disbursements]]/'1.) CLM Reference'!$B$5</f>
        <v>1.3162442327319995E-3</v>
      </c>
      <c r="H13" s="26">
        <v>135534.29600438444</v>
      </c>
      <c r="I13" s="27">
        <f>Table3[[#This Row],[CLM $ Collected ]]/'1.) CLM Reference'!$B$4</f>
        <v>6.3480695425463503E-3</v>
      </c>
      <c r="J13" s="28">
        <v>29828.910000000003</v>
      </c>
      <c r="K13" s="27">
        <f>Table3[[#This Row],[Incentive Disbursements]]/'1.) CLM Reference'!$B$5</f>
        <v>1.3162442327319995E-3</v>
      </c>
      <c r="L13" s="26">
        <v>7520.2320129320588</v>
      </c>
      <c r="M13" s="47">
        <f>Table3[[#This Row],[CLM $ Collected ]]/'1.) CLM Reference'!$B$4</f>
        <v>6.3480695425463503E-3</v>
      </c>
      <c r="N13" s="28">
        <v>12805</v>
      </c>
      <c r="O13" s="29">
        <f>Table3[[#This Row],[Incentive Disbursements]]/'1.) CLM Reference'!$B$5</f>
        <v>1.3162442327319995E-3</v>
      </c>
    </row>
    <row r="14" spans="1:19" s="25" customFormat="1" ht="15.75" thickBot="1">
      <c r="A14" s="65" t="s">
        <v>55</v>
      </c>
      <c r="B14" s="65" t="s">
        <v>50</v>
      </c>
      <c r="C14" s="104" t="s">
        <v>49</v>
      </c>
      <c r="D14" s="9">
        <f>Table3[[#This Row],[Residential CLM $ Collected]]+Table3[[#This Row],[C&amp;I CLM $ Collected]]</f>
        <v>62865.970559317131</v>
      </c>
      <c r="E14" s="24">
        <f>Table3[[#This Row],[CLM $ Collected ]]/'1.) CLM Reference'!$B$4</f>
        <v>2.789688369192403E-3</v>
      </c>
      <c r="F14" s="7">
        <f>Table3[[#This Row],[Residential Incentive Disbursements]]+Table3[[#This Row],[C&amp;I Incentive Disbursements]]</f>
        <v>15123.22</v>
      </c>
      <c r="G14" s="10">
        <f>Table3[[#This Row],[Incentive Disbursements]]/'1.) CLM Reference'!$B$5</f>
        <v>4.6690184187509962E-4</v>
      </c>
      <c r="H14" s="26">
        <v>59165.264205241365</v>
      </c>
      <c r="I14" s="27">
        <f>Table3[[#This Row],[CLM $ Collected ]]/'1.) CLM Reference'!$B$4</f>
        <v>2.789688369192403E-3</v>
      </c>
      <c r="J14" s="28">
        <v>15123.22</v>
      </c>
      <c r="K14" s="27">
        <f>Table3[[#This Row],[Incentive Disbursements]]/'1.) CLM Reference'!$B$5</f>
        <v>4.6690184187509962E-4</v>
      </c>
      <c r="L14" s="26">
        <v>3700.7063540757676</v>
      </c>
      <c r="M14" s="47">
        <f>Table3[[#This Row],[CLM $ Collected ]]/'1.) CLM Reference'!$B$4</f>
        <v>2.789688369192403E-3</v>
      </c>
      <c r="N14" s="28">
        <v>0</v>
      </c>
      <c r="O14" s="29">
        <f>Table3[[#This Row],[Incentive Disbursements]]/'1.) CLM Reference'!$B$5</f>
        <v>4.6690184187509962E-4</v>
      </c>
    </row>
    <row r="15" spans="1:19" s="25" customFormat="1" ht="15.75" thickBot="1">
      <c r="A15" s="65" t="s">
        <v>56</v>
      </c>
      <c r="B15" s="65" t="s">
        <v>50</v>
      </c>
      <c r="C15" s="104" t="s">
        <v>49</v>
      </c>
      <c r="D15" s="9">
        <f>Table3[[#This Row],[Residential CLM $ Collected]]+Table3[[#This Row],[C&amp;I CLM $ Collected]]</f>
        <v>97040.239126587796</v>
      </c>
      <c r="E15" s="24">
        <f>Table3[[#This Row],[CLM $ Collected ]]/'1.) CLM Reference'!$B$4</f>
        <v>4.3061774760903664E-3</v>
      </c>
      <c r="F15" s="7">
        <f>Table3[[#This Row],[Residential Incentive Disbursements]]+Table3[[#This Row],[C&amp;I Incentive Disbursements]]</f>
        <v>122860.73</v>
      </c>
      <c r="G15" s="10">
        <f>Table3[[#This Row],[Incentive Disbursements]]/'1.) CLM Reference'!$B$5</f>
        <v>3.7931010149372495E-3</v>
      </c>
      <c r="H15" s="26">
        <v>62202.86862885757</v>
      </c>
      <c r="I15" s="27">
        <f>Table3[[#This Row],[CLM $ Collected ]]/'1.) CLM Reference'!$B$4</f>
        <v>4.3061774760903664E-3</v>
      </c>
      <c r="J15" s="28">
        <v>7497.65</v>
      </c>
      <c r="K15" s="27">
        <f>Table3[[#This Row],[Incentive Disbursements]]/'1.) CLM Reference'!$B$5</f>
        <v>3.7931010149372495E-3</v>
      </c>
      <c r="L15" s="26">
        <v>34837.370497730226</v>
      </c>
      <c r="M15" s="47">
        <f>Table3[[#This Row],[CLM $ Collected ]]/'1.) CLM Reference'!$B$4</f>
        <v>4.3061774760903664E-3</v>
      </c>
      <c r="N15" s="28">
        <v>115363.08</v>
      </c>
      <c r="O15" s="29">
        <f>Table3[[#This Row],[Incentive Disbursements]]/'1.) CLM Reference'!$B$5</f>
        <v>3.7931010149372495E-3</v>
      </c>
    </row>
    <row r="16" spans="1:19" s="25" customFormat="1" ht="15.75" thickBot="1">
      <c r="A16" s="65" t="s">
        <v>57</v>
      </c>
      <c r="B16" s="65" t="s">
        <v>50</v>
      </c>
      <c r="C16" s="104" t="s">
        <v>49</v>
      </c>
      <c r="D16" s="9">
        <f>Table3[[#This Row],[Residential CLM $ Collected]]+Table3[[#This Row],[C&amp;I CLM $ Collected]]</f>
        <v>96574.716936839744</v>
      </c>
      <c r="E16" s="24">
        <f>Table3[[#This Row],[CLM $ Collected ]]/'1.) CLM Reference'!$B$4</f>
        <v>4.2855198480161163E-3</v>
      </c>
      <c r="F16" s="7">
        <f>Table3[[#This Row],[Residential Incentive Disbursements]]+Table3[[#This Row],[C&amp;I Incentive Disbursements]]</f>
        <v>29610.039999999997</v>
      </c>
      <c r="G16" s="10">
        <f>Table3[[#This Row],[Incentive Disbursements]]/'1.) CLM Reference'!$B$5</f>
        <v>9.1415599415966794E-4</v>
      </c>
      <c r="H16" s="26">
        <v>83912.781142709879</v>
      </c>
      <c r="I16" s="27">
        <f>Table3[[#This Row],[CLM $ Collected ]]/'1.) CLM Reference'!$B$4</f>
        <v>4.2855198480161163E-3</v>
      </c>
      <c r="J16" s="28">
        <v>29610.039999999997</v>
      </c>
      <c r="K16" s="27">
        <f>Table3[[#This Row],[Incentive Disbursements]]/'1.) CLM Reference'!$B$5</f>
        <v>9.1415599415966794E-4</v>
      </c>
      <c r="L16" s="26">
        <v>12661.93579412986</v>
      </c>
      <c r="M16" s="47">
        <f>Table3[[#This Row],[CLM $ Collected ]]/'1.) CLM Reference'!$B$4</f>
        <v>4.2855198480161163E-3</v>
      </c>
      <c r="N16" s="28">
        <v>0</v>
      </c>
      <c r="O16" s="29">
        <f>Table3[[#This Row],[Incentive Disbursements]]/'1.) CLM Reference'!$B$5</f>
        <v>9.1415599415966794E-4</v>
      </c>
    </row>
    <row r="17" spans="1:15" s="25" customFormat="1" ht="15.75" thickBot="1">
      <c r="A17" s="65" t="s">
        <v>58</v>
      </c>
      <c r="B17" s="65" t="s">
        <v>50</v>
      </c>
      <c r="C17" s="104" t="s">
        <v>49</v>
      </c>
      <c r="D17" s="9">
        <f>Table3[[#This Row],[Residential CLM $ Collected]]+Table3[[#This Row],[C&amp;I CLM $ Collected]]</f>
        <v>34648.082301153074</v>
      </c>
      <c r="E17" s="24">
        <f>Table3[[#This Row],[CLM $ Collected ]]/'1.) CLM Reference'!$B$4</f>
        <v>1.537514673684182E-3</v>
      </c>
      <c r="F17" s="7">
        <f>Table3[[#This Row],[Residential Incentive Disbursements]]+Table3[[#This Row],[C&amp;I Incentive Disbursements]]</f>
        <v>11356.7</v>
      </c>
      <c r="G17" s="10">
        <f>Table3[[#This Row],[Incentive Disbursements]]/'1.) CLM Reference'!$B$5</f>
        <v>3.5061740473410718E-4</v>
      </c>
      <c r="H17" s="26">
        <v>33018.392228229684</v>
      </c>
      <c r="I17" s="27">
        <f>Table3[[#This Row],[CLM $ Collected ]]/'1.) CLM Reference'!$B$4</f>
        <v>1.537514673684182E-3</v>
      </c>
      <c r="J17" s="28">
        <v>11356.7</v>
      </c>
      <c r="K17" s="27">
        <f>Table3[[#This Row],[Incentive Disbursements]]/'1.) CLM Reference'!$B$5</f>
        <v>3.5061740473410718E-4</v>
      </c>
      <c r="L17" s="26">
        <v>1629.6900729233926</v>
      </c>
      <c r="M17" s="47">
        <f>Table3[[#This Row],[CLM $ Collected ]]/'1.) CLM Reference'!$B$4</f>
        <v>1.537514673684182E-3</v>
      </c>
      <c r="N17" s="28">
        <v>0</v>
      </c>
      <c r="O17" s="29">
        <f>Table3[[#This Row],[Incentive Disbursements]]/'1.) CLM Reference'!$B$5</f>
        <v>3.5061740473410718E-4</v>
      </c>
    </row>
    <row r="18" spans="1:15" s="25" customFormat="1" ht="15.75" thickBot="1">
      <c r="A18" s="65" t="s">
        <v>59</v>
      </c>
      <c r="B18" s="65" t="s">
        <v>50</v>
      </c>
      <c r="C18" s="104" t="s">
        <v>49</v>
      </c>
      <c r="D18" s="9">
        <f>Table3[[#This Row],[Residential CLM $ Collected]]+Table3[[#This Row],[C&amp;I CLM $ Collected]]</f>
        <v>41495.351170779817</v>
      </c>
      <c r="E18" s="24">
        <f>Table3[[#This Row],[CLM $ Collected ]]/'1.) CLM Reference'!$B$4</f>
        <v>1.8413634197765932E-3</v>
      </c>
      <c r="F18" s="7">
        <f>Table3[[#This Row],[Residential Incentive Disbursements]]+Table3[[#This Row],[C&amp;I Incentive Disbursements]]</f>
        <v>23964.85</v>
      </c>
      <c r="G18" s="10">
        <f>Table3[[#This Row],[Incentive Disbursements]]/'1.) CLM Reference'!$B$5</f>
        <v>7.3987104632878978E-4</v>
      </c>
      <c r="H18" s="26">
        <v>41370.908758674326</v>
      </c>
      <c r="I18" s="27">
        <f>Table3[[#This Row],[CLM $ Collected ]]/'1.) CLM Reference'!$B$4</f>
        <v>1.8413634197765932E-3</v>
      </c>
      <c r="J18" s="28">
        <v>23964.85</v>
      </c>
      <c r="K18" s="27">
        <f>Table3[[#This Row],[Incentive Disbursements]]/'1.) CLM Reference'!$B$5</f>
        <v>7.3987104632878978E-4</v>
      </c>
      <c r="L18" s="26">
        <v>124.44241210548994</v>
      </c>
      <c r="M18" s="47">
        <f>Table3[[#This Row],[CLM $ Collected ]]/'1.) CLM Reference'!$B$4</f>
        <v>1.8413634197765932E-3</v>
      </c>
      <c r="N18" s="28">
        <v>0</v>
      </c>
      <c r="O18" s="29">
        <f>Table3[[#This Row],[Incentive Disbursements]]/'1.) CLM Reference'!$B$5</f>
        <v>7.3987104632878978E-4</v>
      </c>
    </row>
    <row r="19" spans="1:15" s="25" customFormat="1" ht="15.75" thickBot="1">
      <c r="A19" s="65" t="s">
        <v>60</v>
      </c>
      <c r="B19" s="65" t="s">
        <v>50</v>
      </c>
      <c r="C19" s="104" t="s">
        <v>49</v>
      </c>
      <c r="D19" s="9">
        <f>Table3[[#This Row],[Residential CLM $ Collected]]+Table3[[#This Row],[C&amp;I CLM $ Collected]]</f>
        <v>109849.88536313333</v>
      </c>
      <c r="E19" s="24">
        <f>Table3[[#This Row],[CLM $ Collected ]]/'1.) CLM Reference'!$B$4</f>
        <v>4.8746077540551781E-3</v>
      </c>
      <c r="F19" s="7">
        <f>Table3[[#This Row],[Residential Incentive Disbursements]]+Table3[[#This Row],[C&amp;I Incentive Disbursements]]</f>
        <v>94724.78</v>
      </c>
      <c r="G19" s="10">
        <f>Table3[[#This Row],[Incentive Disbursements]]/'1.) CLM Reference'!$B$5</f>
        <v>2.9244548616771827E-3</v>
      </c>
      <c r="H19" s="26">
        <v>61972.870612582898</v>
      </c>
      <c r="I19" s="27">
        <f>Table3[[#This Row],[CLM $ Collected ]]/'1.) CLM Reference'!$B$4</f>
        <v>4.8746077540551781E-3</v>
      </c>
      <c r="J19" s="28">
        <v>65624.09</v>
      </c>
      <c r="K19" s="27">
        <f>Table3[[#This Row],[Incentive Disbursements]]/'1.) CLM Reference'!$B$5</f>
        <v>2.9244548616771827E-3</v>
      </c>
      <c r="L19" s="26">
        <v>47877.014750550443</v>
      </c>
      <c r="M19" s="47">
        <f>Table3[[#This Row],[CLM $ Collected ]]/'1.) CLM Reference'!$B$4</f>
        <v>4.8746077540551781E-3</v>
      </c>
      <c r="N19" s="28">
        <v>29100.69</v>
      </c>
      <c r="O19" s="29">
        <f>Table3[[#This Row],[Incentive Disbursements]]/'1.) CLM Reference'!$B$5</f>
        <v>2.9244548616771827E-3</v>
      </c>
    </row>
    <row r="20" spans="1:15" s="25" customFormat="1" ht="15.75" thickBot="1">
      <c r="A20" s="65" t="s">
        <v>61</v>
      </c>
      <c r="B20" s="65" t="s">
        <v>50</v>
      </c>
      <c r="C20" s="104" t="s">
        <v>49</v>
      </c>
      <c r="D20" s="9">
        <f>Table3[[#This Row],[Residential CLM $ Collected]]+Table3[[#This Row],[C&amp;I CLM $ Collected]]</f>
        <v>60682.104331160168</v>
      </c>
      <c r="E20" s="24">
        <f>Table3[[#This Row],[CLM $ Collected ]]/'1.) CLM Reference'!$B$4</f>
        <v>2.6927789257787651E-3</v>
      </c>
      <c r="F20" s="7">
        <f>Table3[[#This Row],[Residential Incentive Disbursements]]+Table3[[#This Row],[C&amp;I Incentive Disbursements]]</f>
        <v>56659.570000000007</v>
      </c>
      <c r="G20" s="10">
        <f>Table3[[#This Row],[Incentive Disbursements]]/'1.) CLM Reference'!$B$5</f>
        <v>1.7492609108940519E-3</v>
      </c>
      <c r="H20" s="59">
        <v>56595.337957514843</v>
      </c>
      <c r="I20" s="60">
        <f>Table3[[#This Row],[CLM $ Collected ]]/'1.) CLM Reference'!$B$4</f>
        <v>2.6927789257787651E-3</v>
      </c>
      <c r="J20" s="61">
        <v>56318.570000000007</v>
      </c>
      <c r="K20" s="60">
        <f>Table3[[#This Row],[Incentive Disbursements]]/'1.) CLM Reference'!$B$5</f>
        <v>1.7492609108940519E-3</v>
      </c>
      <c r="L20" s="59">
        <v>4086.7663736453237</v>
      </c>
      <c r="M20" s="62">
        <f>Table3[[#This Row],[CLM $ Collected ]]/'1.) CLM Reference'!$B$4</f>
        <v>2.6927789257787651E-3</v>
      </c>
      <c r="N20" s="61">
        <v>341</v>
      </c>
      <c r="O20" s="63">
        <f>Table3[[#This Row],[Incentive Disbursements]]/'1.) CLM Reference'!$B$5</f>
        <v>1.7492609108940519E-3</v>
      </c>
    </row>
    <row r="21" spans="1:15" s="25" customFormat="1" ht="15.75" thickBot="1">
      <c r="A21" s="65" t="s">
        <v>62</v>
      </c>
      <c r="B21" s="65" t="s">
        <v>50</v>
      </c>
      <c r="C21" s="104" t="s">
        <v>49</v>
      </c>
      <c r="D21" s="9">
        <f>Table3[[#This Row],[Residential CLM $ Collected]]+Table3[[#This Row],[C&amp;I CLM $ Collected]]</f>
        <v>31269.028766079835</v>
      </c>
      <c r="E21" s="24">
        <f>Table3[[#This Row],[CLM $ Collected ]]/'1.) CLM Reference'!$B$4</f>
        <v>1.3875685858117629E-3</v>
      </c>
      <c r="F21" s="7">
        <f>Table3[[#This Row],[Residential Incentive Disbursements]]+Table3[[#This Row],[C&amp;I Incentive Disbursements]]</f>
        <v>9607.6600000000017</v>
      </c>
      <c r="G21" s="10">
        <f>Table3[[#This Row],[Incentive Disbursements]]/'1.) CLM Reference'!$B$5</f>
        <v>2.9661898392734619E-4</v>
      </c>
      <c r="H21" s="59">
        <v>29675.376440101183</v>
      </c>
      <c r="I21" s="60">
        <f>Table3[[#This Row],[CLM $ Collected ]]/'1.) CLM Reference'!$B$4</f>
        <v>1.3875685858117629E-3</v>
      </c>
      <c r="J21" s="61">
        <v>9607.6600000000017</v>
      </c>
      <c r="K21" s="60">
        <f>Table3[[#This Row],[Incentive Disbursements]]/'1.) CLM Reference'!$B$5</f>
        <v>2.9661898392734619E-4</v>
      </c>
      <c r="L21" s="59">
        <v>1593.6523259786532</v>
      </c>
      <c r="M21" s="62">
        <f>Table3[[#This Row],[CLM $ Collected ]]/'1.) CLM Reference'!$B$4</f>
        <v>1.3875685858117629E-3</v>
      </c>
      <c r="N21" s="61">
        <v>0</v>
      </c>
      <c r="O21" s="63">
        <f>Table3[[#This Row],[Incentive Disbursements]]/'1.) CLM Reference'!$B$5</f>
        <v>2.9661898392734619E-4</v>
      </c>
    </row>
    <row r="22" spans="1:15" s="25" customFormat="1" ht="15.75" thickBot="1">
      <c r="A22" s="65" t="s">
        <v>63</v>
      </c>
      <c r="B22" s="65" t="s">
        <v>50</v>
      </c>
      <c r="C22" s="104" t="s">
        <v>49</v>
      </c>
      <c r="D22" s="9">
        <f>Table3[[#This Row],[Residential CLM $ Collected]]+Table3[[#This Row],[C&amp;I CLM $ Collected]]</f>
        <v>60210.224983131091</v>
      </c>
      <c r="E22" s="24">
        <f>Table3[[#This Row],[CLM $ Collected ]]/'1.) CLM Reference'!$B$4</f>
        <v>2.6718391977009694E-3</v>
      </c>
      <c r="F22" s="7">
        <f>Table3[[#This Row],[Residential Incentive Disbursements]]+Table3[[#This Row],[C&amp;I Incentive Disbursements]]</f>
        <v>65926.98</v>
      </c>
      <c r="G22" s="10">
        <f>Table3[[#This Row],[Incentive Disbursements]]/'1.) CLM Reference'!$B$5</f>
        <v>2.0353752964820228E-3</v>
      </c>
      <c r="H22" s="59">
        <v>43149.634259072824</v>
      </c>
      <c r="I22" s="60">
        <f>Table3[[#This Row],[CLM $ Collected ]]/'1.) CLM Reference'!$B$4</f>
        <v>2.6718391977009694E-3</v>
      </c>
      <c r="J22" s="61">
        <v>22118.579999999998</v>
      </c>
      <c r="K22" s="60">
        <f>Table3[[#This Row],[Incentive Disbursements]]/'1.) CLM Reference'!$B$5</f>
        <v>2.0353752964820228E-3</v>
      </c>
      <c r="L22" s="59">
        <v>17060.590724058271</v>
      </c>
      <c r="M22" s="62">
        <f>Table3[[#This Row],[CLM $ Collected ]]/'1.) CLM Reference'!$B$4</f>
        <v>2.6718391977009694E-3</v>
      </c>
      <c r="N22" s="61">
        <v>43808.4</v>
      </c>
      <c r="O22" s="63">
        <f>Table3[[#This Row],[Incentive Disbursements]]/'1.) CLM Reference'!$B$5</f>
        <v>2.0353752964820228E-3</v>
      </c>
    </row>
    <row r="23" spans="1:15" s="25" customFormat="1" ht="15.75" thickBot="1">
      <c r="A23" s="65" t="s">
        <v>64</v>
      </c>
      <c r="B23" s="65" t="s">
        <v>50</v>
      </c>
      <c r="C23" s="104" t="s">
        <v>49</v>
      </c>
      <c r="D23" s="9">
        <f>Table3[[#This Row],[Residential CLM $ Collected]]+Table3[[#This Row],[C&amp;I CLM $ Collected]]</f>
        <v>107869.22659968573</v>
      </c>
      <c r="E23" s="24">
        <f>Table3[[#This Row],[CLM $ Collected ]]/'1.) CLM Reference'!$B$4</f>
        <v>4.7867156772039149E-3</v>
      </c>
      <c r="F23" s="7">
        <f>Table3[[#This Row],[Residential Incentive Disbursements]]+Table3[[#This Row],[C&amp;I Incentive Disbursements]]</f>
        <v>173554.88</v>
      </c>
      <c r="G23" s="10">
        <f>Table3[[#This Row],[Incentive Disbursements]]/'1.) CLM Reference'!$B$5</f>
        <v>5.3581904606566522E-3</v>
      </c>
      <c r="H23" s="59">
        <v>47286.117580815524</v>
      </c>
      <c r="I23" s="60">
        <f>Table3[[#This Row],[CLM $ Collected ]]/'1.) CLM Reference'!$B$4</f>
        <v>4.7867156772039149E-3</v>
      </c>
      <c r="J23" s="61">
        <v>5345.31</v>
      </c>
      <c r="K23" s="60">
        <f>Table3[[#This Row],[Incentive Disbursements]]/'1.) CLM Reference'!$B$5</f>
        <v>5.3581904606566522E-3</v>
      </c>
      <c r="L23" s="59">
        <v>60583.109018870207</v>
      </c>
      <c r="M23" s="62">
        <f>Table3[[#This Row],[CLM $ Collected ]]/'1.) CLM Reference'!$B$4</f>
        <v>4.7867156772039149E-3</v>
      </c>
      <c r="N23" s="61">
        <v>168209.57</v>
      </c>
      <c r="O23" s="63">
        <f>Table3[[#This Row],[Incentive Disbursements]]/'1.) CLM Reference'!$B$5</f>
        <v>5.3581904606566522E-3</v>
      </c>
    </row>
    <row r="24" spans="1:15" s="25" customFormat="1" ht="15.75" thickBot="1">
      <c r="A24" s="65" t="s">
        <v>65</v>
      </c>
      <c r="B24" s="65" t="s">
        <v>48</v>
      </c>
      <c r="C24" s="104" t="s">
        <v>49</v>
      </c>
      <c r="D24" s="9">
        <f>Table3[[#This Row],[Residential CLM $ Collected]]+Table3[[#This Row],[C&amp;I CLM $ Collected]]</f>
        <v>480.45712586972127</v>
      </c>
      <c r="E24" s="24">
        <f>Table3[[#This Row],[CLM $ Collected ]]/'1.) CLM Reference'!$B$4</f>
        <v>2.1320368460226169E-5</v>
      </c>
      <c r="F24" s="7">
        <f>Table3[[#This Row],[Residential Incentive Disbursements]]+Table3[[#This Row],[C&amp;I Incentive Disbursements]]</f>
        <v>0</v>
      </c>
      <c r="G24" s="10">
        <f>Table3[[#This Row],[Incentive Disbursements]]/'1.) CLM Reference'!$B$5</f>
        <v>0</v>
      </c>
      <c r="H24" s="59">
        <v>0</v>
      </c>
      <c r="I24" s="60">
        <f>Table3[[#This Row],[CLM $ Collected ]]/'1.) CLM Reference'!$B$4</f>
        <v>2.1320368460226169E-5</v>
      </c>
      <c r="J24" s="61">
        <v>0</v>
      </c>
      <c r="K24" s="60">
        <f>Table3[[#This Row],[Incentive Disbursements]]/'1.) CLM Reference'!$B$5</f>
        <v>0</v>
      </c>
      <c r="L24" s="59">
        <v>480.45712586972127</v>
      </c>
      <c r="M24" s="62">
        <f>Table3[[#This Row],[CLM $ Collected ]]/'1.) CLM Reference'!$B$4</f>
        <v>2.1320368460226169E-5</v>
      </c>
      <c r="N24" s="61">
        <v>0</v>
      </c>
      <c r="O24" s="63">
        <f>Table3[[#This Row],[Incentive Disbursements]]/'1.) CLM Reference'!$B$5</f>
        <v>0</v>
      </c>
    </row>
    <row r="25" spans="1:15" s="25" customFormat="1" ht="15.75" thickBot="1">
      <c r="A25" s="65" t="s">
        <v>65</v>
      </c>
      <c r="B25" s="65" t="s">
        <v>50</v>
      </c>
      <c r="C25" s="104" t="s">
        <v>49</v>
      </c>
      <c r="D25" s="9">
        <f>Table3[[#This Row],[Residential CLM $ Collected]]+Table3[[#This Row],[C&amp;I CLM $ Collected]]</f>
        <v>150844.98773226168</v>
      </c>
      <c r="E25" s="24">
        <f>Table3[[#This Row],[CLM $ Collected ]]/'1.) CLM Reference'!$B$4</f>
        <v>6.6937725463190887E-3</v>
      </c>
      <c r="F25" s="7">
        <f>Table3[[#This Row],[Residential Incentive Disbursements]]+Table3[[#This Row],[C&amp;I Incentive Disbursements]]</f>
        <v>79361.75</v>
      </c>
      <c r="G25" s="10">
        <f>Table3[[#This Row],[Incentive Disbursements]]/'1.) CLM Reference'!$B$5</f>
        <v>2.4501493233207734E-3</v>
      </c>
      <c r="H25" s="59">
        <v>89921.11748616393</v>
      </c>
      <c r="I25" s="60">
        <f>Table3[[#This Row],[CLM $ Collected ]]/'1.) CLM Reference'!$B$4</f>
        <v>6.6937725463190887E-3</v>
      </c>
      <c r="J25" s="61">
        <v>28348.230000000003</v>
      </c>
      <c r="K25" s="60">
        <f>Table3[[#This Row],[Incentive Disbursements]]/'1.) CLM Reference'!$B$5</f>
        <v>2.4501493233207734E-3</v>
      </c>
      <c r="L25" s="59">
        <v>60923.870246097744</v>
      </c>
      <c r="M25" s="62">
        <f>Table3[[#This Row],[CLM $ Collected ]]/'1.) CLM Reference'!$B$4</f>
        <v>6.6937725463190887E-3</v>
      </c>
      <c r="N25" s="61">
        <v>51013.52</v>
      </c>
      <c r="O25" s="63">
        <f>Table3[[#This Row],[Incentive Disbursements]]/'1.) CLM Reference'!$B$5</f>
        <v>2.4501493233207734E-3</v>
      </c>
    </row>
    <row r="26" spans="1:15" s="25" customFormat="1" ht="15.75" thickBot="1">
      <c r="A26" s="65" t="s">
        <v>66</v>
      </c>
      <c r="B26" s="65" t="s">
        <v>50</v>
      </c>
      <c r="C26" s="104" t="s">
        <v>49</v>
      </c>
      <c r="D26" s="9">
        <f>Table3[[#This Row],[Residential CLM $ Collected]]+Table3[[#This Row],[C&amp;I CLM $ Collected]]</f>
        <v>143564.84578208416</v>
      </c>
      <c r="E26" s="24">
        <f>Table3[[#This Row],[CLM $ Collected ]]/'1.) CLM Reference'!$B$4</f>
        <v>6.3707149820472217E-3</v>
      </c>
      <c r="F26" s="7">
        <f>Table3[[#This Row],[Residential Incentive Disbursements]]+Table3[[#This Row],[C&amp;I Incentive Disbursements]]</f>
        <v>40741.589999999997</v>
      </c>
      <c r="G26" s="10">
        <f>Table3[[#This Row],[Incentive Disbursements]]/'1.) CLM Reference'!$B$5</f>
        <v>1.2578223031814745E-3</v>
      </c>
      <c r="H26" s="59">
        <v>95431.513364306986</v>
      </c>
      <c r="I26" s="60">
        <f>Table3[[#This Row],[CLM $ Collected ]]/'1.) CLM Reference'!$B$4</f>
        <v>6.3707149820472217E-3</v>
      </c>
      <c r="J26" s="61">
        <v>30816.59</v>
      </c>
      <c r="K26" s="60">
        <f>Table3[[#This Row],[Incentive Disbursements]]/'1.) CLM Reference'!$B$5</f>
        <v>1.2578223031814745E-3</v>
      </c>
      <c r="L26" s="59">
        <v>48133.332417777186</v>
      </c>
      <c r="M26" s="62">
        <f>Table3[[#This Row],[CLM $ Collected ]]/'1.) CLM Reference'!$B$4</f>
        <v>6.3707149820472217E-3</v>
      </c>
      <c r="N26" s="61">
        <v>9925</v>
      </c>
      <c r="O26" s="63">
        <f>Table3[[#This Row],[Incentive Disbursements]]/'1.) CLM Reference'!$B$5</f>
        <v>1.2578223031814745E-3</v>
      </c>
    </row>
    <row r="27" spans="1:15" s="25" customFormat="1" ht="15.75" thickBot="1">
      <c r="A27" s="65" t="s">
        <v>67</v>
      </c>
      <c r="B27" s="65" t="s">
        <v>48</v>
      </c>
      <c r="C27" s="104" t="s">
        <v>68</v>
      </c>
      <c r="D27" s="9">
        <f>Table3[[#This Row],[Residential CLM $ Collected]]+Table3[[#This Row],[C&amp;I CLM $ Collected]]</f>
        <v>99965.196736797545</v>
      </c>
      <c r="E27" s="24">
        <f>Table3[[#This Row],[CLM $ Collected ]]/'1.) CLM Reference'!$B$4</f>
        <v>4.4359729783785854E-3</v>
      </c>
      <c r="F27" s="7">
        <f>Table3[[#This Row],[Residential Incentive Disbursements]]+Table3[[#This Row],[C&amp;I Incentive Disbursements]]</f>
        <v>120826.19999999998</v>
      </c>
      <c r="G27" s="10">
        <f>Table3[[#This Row],[Incentive Disbursements]]/'1.) CLM Reference'!$B$5</f>
        <v>3.730288610941926E-3</v>
      </c>
      <c r="H27" s="59">
        <v>75642.879969884554</v>
      </c>
      <c r="I27" s="60">
        <f>Table3[[#This Row],[CLM $ Collected ]]/'1.) CLM Reference'!$B$4</f>
        <v>4.4359729783785854E-3</v>
      </c>
      <c r="J27" s="61">
        <v>24708.17</v>
      </c>
      <c r="K27" s="60">
        <f>Table3[[#This Row],[Incentive Disbursements]]/'1.) CLM Reference'!$B$5</f>
        <v>3.730288610941926E-3</v>
      </c>
      <c r="L27" s="59">
        <v>24322.316766912983</v>
      </c>
      <c r="M27" s="62">
        <f>Table3[[#This Row],[CLM $ Collected ]]/'1.) CLM Reference'!$B$4</f>
        <v>4.4359729783785854E-3</v>
      </c>
      <c r="N27" s="61">
        <v>96118.029999999984</v>
      </c>
      <c r="O27" s="63">
        <f>Table3[[#This Row],[Incentive Disbursements]]/'1.) CLM Reference'!$B$5</f>
        <v>3.730288610941926E-3</v>
      </c>
    </row>
    <row r="28" spans="1:15" s="25" customFormat="1" ht="15.75" thickBot="1">
      <c r="A28" s="65" t="s">
        <v>69</v>
      </c>
      <c r="B28" s="65" t="s">
        <v>48</v>
      </c>
      <c r="C28" s="104" t="s">
        <v>68</v>
      </c>
      <c r="D28" s="9">
        <f>Table3[[#This Row],[Residential CLM $ Collected]]+Table3[[#This Row],[C&amp;I CLM $ Collected]]</f>
        <v>54430.469337438612</v>
      </c>
      <c r="E28" s="24">
        <f>Table3[[#This Row],[CLM $ Collected ]]/'1.) CLM Reference'!$B$4</f>
        <v>2.4153615364462385E-3</v>
      </c>
      <c r="F28" s="7">
        <f>Table3[[#This Row],[Residential Incentive Disbursements]]+Table3[[#This Row],[C&amp;I Incentive Disbursements]]</f>
        <v>26812.510000000002</v>
      </c>
      <c r="G28" s="10">
        <f>Table3[[#This Row],[Incentive Disbursements]]/'1.) CLM Reference'!$B$5</f>
        <v>8.2778735641579821E-4</v>
      </c>
      <c r="H28" s="59">
        <v>38171.706941219098</v>
      </c>
      <c r="I28" s="60">
        <f>Table3[[#This Row],[CLM $ Collected ]]/'1.) CLM Reference'!$B$4</f>
        <v>2.4153615364462385E-3</v>
      </c>
      <c r="J28" s="61">
        <v>5741.51</v>
      </c>
      <c r="K28" s="60">
        <f>Table3[[#This Row],[Incentive Disbursements]]/'1.) CLM Reference'!$B$5</f>
        <v>8.2778735641579821E-4</v>
      </c>
      <c r="L28" s="59">
        <v>16258.762396219516</v>
      </c>
      <c r="M28" s="62">
        <f>Table3[[#This Row],[CLM $ Collected ]]/'1.) CLM Reference'!$B$4</f>
        <v>2.4153615364462385E-3</v>
      </c>
      <c r="N28" s="61">
        <v>21071</v>
      </c>
      <c r="O28" s="63">
        <f>Table3[[#This Row],[Incentive Disbursements]]/'1.) CLM Reference'!$B$5</f>
        <v>8.2778735641579821E-4</v>
      </c>
    </row>
    <row r="29" spans="1:15" s="25" customFormat="1" ht="15.75" thickBot="1">
      <c r="A29" s="65" t="s">
        <v>70</v>
      </c>
      <c r="B29" s="65" t="s">
        <v>48</v>
      </c>
      <c r="C29" s="104" t="s">
        <v>68</v>
      </c>
      <c r="D29" s="9">
        <f>Table3[[#This Row],[Residential CLM $ Collected]]+Table3[[#This Row],[C&amp;I CLM $ Collected]]</f>
        <v>37546.157026343659</v>
      </c>
      <c r="E29" s="24">
        <f>Table3[[#This Row],[CLM $ Collected ]]/'1.) CLM Reference'!$B$4</f>
        <v>1.6661172432776367E-3</v>
      </c>
      <c r="F29" s="7">
        <f>Table3[[#This Row],[Residential Incentive Disbursements]]+Table3[[#This Row],[C&amp;I Incentive Disbursements]]</f>
        <v>33249.779999999992</v>
      </c>
      <c r="G29" s="10">
        <f>Table3[[#This Row],[Incentive Disbursements]]/'1.) CLM Reference'!$B$5</f>
        <v>1.0265263299708558E-3</v>
      </c>
      <c r="H29" s="59">
        <v>12847.198252129536</v>
      </c>
      <c r="I29" s="60">
        <f>Table3[[#This Row],[CLM $ Collected ]]/'1.) CLM Reference'!$B$4</f>
        <v>1.6661172432776367E-3</v>
      </c>
      <c r="J29" s="61">
        <v>241.24</v>
      </c>
      <c r="K29" s="60">
        <f>Table3[[#This Row],[Incentive Disbursements]]/'1.) CLM Reference'!$B$5</f>
        <v>1.0265263299708558E-3</v>
      </c>
      <c r="L29" s="59">
        <v>24698.958774214123</v>
      </c>
      <c r="M29" s="62">
        <f>Table3[[#This Row],[CLM $ Collected ]]/'1.) CLM Reference'!$B$4</f>
        <v>1.6661172432776367E-3</v>
      </c>
      <c r="N29" s="61">
        <v>33008.539999999994</v>
      </c>
      <c r="O29" s="63">
        <f>Table3[[#This Row],[Incentive Disbursements]]/'1.) CLM Reference'!$B$5</f>
        <v>1.0265263299708558E-3</v>
      </c>
    </row>
    <row r="30" spans="1:15" s="25" customFormat="1" ht="15.75" thickBot="1">
      <c r="A30" s="65" t="s">
        <v>71</v>
      </c>
      <c r="B30" s="65" t="s">
        <v>48</v>
      </c>
      <c r="C30" s="104" t="s">
        <v>68</v>
      </c>
      <c r="D30" s="9">
        <f>Table3[[#This Row],[Residential CLM $ Collected]]+Table3[[#This Row],[C&amp;I CLM $ Collected]]</f>
        <v>25107.501989738201</v>
      </c>
      <c r="E30" s="24">
        <f>Table3[[#This Row],[CLM $ Collected ]]/'1.) CLM Reference'!$B$4</f>
        <v>1.114149764285586E-3</v>
      </c>
      <c r="F30" s="7">
        <f>Table3[[#This Row],[Residential Incentive Disbursements]]+Table3[[#This Row],[C&amp;I Incentive Disbursements]]</f>
        <v>13209.789999999999</v>
      </c>
      <c r="G30" s="10">
        <f>Table3[[#This Row],[Incentive Disbursements]]/'1.) CLM Reference'!$B$5</f>
        <v>4.0782817956647275E-4</v>
      </c>
      <c r="H30" s="59">
        <v>17204.326211295989</v>
      </c>
      <c r="I30" s="60">
        <f>Table3[[#This Row],[CLM $ Collected ]]/'1.) CLM Reference'!$B$4</f>
        <v>1.114149764285586E-3</v>
      </c>
      <c r="J30" s="61">
        <v>13209.789999999999</v>
      </c>
      <c r="K30" s="60">
        <f>Table3[[#This Row],[Incentive Disbursements]]/'1.) CLM Reference'!$B$5</f>
        <v>4.0782817956647275E-4</v>
      </c>
      <c r="L30" s="59">
        <v>7903.1757784422116</v>
      </c>
      <c r="M30" s="62">
        <f>Table3[[#This Row],[CLM $ Collected ]]/'1.) CLM Reference'!$B$4</f>
        <v>1.114149764285586E-3</v>
      </c>
      <c r="N30" s="61">
        <v>0</v>
      </c>
      <c r="O30" s="63">
        <f>Table3[[#This Row],[Incentive Disbursements]]/'1.) CLM Reference'!$B$5</f>
        <v>4.0782817956647275E-4</v>
      </c>
    </row>
    <row r="31" spans="1:15" s="25" customFormat="1" ht="15.75" thickBot="1">
      <c r="A31" s="65" t="s">
        <v>71</v>
      </c>
      <c r="B31" s="65" t="s">
        <v>72</v>
      </c>
      <c r="C31" s="104" t="s">
        <v>68</v>
      </c>
      <c r="D31" s="9">
        <f>Table3[[#This Row],[Residential CLM $ Collected]]+Table3[[#This Row],[C&amp;I CLM $ Collected]]</f>
        <v>11.920248861301243</v>
      </c>
      <c r="E31" s="24">
        <f>Table3[[#This Row],[CLM $ Collected ]]/'1.) CLM Reference'!$B$4</f>
        <v>5.2896311486791555E-7</v>
      </c>
      <c r="F31" s="7">
        <f>Table3[[#This Row],[Residential Incentive Disbursements]]+Table3[[#This Row],[C&amp;I Incentive Disbursements]]</f>
        <v>0</v>
      </c>
      <c r="G31" s="10">
        <f>Table3[[#This Row],[Incentive Disbursements]]/'1.) CLM Reference'!$B$5</f>
        <v>0</v>
      </c>
      <c r="H31" s="59">
        <v>11.920248861301243</v>
      </c>
      <c r="I31" s="60">
        <f>Table3[[#This Row],[CLM $ Collected ]]/'1.) CLM Reference'!$B$4</f>
        <v>5.2896311486791555E-7</v>
      </c>
      <c r="J31" s="61">
        <v>0</v>
      </c>
      <c r="K31" s="60">
        <f>Table3[[#This Row],[Incentive Disbursements]]/'1.) CLM Reference'!$B$5</f>
        <v>0</v>
      </c>
      <c r="L31" s="59">
        <v>0</v>
      </c>
      <c r="M31" s="62">
        <f>Table3[[#This Row],[CLM $ Collected ]]/'1.) CLM Reference'!$B$4</f>
        <v>5.2896311486791555E-7</v>
      </c>
      <c r="N31" s="61">
        <v>0</v>
      </c>
      <c r="O31" s="63">
        <f>Table3[[#This Row],[Incentive Disbursements]]/'1.) CLM Reference'!$B$5</f>
        <v>0</v>
      </c>
    </row>
    <row r="32" spans="1:15" s="25" customFormat="1" ht="15.75" thickBot="1">
      <c r="A32" s="65" t="s">
        <v>73</v>
      </c>
      <c r="B32" s="65" t="s">
        <v>48</v>
      </c>
      <c r="C32" s="104" t="s">
        <v>68</v>
      </c>
      <c r="D32" s="9">
        <f>Table3[[#This Row],[Residential CLM $ Collected]]+Table3[[#This Row],[C&amp;I CLM $ Collected]]</f>
        <v>21512.00960605322</v>
      </c>
      <c r="E32" s="24">
        <f>Table3[[#This Row],[CLM $ Collected ]]/'1.) CLM Reference'!$B$4</f>
        <v>9.5459916489061168E-4</v>
      </c>
      <c r="F32" s="7">
        <f>Table3[[#This Row],[Residential Incentive Disbursements]]+Table3[[#This Row],[C&amp;I Incentive Disbursements]]</f>
        <v>17598.37</v>
      </c>
      <c r="G32" s="10">
        <f>Table3[[#This Row],[Incentive Disbursements]]/'1.) CLM Reference'!$B$5</f>
        <v>5.4331758494550076E-4</v>
      </c>
      <c r="H32" s="59">
        <v>17481.174221933328</v>
      </c>
      <c r="I32" s="60">
        <f>Table3[[#This Row],[CLM $ Collected ]]/'1.) CLM Reference'!$B$4</f>
        <v>9.5459916489061168E-4</v>
      </c>
      <c r="J32" s="61">
        <v>1074.3700000000001</v>
      </c>
      <c r="K32" s="60">
        <f>Table3[[#This Row],[Incentive Disbursements]]/'1.) CLM Reference'!$B$5</f>
        <v>5.4331758494550076E-4</v>
      </c>
      <c r="L32" s="59">
        <v>4030.8353841198914</v>
      </c>
      <c r="M32" s="62">
        <f>Table3[[#This Row],[CLM $ Collected ]]/'1.) CLM Reference'!$B$4</f>
        <v>9.5459916489061168E-4</v>
      </c>
      <c r="N32" s="61">
        <v>16524</v>
      </c>
      <c r="O32" s="63">
        <f>Table3[[#This Row],[Incentive Disbursements]]/'1.) CLM Reference'!$B$5</f>
        <v>5.4331758494550076E-4</v>
      </c>
    </row>
    <row r="33" spans="1:15" s="25" customFormat="1" ht="15.75" thickBot="1">
      <c r="A33" s="65" t="s">
        <v>74</v>
      </c>
      <c r="B33" s="65" t="s">
        <v>48</v>
      </c>
      <c r="C33" s="104" t="s">
        <v>68</v>
      </c>
      <c r="D33" s="9">
        <f>Table3[[#This Row],[Residential CLM $ Collected]]+Table3[[#This Row],[C&amp;I CLM $ Collected]]</f>
        <v>110960.4767598505</v>
      </c>
      <c r="E33" s="24">
        <f>Table3[[#This Row],[CLM $ Collected ]]/'1.) CLM Reference'!$B$4</f>
        <v>4.923890440296755E-3</v>
      </c>
      <c r="F33" s="7">
        <f>Table3[[#This Row],[Residential Incentive Disbursements]]+Table3[[#This Row],[C&amp;I Incentive Disbursements]]</f>
        <v>180796.98</v>
      </c>
      <c r="G33" s="10">
        <f>Table3[[#This Row],[Incentive Disbursements]]/'1.) CLM Reference'!$B$5</f>
        <v>5.581777092937586E-3</v>
      </c>
      <c r="H33" s="59">
        <v>32159.257142406674</v>
      </c>
      <c r="I33" s="60">
        <f>Table3[[#This Row],[CLM $ Collected ]]/'1.) CLM Reference'!$B$4</f>
        <v>4.923890440296755E-3</v>
      </c>
      <c r="J33" s="61">
        <v>155642.63</v>
      </c>
      <c r="K33" s="60">
        <f>Table3[[#This Row],[Incentive Disbursements]]/'1.) CLM Reference'!$B$5</f>
        <v>5.581777092937586E-3</v>
      </c>
      <c r="L33" s="59">
        <v>78801.219617443829</v>
      </c>
      <c r="M33" s="62">
        <f>Table3[[#This Row],[CLM $ Collected ]]/'1.) CLM Reference'!$B$4</f>
        <v>4.923890440296755E-3</v>
      </c>
      <c r="N33" s="61">
        <v>25154.35</v>
      </c>
      <c r="O33" s="63">
        <f>Table3[[#This Row],[Incentive Disbursements]]/'1.) CLM Reference'!$B$5</f>
        <v>5.581777092937586E-3</v>
      </c>
    </row>
    <row r="34" spans="1:15" s="25" customFormat="1" ht="15.75" thickBot="1">
      <c r="A34" s="65" t="s">
        <v>75</v>
      </c>
      <c r="B34" s="65" t="s">
        <v>48</v>
      </c>
      <c r="C34" s="104" t="s">
        <v>68</v>
      </c>
      <c r="D34" s="9">
        <f>Table3[[#This Row],[Residential CLM $ Collected]]+Table3[[#This Row],[C&amp;I CLM $ Collected]]</f>
        <v>32705.021720016135</v>
      </c>
      <c r="E34" s="24">
        <f>Table3[[#This Row],[CLM $ Collected ]]/'1.) CLM Reference'!$B$4</f>
        <v>1.4512910227072293E-3</v>
      </c>
      <c r="F34" s="7">
        <f>Table3[[#This Row],[Residential Incentive Disbursements]]+Table3[[#This Row],[C&amp;I Incentive Disbursements]]</f>
        <v>16057.21</v>
      </c>
      <c r="G34" s="10">
        <f>Table3[[#This Row],[Incentive Disbursements]]/'1.) CLM Reference'!$B$5</f>
        <v>4.9573708009109619E-4</v>
      </c>
      <c r="H34" s="59">
        <v>24032.389722571519</v>
      </c>
      <c r="I34" s="60">
        <f>Table3[[#This Row],[CLM $ Collected ]]/'1.) CLM Reference'!$B$4</f>
        <v>1.4512910227072293E-3</v>
      </c>
      <c r="J34" s="61">
        <v>5276.21</v>
      </c>
      <c r="K34" s="60">
        <f>Table3[[#This Row],[Incentive Disbursements]]/'1.) CLM Reference'!$B$5</f>
        <v>4.9573708009109619E-4</v>
      </c>
      <c r="L34" s="59">
        <v>8672.6319974446178</v>
      </c>
      <c r="M34" s="62">
        <f>Table3[[#This Row],[CLM $ Collected ]]/'1.) CLM Reference'!$B$4</f>
        <v>1.4512910227072293E-3</v>
      </c>
      <c r="N34" s="61">
        <v>10781</v>
      </c>
      <c r="O34" s="63">
        <f>Table3[[#This Row],[Incentive Disbursements]]/'1.) CLM Reference'!$B$5</f>
        <v>4.9573708009109619E-4</v>
      </c>
    </row>
    <row r="35" spans="1:15" s="25" customFormat="1" ht="15.75" thickBot="1">
      <c r="A35" s="65" t="s">
        <v>76</v>
      </c>
      <c r="B35" s="65" t="s">
        <v>48</v>
      </c>
      <c r="C35" s="104" t="s">
        <v>68</v>
      </c>
      <c r="D35" s="9">
        <f>Table3[[#This Row],[Residential CLM $ Collected]]+Table3[[#This Row],[C&amp;I CLM $ Collected]]</f>
        <v>50918.137078749387</v>
      </c>
      <c r="E35" s="24">
        <f>Table3[[#This Row],[CLM $ Collected ]]/'1.) CLM Reference'!$B$4</f>
        <v>2.2595011820505414E-3</v>
      </c>
      <c r="F35" s="7">
        <f>Table3[[#This Row],[Residential Incentive Disbursements]]+Table3[[#This Row],[C&amp;I Incentive Disbursements]]</f>
        <v>60427.28</v>
      </c>
      <c r="G35" s="10">
        <f>Table3[[#This Row],[Incentive Disbursements]]/'1.) CLM Reference'!$B$5</f>
        <v>1.8655820871152024E-3</v>
      </c>
      <c r="H35" s="59">
        <v>31840.863694316686</v>
      </c>
      <c r="I35" s="60">
        <f>Table3[[#This Row],[CLM $ Collected ]]/'1.) CLM Reference'!$B$4</f>
        <v>2.2595011820505414E-3</v>
      </c>
      <c r="J35" s="61">
        <v>8702.2800000000007</v>
      </c>
      <c r="K35" s="60">
        <f>Table3[[#This Row],[Incentive Disbursements]]/'1.) CLM Reference'!$B$5</f>
        <v>1.8655820871152024E-3</v>
      </c>
      <c r="L35" s="59">
        <v>19077.273384432701</v>
      </c>
      <c r="M35" s="62">
        <f>Table3[[#This Row],[CLM $ Collected ]]/'1.) CLM Reference'!$B$4</f>
        <v>2.2595011820505414E-3</v>
      </c>
      <c r="N35" s="61">
        <v>51725</v>
      </c>
      <c r="O35" s="63">
        <f>Table3[[#This Row],[Incentive Disbursements]]/'1.) CLM Reference'!$B$5</f>
        <v>1.8655820871152024E-3</v>
      </c>
    </row>
    <row r="36" spans="1:15" s="25" customFormat="1" ht="15.75" thickBot="1">
      <c r="A36" s="65" t="s">
        <v>77</v>
      </c>
      <c r="B36" s="65" t="s">
        <v>48</v>
      </c>
      <c r="C36" s="104" t="s">
        <v>49</v>
      </c>
      <c r="D36" s="9">
        <f>Table3[[#This Row],[Residential CLM $ Collected]]+Table3[[#This Row],[C&amp;I CLM $ Collected]]</f>
        <v>53589.948675863809</v>
      </c>
      <c r="E36" s="24">
        <f>Table3[[#This Row],[CLM $ Collected ]]/'1.) CLM Reference'!$B$4</f>
        <v>2.3780632860128229E-3</v>
      </c>
      <c r="F36" s="7">
        <f>Table3[[#This Row],[Residential Incentive Disbursements]]+Table3[[#This Row],[C&amp;I Incentive Disbursements]]</f>
        <v>197135.30000000002</v>
      </c>
      <c r="G36" s="10">
        <f>Table3[[#This Row],[Incentive Disbursements]]/'1.) CLM Reference'!$B$5</f>
        <v>6.0861929317037201E-3</v>
      </c>
      <c r="H36" s="59">
        <v>41713.350454757609</v>
      </c>
      <c r="I36" s="60">
        <f>Table3[[#This Row],[CLM $ Collected ]]/'1.) CLM Reference'!$B$4</f>
        <v>2.3780632860128229E-3</v>
      </c>
      <c r="J36" s="61">
        <v>9974.7300000000032</v>
      </c>
      <c r="K36" s="60">
        <f>Table3[[#This Row],[Incentive Disbursements]]/'1.) CLM Reference'!$B$5</f>
        <v>6.0861929317037201E-3</v>
      </c>
      <c r="L36" s="59">
        <v>11876.5982211062</v>
      </c>
      <c r="M36" s="62">
        <f>Table3[[#This Row],[CLM $ Collected ]]/'1.) CLM Reference'!$B$4</f>
        <v>2.3780632860128229E-3</v>
      </c>
      <c r="N36" s="61">
        <v>187160.57</v>
      </c>
      <c r="O36" s="63">
        <f>Table3[[#This Row],[Incentive Disbursements]]/'1.) CLM Reference'!$B$5</f>
        <v>6.0861929317037201E-3</v>
      </c>
    </row>
    <row r="37" spans="1:15" s="25" customFormat="1" ht="15.75" thickBot="1">
      <c r="A37" s="65" t="s">
        <v>78</v>
      </c>
      <c r="B37" s="65" t="s">
        <v>48</v>
      </c>
      <c r="C37" s="104" t="s">
        <v>68</v>
      </c>
      <c r="D37" s="9">
        <f>Table3[[#This Row],[Residential CLM $ Collected]]+Table3[[#This Row],[C&amp;I CLM $ Collected]]</f>
        <v>54325.218433666363</v>
      </c>
      <c r="E37" s="24">
        <f>Table3[[#This Row],[CLM $ Collected ]]/'1.) CLM Reference'!$B$4</f>
        <v>2.4106910092995463E-3</v>
      </c>
      <c r="F37" s="7">
        <f>Table3[[#This Row],[Residential Incentive Disbursements]]+Table3[[#This Row],[C&amp;I Incentive Disbursements]]</f>
        <v>43152.42</v>
      </c>
      <c r="G37" s="10">
        <f>Table3[[#This Row],[Incentive Disbursements]]/'1.) CLM Reference'!$B$5</f>
        <v>1.3322522835327321E-3</v>
      </c>
      <c r="H37" s="59">
        <v>38532.402961081454</v>
      </c>
      <c r="I37" s="60">
        <f>Table3[[#This Row],[CLM $ Collected ]]/'1.) CLM Reference'!$B$4</f>
        <v>2.4106910092995463E-3</v>
      </c>
      <c r="J37" s="61">
        <v>18361.129999999997</v>
      </c>
      <c r="K37" s="60">
        <f>Table3[[#This Row],[Incentive Disbursements]]/'1.) CLM Reference'!$B$5</f>
        <v>1.3322522835327321E-3</v>
      </c>
      <c r="L37" s="59">
        <v>15792.815472584913</v>
      </c>
      <c r="M37" s="62">
        <f>Table3[[#This Row],[CLM $ Collected ]]/'1.) CLM Reference'!$B$4</f>
        <v>2.4106910092995463E-3</v>
      </c>
      <c r="N37" s="61">
        <v>24791.29</v>
      </c>
      <c r="O37" s="63">
        <f>Table3[[#This Row],[Incentive Disbursements]]/'1.) CLM Reference'!$B$5</f>
        <v>1.3322522835327321E-3</v>
      </c>
    </row>
    <row r="38" spans="1:15" s="25" customFormat="1" ht="15.75" thickBot="1">
      <c r="A38" s="65" t="s">
        <v>79</v>
      </c>
      <c r="B38" s="65" t="s">
        <v>48</v>
      </c>
      <c r="C38" s="104" t="s">
        <v>68</v>
      </c>
      <c r="D38" s="9">
        <f>Table3[[#This Row],[Residential CLM $ Collected]]+Table3[[#This Row],[C&amp;I CLM $ Collected]]</f>
        <v>42397.647529493734</v>
      </c>
      <c r="E38" s="24">
        <f>Table3[[#This Row],[CLM $ Collected ]]/'1.) CLM Reference'!$B$4</f>
        <v>1.8814029775066983E-3</v>
      </c>
      <c r="F38" s="7">
        <f>Table3[[#This Row],[Residential Incentive Disbursements]]+Table3[[#This Row],[C&amp;I Incentive Disbursements]]</f>
        <v>202799.46</v>
      </c>
      <c r="G38" s="10">
        <f>Table3[[#This Row],[Incentive Disbursements]]/'1.) CLM Reference'!$B$5</f>
        <v>6.2610635436947679E-3</v>
      </c>
      <c r="H38" s="59">
        <v>28300.863716252392</v>
      </c>
      <c r="I38" s="60">
        <f>Table3[[#This Row],[CLM $ Collected ]]/'1.) CLM Reference'!$B$4</f>
        <v>1.8814029775066983E-3</v>
      </c>
      <c r="J38" s="61">
        <v>3408.55</v>
      </c>
      <c r="K38" s="60">
        <f>Table3[[#This Row],[Incentive Disbursements]]/'1.) CLM Reference'!$B$5</f>
        <v>6.2610635436947679E-3</v>
      </c>
      <c r="L38" s="59">
        <v>14096.78381324134</v>
      </c>
      <c r="M38" s="62">
        <f>Table3[[#This Row],[CLM $ Collected ]]/'1.) CLM Reference'!$B$4</f>
        <v>1.8814029775066983E-3</v>
      </c>
      <c r="N38" s="61">
        <v>199390.91</v>
      </c>
      <c r="O38" s="63">
        <f>Table3[[#This Row],[Incentive Disbursements]]/'1.) CLM Reference'!$B$5</f>
        <v>6.2610635436947679E-3</v>
      </c>
    </row>
    <row r="39" spans="1:15" s="25" customFormat="1" ht="15.75" thickBot="1">
      <c r="A39" s="65" t="s">
        <v>80</v>
      </c>
      <c r="B39" s="65" t="s">
        <v>48</v>
      </c>
      <c r="C39" s="104" t="s">
        <v>49</v>
      </c>
      <c r="D39" s="9">
        <f>Table3[[#This Row],[Residential CLM $ Collected]]+Table3[[#This Row],[C&amp;I CLM $ Collected]]</f>
        <v>55618.708551970747</v>
      </c>
      <c r="E39" s="24">
        <f>Table3[[#This Row],[CLM $ Collected ]]/'1.) CLM Reference'!$B$4</f>
        <v>2.4680898580979487E-3</v>
      </c>
      <c r="F39" s="7">
        <f>Table3[[#This Row],[Residential Incentive Disbursements]]+Table3[[#This Row],[C&amp;I Incentive Disbursements]]</f>
        <v>31493.98</v>
      </c>
      <c r="G39" s="10">
        <f>Table3[[#This Row],[Incentive Disbursements]]/'1.) CLM Reference'!$B$5</f>
        <v>9.7231920649025472E-4</v>
      </c>
      <c r="H39" s="59">
        <v>32022.54823098885</v>
      </c>
      <c r="I39" s="60">
        <f>Table3[[#This Row],[CLM $ Collected ]]/'1.) CLM Reference'!$B$4</f>
        <v>2.4680898580979487E-3</v>
      </c>
      <c r="J39" s="61">
        <v>8733.98</v>
      </c>
      <c r="K39" s="60">
        <f>Table3[[#This Row],[Incentive Disbursements]]/'1.) CLM Reference'!$B$5</f>
        <v>9.7231920649025472E-4</v>
      </c>
      <c r="L39" s="59">
        <v>23596.160320981897</v>
      </c>
      <c r="M39" s="62">
        <f>Table3[[#This Row],[CLM $ Collected ]]/'1.) CLM Reference'!$B$4</f>
        <v>2.4680898580979487E-3</v>
      </c>
      <c r="N39" s="61">
        <v>22760</v>
      </c>
      <c r="O39" s="63">
        <f>Table3[[#This Row],[Incentive Disbursements]]/'1.) CLM Reference'!$B$5</f>
        <v>9.7231920649025472E-4</v>
      </c>
    </row>
    <row r="40" spans="1:15" s="25" customFormat="1" ht="15.75" thickBot="1">
      <c r="A40" s="65" t="s">
        <v>81</v>
      </c>
      <c r="B40" s="65" t="s">
        <v>48</v>
      </c>
      <c r="C40" s="104" t="s">
        <v>68</v>
      </c>
      <c r="D40" s="9">
        <f>Table3[[#This Row],[Residential CLM $ Collected]]+Table3[[#This Row],[C&amp;I CLM $ Collected]]</f>
        <v>24844.480913779182</v>
      </c>
      <c r="E40" s="24">
        <f>Table3[[#This Row],[CLM $ Collected ]]/'1.) CLM Reference'!$B$4</f>
        <v>1.1024781583288622E-3</v>
      </c>
      <c r="F40" s="7">
        <f>Table3[[#This Row],[Residential Incentive Disbursements]]+Table3[[#This Row],[C&amp;I Incentive Disbursements]]</f>
        <v>9092.43</v>
      </c>
      <c r="G40" s="10">
        <f>Table3[[#This Row],[Incentive Disbursements]]/'1.) CLM Reference'!$B$5</f>
        <v>2.8071219714587316E-4</v>
      </c>
      <c r="H40" s="59">
        <v>20606.006059176765</v>
      </c>
      <c r="I40" s="60">
        <f>Table3[[#This Row],[CLM $ Collected ]]/'1.) CLM Reference'!$B$4</f>
        <v>1.1024781583288622E-3</v>
      </c>
      <c r="J40" s="61">
        <v>42.429999999999993</v>
      </c>
      <c r="K40" s="60">
        <f>Table3[[#This Row],[Incentive Disbursements]]/'1.) CLM Reference'!$B$5</f>
        <v>2.8071219714587316E-4</v>
      </c>
      <c r="L40" s="59">
        <v>4238.4748546024184</v>
      </c>
      <c r="M40" s="62">
        <f>Table3[[#This Row],[CLM $ Collected ]]/'1.) CLM Reference'!$B$4</f>
        <v>1.1024781583288622E-3</v>
      </c>
      <c r="N40" s="61">
        <v>9050</v>
      </c>
      <c r="O40" s="63">
        <f>Table3[[#This Row],[Incentive Disbursements]]/'1.) CLM Reference'!$B$5</f>
        <v>2.8071219714587316E-4</v>
      </c>
    </row>
    <row r="41" spans="1:15" s="25" customFormat="1" ht="15.75" thickBot="1">
      <c r="A41" s="65" t="s">
        <v>82</v>
      </c>
      <c r="B41" s="65" t="s">
        <v>48</v>
      </c>
      <c r="C41" s="104" t="s">
        <v>68</v>
      </c>
      <c r="D41" s="9">
        <f>Table3[[#This Row],[Residential CLM $ Collected]]+Table3[[#This Row],[C&amp;I CLM $ Collected]]</f>
        <v>60401.599915759827</v>
      </c>
      <c r="E41" s="24">
        <f>Table3[[#This Row],[CLM $ Collected ]]/'1.) CLM Reference'!$B$4</f>
        <v>2.6803314935958627E-3</v>
      </c>
      <c r="F41" s="7">
        <f>Table3[[#This Row],[Residential Incentive Disbursements]]+Table3[[#This Row],[C&amp;I Incentive Disbursements]]</f>
        <v>34535.69</v>
      </c>
      <c r="G41" s="10">
        <f>Table3[[#This Row],[Incentive Disbursements]]/'1.) CLM Reference'!$B$5</f>
        <v>1.0662264564971918E-3</v>
      </c>
      <c r="H41" s="59">
        <v>41755.588393112404</v>
      </c>
      <c r="I41" s="60">
        <f>Table3[[#This Row],[CLM $ Collected ]]/'1.) CLM Reference'!$B$4</f>
        <v>2.6803314935958627E-3</v>
      </c>
      <c r="J41" s="61">
        <v>9677.48</v>
      </c>
      <c r="K41" s="60">
        <f>Table3[[#This Row],[Incentive Disbursements]]/'1.) CLM Reference'!$B$5</f>
        <v>1.0662264564971918E-3</v>
      </c>
      <c r="L41" s="59">
        <v>18646.011522647419</v>
      </c>
      <c r="M41" s="62">
        <f>Table3[[#This Row],[CLM $ Collected ]]/'1.) CLM Reference'!$B$4</f>
        <v>2.6803314935958627E-3</v>
      </c>
      <c r="N41" s="61">
        <v>24858.210000000003</v>
      </c>
      <c r="O41" s="63">
        <f>Table3[[#This Row],[Incentive Disbursements]]/'1.) CLM Reference'!$B$5</f>
        <v>1.0662264564971918E-3</v>
      </c>
    </row>
    <row r="42" spans="1:15" s="25" customFormat="1" ht="15.75" thickBot="1">
      <c r="A42" s="65" t="s">
        <v>83</v>
      </c>
      <c r="B42" s="65" t="s">
        <v>48</v>
      </c>
      <c r="C42" s="104" t="s">
        <v>68</v>
      </c>
      <c r="D42" s="9">
        <f>Table3[[#This Row],[Residential CLM $ Collected]]+Table3[[#This Row],[C&amp;I CLM $ Collected]]</f>
        <v>43492.025171756592</v>
      </c>
      <c r="E42" s="24">
        <f>Table3[[#This Row],[CLM $ Collected ]]/'1.) CLM Reference'!$B$4</f>
        <v>1.9299661755765392E-3</v>
      </c>
      <c r="F42" s="7">
        <f>Table3[[#This Row],[Residential Incentive Disbursements]]+Table3[[#This Row],[C&amp;I Incentive Disbursements]]</f>
        <v>18425.650000000001</v>
      </c>
      <c r="G42" s="10">
        <f>Table3[[#This Row],[Incentive Disbursements]]/'1.) CLM Reference'!$B$5</f>
        <v>5.6885834648612733E-4</v>
      </c>
      <c r="H42" s="59">
        <v>36911.586133050245</v>
      </c>
      <c r="I42" s="60">
        <f>Table3[[#This Row],[CLM $ Collected ]]/'1.) CLM Reference'!$B$4</f>
        <v>1.9299661755765392E-3</v>
      </c>
      <c r="J42" s="61">
        <v>9198.630000000001</v>
      </c>
      <c r="K42" s="60">
        <f>Table3[[#This Row],[Incentive Disbursements]]/'1.) CLM Reference'!$B$5</f>
        <v>5.6885834648612733E-4</v>
      </c>
      <c r="L42" s="59">
        <v>6580.4390387063459</v>
      </c>
      <c r="M42" s="62">
        <f>Table3[[#This Row],[CLM $ Collected ]]/'1.) CLM Reference'!$B$4</f>
        <v>1.9299661755765392E-3</v>
      </c>
      <c r="N42" s="61">
        <v>9227.02</v>
      </c>
      <c r="O42" s="63">
        <f>Table3[[#This Row],[Incentive Disbursements]]/'1.) CLM Reference'!$B$5</f>
        <v>5.6885834648612733E-4</v>
      </c>
    </row>
    <row r="43" spans="1:15" s="25" customFormat="1" ht="15.75" thickBot="1">
      <c r="A43" s="65" t="s">
        <v>84</v>
      </c>
      <c r="B43" s="65" t="s">
        <v>48</v>
      </c>
      <c r="C43" s="104" t="s">
        <v>49</v>
      </c>
      <c r="D43" s="9">
        <f>Table3[[#This Row],[Residential CLM $ Collected]]+Table3[[#This Row],[C&amp;I CLM $ Collected]]</f>
        <v>123321.82099574668</v>
      </c>
      <c r="E43" s="24">
        <f>Table3[[#This Row],[CLM $ Collected ]]/'1.) CLM Reference'!$B$4</f>
        <v>5.4724272390713081E-3</v>
      </c>
      <c r="F43" s="7">
        <f>Table3[[#This Row],[Residential Incentive Disbursements]]+Table3[[#This Row],[C&amp;I Incentive Disbursements]]</f>
        <v>245303.06</v>
      </c>
      <c r="G43" s="10">
        <f>Table3[[#This Row],[Incentive Disbursements]]/'1.) CLM Reference'!$B$5</f>
        <v>7.5732846927835523E-3</v>
      </c>
      <c r="H43" s="59">
        <v>100303.04022689095</v>
      </c>
      <c r="I43" s="60">
        <f>Table3[[#This Row],[CLM $ Collected ]]/'1.) CLM Reference'!$B$4</f>
        <v>5.4724272390713081E-3</v>
      </c>
      <c r="J43" s="61">
        <v>15663.310000000001</v>
      </c>
      <c r="K43" s="60">
        <f>Table3[[#This Row],[Incentive Disbursements]]/'1.) CLM Reference'!$B$5</f>
        <v>7.5732846927835523E-3</v>
      </c>
      <c r="L43" s="59">
        <v>23018.780768855719</v>
      </c>
      <c r="M43" s="62">
        <f>Table3[[#This Row],[CLM $ Collected ]]/'1.) CLM Reference'!$B$4</f>
        <v>5.4724272390713081E-3</v>
      </c>
      <c r="N43" s="61">
        <v>229639.75</v>
      </c>
      <c r="O43" s="63">
        <f>Table3[[#This Row],[Incentive Disbursements]]/'1.) CLM Reference'!$B$5</f>
        <v>7.5732846927835523E-3</v>
      </c>
    </row>
    <row r="44" spans="1:15" s="25" customFormat="1" ht="15.75" thickBot="1">
      <c r="A44" s="65" t="s">
        <v>84</v>
      </c>
      <c r="B44" s="65" t="s">
        <v>50</v>
      </c>
      <c r="C44" s="104" t="s">
        <v>49</v>
      </c>
      <c r="D44" s="9">
        <f>Table3[[#This Row],[Residential CLM $ Collected]]+Table3[[#This Row],[C&amp;I CLM $ Collected]]</f>
        <v>518.29999183257416</v>
      </c>
      <c r="E44" s="24">
        <f>Table3[[#This Row],[CLM $ Collected ]]/'1.) CLM Reference'!$B$4</f>
        <v>2.2999652214127135E-5</v>
      </c>
      <c r="F44" s="7">
        <f>Table3[[#This Row],[Residential Incentive Disbursements]]+Table3[[#This Row],[C&amp;I Incentive Disbursements]]</f>
        <v>7754</v>
      </c>
      <c r="G44" s="10">
        <f>Table3[[#This Row],[Incentive Disbursements]]/'1.) CLM Reference'!$B$5</f>
        <v>2.3939061138431646E-4</v>
      </c>
      <c r="H44" s="59">
        <v>0</v>
      </c>
      <c r="I44" s="60">
        <f>Table3[[#This Row],[CLM $ Collected ]]/'1.) CLM Reference'!$B$4</f>
        <v>2.2999652214127135E-5</v>
      </c>
      <c r="J44" s="61">
        <v>0</v>
      </c>
      <c r="K44" s="60">
        <f>Table3[[#This Row],[Incentive Disbursements]]/'1.) CLM Reference'!$B$5</f>
        <v>2.3939061138431646E-4</v>
      </c>
      <c r="L44" s="59">
        <v>518.29999183257416</v>
      </c>
      <c r="M44" s="62">
        <f>Table3[[#This Row],[CLM $ Collected ]]/'1.) CLM Reference'!$B$4</f>
        <v>2.2999652214127135E-5</v>
      </c>
      <c r="N44" s="61">
        <v>7754</v>
      </c>
      <c r="O44" s="63">
        <f>Table3[[#This Row],[Incentive Disbursements]]/'1.) CLM Reference'!$B$5</f>
        <v>2.3939061138431646E-4</v>
      </c>
    </row>
    <row r="45" spans="1:15" s="25" customFormat="1" ht="15.75" thickBot="1">
      <c r="A45" s="65" t="s">
        <v>85</v>
      </c>
      <c r="B45" s="65" t="s">
        <v>48</v>
      </c>
      <c r="C45" s="104" t="s">
        <v>68</v>
      </c>
      <c r="D45" s="9">
        <f>Table3[[#This Row],[Residential CLM $ Collected]]+Table3[[#This Row],[C&amp;I CLM $ Collected]]</f>
        <v>39258.083889726469</v>
      </c>
      <c r="E45" s="24">
        <f>Table3[[#This Row],[CLM $ Collected ]]/'1.) CLM Reference'!$B$4</f>
        <v>1.7420842953599855E-3</v>
      </c>
      <c r="F45" s="7">
        <f>Table3[[#This Row],[Residential Incentive Disbursements]]+Table3[[#This Row],[C&amp;I Incentive Disbursements]]</f>
        <v>57671.21</v>
      </c>
      <c r="G45" s="10">
        <f>Table3[[#This Row],[Incentive Disbursements]]/'1.) CLM Reference'!$B$5</f>
        <v>1.7804934512733177E-3</v>
      </c>
      <c r="H45" s="59">
        <v>34093.33367850713</v>
      </c>
      <c r="I45" s="60">
        <f>Table3[[#This Row],[CLM $ Collected ]]/'1.) CLM Reference'!$B$4</f>
        <v>1.7420842953599855E-3</v>
      </c>
      <c r="J45" s="61">
        <v>55571.21</v>
      </c>
      <c r="K45" s="60">
        <f>Table3[[#This Row],[Incentive Disbursements]]/'1.) CLM Reference'!$B$5</f>
        <v>1.7804934512733177E-3</v>
      </c>
      <c r="L45" s="59">
        <v>5164.7502112193424</v>
      </c>
      <c r="M45" s="62">
        <f>Table3[[#This Row],[CLM $ Collected ]]/'1.) CLM Reference'!$B$4</f>
        <v>1.7420842953599855E-3</v>
      </c>
      <c r="N45" s="61">
        <v>2100</v>
      </c>
      <c r="O45" s="63">
        <f>Table3[[#This Row],[Incentive Disbursements]]/'1.) CLM Reference'!$B$5</f>
        <v>1.7804934512733177E-3</v>
      </c>
    </row>
    <row r="46" spans="1:15" s="25" customFormat="1" ht="15.75" thickBot="1">
      <c r="A46" s="65" t="s">
        <v>85</v>
      </c>
      <c r="B46" s="65" t="s">
        <v>50</v>
      </c>
      <c r="C46" s="104" t="s">
        <v>68</v>
      </c>
      <c r="D46" s="9">
        <f>Table3[[#This Row],[Residential CLM $ Collected]]+Table3[[#This Row],[C&amp;I CLM $ Collected]]</f>
        <v>1.2742016598447494</v>
      </c>
      <c r="E46" s="24">
        <f>Table3[[#This Row],[CLM $ Collected ]]/'1.) CLM Reference'!$B$4</f>
        <v>5.6542920102069978E-8</v>
      </c>
      <c r="F46" s="7">
        <f>Table3[[#This Row],[Residential Incentive Disbursements]]+Table3[[#This Row],[C&amp;I Incentive Disbursements]]</f>
        <v>0</v>
      </c>
      <c r="G46" s="10">
        <f>Table3[[#This Row],[Incentive Disbursements]]/'1.) CLM Reference'!$B$5</f>
        <v>0</v>
      </c>
      <c r="H46" s="59">
        <v>0</v>
      </c>
      <c r="I46" s="60">
        <f>Table3[[#This Row],[CLM $ Collected ]]/'1.) CLM Reference'!$B$4</f>
        <v>5.6542920102069978E-8</v>
      </c>
      <c r="J46" s="61">
        <v>0</v>
      </c>
      <c r="K46" s="60">
        <f>Table3[[#This Row],[Incentive Disbursements]]/'1.) CLM Reference'!$B$5</f>
        <v>0</v>
      </c>
      <c r="L46" s="59">
        <v>1.2742016598447494</v>
      </c>
      <c r="M46" s="62">
        <f>Table3[[#This Row],[CLM $ Collected ]]/'1.) CLM Reference'!$B$4</f>
        <v>5.6542920102069978E-8</v>
      </c>
      <c r="N46" s="61">
        <v>0</v>
      </c>
      <c r="O46" s="63">
        <f>Table3[[#This Row],[Incentive Disbursements]]/'1.) CLM Reference'!$B$5</f>
        <v>0</v>
      </c>
    </row>
    <row r="47" spans="1:15" s="25" customFormat="1" ht="15.75" thickBot="1">
      <c r="A47" s="65" t="s">
        <v>86</v>
      </c>
      <c r="B47" s="65" t="s">
        <v>48</v>
      </c>
      <c r="C47" s="104" t="s">
        <v>49</v>
      </c>
      <c r="D47" s="9">
        <f>Table3[[#This Row],[Residential CLM $ Collected]]+Table3[[#This Row],[C&amp;I CLM $ Collected]]</f>
        <v>59693.656243553822</v>
      </c>
      <c r="E47" s="24">
        <f>Table3[[#This Row],[CLM $ Collected ]]/'1.) CLM Reference'!$B$4</f>
        <v>2.6489163701065499E-3</v>
      </c>
      <c r="F47" s="7">
        <f>Table3[[#This Row],[Residential Incentive Disbursements]]+Table3[[#This Row],[C&amp;I Incentive Disbursements]]</f>
        <v>30889.550000000007</v>
      </c>
      <c r="G47" s="10">
        <f>Table3[[#This Row],[Incentive Disbursements]]/'1.) CLM Reference'!$B$5</f>
        <v>9.5365853235574078E-4</v>
      </c>
      <c r="H47" s="59">
        <v>53068.352379737436</v>
      </c>
      <c r="I47" s="60">
        <f>Table3[[#This Row],[CLM $ Collected ]]/'1.) CLM Reference'!$B$4</f>
        <v>2.6489163701065499E-3</v>
      </c>
      <c r="J47" s="61">
        <v>26549.550000000007</v>
      </c>
      <c r="K47" s="60">
        <f>Table3[[#This Row],[Incentive Disbursements]]/'1.) CLM Reference'!$B$5</f>
        <v>9.5365853235574078E-4</v>
      </c>
      <c r="L47" s="59">
        <v>6625.3038638163862</v>
      </c>
      <c r="M47" s="62">
        <f>Table3[[#This Row],[CLM $ Collected ]]/'1.) CLM Reference'!$B$4</f>
        <v>2.6489163701065499E-3</v>
      </c>
      <c r="N47" s="61">
        <v>4340</v>
      </c>
      <c r="O47" s="63">
        <f>Table3[[#This Row],[Incentive Disbursements]]/'1.) CLM Reference'!$B$5</f>
        <v>9.5365853235574078E-4</v>
      </c>
    </row>
    <row r="48" spans="1:15" s="25" customFormat="1" ht="15.75" thickBot="1">
      <c r="A48" s="65" t="s">
        <v>87</v>
      </c>
      <c r="B48" s="65" t="s">
        <v>48</v>
      </c>
      <c r="C48" s="104" t="s">
        <v>49</v>
      </c>
      <c r="D48" s="9">
        <f>Table3[[#This Row],[Residential CLM $ Collected]]+Table3[[#This Row],[C&amp;I CLM $ Collected]]</f>
        <v>38722.06510814582</v>
      </c>
      <c r="E48" s="24">
        <f>Table3[[#This Row],[CLM $ Collected ]]/'1.) CLM Reference'!$B$4</f>
        <v>1.718298368771398E-3</v>
      </c>
      <c r="F48" s="7">
        <f>Table3[[#This Row],[Residential Incentive Disbursements]]+Table3[[#This Row],[C&amp;I Incentive Disbursements]]</f>
        <v>24992.309999999998</v>
      </c>
      <c r="G48" s="10">
        <f>Table3[[#This Row],[Incentive Disbursements]]/'1.) CLM Reference'!$B$5</f>
        <v>7.7159200036192488E-4</v>
      </c>
      <c r="H48" s="59">
        <v>32434.729384585207</v>
      </c>
      <c r="I48" s="60">
        <f>Table3[[#This Row],[CLM $ Collected ]]/'1.) CLM Reference'!$B$4</f>
        <v>1.718298368771398E-3</v>
      </c>
      <c r="J48" s="61">
        <v>9858.5799999999981</v>
      </c>
      <c r="K48" s="60">
        <f>Table3[[#This Row],[Incentive Disbursements]]/'1.) CLM Reference'!$B$5</f>
        <v>7.7159200036192488E-4</v>
      </c>
      <c r="L48" s="59">
        <v>6287.335723560609</v>
      </c>
      <c r="M48" s="62">
        <f>Table3[[#This Row],[CLM $ Collected ]]/'1.) CLM Reference'!$B$4</f>
        <v>1.718298368771398E-3</v>
      </c>
      <c r="N48" s="61">
        <v>15133.730000000001</v>
      </c>
      <c r="O48" s="63">
        <f>Table3[[#This Row],[Incentive Disbursements]]/'1.) CLM Reference'!$B$5</f>
        <v>7.7159200036192488E-4</v>
      </c>
    </row>
    <row r="49" spans="1:15" s="25" customFormat="1" ht="15.75" thickBot="1">
      <c r="A49" s="65" t="s">
        <v>88</v>
      </c>
      <c r="B49" s="65" t="s">
        <v>48</v>
      </c>
      <c r="C49" s="104" t="s">
        <v>49</v>
      </c>
      <c r="D49" s="9">
        <f>Table3[[#This Row],[Residential CLM $ Collected]]+Table3[[#This Row],[C&amp;I CLM $ Collected]]</f>
        <v>77368.430634347795</v>
      </c>
      <c r="E49" s="24">
        <f>Table3[[#This Row],[CLM $ Collected ]]/'1.) CLM Reference'!$B$4</f>
        <v>3.4332375554380324E-3</v>
      </c>
      <c r="F49" s="7">
        <f>Table3[[#This Row],[Residential Incentive Disbursements]]+Table3[[#This Row],[C&amp;I Incentive Disbursements]]</f>
        <v>50224.179999999993</v>
      </c>
      <c r="G49" s="10">
        <f>Table3[[#This Row],[Incentive Disbursements]]/'1.) CLM Reference'!$B$5</f>
        <v>1.5505799789110083E-3</v>
      </c>
      <c r="H49" s="59">
        <v>65046.63743330627</v>
      </c>
      <c r="I49" s="60">
        <f>Table3[[#This Row],[CLM $ Collected ]]/'1.) CLM Reference'!$B$4</f>
        <v>3.4332375554380324E-3</v>
      </c>
      <c r="J49" s="61">
        <v>48754.179999999993</v>
      </c>
      <c r="K49" s="60">
        <f>Table3[[#This Row],[Incentive Disbursements]]/'1.) CLM Reference'!$B$5</f>
        <v>1.5505799789110083E-3</v>
      </c>
      <c r="L49" s="59">
        <v>12321.793201041521</v>
      </c>
      <c r="M49" s="62">
        <f>Table3[[#This Row],[CLM $ Collected ]]/'1.) CLM Reference'!$B$4</f>
        <v>3.4332375554380324E-3</v>
      </c>
      <c r="N49" s="61">
        <v>1470</v>
      </c>
      <c r="O49" s="63">
        <f>Table3[[#This Row],[Incentive Disbursements]]/'1.) CLM Reference'!$B$5</f>
        <v>1.5505799789110083E-3</v>
      </c>
    </row>
    <row r="50" spans="1:15" s="25" customFormat="1" ht="15.75" thickBot="1">
      <c r="A50" s="65" t="s">
        <v>88</v>
      </c>
      <c r="B50" s="65" t="s">
        <v>50</v>
      </c>
      <c r="C50" s="104" t="s">
        <v>49</v>
      </c>
      <c r="D50" s="9">
        <f>Table3[[#This Row],[Residential CLM $ Collected]]+Table3[[#This Row],[C&amp;I CLM $ Collected]]</f>
        <v>44.652458166733396</v>
      </c>
      <c r="E50" s="24">
        <f>Table3[[#This Row],[CLM $ Collected ]]/'1.) CLM Reference'!$B$4</f>
        <v>1.9814605914029741E-6</v>
      </c>
      <c r="F50" s="7">
        <f>Table3[[#This Row],[Residential Incentive Disbursements]]+Table3[[#This Row],[C&amp;I Incentive Disbursements]]</f>
        <v>0</v>
      </c>
      <c r="G50" s="10">
        <f>Table3[[#This Row],[Incentive Disbursements]]/'1.) CLM Reference'!$B$5</f>
        <v>0</v>
      </c>
      <c r="H50" s="59">
        <v>0</v>
      </c>
      <c r="I50" s="60">
        <f>Table3[[#This Row],[CLM $ Collected ]]/'1.) CLM Reference'!$B$4</f>
        <v>1.9814605914029741E-6</v>
      </c>
      <c r="J50" s="61">
        <v>0</v>
      </c>
      <c r="K50" s="60">
        <f>Table3[[#This Row],[Incentive Disbursements]]/'1.) CLM Reference'!$B$5</f>
        <v>0</v>
      </c>
      <c r="L50" s="59">
        <v>44.652458166733396</v>
      </c>
      <c r="M50" s="62">
        <f>Table3[[#This Row],[CLM $ Collected ]]/'1.) CLM Reference'!$B$4</f>
        <v>1.9814605914029741E-6</v>
      </c>
      <c r="N50" s="61">
        <v>0</v>
      </c>
      <c r="O50" s="63">
        <f>Table3[[#This Row],[Incentive Disbursements]]/'1.) CLM Reference'!$B$5</f>
        <v>0</v>
      </c>
    </row>
    <row r="51" spans="1:15" s="25" customFormat="1" ht="15.75" thickBot="1">
      <c r="A51" s="65" t="s">
        <v>89</v>
      </c>
      <c r="B51" s="65" t="s">
        <v>48</v>
      </c>
      <c r="C51" s="104" t="s">
        <v>49</v>
      </c>
      <c r="D51" s="9">
        <f>Table3[[#This Row],[Residential CLM $ Collected]]+Table3[[#This Row],[C&amp;I CLM $ Collected]]</f>
        <v>117386.83896451452</v>
      </c>
      <c r="E51" s="24">
        <f>Table3[[#This Row],[CLM $ Collected ]]/'1.) CLM Reference'!$B$4</f>
        <v>5.2090613799811005E-3</v>
      </c>
      <c r="F51" s="7">
        <f>Table3[[#This Row],[Residential Incentive Disbursements]]+Table3[[#This Row],[C&amp;I Incentive Disbursements]]</f>
        <v>107118.37999999999</v>
      </c>
      <c r="G51" s="10">
        <f>Table3[[#This Row],[Incentive Disbursements]]/'1.) CLM Reference'!$B$5</f>
        <v>3.3070846632315626E-3</v>
      </c>
      <c r="H51" s="59">
        <v>96631.349660612672</v>
      </c>
      <c r="I51" s="60">
        <f>Table3[[#This Row],[CLM $ Collected ]]/'1.) CLM Reference'!$B$4</f>
        <v>5.2090613799811005E-3</v>
      </c>
      <c r="J51" s="61">
        <v>42679.679999999993</v>
      </c>
      <c r="K51" s="60">
        <f>Table3[[#This Row],[Incentive Disbursements]]/'1.) CLM Reference'!$B$5</f>
        <v>3.3070846632315626E-3</v>
      </c>
      <c r="L51" s="59">
        <v>20755.489303901846</v>
      </c>
      <c r="M51" s="62">
        <f>Table3[[#This Row],[CLM $ Collected ]]/'1.) CLM Reference'!$B$4</f>
        <v>5.2090613799811005E-3</v>
      </c>
      <c r="N51" s="61">
        <v>64438.7</v>
      </c>
      <c r="O51" s="63">
        <f>Table3[[#This Row],[Incentive Disbursements]]/'1.) CLM Reference'!$B$5</f>
        <v>3.3070846632315626E-3</v>
      </c>
    </row>
    <row r="52" spans="1:15" s="25" customFormat="1" ht="15.75" thickBot="1">
      <c r="A52" s="65" t="s">
        <v>89</v>
      </c>
      <c r="B52" s="65" t="s">
        <v>51</v>
      </c>
      <c r="C52" s="104" t="s">
        <v>49</v>
      </c>
      <c r="D52" s="9">
        <f>Table3[[#This Row],[Residential CLM $ Collected]]+Table3[[#This Row],[C&amp;I CLM $ Collected]]</f>
        <v>30.109939222853093</v>
      </c>
      <c r="E52" s="24">
        <f>Table3[[#This Row],[CLM $ Collected ]]/'1.) CLM Reference'!$B$4</f>
        <v>1.3361337858902186E-6</v>
      </c>
      <c r="F52" s="7">
        <f>Table3[[#This Row],[Residential Incentive Disbursements]]+Table3[[#This Row],[C&amp;I Incentive Disbursements]]</f>
        <v>0</v>
      </c>
      <c r="G52" s="10">
        <f>Table3[[#This Row],[Incentive Disbursements]]/'1.) CLM Reference'!$B$5</f>
        <v>0</v>
      </c>
      <c r="H52" s="59">
        <v>30.109939222853093</v>
      </c>
      <c r="I52" s="60">
        <f>Table3[[#This Row],[CLM $ Collected ]]/'1.) CLM Reference'!$B$4</f>
        <v>1.3361337858902186E-6</v>
      </c>
      <c r="J52" s="61">
        <v>0</v>
      </c>
      <c r="K52" s="60">
        <f>Table3[[#This Row],[Incentive Disbursements]]/'1.) CLM Reference'!$B$5</f>
        <v>0</v>
      </c>
      <c r="L52" s="59">
        <v>0</v>
      </c>
      <c r="M52" s="62">
        <f>Table3[[#This Row],[CLM $ Collected ]]/'1.) CLM Reference'!$B$4</f>
        <v>1.3361337858902186E-6</v>
      </c>
      <c r="N52" s="61">
        <v>0</v>
      </c>
      <c r="O52" s="63">
        <f>Table3[[#This Row],[Incentive Disbursements]]/'1.) CLM Reference'!$B$5</f>
        <v>0</v>
      </c>
    </row>
    <row r="53" spans="1:15" s="25" customFormat="1" ht="15.75" thickBot="1">
      <c r="A53" s="65" t="s">
        <v>90</v>
      </c>
      <c r="B53" s="65" t="s">
        <v>48</v>
      </c>
      <c r="C53" s="104" t="s">
        <v>49</v>
      </c>
      <c r="D53" s="9">
        <f>Table3[[#This Row],[Residential CLM $ Collected]]+Table3[[#This Row],[C&amp;I CLM $ Collected]]</f>
        <v>64326.588845331644</v>
      </c>
      <c r="E53" s="24">
        <f>Table3[[#This Row],[CLM $ Collected ]]/'1.) CLM Reference'!$B$4</f>
        <v>2.8545035594785338E-3</v>
      </c>
      <c r="F53" s="7">
        <f>Table3[[#This Row],[Residential Incentive Disbursements]]+Table3[[#This Row],[C&amp;I Incentive Disbursements]]</f>
        <v>54444.669999999991</v>
      </c>
      <c r="G53" s="10">
        <f>Table3[[#This Row],[Incentive Disbursements]]/'1.) CLM Reference'!$B$5</f>
        <v>1.6808799120347372E-3</v>
      </c>
      <c r="H53" s="59">
        <v>50527.437303135703</v>
      </c>
      <c r="I53" s="60">
        <f>Table3[[#This Row],[CLM $ Collected ]]/'1.) CLM Reference'!$B$4</f>
        <v>2.8545035594785338E-3</v>
      </c>
      <c r="J53" s="61">
        <v>51405.029999999992</v>
      </c>
      <c r="K53" s="60">
        <f>Table3[[#This Row],[Incentive Disbursements]]/'1.) CLM Reference'!$B$5</f>
        <v>1.6808799120347372E-3</v>
      </c>
      <c r="L53" s="59">
        <v>13799.151542195938</v>
      </c>
      <c r="M53" s="62">
        <f>Table3[[#This Row],[CLM $ Collected ]]/'1.) CLM Reference'!$B$4</f>
        <v>2.8545035594785338E-3</v>
      </c>
      <c r="N53" s="61">
        <v>3039.64</v>
      </c>
      <c r="O53" s="63">
        <f>Table3[[#This Row],[Incentive Disbursements]]/'1.) CLM Reference'!$B$5</f>
        <v>1.6808799120347372E-3</v>
      </c>
    </row>
    <row r="54" spans="1:15" s="25" customFormat="1" ht="15.75" thickBot="1">
      <c r="A54" s="65" t="s">
        <v>90</v>
      </c>
      <c r="B54" s="65" t="s">
        <v>51</v>
      </c>
      <c r="C54" s="104" t="s">
        <v>49</v>
      </c>
      <c r="D54" s="9">
        <f>Table3[[#This Row],[Residential CLM $ Collected]]+Table3[[#This Row],[C&amp;I CLM $ Collected]]</f>
        <v>250.43602623166038</v>
      </c>
      <c r="E54" s="24">
        <f>Table3[[#This Row],[CLM $ Collected ]]/'1.) CLM Reference'!$B$4</f>
        <v>1.1113142187887273E-5</v>
      </c>
      <c r="F54" s="7">
        <f>Table3[[#This Row],[Residential Incentive Disbursements]]+Table3[[#This Row],[C&amp;I Incentive Disbursements]]</f>
        <v>0</v>
      </c>
      <c r="G54" s="10">
        <f>Table3[[#This Row],[Incentive Disbursements]]/'1.) CLM Reference'!$B$5</f>
        <v>0</v>
      </c>
      <c r="H54" s="59">
        <v>250.43602623166038</v>
      </c>
      <c r="I54" s="60">
        <f>Table3[[#This Row],[CLM $ Collected ]]/'1.) CLM Reference'!$B$4</f>
        <v>1.1113142187887273E-5</v>
      </c>
      <c r="J54" s="61">
        <v>0</v>
      </c>
      <c r="K54" s="60">
        <f>Table3[[#This Row],[Incentive Disbursements]]/'1.) CLM Reference'!$B$5</f>
        <v>0</v>
      </c>
      <c r="L54" s="59">
        <v>0</v>
      </c>
      <c r="M54" s="62">
        <f>Table3[[#This Row],[CLM $ Collected ]]/'1.) CLM Reference'!$B$4</f>
        <v>1.1113142187887273E-5</v>
      </c>
      <c r="N54" s="61">
        <v>0</v>
      </c>
      <c r="O54" s="63">
        <f>Table3[[#This Row],[Incentive Disbursements]]/'1.) CLM Reference'!$B$5</f>
        <v>0</v>
      </c>
    </row>
    <row r="55" spans="1:15" s="25" customFormat="1" ht="15.75" thickBot="1">
      <c r="A55" s="65" t="s">
        <v>91</v>
      </c>
      <c r="B55" s="65" t="s">
        <v>48</v>
      </c>
      <c r="C55" s="104" t="s">
        <v>49</v>
      </c>
      <c r="D55" s="9">
        <f>Table3[[#This Row],[Residential CLM $ Collected]]+Table3[[#This Row],[C&amp;I CLM $ Collected]]</f>
        <v>63563.046584033036</v>
      </c>
      <c r="E55" s="24">
        <f>Table3[[#This Row],[CLM $ Collected ]]/'1.) CLM Reference'!$B$4</f>
        <v>2.8206212389356288E-3</v>
      </c>
      <c r="F55" s="7">
        <f>Table3[[#This Row],[Residential Incentive Disbursements]]+Table3[[#This Row],[C&amp;I Incentive Disbursements]]</f>
        <v>46808.330000000009</v>
      </c>
      <c r="G55" s="10">
        <f>Table3[[#This Row],[Incentive Disbursements]]/'1.) CLM Reference'!$B$5</f>
        <v>1.4451218386096008E-3</v>
      </c>
      <c r="H55" s="59">
        <v>56703.732815382551</v>
      </c>
      <c r="I55" s="60">
        <f>Table3[[#This Row],[CLM $ Collected ]]/'1.) CLM Reference'!$B$4</f>
        <v>2.8206212389356288E-3</v>
      </c>
      <c r="J55" s="61">
        <v>37978.330000000009</v>
      </c>
      <c r="K55" s="60">
        <f>Table3[[#This Row],[Incentive Disbursements]]/'1.) CLM Reference'!$B$5</f>
        <v>1.4451218386096008E-3</v>
      </c>
      <c r="L55" s="59">
        <v>6859.3137686504842</v>
      </c>
      <c r="M55" s="62">
        <f>Table3[[#This Row],[CLM $ Collected ]]/'1.) CLM Reference'!$B$4</f>
        <v>2.8206212389356288E-3</v>
      </c>
      <c r="N55" s="61">
        <v>8830</v>
      </c>
      <c r="O55" s="63">
        <f>Table3[[#This Row],[Incentive Disbursements]]/'1.) CLM Reference'!$B$5</f>
        <v>1.4451218386096008E-3</v>
      </c>
    </row>
    <row r="56" spans="1:15" s="25" customFormat="1" ht="15.75" thickBot="1">
      <c r="A56" s="65" t="s">
        <v>92</v>
      </c>
      <c r="B56" s="65" t="s">
        <v>48</v>
      </c>
      <c r="C56" s="104" t="s">
        <v>49</v>
      </c>
      <c r="D56" s="9">
        <f>Table3[[#This Row],[Residential CLM $ Collected]]+Table3[[#This Row],[C&amp;I CLM $ Collected]]</f>
        <v>63452.25105637138</v>
      </c>
      <c r="E56" s="24">
        <f>Table3[[#This Row],[CLM $ Collected ]]/'1.) CLM Reference'!$B$4</f>
        <v>2.8157046681402315E-3</v>
      </c>
      <c r="F56" s="7">
        <f>Table3[[#This Row],[Residential Incentive Disbursements]]+Table3[[#This Row],[C&amp;I Incentive Disbursements]]</f>
        <v>72075.659999999989</v>
      </c>
      <c r="G56" s="10">
        <f>Table3[[#This Row],[Incentive Disbursements]]/'1.) CLM Reference'!$B$5</f>
        <v>2.2252045800010473E-3</v>
      </c>
      <c r="H56" s="59">
        <v>56153.471598582197</v>
      </c>
      <c r="I56" s="60">
        <f>Table3[[#This Row],[CLM $ Collected ]]/'1.) CLM Reference'!$B$4</f>
        <v>2.8157046681402315E-3</v>
      </c>
      <c r="J56" s="61">
        <v>62555.659999999989</v>
      </c>
      <c r="K56" s="60">
        <f>Table3[[#This Row],[Incentive Disbursements]]/'1.) CLM Reference'!$B$5</f>
        <v>2.2252045800010473E-3</v>
      </c>
      <c r="L56" s="59">
        <v>7298.7794577891846</v>
      </c>
      <c r="M56" s="62">
        <f>Table3[[#This Row],[CLM $ Collected ]]/'1.) CLM Reference'!$B$4</f>
        <v>2.8157046681402315E-3</v>
      </c>
      <c r="N56" s="61">
        <v>9520</v>
      </c>
      <c r="O56" s="63">
        <f>Table3[[#This Row],[Incentive Disbursements]]/'1.) CLM Reference'!$B$5</f>
        <v>2.2252045800010473E-3</v>
      </c>
    </row>
    <row r="57" spans="1:15" s="25" customFormat="1" ht="15.75" thickBot="1">
      <c r="A57" s="65" t="s">
        <v>92</v>
      </c>
      <c r="B57" s="65" t="s">
        <v>72</v>
      </c>
      <c r="C57" s="104" t="s">
        <v>49</v>
      </c>
      <c r="D57" s="9">
        <f>Table3[[#This Row],[Residential CLM $ Collected]]+Table3[[#This Row],[C&amp;I CLM $ Collected]]</f>
        <v>5.1383566935043694</v>
      </c>
      <c r="E57" s="24">
        <f>Table3[[#This Row],[CLM $ Collected ]]/'1.) CLM Reference'!$B$4</f>
        <v>2.2801547128117347E-7</v>
      </c>
      <c r="F57" s="7">
        <f>Table3[[#This Row],[Residential Incentive Disbursements]]+Table3[[#This Row],[C&amp;I Incentive Disbursements]]</f>
        <v>0</v>
      </c>
      <c r="G57" s="10">
        <f>Table3[[#This Row],[Incentive Disbursements]]/'1.) CLM Reference'!$B$5</f>
        <v>0</v>
      </c>
      <c r="H57" s="26">
        <v>5.1383566935043694</v>
      </c>
      <c r="I57" s="27">
        <f>Table3[[#This Row],[CLM $ Collected ]]/'1.) CLM Reference'!$B$4</f>
        <v>2.2801547128117347E-7</v>
      </c>
      <c r="J57" s="28">
        <v>0</v>
      </c>
      <c r="K57" s="27">
        <f>Table3[[#This Row],[Incentive Disbursements]]/'1.) CLM Reference'!$B$5</f>
        <v>0</v>
      </c>
      <c r="L57" s="26">
        <v>0</v>
      </c>
      <c r="M57" s="47">
        <f>Table3[[#This Row],[CLM $ Collected ]]/'1.) CLM Reference'!$B$4</f>
        <v>2.2801547128117347E-7</v>
      </c>
      <c r="N57" s="28">
        <v>0</v>
      </c>
      <c r="O57" s="29">
        <f>Table3[[#This Row],[Incentive Disbursements]]/'1.) CLM Reference'!$B$5</f>
        <v>0</v>
      </c>
    </row>
    <row r="58" spans="1:15" s="25" customFormat="1" ht="15.75" thickBot="1">
      <c r="A58" s="65" t="s">
        <v>92</v>
      </c>
      <c r="B58" s="65" t="s">
        <v>51</v>
      </c>
      <c r="C58" s="104" t="s">
        <v>49</v>
      </c>
      <c r="D58" s="9">
        <f>Table3[[#This Row],[Residential CLM $ Collected]]+Table3[[#This Row],[C&amp;I CLM $ Collected]]</f>
        <v>124.11001167248695</v>
      </c>
      <c r="E58" s="24">
        <f>Table3[[#This Row],[CLM $ Collected ]]/'1.) CLM Reference'!$B$4</f>
        <v>5.507403337333142E-6</v>
      </c>
      <c r="F58" s="7">
        <f>Table3[[#This Row],[Residential Incentive Disbursements]]+Table3[[#This Row],[C&amp;I Incentive Disbursements]]</f>
        <v>0</v>
      </c>
      <c r="G58" s="10">
        <f>Table3[[#This Row],[Incentive Disbursements]]/'1.) CLM Reference'!$B$5</f>
        <v>0</v>
      </c>
      <c r="H58" s="26">
        <v>67.195670866088136</v>
      </c>
      <c r="I58" s="27">
        <f>Table3[[#This Row],[CLM $ Collected ]]/'1.) CLM Reference'!$B$4</f>
        <v>5.507403337333142E-6</v>
      </c>
      <c r="J58" s="28">
        <v>0</v>
      </c>
      <c r="K58" s="27">
        <f>Table3[[#This Row],[Incentive Disbursements]]/'1.) CLM Reference'!$B$5</f>
        <v>0</v>
      </c>
      <c r="L58" s="26">
        <v>56.914340806398812</v>
      </c>
      <c r="M58" s="47">
        <f>Table3[[#This Row],[CLM $ Collected ]]/'1.) CLM Reference'!$B$4</f>
        <v>5.507403337333142E-6</v>
      </c>
      <c r="N58" s="28">
        <v>0</v>
      </c>
      <c r="O58" s="29">
        <f>Table3[[#This Row],[Incentive Disbursements]]/'1.) CLM Reference'!$B$5</f>
        <v>0</v>
      </c>
    </row>
    <row r="59" spans="1:15" s="25" customFormat="1" ht="15.75" thickBot="1">
      <c r="A59" s="65" t="s">
        <v>93</v>
      </c>
      <c r="B59" s="65" t="s">
        <v>48</v>
      </c>
      <c r="C59" s="104" t="s">
        <v>49</v>
      </c>
      <c r="D59" s="9">
        <f>Table3[[#This Row],[Residential CLM $ Collected]]+Table3[[#This Row],[C&amp;I CLM $ Collected]]</f>
        <v>35356.53842402673</v>
      </c>
      <c r="E59" s="24">
        <f>Table3[[#This Row],[CLM $ Collected ]]/'1.) CLM Reference'!$B$4</f>
        <v>1.5689525372609319E-3</v>
      </c>
      <c r="F59" s="7">
        <f>Table3[[#This Row],[Residential Incentive Disbursements]]+Table3[[#This Row],[C&amp;I Incentive Disbursements]]</f>
        <v>37977.599999999999</v>
      </c>
      <c r="G59" s="10">
        <f>Table3[[#This Row],[Incentive Disbursements]]/'1.) CLM Reference'!$B$5</f>
        <v>1.1724891517808894E-3</v>
      </c>
      <c r="H59" s="26">
        <v>22816.935222587326</v>
      </c>
      <c r="I59" s="27">
        <f>Table3[[#This Row],[CLM $ Collected ]]/'1.) CLM Reference'!$B$4</f>
        <v>1.5689525372609319E-3</v>
      </c>
      <c r="J59" s="28">
        <v>31448.59</v>
      </c>
      <c r="K59" s="27">
        <f>Table3[[#This Row],[Incentive Disbursements]]/'1.) CLM Reference'!$B$5</f>
        <v>1.1724891517808894E-3</v>
      </c>
      <c r="L59" s="26">
        <v>12539.603201439402</v>
      </c>
      <c r="M59" s="47">
        <f>Table3[[#This Row],[CLM $ Collected ]]/'1.) CLM Reference'!$B$4</f>
        <v>1.5689525372609319E-3</v>
      </c>
      <c r="N59" s="28">
        <v>6529.01</v>
      </c>
      <c r="O59" s="29">
        <f>Table3[[#This Row],[Incentive Disbursements]]/'1.) CLM Reference'!$B$5</f>
        <v>1.1724891517808894E-3</v>
      </c>
    </row>
    <row r="60" spans="1:15" s="25" customFormat="1" ht="15.75" thickBot="1">
      <c r="A60" s="65" t="s">
        <v>93</v>
      </c>
      <c r="B60" s="65" t="s">
        <v>51</v>
      </c>
      <c r="C60" s="104" t="s">
        <v>49</v>
      </c>
      <c r="D60" s="9">
        <f>Table3[[#This Row],[Residential CLM $ Collected]]+Table3[[#This Row],[C&amp;I CLM $ Collected]]</f>
        <v>157.35005497278476</v>
      </c>
      <c r="E60" s="24">
        <f>Table3[[#This Row],[CLM $ Collected ]]/'1.) CLM Reference'!$B$4</f>
        <v>6.9824360356480113E-6</v>
      </c>
      <c r="F60" s="7">
        <f>Table3[[#This Row],[Residential Incentive Disbursements]]+Table3[[#This Row],[C&amp;I Incentive Disbursements]]</f>
        <v>0</v>
      </c>
      <c r="G60" s="10">
        <f>Table3[[#This Row],[Incentive Disbursements]]/'1.) CLM Reference'!$B$5</f>
        <v>0</v>
      </c>
      <c r="H60" s="26">
        <v>157.35005497278476</v>
      </c>
      <c r="I60" s="27">
        <f>Table3[[#This Row],[CLM $ Collected ]]/'1.) CLM Reference'!$B$4</f>
        <v>6.9824360356480113E-6</v>
      </c>
      <c r="J60" s="28">
        <v>0</v>
      </c>
      <c r="K60" s="27">
        <f>Table3[[#This Row],[Incentive Disbursements]]/'1.) CLM Reference'!$B$5</f>
        <v>0</v>
      </c>
      <c r="L60" s="26">
        <v>0</v>
      </c>
      <c r="M60" s="47">
        <f>Table3[[#This Row],[CLM $ Collected ]]/'1.) CLM Reference'!$B$4</f>
        <v>6.9824360356480113E-6</v>
      </c>
      <c r="N60" s="28">
        <v>0</v>
      </c>
      <c r="O60" s="29">
        <f>Table3[[#This Row],[Incentive Disbursements]]/'1.) CLM Reference'!$B$5</f>
        <v>0</v>
      </c>
    </row>
    <row r="61" spans="1:15" s="25" customFormat="1" ht="15.75" thickBot="1">
      <c r="A61" s="65" t="s">
        <v>94</v>
      </c>
      <c r="B61" s="65" t="s">
        <v>48</v>
      </c>
      <c r="C61" s="104" t="s">
        <v>68</v>
      </c>
      <c r="D61" s="9">
        <f>Table3[[#This Row],[Residential CLM $ Collected]]+Table3[[#This Row],[C&amp;I CLM $ Collected]]</f>
        <v>69670.198189542745</v>
      </c>
      <c r="E61" s="24">
        <f>Table3[[#This Row],[CLM $ Collected ]]/'1.) CLM Reference'!$B$4</f>
        <v>3.0916271528061523E-3</v>
      </c>
      <c r="F61" s="7">
        <f>Table3[[#This Row],[Residential Incentive Disbursements]]+Table3[[#This Row],[C&amp;I Incentive Disbursements]]</f>
        <v>150161.1</v>
      </c>
      <c r="G61" s="10">
        <f>Table3[[#This Row],[Incentive Disbursements]]/'1.) CLM Reference'!$B$5</f>
        <v>4.6359501592908806E-3</v>
      </c>
      <c r="H61" s="26">
        <v>54079.657613785501</v>
      </c>
      <c r="I61" s="27">
        <f>Table3[[#This Row],[CLM $ Collected ]]/'1.) CLM Reference'!$B$4</f>
        <v>3.0916271528061523E-3</v>
      </c>
      <c r="J61" s="28">
        <v>43285.100000000006</v>
      </c>
      <c r="K61" s="27">
        <f>Table3[[#This Row],[Incentive Disbursements]]/'1.) CLM Reference'!$B$5</f>
        <v>4.6359501592908806E-3</v>
      </c>
      <c r="L61" s="26">
        <v>15590.540575757237</v>
      </c>
      <c r="M61" s="47">
        <f>Table3[[#This Row],[CLM $ Collected ]]/'1.) CLM Reference'!$B$4</f>
        <v>3.0916271528061523E-3</v>
      </c>
      <c r="N61" s="28">
        <v>106876</v>
      </c>
      <c r="O61" s="29">
        <f>Table3[[#This Row],[Incentive Disbursements]]/'1.) CLM Reference'!$B$5</f>
        <v>4.6359501592908806E-3</v>
      </c>
    </row>
    <row r="62" spans="1:15" s="25" customFormat="1" ht="15.75" thickBot="1">
      <c r="A62" s="65" t="s">
        <v>94</v>
      </c>
      <c r="B62" s="65" t="s">
        <v>51</v>
      </c>
      <c r="C62" s="104" t="s">
        <v>68</v>
      </c>
      <c r="D62" s="9">
        <f>Table3[[#This Row],[Residential CLM $ Collected]]+Table3[[#This Row],[C&amp;I CLM $ Collected]]</f>
        <v>79.545270286684897</v>
      </c>
      <c r="E62" s="24">
        <f>Table3[[#This Row],[CLM $ Collected ]]/'1.) CLM Reference'!$B$4</f>
        <v>3.5298351933284986E-6</v>
      </c>
      <c r="F62" s="7">
        <f>Table3[[#This Row],[Residential Incentive Disbursements]]+Table3[[#This Row],[C&amp;I Incentive Disbursements]]</f>
        <v>0</v>
      </c>
      <c r="G62" s="10">
        <f>Table3[[#This Row],[Incentive Disbursements]]/'1.) CLM Reference'!$B$5</f>
        <v>0</v>
      </c>
      <c r="H62" s="26">
        <v>79.545270286684897</v>
      </c>
      <c r="I62" s="27">
        <f>Table3[[#This Row],[CLM $ Collected ]]/'1.) CLM Reference'!$B$4</f>
        <v>3.5298351933284986E-6</v>
      </c>
      <c r="J62" s="28">
        <v>0</v>
      </c>
      <c r="K62" s="27">
        <f>Table3[[#This Row],[Incentive Disbursements]]/'1.) CLM Reference'!$B$5</f>
        <v>0</v>
      </c>
      <c r="L62" s="26">
        <v>0</v>
      </c>
      <c r="M62" s="47">
        <f>Table3[[#This Row],[CLM $ Collected ]]/'1.) CLM Reference'!$B$4</f>
        <v>3.5298351933284986E-6</v>
      </c>
      <c r="N62" s="28">
        <v>0</v>
      </c>
      <c r="O62" s="29">
        <f>Table3[[#This Row],[Incentive Disbursements]]/'1.) CLM Reference'!$B$5</f>
        <v>0</v>
      </c>
    </row>
    <row r="63" spans="1:15" s="25" customFormat="1" ht="15.75" thickBot="1">
      <c r="A63" s="65" t="s">
        <v>95</v>
      </c>
      <c r="B63" s="65" t="s">
        <v>48</v>
      </c>
      <c r="C63" s="104" t="s">
        <v>49</v>
      </c>
      <c r="D63" s="9">
        <f>Table3[[#This Row],[Residential CLM $ Collected]]+Table3[[#This Row],[C&amp;I CLM $ Collected]]</f>
        <v>19237.305726232909</v>
      </c>
      <c r="E63" s="24">
        <f>Table3[[#This Row],[CLM $ Collected ]]/'1.) CLM Reference'!$B$4</f>
        <v>8.5365878489752683E-4</v>
      </c>
      <c r="F63" s="7">
        <f>Table3[[#This Row],[Residential Incentive Disbursements]]+Table3[[#This Row],[C&amp;I Incentive Disbursements]]</f>
        <v>1102.96</v>
      </c>
      <c r="G63" s="10">
        <f>Table3[[#This Row],[Incentive Disbursements]]/'1.) CLM Reference'!$B$5</f>
        <v>3.4051878866706953E-5</v>
      </c>
      <c r="H63" s="26">
        <v>17834.700549122717</v>
      </c>
      <c r="I63" s="27">
        <f>Table3[[#This Row],[CLM $ Collected ]]/'1.) CLM Reference'!$B$4</f>
        <v>8.5365878489752683E-4</v>
      </c>
      <c r="J63" s="28">
        <v>1102.96</v>
      </c>
      <c r="K63" s="27">
        <f>Table3[[#This Row],[Incentive Disbursements]]/'1.) CLM Reference'!$B$5</f>
        <v>3.4051878866706953E-5</v>
      </c>
      <c r="L63" s="26">
        <v>1402.6051771101916</v>
      </c>
      <c r="M63" s="47">
        <f>Table3[[#This Row],[CLM $ Collected ]]/'1.) CLM Reference'!$B$4</f>
        <v>8.5365878489752683E-4</v>
      </c>
      <c r="N63" s="28">
        <v>0</v>
      </c>
      <c r="O63" s="29">
        <f>Table3[[#This Row],[Incentive Disbursements]]/'1.) CLM Reference'!$B$5</f>
        <v>3.4051878866706953E-5</v>
      </c>
    </row>
    <row r="64" spans="1:15" s="25" customFormat="1" ht="15.75" thickBot="1">
      <c r="A64" s="65" t="s">
        <v>95</v>
      </c>
      <c r="B64" s="65" t="s">
        <v>72</v>
      </c>
      <c r="C64" s="104" t="s">
        <v>49</v>
      </c>
      <c r="D64" s="9">
        <f>Table3[[#This Row],[Residential CLM $ Collected]]+Table3[[#This Row],[C&amp;I CLM $ Collected]]</f>
        <v>29.242004758900876</v>
      </c>
      <c r="E64" s="24">
        <f>Table3[[#This Row],[CLM $ Collected ]]/'1.) CLM Reference'!$B$4</f>
        <v>1.2976190432119971E-6</v>
      </c>
      <c r="F64" s="7">
        <f>Table3[[#This Row],[Residential Incentive Disbursements]]+Table3[[#This Row],[C&amp;I Incentive Disbursements]]</f>
        <v>0</v>
      </c>
      <c r="G64" s="10">
        <f>Table3[[#This Row],[Incentive Disbursements]]/'1.) CLM Reference'!$B$5</f>
        <v>0</v>
      </c>
      <c r="H64" s="26">
        <v>29.242004758900876</v>
      </c>
      <c r="I64" s="27">
        <f>Table3[[#This Row],[CLM $ Collected ]]/'1.) CLM Reference'!$B$4</f>
        <v>1.2976190432119971E-6</v>
      </c>
      <c r="J64" s="28">
        <v>0</v>
      </c>
      <c r="K64" s="27">
        <f>Table3[[#This Row],[Incentive Disbursements]]/'1.) CLM Reference'!$B$5</f>
        <v>0</v>
      </c>
      <c r="L64" s="26">
        <v>0</v>
      </c>
      <c r="M64" s="47">
        <f>Table3[[#This Row],[CLM $ Collected ]]/'1.) CLM Reference'!$B$4</f>
        <v>1.2976190432119971E-6</v>
      </c>
      <c r="N64" s="28">
        <v>0</v>
      </c>
      <c r="O64" s="29">
        <f>Table3[[#This Row],[Incentive Disbursements]]/'1.) CLM Reference'!$B$5</f>
        <v>0</v>
      </c>
    </row>
    <row r="65" spans="1:15" s="25" customFormat="1" ht="15.75" thickBot="1">
      <c r="A65" s="65" t="s">
        <v>96</v>
      </c>
      <c r="B65" s="65" t="s">
        <v>48</v>
      </c>
      <c r="C65" s="104" t="s">
        <v>68</v>
      </c>
      <c r="D65" s="9">
        <f>Table3[[#This Row],[Residential CLM $ Collected]]+Table3[[#This Row],[C&amp;I CLM $ Collected]]</f>
        <v>53533.482152307406</v>
      </c>
      <c r="E65" s="24">
        <f>Table3[[#This Row],[CLM $ Collected ]]/'1.) CLM Reference'!$B$4</f>
        <v>2.3755575742165596E-3</v>
      </c>
      <c r="F65" s="7">
        <f>Table3[[#This Row],[Residential Incentive Disbursements]]+Table3[[#This Row],[C&amp;I Incentive Disbursements]]</f>
        <v>90774.239999999991</v>
      </c>
      <c r="G65" s="10">
        <f>Table3[[#This Row],[Incentive Disbursements]]/'1.) CLM Reference'!$B$5</f>
        <v>2.8024891425775952E-3</v>
      </c>
      <c r="H65" s="26">
        <v>38061.25766400851</v>
      </c>
      <c r="I65" s="27">
        <f>Table3[[#This Row],[CLM $ Collected ]]/'1.) CLM Reference'!$B$4</f>
        <v>2.3755575742165596E-3</v>
      </c>
      <c r="J65" s="28">
        <v>17489.239999999998</v>
      </c>
      <c r="K65" s="27">
        <f>Table3[[#This Row],[Incentive Disbursements]]/'1.) CLM Reference'!$B$5</f>
        <v>2.8024891425775952E-3</v>
      </c>
      <c r="L65" s="26">
        <v>15472.2244882989</v>
      </c>
      <c r="M65" s="47">
        <f>Table3[[#This Row],[CLM $ Collected ]]/'1.) CLM Reference'!$B$4</f>
        <v>2.3755575742165596E-3</v>
      </c>
      <c r="N65" s="28">
        <v>73285</v>
      </c>
      <c r="O65" s="29">
        <f>Table3[[#This Row],[Incentive Disbursements]]/'1.) CLM Reference'!$B$5</f>
        <v>2.8024891425775952E-3</v>
      </c>
    </row>
    <row r="66" spans="1:15" s="25" customFormat="1" ht="15.75" thickBot="1">
      <c r="A66" s="65" t="s">
        <v>97</v>
      </c>
      <c r="B66" s="65" t="s">
        <v>48</v>
      </c>
      <c r="C66" s="104" t="s">
        <v>68</v>
      </c>
      <c r="D66" s="9">
        <f>Table3[[#This Row],[Residential CLM $ Collected]]+Table3[[#This Row],[C&amp;I CLM $ Collected]]</f>
        <v>61388.515268036368</v>
      </c>
      <c r="E66" s="24">
        <f>Table3[[#This Row],[CLM $ Collected ]]/'1.) CLM Reference'!$B$4</f>
        <v>2.7241260338714403E-3</v>
      </c>
      <c r="F66" s="7">
        <f>Table3[[#This Row],[Residential Incentive Disbursements]]+Table3[[#This Row],[C&amp;I Incentive Disbursements]]</f>
        <v>166671.76999999999</v>
      </c>
      <c r="G66" s="10">
        <f>Table3[[#This Row],[Incentive Disbursements]]/'1.) CLM Reference'!$B$5</f>
        <v>5.1456869900446444E-3</v>
      </c>
      <c r="H66" s="26">
        <v>43314.601823968522</v>
      </c>
      <c r="I66" s="27">
        <f>Table3[[#This Row],[CLM $ Collected ]]/'1.) CLM Reference'!$B$4</f>
        <v>2.7241260338714403E-3</v>
      </c>
      <c r="J66" s="28">
        <v>12070.77</v>
      </c>
      <c r="K66" s="27">
        <f>Table3[[#This Row],[Incentive Disbursements]]/'1.) CLM Reference'!$B$5</f>
        <v>5.1456869900446444E-3</v>
      </c>
      <c r="L66" s="26">
        <v>18073.913444067846</v>
      </c>
      <c r="M66" s="47">
        <f>Table3[[#This Row],[CLM $ Collected ]]/'1.) CLM Reference'!$B$4</f>
        <v>2.7241260338714403E-3</v>
      </c>
      <c r="N66" s="28">
        <v>154601</v>
      </c>
      <c r="O66" s="29">
        <f>Table3[[#This Row],[Incentive Disbursements]]/'1.) CLM Reference'!$B$5</f>
        <v>5.1456869900446444E-3</v>
      </c>
    </row>
    <row r="67" spans="1:15" s="25" customFormat="1" ht="15.75" thickBot="1">
      <c r="A67" s="65" t="s">
        <v>98</v>
      </c>
      <c r="B67" s="65" t="s">
        <v>48</v>
      </c>
      <c r="C67" s="104" t="s">
        <v>68</v>
      </c>
      <c r="D67" s="9">
        <f>Table3[[#This Row],[Residential CLM $ Collected]]+Table3[[#This Row],[C&amp;I CLM $ Collected]]</f>
        <v>37804.284429261221</v>
      </c>
      <c r="E67" s="24">
        <f>Table3[[#This Row],[CLM $ Collected ]]/'1.) CLM Reference'!$B$4</f>
        <v>1.6775716916426629E-3</v>
      </c>
      <c r="F67" s="7">
        <f>Table3[[#This Row],[Residential Incentive Disbursements]]+Table3[[#This Row],[C&amp;I Incentive Disbursements]]</f>
        <v>13887.27</v>
      </c>
      <c r="G67" s="10">
        <f>Table3[[#This Row],[Incentive Disbursements]]/'1.) CLM Reference'!$B$5</f>
        <v>4.2874413925187988E-4</v>
      </c>
      <c r="H67" s="26">
        <v>30167.042847239434</v>
      </c>
      <c r="I67" s="27">
        <f>Table3[[#This Row],[CLM $ Collected ]]/'1.) CLM Reference'!$B$4</f>
        <v>1.6775716916426629E-3</v>
      </c>
      <c r="J67" s="28">
        <v>5537.2699999999995</v>
      </c>
      <c r="K67" s="27">
        <f>Table3[[#This Row],[Incentive Disbursements]]/'1.) CLM Reference'!$B$5</f>
        <v>4.2874413925187988E-4</v>
      </c>
      <c r="L67" s="26">
        <v>7637.2415820217875</v>
      </c>
      <c r="M67" s="47">
        <f>Table3[[#This Row],[CLM $ Collected ]]/'1.) CLM Reference'!$B$4</f>
        <v>1.6775716916426629E-3</v>
      </c>
      <c r="N67" s="28">
        <v>8350</v>
      </c>
      <c r="O67" s="29">
        <f>Table3[[#This Row],[Incentive Disbursements]]/'1.) CLM Reference'!$B$5</f>
        <v>4.2874413925187988E-4</v>
      </c>
    </row>
    <row r="68" spans="1:15" s="25" customFormat="1" ht="15.75" thickBot="1">
      <c r="A68" s="65" t="s">
        <v>99</v>
      </c>
      <c r="B68" s="65" t="s">
        <v>48</v>
      </c>
      <c r="C68" s="104" t="s">
        <v>68</v>
      </c>
      <c r="D68" s="9">
        <f>Table3[[#This Row],[Residential CLM $ Collected]]+Table3[[#This Row],[C&amp;I CLM $ Collected]]</f>
        <v>25029.904955322727</v>
      </c>
      <c r="E68" s="24">
        <f>Table3[[#This Row],[CLM $ Collected ]]/'1.) CLM Reference'!$B$4</f>
        <v>1.1107063823976311E-3</v>
      </c>
      <c r="F68" s="7">
        <f>Table3[[#This Row],[Residential Incentive Disbursements]]+Table3[[#This Row],[C&amp;I Incentive Disbursements]]</f>
        <v>1008.44</v>
      </c>
      <c r="G68" s="10">
        <f>Table3[[#This Row],[Incentive Disbursements]]/'1.) CLM Reference'!$B$5</f>
        <v>3.1133746214134654E-5</v>
      </c>
      <c r="H68" s="26">
        <v>18536.111629485826</v>
      </c>
      <c r="I68" s="27">
        <f>Table3[[#This Row],[CLM $ Collected ]]/'1.) CLM Reference'!$B$4</f>
        <v>1.1107063823976311E-3</v>
      </c>
      <c r="J68" s="28">
        <v>1008.44</v>
      </c>
      <c r="K68" s="27">
        <f>Table3[[#This Row],[Incentive Disbursements]]/'1.) CLM Reference'!$B$5</f>
        <v>3.1133746214134654E-5</v>
      </c>
      <c r="L68" s="26">
        <v>6493.7933258369021</v>
      </c>
      <c r="M68" s="47">
        <f>Table3[[#This Row],[CLM $ Collected ]]/'1.) CLM Reference'!$B$4</f>
        <v>1.1107063823976311E-3</v>
      </c>
      <c r="N68" s="28">
        <v>0</v>
      </c>
      <c r="O68" s="29">
        <f>Table3[[#This Row],[Incentive Disbursements]]/'1.) CLM Reference'!$B$5</f>
        <v>3.1133746214134654E-5</v>
      </c>
    </row>
    <row r="69" spans="1:15" s="25" customFormat="1" ht="15.75" thickBot="1">
      <c r="A69" s="65" t="s">
        <v>100</v>
      </c>
      <c r="B69" s="65" t="s">
        <v>48</v>
      </c>
      <c r="C69" s="104" t="s">
        <v>68</v>
      </c>
      <c r="D69" s="9">
        <f>Table3[[#This Row],[Residential CLM $ Collected]]+Table3[[#This Row],[C&amp;I CLM $ Collected]]</f>
        <v>64934.147586770865</v>
      </c>
      <c r="E69" s="24">
        <f>Table3[[#This Row],[CLM $ Collected ]]/'1.) CLM Reference'!$B$4</f>
        <v>2.8814640842189407E-3</v>
      </c>
      <c r="F69" s="7">
        <f>Table3[[#This Row],[Residential Incentive Disbursements]]+Table3[[#This Row],[C&amp;I Incentive Disbursements]]</f>
        <v>44540.240000000005</v>
      </c>
      <c r="G69" s="10">
        <f>Table3[[#This Row],[Incentive Disbursements]]/'1.) CLM Reference'!$B$5</f>
        <v>1.3750986954867408E-3</v>
      </c>
      <c r="H69" s="26">
        <v>49683.675737339079</v>
      </c>
      <c r="I69" s="27">
        <f>Table3[[#This Row],[CLM $ Collected ]]/'1.) CLM Reference'!$B$4</f>
        <v>2.8814640842189407E-3</v>
      </c>
      <c r="J69" s="28">
        <v>12655.240000000002</v>
      </c>
      <c r="K69" s="27">
        <f>Table3[[#This Row],[Incentive Disbursements]]/'1.) CLM Reference'!$B$5</f>
        <v>1.3750986954867408E-3</v>
      </c>
      <c r="L69" s="26">
        <v>15250.471849431788</v>
      </c>
      <c r="M69" s="47">
        <f>Table3[[#This Row],[CLM $ Collected ]]/'1.) CLM Reference'!$B$4</f>
        <v>2.8814640842189407E-3</v>
      </c>
      <c r="N69" s="28">
        <v>31885</v>
      </c>
      <c r="O69" s="29">
        <f>Table3[[#This Row],[Incentive Disbursements]]/'1.) CLM Reference'!$B$5</f>
        <v>1.3750986954867408E-3</v>
      </c>
    </row>
    <row r="70" spans="1:15" s="25" customFormat="1" ht="15.75" thickBot="1">
      <c r="A70" s="65" t="s">
        <v>100</v>
      </c>
      <c r="B70" s="65" t="s">
        <v>72</v>
      </c>
      <c r="C70" s="104" t="s">
        <v>68</v>
      </c>
      <c r="D70" s="9">
        <f>Table3[[#This Row],[Residential CLM $ Collected]]+Table3[[#This Row],[C&amp;I CLM $ Collected]]</f>
        <v>0.22621696134924899</v>
      </c>
      <c r="E70" s="24">
        <f>Table3[[#This Row],[CLM $ Collected ]]/'1.) CLM Reference'!$B$4</f>
        <v>1.0038416974642859E-8</v>
      </c>
      <c r="F70" s="7">
        <f>Table3[[#This Row],[Residential Incentive Disbursements]]+Table3[[#This Row],[C&amp;I Incentive Disbursements]]</f>
        <v>0</v>
      </c>
      <c r="G70" s="10">
        <f>Table3[[#This Row],[Incentive Disbursements]]/'1.) CLM Reference'!$B$5</f>
        <v>0</v>
      </c>
      <c r="H70" s="26">
        <v>0</v>
      </c>
      <c r="I70" s="27">
        <f>Table3[[#This Row],[CLM $ Collected ]]/'1.) CLM Reference'!$B$4</f>
        <v>1.0038416974642859E-8</v>
      </c>
      <c r="J70" s="28">
        <v>0</v>
      </c>
      <c r="K70" s="27">
        <f>Table3[[#This Row],[Incentive Disbursements]]/'1.) CLM Reference'!$B$5</f>
        <v>0</v>
      </c>
      <c r="L70" s="26">
        <v>0.22621696134924899</v>
      </c>
      <c r="M70" s="47">
        <f>Table3[[#This Row],[CLM $ Collected ]]/'1.) CLM Reference'!$B$4</f>
        <v>1.0038416974642859E-8</v>
      </c>
      <c r="N70" s="28">
        <v>0</v>
      </c>
      <c r="O70" s="29">
        <f>Table3[[#This Row],[Incentive Disbursements]]/'1.) CLM Reference'!$B$5</f>
        <v>0</v>
      </c>
    </row>
    <row r="71" spans="1:15" s="25" customFormat="1" ht="15.75" thickBot="1">
      <c r="A71" s="65" t="s">
        <v>101</v>
      </c>
      <c r="B71" s="65" t="s">
        <v>48</v>
      </c>
      <c r="C71" s="104" t="s">
        <v>68</v>
      </c>
      <c r="D71" s="9">
        <f>Table3[[#This Row],[Residential CLM $ Collected]]+Table3[[#This Row],[C&amp;I CLM $ Collected]]</f>
        <v>32254.591433260997</v>
      </c>
      <c r="E71" s="24">
        <f>Table3[[#This Row],[CLM $ Collected ]]/'1.) CLM Reference'!$B$4</f>
        <v>1.4313031004511468E-3</v>
      </c>
      <c r="F71" s="7">
        <f>Table3[[#This Row],[Residential Incentive Disbursements]]+Table3[[#This Row],[C&amp;I Incentive Disbursements]]</f>
        <v>26792.48</v>
      </c>
      <c r="G71" s="10">
        <f>Table3[[#This Row],[Incentive Disbursements]]/'1.) CLM Reference'!$B$5</f>
        <v>8.2716896668842807E-4</v>
      </c>
      <c r="H71" s="26">
        <v>19751.52457941584</v>
      </c>
      <c r="I71" s="27">
        <f>Table3[[#This Row],[CLM $ Collected ]]/'1.) CLM Reference'!$B$4</f>
        <v>1.4313031004511468E-3</v>
      </c>
      <c r="J71" s="28">
        <v>947.4799999999999</v>
      </c>
      <c r="K71" s="27">
        <f>Table3[[#This Row],[Incentive Disbursements]]/'1.) CLM Reference'!$B$5</f>
        <v>8.2716896668842807E-4</v>
      </c>
      <c r="L71" s="26">
        <v>12503.066853845159</v>
      </c>
      <c r="M71" s="47">
        <f>Table3[[#This Row],[CLM $ Collected ]]/'1.) CLM Reference'!$B$4</f>
        <v>1.4313031004511468E-3</v>
      </c>
      <c r="N71" s="28">
        <v>25845</v>
      </c>
      <c r="O71" s="29">
        <f>Table3[[#This Row],[Incentive Disbursements]]/'1.) CLM Reference'!$B$5</f>
        <v>8.2716896668842807E-4</v>
      </c>
    </row>
    <row r="72" spans="1:15" s="25" customFormat="1" ht="15.75" thickBot="1">
      <c r="A72" s="65" t="s">
        <v>102</v>
      </c>
      <c r="B72" s="65" t="s">
        <v>48</v>
      </c>
      <c r="C72" s="104" t="s">
        <v>68</v>
      </c>
      <c r="D72" s="9">
        <f>Table3[[#This Row],[Residential CLM $ Collected]]+Table3[[#This Row],[C&amp;I CLM $ Collected]]</f>
        <v>38459.367199274478</v>
      </c>
      <c r="E72" s="24">
        <f>Table3[[#This Row],[CLM $ Collected ]]/'1.) CLM Reference'!$B$4</f>
        <v>1.7066411034103539E-3</v>
      </c>
      <c r="F72" s="7">
        <f>Table3[[#This Row],[Residential Incentive Disbursements]]+Table3[[#This Row],[C&amp;I Incentive Disbursements]]</f>
        <v>22977.23</v>
      </c>
      <c r="G72" s="10">
        <f>Table3[[#This Row],[Incentive Disbursements]]/'1.) CLM Reference'!$B$5</f>
        <v>7.093800796515421E-4</v>
      </c>
      <c r="H72" s="26">
        <v>27048.466601478132</v>
      </c>
      <c r="I72" s="27">
        <f>Table3[[#This Row],[CLM $ Collected ]]/'1.) CLM Reference'!$B$4</f>
        <v>1.7066411034103539E-3</v>
      </c>
      <c r="J72" s="28">
        <v>3298.98</v>
      </c>
      <c r="K72" s="27">
        <f>Table3[[#This Row],[Incentive Disbursements]]/'1.) CLM Reference'!$B$5</f>
        <v>7.093800796515421E-4</v>
      </c>
      <c r="L72" s="26">
        <v>11410.900597796346</v>
      </c>
      <c r="M72" s="47">
        <f>Table3[[#This Row],[CLM $ Collected ]]/'1.) CLM Reference'!$B$4</f>
        <v>1.7066411034103539E-3</v>
      </c>
      <c r="N72" s="28">
        <v>19678.25</v>
      </c>
      <c r="O72" s="29">
        <f>Table3[[#This Row],[Incentive Disbursements]]/'1.) CLM Reference'!$B$5</f>
        <v>7.093800796515421E-4</v>
      </c>
    </row>
    <row r="73" spans="1:15" s="25" customFormat="1" ht="15.75" thickBot="1">
      <c r="A73" s="65" t="s">
        <v>103</v>
      </c>
      <c r="B73" s="65" t="s">
        <v>48</v>
      </c>
      <c r="C73" s="104" t="s">
        <v>68</v>
      </c>
      <c r="D73" s="9">
        <f>Table3[[#This Row],[Residential CLM $ Collected]]+Table3[[#This Row],[C&amp;I CLM $ Collected]]</f>
        <v>38232.019153118497</v>
      </c>
      <c r="E73" s="24">
        <f>Table3[[#This Row],[CLM $ Collected ]]/'1.) CLM Reference'!$B$4</f>
        <v>1.6965524943508385E-3</v>
      </c>
      <c r="F73" s="7">
        <f>Table3[[#This Row],[Residential Incentive Disbursements]]+Table3[[#This Row],[C&amp;I Incentive Disbursements]]</f>
        <v>33423.460000000006</v>
      </c>
      <c r="G73" s="10">
        <f>Table3[[#This Row],[Incentive Disbursements]]/'1.) CLM Reference'!$B$5</f>
        <v>1.0318883832833696E-3</v>
      </c>
      <c r="H73" s="26">
        <v>22256.720459487628</v>
      </c>
      <c r="I73" s="27">
        <f>Table3[[#This Row],[CLM $ Collected ]]/'1.) CLM Reference'!$B$4</f>
        <v>1.6965524943508385E-3</v>
      </c>
      <c r="J73" s="28">
        <v>18418.460000000003</v>
      </c>
      <c r="K73" s="27">
        <f>Table3[[#This Row],[Incentive Disbursements]]/'1.) CLM Reference'!$B$5</f>
        <v>1.0318883832833696E-3</v>
      </c>
      <c r="L73" s="26">
        <v>15975.298693630868</v>
      </c>
      <c r="M73" s="47">
        <f>Table3[[#This Row],[CLM $ Collected ]]/'1.) CLM Reference'!$B$4</f>
        <v>1.6965524943508385E-3</v>
      </c>
      <c r="N73" s="28">
        <v>15005</v>
      </c>
      <c r="O73" s="29">
        <f>Table3[[#This Row],[Incentive Disbursements]]/'1.) CLM Reference'!$B$5</f>
        <v>1.0318883832833696E-3</v>
      </c>
    </row>
    <row r="74" spans="1:15" s="25" customFormat="1" ht="15.75" thickBot="1">
      <c r="A74" s="65" t="s">
        <v>103</v>
      </c>
      <c r="B74" s="65" t="s">
        <v>104</v>
      </c>
      <c r="C74" s="104" t="s">
        <v>68</v>
      </c>
      <c r="D74" s="9">
        <f>Table3[[#This Row],[Residential CLM $ Collected]]+Table3[[#This Row],[C&amp;I CLM $ Collected]]</f>
        <v>14002.889924263365</v>
      </c>
      <c r="E74" s="24">
        <f>Table3[[#This Row],[CLM $ Collected ]]/'1.) CLM Reference'!$B$4</f>
        <v>6.2138067398387624E-4</v>
      </c>
      <c r="F74" s="7">
        <f>Table3[[#This Row],[Residential Incentive Disbursements]]+Table3[[#This Row],[C&amp;I Incentive Disbursements]]</f>
        <v>0</v>
      </c>
      <c r="G74" s="10">
        <f>Table3[[#This Row],[Incentive Disbursements]]/'1.) CLM Reference'!$B$5</f>
        <v>0</v>
      </c>
      <c r="H74" s="26">
        <v>6835.0762370773527</v>
      </c>
      <c r="I74" s="27">
        <f>Table3[[#This Row],[CLM $ Collected ]]/'1.) CLM Reference'!$B$4</f>
        <v>6.2138067398387624E-4</v>
      </c>
      <c r="J74" s="28">
        <v>0</v>
      </c>
      <c r="K74" s="27">
        <f>Table3[[#This Row],[Incentive Disbursements]]/'1.) CLM Reference'!$B$5</f>
        <v>0</v>
      </c>
      <c r="L74" s="26">
        <v>7167.8136871860124</v>
      </c>
      <c r="M74" s="47">
        <f>Table3[[#This Row],[CLM $ Collected ]]/'1.) CLM Reference'!$B$4</f>
        <v>6.2138067398387624E-4</v>
      </c>
      <c r="N74" s="28">
        <v>0</v>
      </c>
      <c r="O74" s="29">
        <f>Table3[[#This Row],[Incentive Disbursements]]/'1.) CLM Reference'!$B$5</f>
        <v>0</v>
      </c>
    </row>
    <row r="75" spans="1:15" s="25" customFormat="1" ht="15.75" thickBot="1">
      <c r="A75" s="65" t="s">
        <v>105</v>
      </c>
      <c r="B75" s="65" t="s">
        <v>48</v>
      </c>
      <c r="C75" s="104" t="s">
        <v>68</v>
      </c>
      <c r="D75" s="9">
        <f>Table3[[#This Row],[Residential CLM $ Collected]]+Table3[[#This Row],[C&amp;I CLM $ Collected]]</f>
        <v>74123.930024550704</v>
      </c>
      <c r="E75" s="24">
        <f>Table3[[#This Row],[CLM $ Collected ]]/'1.) CLM Reference'!$B$4</f>
        <v>3.2892622770090067E-3</v>
      </c>
      <c r="F75" s="7">
        <f>Table3[[#This Row],[Residential Incentive Disbursements]]+Table3[[#This Row],[C&amp;I Incentive Disbursements]]</f>
        <v>47919.69</v>
      </c>
      <c r="G75" s="10">
        <f>Table3[[#This Row],[Incentive Disbursements]]/'1.) CLM Reference'!$B$5</f>
        <v>1.4794330521597778E-3</v>
      </c>
      <c r="H75" s="26">
        <v>42291.067023989563</v>
      </c>
      <c r="I75" s="27">
        <f>Table3[[#This Row],[CLM $ Collected ]]/'1.) CLM Reference'!$B$4</f>
        <v>3.2892622770090067E-3</v>
      </c>
      <c r="J75" s="28">
        <v>6796.3099999999995</v>
      </c>
      <c r="K75" s="27">
        <f>Table3[[#This Row],[Incentive Disbursements]]/'1.) CLM Reference'!$B$5</f>
        <v>1.4794330521597778E-3</v>
      </c>
      <c r="L75" s="26">
        <v>31832.863000561149</v>
      </c>
      <c r="M75" s="47">
        <f>Table3[[#This Row],[CLM $ Collected ]]/'1.) CLM Reference'!$B$4</f>
        <v>3.2892622770090067E-3</v>
      </c>
      <c r="N75" s="28">
        <v>41123.380000000005</v>
      </c>
      <c r="O75" s="29">
        <f>Table3[[#This Row],[Incentive Disbursements]]/'1.) CLM Reference'!$B$5</f>
        <v>1.4794330521597778E-3</v>
      </c>
    </row>
    <row r="76" spans="1:15" s="25" customFormat="1" ht="15.75" thickBot="1">
      <c r="A76" s="65" t="s">
        <v>105</v>
      </c>
      <c r="B76" s="65" t="s">
        <v>72</v>
      </c>
      <c r="C76" s="104" t="s">
        <v>68</v>
      </c>
      <c r="D76" s="9">
        <f>Table3[[#This Row],[Residential CLM $ Collected]]+Table3[[#This Row],[C&amp;I CLM $ Collected]]</f>
        <v>61.498696778231533</v>
      </c>
      <c r="E76" s="24">
        <f>Table3[[#This Row],[CLM $ Collected ]]/'1.) CLM Reference'!$B$4</f>
        <v>2.7290153575350505E-6</v>
      </c>
      <c r="F76" s="7">
        <f>Table3[[#This Row],[Residential Incentive Disbursements]]+Table3[[#This Row],[C&amp;I Incentive Disbursements]]</f>
        <v>0</v>
      </c>
      <c r="G76" s="10">
        <f>Table3[[#This Row],[Incentive Disbursements]]/'1.) CLM Reference'!$B$5</f>
        <v>0</v>
      </c>
      <c r="H76" s="26">
        <v>54.116637161957058</v>
      </c>
      <c r="I76" s="27">
        <f>Table3[[#This Row],[CLM $ Collected ]]/'1.) CLM Reference'!$B$4</f>
        <v>2.7290153575350505E-6</v>
      </c>
      <c r="J76" s="28">
        <v>0</v>
      </c>
      <c r="K76" s="27">
        <f>Table3[[#This Row],[Incentive Disbursements]]/'1.) CLM Reference'!$B$5</f>
        <v>0</v>
      </c>
      <c r="L76" s="26">
        <v>7.3820596162744723</v>
      </c>
      <c r="M76" s="47">
        <f>Table3[[#This Row],[CLM $ Collected ]]/'1.) CLM Reference'!$B$4</f>
        <v>2.7290153575350505E-6</v>
      </c>
      <c r="N76" s="28">
        <v>0</v>
      </c>
      <c r="O76" s="29">
        <f>Table3[[#This Row],[Incentive Disbursements]]/'1.) CLM Reference'!$B$5</f>
        <v>0</v>
      </c>
    </row>
    <row r="77" spans="1:15" s="25" customFormat="1" ht="15.75" thickBot="1">
      <c r="A77" s="65" t="s">
        <v>106</v>
      </c>
      <c r="B77" s="65" t="s">
        <v>48</v>
      </c>
      <c r="C77" s="104" t="s">
        <v>68</v>
      </c>
      <c r="D77" s="9">
        <f>Table3[[#This Row],[Residential CLM $ Collected]]+Table3[[#This Row],[C&amp;I CLM $ Collected]]</f>
        <v>66715.504590597353</v>
      </c>
      <c r="E77" s="24">
        <f>Table3[[#This Row],[CLM $ Collected ]]/'1.) CLM Reference'!$B$4</f>
        <v>2.9605121108499028E-3</v>
      </c>
      <c r="F77" s="7">
        <f>Table3[[#This Row],[Residential Incentive Disbursements]]+Table3[[#This Row],[C&amp;I Incentive Disbursements]]</f>
        <v>74709.36</v>
      </c>
      <c r="G77" s="10">
        <f>Table3[[#This Row],[Incentive Disbursements]]/'1.) CLM Reference'!$B$5</f>
        <v>2.3065152652219497E-3</v>
      </c>
      <c r="H77" s="26">
        <v>43070.028972041328</v>
      </c>
      <c r="I77" s="27">
        <f>Table3[[#This Row],[CLM $ Collected ]]/'1.) CLM Reference'!$B$4</f>
        <v>2.9605121108499028E-3</v>
      </c>
      <c r="J77" s="28">
        <v>25712.059999999998</v>
      </c>
      <c r="K77" s="27">
        <f>Table3[[#This Row],[Incentive Disbursements]]/'1.) CLM Reference'!$B$5</f>
        <v>2.3065152652219497E-3</v>
      </c>
      <c r="L77" s="26">
        <v>23645.475618556033</v>
      </c>
      <c r="M77" s="47">
        <f>Table3[[#This Row],[CLM $ Collected ]]/'1.) CLM Reference'!$B$4</f>
        <v>2.9605121108499028E-3</v>
      </c>
      <c r="N77" s="28">
        <v>48997.3</v>
      </c>
      <c r="O77" s="29">
        <f>Table3[[#This Row],[Incentive Disbursements]]/'1.) CLM Reference'!$B$5</f>
        <v>2.3065152652219497E-3</v>
      </c>
    </row>
    <row r="78" spans="1:15" s="25" customFormat="1" ht="15.75" thickBot="1">
      <c r="A78" s="65" t="s">
        <v>107</v>
      </c>
      <c r="B78" s="65" t="s">
        <v>48</v>
      </c>
      <c r="C78" s="104" t="s">
        <v>49</v>
      </c>
      <c r="D78" s="9">
        <f>Table3[[#This Row],[Residential CLM $ Collected]]+Table3[[#This Row],[C&amp;I CLM $ Collected]]</f>
        <v>212.77782717603139</v>
      </c>
      <c r="E78" s="24">
        <f>Table3[[#This Row],[CLM $ Collected ]]/'1.) CLM Reference'!$B$4</f>
        <v>9.4420530600880569E-6</v>
      </c>
      <c r="F78" s="7">
        <f>Table3[[#This Row],[Residential Incentive Disbursements]]+Table3[[#This Row],[C&amp;I Incentive Disbursements]]</f>
        <v>0</v>
      </c>
      <c r="G78" s="10">
        <f>Table3[[#This Row],[Incentive Disbursements]]/'1.) CLM Reference'!$B$5</f>
        <v>0</v>
      </c>
      <c r="H78" s="26">
        <v>209.7677565882822</v>
      </c>
      <c r="I78" s="27">
        <f>Table3[[#This Row],[CLM $ Collected ]]/'1.) CLM Reference'!$B$4</f>
        <v>9.4420530600880569E-6</v>
      </c>
      <c r="J78" s="28">
        <v>0</v>
      </c>
      <c r="K78" s="27">
        <f>Table3[[#This Row],[Incentive Disbursements]]/'1.) CLM Reference'!$B$5</f>
        <v>0</v>
      </c>
      <c r="L78" s="26">
        <v>3.0100705877491909</v>
      </c>
      <c r="M78" s="47">
        <f>Table3[[#This Row],[CLM $ Collected ]]/'1.) CLM Reference'!$B$4</f>
        <v>9.4420530600880569E-6</v>
      </c>
      <c r="N78" s="28">
        <v>0</v>
      </c>
      <c r="O78" s="29">
        <f>Table3[[#This Row],[Incentive Disbursements]]/'1.) CLM Reference'!$B$5</f>
        <v>0</v>
      </c>
    </row>
    <row r="79" spans="1:15" s="25" customFormat="1" ht="15.75" thickBot="1">
      <c r="A79" s="65" t="s">
        <v>107</v>
      </c>
      <c r="B79" s="65" t="s">
        <v>72</v>
      </c>
      <c r="C79" s="104" t="s">
        <v>49</v>
      </c>
      <c r="D79" s="9">
        <f>Table3[[#This Row],[Residential CLM $ Collected]]+Table3[[#This Row],[C&amp;I CLM $ Collected]]</f>
        <v>63177.342048259954</v>
      </c>
      <c r="E79" s="24">
        <f>Table3[[#This Row],[CLM $ Collected ]]/'1.) CLM Reference'!$B$4</f>
        <v>2.8035055331282134E-3</v>
      </c>
      <c r="F79" s="7">
        <f>Table3[[#This Row],[Residential Incentive Disbursements]]+Table3[[#This Row],[C&amp;I Incentive Disbursements]]</f>
        <v>46078.02</v>
      </c>
      <c r="G79" s="10">
        <f>Table3[[#This Row],[Incentive Disbursements]]/'1.) CLM Reference'!$B$5</f>
        <v>1.422574849004225E-3</v>
      </c>
      <c r="H79" s="26">
        <v>46002.622558864648</v>
      </c>
      <c r="I79" s="27">
        <f>Table3[[#This Row],[CLM $ Collected ]]/'1.) CLM Reference'!$B$4</f>
        <v>2.8035055331282134E-3</v>
      </c>
      <c r="J79" s="28">
        <v>30868.019999999997</v>
      </c>
      <c r="K79" s="27">
        <f>Table3[[#This Row],[Incentive Disbursements]]/'1.) CLM Reference'!$B$5</f>
        <v>1.422574849004225E-3</v>
      </c>
      <c r="L79" s="26">
        <v>17174.719489395306</v>
      </c>
      <c r="M79" s="47">
        <f>Table3[[#This Row],[CLM $ Collected ]]/'1.) CLM Reference'!$B$4</f>
        <v>2.8035055331282134E-3</v>
      </c>
      <c r="N79" s="28">
        <v>15210</v>
      </c>
      <c r="O79" s="29">
        <f>Table3[[#This Row],[Incentive Disbursements]]/'1.) CLM Reference'!$B$5</f>
        <v>1.422574849004225E-3</v>
      </c>
    </row>
    <row r="80" spans="1:15" s="25" customFormat="1" ht="15.75" thickBot="1">
      <c r="A80" s="65" t="s">
        <v>108</v>
      </c>
      <c r="B80" s="65" t="s">
        <v>72</v>
      </c>
      <c r="C80" s="104" t="s">
        <v>49</v>
      </c>
      <c r="D80" s="9">
        <f>Table3[[#This Row],[Residential CLM $ Collected]]+Table3[[#This Row],[C&amp;I CLM $ Collected]]</f>
        <v>62338.261788561533</v>
      </c>
      <c r="E80" s="24">
        <f>Table3[[#This Row],[CLM $ Collected ]]/'1.) CLM Reference'!$B$4</f>
        <v>2.7662712007783933E-3</v>
      </c>
      <c r="F80" s="7">
        <f>Table3[[#This Row],[Residential Incentive Disbursements]]+Table3[[#This Row],[C&amp;I Incentive Disbursements]]</f>
        <v>321366.90000000008</v>
      </c>
      <c r="G80" s="10">
        <f>Table3[[#This Row],[Incentive Disbursements]]/'1.) CLM Reference'!$B$5</f>
        <v>9.9216170582515483E-3</v>
      </c>
      <c r="H80" s="26">
        <v>43719.913368616253</v>
      </c>
      <c r="I80" s="27">
        <f>Table3[[#This Row],[CLM $ Collected ]]/'1.) CLM Reference'!$B$4</f>
        <v>2.7662712007783933E-3</v>
      </c>
      <c r="J80" s="28">
        <v>289728.50000000006</v>
      </c>
      <c r="K80" s="27">
        <f>Table3[[#This Row],[Incentive Disbursements]]/'1.) CLM Reference'!$B$5</f>
        <v>9.9216170582515483E-3</v>
      </c>
      <c r="L80" s="26">
        <v>18618.348419945283</v>
      </c>
      <c r="M80" s="47">
        <f>Table3[[#This Row],[CLM $ Collected ]]/'1.) CLM Reference'!$B$4</f>
        <v>2.7662712007783933E-3</v>
      </c>
      <c r="N80" s="28">
        <v>31638.400000000001</v>
      </c>
      <c r="O80" s="29">
        <f>Table3[[#This Row],[Incentive Disbursements]]/'1.) CLM Reference'!$B$5</f>
        <v>9.9216170582515483E-3</v>
      </c>
    </row>
    <row r="81" spans="1:15" s="25" customFormat="1" ht="15.75" thickBot="1">
      <c r="A81" s="65" t="s">
        <v>109</v>
      </c>
      <c r="B81" s="65" t="s">
        <v>48</v>
      </c>
      <c r="C81" s="104" t="s">
        <v>49</v>
      </c>
      <c r="D81" s="9">
        <f>Table3[[#This Row],[Residential CLM $ Collected]]+Table3[[#This Row],[C&amp;I CLM $ Collected]]</f>
        <v>23.877431104047261</v>
      </c>
      <c r="E81" s="24">
        <f>Table3[[#This Row],[CLM $ Collected ]]/'1.) CLM Reference'!$B$4</f>
        <v>1.059565154956181E-6</v>
      </c>
      <c r="F81" s="7">
        <f>Table3[[#This Row],[Residential Incentive Disbursements]]+Table3[[#This Row],[C&amp;I Incentive Disbursements]]</f>
        <v>0</v>
      </c>
      <c r="G81" s="10">
        <f>Table3[[#This Row],[Incentive Disbursements]]/'1.) CLM Reference'!$B$5</f>
        <v>0</v>
      </c>
      <c r="H81" s="26">
        <v>0</v>
      </c>
      <c r="I81" s="27">
        <f>Table3[[#This Row],[CLM $ Collected ]]/'1.) CLM Reference'!$B$4</f>
        <v>1.059565154956181E-6</v>
      </c>
      <c r="J81" s="28">
        <v>0</v>
      </c>
      <c r="K81" s="27">
        <f>Table3[[#This Row],[Incentive Disbursements]]/'1.) CLM Reference'!$B$5</f>
        <v>0</v>
      </c>
      <c r="L81" s="26">
        <v>23.877431104047261</v>
      </c>
      <c r="M81" s="47">
        <f>Table3[[#This Row],[CLM $ Collected ]]/'1.) CLM Reference'!$B$4</f>
        <v>1.059565154956181E-6</v>
      </c>
      <c r="N81" s="28">
        <v>0</v>
      </c>
      <c r="O81" s="29">
        <f>Table3[[#This Row],[Incentive Disbursements]]/'1.) CLM Reference'!$B$5</f>
        <v>0</v>
      </c>
    </row>
    <row r="82" spans="1:15" s="25" customFormat="1" ht="15.75" thickBot="1">
      <c r="A82" s="65" t="s">
        <v>109</v>
      </c>
      <c r="B82" s="65" t="s">
        <v>72</v>
      </c>
      <c r="C82" s="104" t="s">
        <v>49</v>
      </c>
      <c r="D82" s="9">
        <f>Table3[[#This Row],[Residential CLM $ Collected]]+Table3[[#This Row],[C&amp;I CLM $ Collected]]</f>
        <v>121419.64105119627</v>
      </c>
      <c r="E82" s="24">
        <f>Table3[[#This Row],[CLM $ Collected ]]/'1.) CLM Reference'!$B$4</f>
        <v>5.3880176734476233E-3</v>
      </c>
      <c r="F82" s="7">
        <f>Table3[[#This Row],[Residential Incentive Disbursements]]+Table3[[#This Row],[C&amp;I Incentive Disbursements]]</f>
        <v>380562.15000000008</v>
      </c>
      <c r="G82" s="10">
        <f>Table3[[#This Row],[Incentive Disbursements]]/'1.) CLM Reference'!$B$5</f>
        <v>1.1749162465595818E-2</v>
      </c>
      <c r="H82" s="26">
        <v>60043.244548946415</v>
      </c>
      <c r="I82" s="27">
        <f>Table3[[#This Row],[CLM $ Collected ]]/'1.) CLM Reference'!$B$4</f>
        <v>5.3880176734476233E-3</v>
      </c>
      <c r="J82" s="28">
        <v>56480.920000000027</v>
      </c>
      <c r="K82" s="27">
        <f>Table3[[#This Row],[Incentive Disbursements]]/'1.) CLM Reference'!$B$5</f>
        <v>1.1749162465595818E-2</v>
      </c>
      <c r="L82" s="26">
        <v>61376.39650224986</v>
      </c>
      <c r="M82" s="47">
        <f>Table3[[#This Row],[CLM $ Collected ]]/'1.) CLM Reference'!$B$4</f>
        <v>5.3880176734476233E-3</v>
      </c>
      <c r="N82" s="28">
        <v>324081.23000000004</v>
      </c>
      <c r="O82" s="29">
        <f>Table3[[#This Row],[Incentive Disbursements]]/'1.) CLM Reference'!$B$5</f>
        <v>1.1749162465595818E-2</v>
      </c>
    </row>
    <row r="83" spans="1:15" s="25" customFormat="1" ht="15.75" thickBot="1">
      <c r="A83" s="65" t="s">
        <v>110</v>
      </c>
      <c r="B83" s="65" t="s">
        <v>48</v>
      </c>
      <c r="C83" s="104" t="s">
        <v>49</v>
      </c>
      <c r="D83" s="9">
        <f>Table3[[#This Row],[Residential CLM $ Collected]]+Table3[[#This Row],[C&amp;I CLM $ Collected]]</f>
        <v>0.75713431961789457</v>
      </c>
      <c r="E83" s="24">
        <f>Table3[[#This Row],[CLM $ Collected ]]/'1.) CLM Reference'!$B$4</f>
        <v>3.3597967017172012E-8</v>
      </c>
      <c r="F83" s="7">
        <f>Table3[[#This Row],[Residential Incentive Disbursements]]+Table3[[#This Row],[C&amp;I Incentive Disbursements]]</f>
        <v>0</v>
      </c>
      <c r="G83" s="10">
        <f>Table3[[#This Row],[Incentive Disbursements]]/'1.) CLM Reference'!$B$5</f>
        <v>0</v>
      </c>
      <c r="H83" s="26">
        <v>0</v>
      </c>
      <c r="I83" s="27">
        <f>Table3[[#This Row],[CLM $ Collected ]]/'1.) CLM Reference'!$B$4</f>
        <v>3.3597967017172012E-8</v>
      </c>
      <c r="J83" s="28">
        <v>0</v>
      </c>
      <c r="K83" s="27">
        <f>Table3[[#This Row],[Incentive Disbursements]]/'1.) CLM Reference'!$B$5</f>
        <v>0</v>
      </c>
      <c r="L83" s="26">
        <v>0.75713431961789457</v>
      </c>
      <c r="M83" s="47">
        <f>Table3[[#This Row],[CLM $ Collected ]]/'1.) CLM Reference'!$B$4</f>
        <v>3.3597967017172012E-8</v>
      </c>
      <c r="N83" s="28">
        <v>0</v>
      </c>
      <c r="O83" s="29">
        <f>Table3[[#This Row],[Incentive Disbursements]]/'1.) CLM Reference'!$B$5</f>
        <v>0</v>
      </c>
    </row>
    <row r="84" spans="1:15" s="25" customFormat="1" ht="15.75" thickBot="1">
      <c r="A84" s="65" t="s">
        <v>110</v>
      </c>
      <c r="B84" s="65" t="s">
        <v>72</v>
      </c>
      <c r="C84" s="104" t="s">
        <v>49</v>
      </c>
      <c r="D84" s="9">
        <f>Table3[[#This Row],[Residential CLM $ Collected]]+Table3[[#This Row],[C&amp;I CLM $ Collected]]</f>
        <v>91566.171845768637</v>
      </c>
      <c r="E84" s="24">
        <f>Table3[[#This Row],[CLM $ Collected ]]/'1.) CLM Reference'!$B$4</f>
        <v>4.0632647891531782E-3</v>
      </c>
      <c r="F84" s="7">
        <f>Table3[[#This Row],[Residential Incentive Disbursements]]+Table3[[#This Row],[C&amp;I Incentive Disbursements]]</f>
        <v>333412.66000000003</v>
      </c>
      <c r="G84" s="10">
        <f>Table3[[#This Row],[Incentive Disbursements]]/'1.) CLM Reference'!$B$5</f>
        <v>1.0293507934056131E-2</v>
      </c>
      <c r="H84" s="26">
        <v>53757.15994368252</v>
      </c>
      <c r="I84" s="27">
        <f>Table3[[#This Row],[CLM $ Collected ]]/'1.) CLM Reference'!$B$4</f>
        <v>4.0632647891531782E-3</v>
      </c>
      <c r="J84" s="28">
        <v>83835.760000000009</v>
      </c>
      <c r="K84" s="27">
        <f>Table3[[#This Row],[Incentive Disbursements]]/'1.) CLM Reference'!$B$5</f>
        <v>1.0293507934056131E-2</v>
      </c>
      <c r="L84" s="26">
        <v>37809.011902086124</v>
      </c>
      <c r="M84" s="47">
        <f>Table3[[#This Row],[CLM $ Collected ]]/'1.) CLM Reference'!$B$4</f>
        <v>4.0632647891531782E-3</v>
      </c>
      <c r="N84" s="28">
        <v>249576.9</v>
      </c>
      <c r="O84" s="29">
        <f>Table3[[#This Row],[Incentive Disbursements]]/'1.) CLM Reference'!$B$5</f>
        <v>1.0293507934056131E-2</v>
      </c>
    </row>
    <row r="85" spans="1:15" s="25" customFormat="1" ht="15.75" thickBot="1">
      <c r="A85" s="65" t="s">
        <v>111</v>
      </c>
      <c r="B85" s="65" t="s">
        <v>72</v>
      </c>
      <c r="C85" s="104" t="s">
        <v>49</v>
      </c>
      <c r="D85" s="9">
        <f>Table3[[#This Row],[Residential CLM $ Collected]]+Table3[[#This Row],[C&amp;I CLM $ Collected]]</f>
        <v>46719.661076251585</v>
      </c>
      <c r="E85" s="24">
        <f>Table3[[#This Row],[CLM $ Collected ]]/'1.) CLM Reference'!$B$4</f>
        <v>2.073193079776828E-3</v>
      </c>
      <c r="F85" s="7">
        <f>Table3[[#This Row],[Residential Incentive Disbursements]]+Table3[[#This Row],[C&amp;I Incentive Disbursements]]</f>
        <v>23276.65</v>
      </c>
      <c r="G85" s="10">
        <f>Table3[[#This Row],[Incentive Disbursements]]/'1.) CLM Reference'!$B$5</f>
        <v>7.1862412619019215E-4</v>
      </c>
      <c r="H85" s="26">
        <v>33330.248467803984</v>
      </c>
      <c r="I85" s="27">
        <f>Table3[[#This Row],[CLM $ Collected ]]/'1.) CLM Reference'!$B$4</f>
        <v>2.073193079776828E-3</v>
      </c>
      <c r="J85" s="28">
        <v>9345.65</v>
      </c>
      <c r="K85" s="27">
        <f>Table3[[#This Row],[Incentive Disbursements]]/'1.) CLM Reference'!$B$5</f>
        <v>7.1862412619019215E-4</v>
      </c>
      <c r="L85" s="26">
        <v>13389.412608447601</v>
      </c>
      <c r="M85" s="47">
        <f>Table3[[#This Row],[CLM $ Collected ]]/'1.) CLM Reference'!$B$4</f>
        <v>2.073193079776828E-3</v>
      </c>
      <c r="N85" s="28">
        <v>13931</v>
      </c>
      <c r="O85" s="29">
        <f>Table3[[#This Row],[Incentive Disbursements]]/'1.) CLM Reference'!$B$5</f>
        <v>7.1862412619019215E-4</v>
      </c>
    </row>
    <row r="86" spans="1:15" s="25" customFormat="1" ht="15.75" thickBot="1">
      <c r="A86" s="65" t="s">
        <v>112</v>
      </c>
      <c r="B86" s="65" t="s">
        <v>72</v>
      </c>
      <c r="C86" s="104" t="s">
        <v>49</v>
      </c>
      <c r="D86" s="9">
        <f>Table3[[#This Row],[Residential CLM $ Collected]]+Table3[[#This Row],[C&amp;I CLM $ Collected]]</f>
        <v>62914.593355989186</v>
      </c>
      <c r="E86" s="24">
        <f>Table3[[#This Row],[CLM $ Collected ]]/'1.) CLM Reference'!$B$4</f>
        <v>2.7918460142449938E-3</v>
      </c>
      <c r="F86" s="7">
        <f>Table3[[#This Row],[Residential Incentive Disbursements]]+Table3[[#This Row],[C&amp;I Incentive Disbursements]]</f>
        <v>29771.58</v>
      </c>
      <c r="G86" s="10">
        <f>Table3[[#This Row],[Incentive Disbursements]]/'1.) CLM Reference'!$B$5</f>
        <v>9.1914324710821364E-4</v>
      </c>
      <c r="H86" s="26">
        <v>28592.268095851716</v>
      </c>
      <c r="I86" s="27">
        <f>Table3[[#This Row],[CLM $ Collected ]]/'1.) CLM Reference'!$B$4</f>
        <v>2.7918460142449938E-3</v>
      </c>
      <c r="J86" s="28">
        <v>20349.580000000002</v>
      </c>
      <c r="K86" s="27">
        <f>Table3[[#This Row],[Incentive Disbursements]]/'1.) CLM Reference'!$B$5</f>
        <v>9.1914324710821364E-4</v>
      </c>
      <c r="L86" s="26">
        <v>34322.32526013747</v>
      </c>
      <c r="M86" s="47">
        <f>Table3[[#This Row],[CLM $ Collected ]]/'1.) CLM Reference'!$B$4</f>
        <v>2.7918460142449938E-3</v>
      </c>
      <c r="N86" s="28">
        <v>9422</v>
      </c>
      <c r="O86" s="29">
        <f>Table3[[#This Row],[Incentive Disbursements]]/'1.) CLM Reference'!$B$5</f>
        <v>9.1914324710821364E-4</v>
      </c>
    </row>
    <row r="87" spans="1:15" s="25" customFormat="1" ht="15.75" thickBot="1">
      <c r="A87" s="65" t="s">
        <v>113</v>
      </c>
      <c r="B87" s="65" t="s">
        <v>114</v>
      </c>
      <c r="C87" s="104" t="s">
        <v>49</v>
      </c>
      <c r="D87" s="9">
        <f>Table3[[#This Row],[Residential CLM $ Collected]]+Table3[[#This Row],[C&amp;I CLM $ Collected]]</f>
        <v>0.11080014433432604</v>
      </c>
      <c r="E87" s="24">
        <f>Table3[[#This Row],[CLM $ Collected ]]/'1.) CLM Reference'!$B$4</f>
        <v>4.9167756610495637E-9</v>
      </c>
      <c r="F87" s="7">
        <f>Table3[[#This Row],[Residential Incentive Disbursements]]+Table3[[#This Row],[C&amp;I Incentive Disbursements]]</f>
        <v>0</v>
      </c>
      <c r="G87" s="10">
        <f>Table3[[#This Row],[Incentive Disbursements]]/'1.) CLM Reference'!$B$5</f>
        <v>0</v>
      </c>
      <c r="H87" s="26">
        <v>0</v>
      </c>
      <c r="I87" s="27">
        <f>Table3[[#This Row],[CLM $ Collected ]]/'1.) CLM Reference'!$B$4</f>
        <v>4.9167756610495637E-9</v>
      </c>
      <c r="J87" s="28">
        <v>0</v>
      </c>
      <c r="K87" s="27">
        <f>Table3[[#This Row],[Incentive Disbursements]]/'1.) CLM Reference'!$B$5</f>
        <v>0</v>
      </c>
      <c r="L87" s="26">
        <v>0.11080014433432604</v>
      </c>
      <c r="M87" s="47">
        <f>Table3[[#This Row],[CLM $ Collected ]]/'1.) CLM Reference'!$B$4</f>
        <v>4.9167756610495637E-9</v>
      </c>
      <c r="N87" s="28">
        <v>0</v>
      </c>
      <c r="O87" s="29">
        <f>Table3[[#This Row],[Incentive Disbursements]]/'1.) CLM Reference'!$B$5</f>
        <v>0</v>
      </c>
    </row>
    <row r="88" spans="1:15" s="25" customFormat="1" ht="15.75" thickBot="1">
      <c r="A88" s="65" t="s">
        <v>113</v>
      </c>
      <c r="B88" s="65" t="s">
        <v>72</v>
      </c>
      <c r="C88" s="104" t="s">
        <v>49</v>
      </c>
      <c r="D88" s="9">
        <f>Table3[[#This Row],[Residential CLM $ Collected]]+Table3[[#This Row],[C&amp;I CLM $ Collected]]</f>
        <v>89461.28765383127</v>
      </c>
      <c r="E88" s="24">
        <f>Table3[[#This Row],[CLM $ Collected ]]/'1.) CLM Reference'!$B$4</f>
        <v>3.9698601873232563E-3</v>
      </c>
      <c r="F88" s="7">
        <f>Table3[[#This Row],[Residential Incentive Disbursements]]+Table3[[#This Row],[C&amp;I Incentive Disbursements]]</f>
        <v>457474.7</v>
      </c>
      <c r="G88" s="10">
        <f>Table3[[#This Row],[Incentive Disbursements]]/'1.) CLM Reference'!$B$5</f>
        <v>1.4123697204779051E-2</v>
      </c>
      <c r="H88" s="26">
        <v>62015.020834156807</v>
      </c>
      <c r="I88" s="27">
        <f>Table3[[#This Row],[CLM $ Collected ]]/'1.) CLM Reference'!$B$4</f>
        <v>3.9698601873232563E-3</v>
      </c>
      <c r="J88" s="28">
        <v>53878.7</v>
      </c>
      <c r="K88" s="27">
        <f>Table3[[#This Row],[Incentive Disbursements]]/'1.) CLM Reference'!$B$5</f>
        <v>1.4123697204779051E-2</v>
      </c>
      <c r="L88" s="26">
        <v>27446.26681967446</v>
      </c>
      <c r="M88" s="47">
        <f>Table3[[#This Row],[CLM $ Collected ]]/'1.) CLM Reference'!$B$4</f>
        <v>3.9698601873232563E-3</v>
      </c>
      <c r="N88" s="28">
        <v>403596</v>
      </c>
      <c r="O88" s="29">
        <f>Table3[[#This Row],[Incentive Disbursements]]/'1.) CLM Reference'!$B$5</f>
        <v>1.4123697204779051E-2</v>
      </c>
    </row>
    <row r="89" spans="1:15" s="25" customFormat="1" ht="15.75" thickBot="1">
      <c r="A89" s="65" t="s">
        <v>115</v>
      </c>
      <c r="B89" s="65" t="s">
        <v>48</v>
      </c>
      <c r="C89" s="104" t="s">
        <v>49</v>
      </c>
      <c r="D89" s="9">
        <f>Table3[[#This Row],[Residential CLM $ Collected]]+Table3[[#This Row],[C&amp;I CLM $ Collected]]</f>
        <v>8.0884105364058012</v>
      </c>
      <c r="E89" s="24">
        <f>Table3[[#This Row],[CLM $ Collected ]]/'1.) CLM Reference'!$B$4</f>
        <v>3.5892462325661814E-7</v>
      </c>
      <c r="F89" s="7">
        <f>Table3[[#This Row],[Residential Incentive Disbursements]]+Table3[[#This Row],[C&amp;I Incentive Disbursements]]</f>
        <v>0</v>
      </c>
      <c r="G89" s="10">
        <f>Table3[[#This Row],[Incentive Disbursements]]/'1.) CLM Reference'!$B$5</f>
        <v>0</v>
      </c>
      <c r="H89" s="26">
        <v>0</v>
      </c>
      <c r="I89" s="27">
        <f>Table3[[#This Row],[CLM $ Collected ]]/'1.) CLM Reference'!$B$4</f>
        <v>3.5892462325661814E-7</v>
      </c>
      <c r="J89" s="28">
        <v>0</v>
      </c>
      <c r="K89" s="27">
        <f>Table3[[#This Row],[Incentive Disbursements]]/'1.) CLM Reference'!$B$5</f>
        <v>0</v>
      </c>
      <c r="L89" s="26">
        <v>8.0884105364058012</v>
      </c>
      <c r="M89" s="47">
        <f>Table3[[#This Row],[CLM $ Collected ]]/'1.) CLM Reference'!$B$4</f>
        <v>3.5892462325661814E-7</v>
      </c>
      <c r="N89" s="28">
        <v>0</v>
      </c>
      <c r="O89" s="29">
        <f>Table3[[#This Row],[Incentive Disbursements]]/'1.) CLM Reference'!$B$5</f>
        <v>0</v>
      </c>
    </row>
    <row r="90" spans="1:15" s="25" customFormat="1" ht="15.75" thickBot="1">
      <c r="A90" s="65" t="s">
        <v>115</v>
      </c>
      <c r="B90" s="65" t="s">
        <v>72</v>
      </c>
      <c r="C90" s="104" t="s">
        <v>49</v>
      </c>
      <c r="D90" s="9">
        <f>Table3[[#This Row],[Residential CLM $ Collected]]+Table3[[#This Row],[C&amp;I CLM $ Collected]]</f>
        <v>76125.807015638347</v>
      </c>
      <c r="E90" s="24">
        <f>Table3[[#This Row],[CLM $ Collected ]]/'1.) CLM Reference'!$B$4</f>
        <v>3.3780959163993624E-3</v>
      </c>
      <c r="F90" s="7">
        <f>Table3[[#This Row],[Residential Incentive Disbursements]]+Table3[[#This Row],[C&amp;I Incentive Disbursements]]</f>
        <v>75706.22</v>
      </c>
      <c r="G90" s="10">
        <f>Table3[[#This Row],[Incentive Disbursements]]/'1.) CLM Reference'!$B$5</f>
        <v>2.3372915000510145E-3</v>
      </c>
      <c r="H90" s="26">
        <v>61031.180185885467</v>
      </c>
      <c r="I90" s="27">
        <f>Table3[[#This Row],[CLM $ Collected ]]/'1.) CLM Reference'!$B$4</f>
        <v>3.3780959163993624E-3</v>
      </c>
      <c r="J90" s="28">
        <v>58052.97</v>
      </c>
      <c r="K90" s="27">
        <f>Table3[[#This Row],[Incentive Disbursements]]/'1.) CLM Reference'!$B$5</f>
        <v>2.3372915000510145E-3</v>
      </c>
      <c r="L90" s="26">
        <v>15094.626829752879</v>
      </c>
      <c r="M90" s="47">
        <f>Table3[[#This Row],[CLM $ Collected ]]/'1.) CLM Reference'!$B$4</f>
        <v>3.3780959163993624E-3</v>
      </c>
      <c r="N90" s="28">
        <v>17653.25</v>
      </c>
      <c r="O90" s="29">
        <f>Table3[[#This Row],[Incentive Disbursements]]/'1.) CLM Reference'!$B$5</f>
        <v>2.3372915000510145E-3</v>
      </c>
    </row>
    <row r="91" spans="1:15" s="25" customFormat="1" ht="15.75" thickBot="1">
      <c r="A91" s="65" t="s">
        <v>116</v>
      </c>
      <c r="B91" s="65" t="s">
        <v>48</v>
      </c>
      <c r="C91" s="104" t="s">
        <v>49</v>
      </c>
      <c r="D91" s="9">
        <f>Table3[[#This Row],[Residential CLM $ Collected]]+Table3[[#This Row],[C&amp;I CLM $ Collected]]</f>
        <v>51.619017241754136</v>
      </c>
      <c r="E91" s="24">
        <f>Table3[[#This Row],[CLM $ Collected ]]/'1.) CLM Reference'!$B$4</f>
        <v>2.290602861091465E-6</v>
      </c>
      <c r="F91" s="7">
        <f>Table3[[#This Row],[Residential Incentive Disbursements]]+Table3[[#This Row],[C&amp;I Incentive Disbursements]]</f>
        <v>0</v>
      </c>
      <c r="G91" s="10">
        <f>Table3[[#This Row],[Incentive Disbursements]]/'1.) CLM Reference'!$B$5</f>
        <v>0</v>
      </c>
      <c r="H91" s="26">
        <v>46.942327816309458</v>
      </c>
      <c r="I91" s="27">
        <f>Table3[[#This Row],[CLM $ Collected ]]/'1.) CLM Reference'!$B$4</f>
        <v>2.290602861091465E-6</v>
      </c>
      <c r="J91" s="28">
        <v>0</v>
      </c>
      <c r="K91" s="27">
        <f>Table3[[#This Row],[Incentive Disbursements]]/'1.) CLM Reference'!$B$5</f>
        <v>0</v>
      </c>
      <c r="L91" s="26">
        <v>4.6766894254446782</v>
      </c>
      <c r="M91" s="47">
        <f>Table3[[#This Row],[CLM $ Collected ]]/'1.) CLM Reference'!$B$4</f>
        <v>2.290602861091465E-6</v>
      </c>
      <c r="N91" s="28">
        <v>0</v>
      </c>
      <c r="O91" s="29">
        <f>Table3[[#This Row],[Incentive Disbursements]]/'1.) CLM Reference'!$B$5</f>
        <v>0</v>
      </c>
    </row>
    <row r="92" spans="1:15" s="25" customFormat="1" ht="15.75" thickBot="1">
      <c r="A92" s="65" t="s">
        <v>116</v>
      </c>
      <c r="B92" s="65" t="s">
        <v>72</v>
      </c>
      <c r="C92" s="104" t="s">
        <v>49</v>
      </c>
      <c r="D92" s="9">
        <f>Table3[[#This Row],[Residential CLM $ Collected]]+Table3[[#This Row],[C&amp;I CLM $ Collected]]</f>
        <v>56606.542622110763</v>
      </c>
      <c r="E92" s="24">
        <f>Table3[[#This Row],[CLM $ Collected ]]/'1.) CLM Reference'!$B$4</f>
        <v>2.511925166638384E-3</v>
      </c>
      <c r="F92" s="7">
        <f>Table3[[#This Row],[Residential Incentive Disbursements]]+Table3[[#This Row],[C&amp;I Incentive Disbursements]]</f>
        <v>35234.749999999985</v>
      </c>
      <c r="G92" s="10">
        <f>Table3[[#This Row],[Incentive Disbursements]]/'1.) CLM Reference'!$B$5</f>
        <v>1.087808659333704E-3</v>
      </c>
      <c r="H92" s="26">
        <v>51990.026908384985</v>
      </c>
      <c r="I92" s="27">
        <f>Table3[[#This Row],[CLM $ Collected ]]/'1.) CLM Reference'!$B$4</f>
        <v>2.511925166638384E-3</v>
      </c>
      <c r="J92" s="28">
        <v>35234.749999999985</v>
      </c>
      <c r="K92" s="27">
        <f>Table3[[#This Row],[Incentive Disbursements]]/'1.) CLM Reference'!$B$5</f>
        <v>1.087808659333704E-3</v>
      </c>
      <c r="L92" s="26">
        <v>4616.5157137257784</v>
      </c>
      <c r="M92" s="47">
        <f>Table3[[#This Row],[CLM $ Collected ]]/'1.) CLM Reference'!$B$4</f>
        <v>2.511925166638384E-3</v>
      </c>
      <c r="N92" s="28">
        <v>0</v>
      </c>
      <c r="O92" s="29">
        <f>Table3[[#This Row],[Incentive Disbursements]]/'1.) CLM Reference'!$B$5</f>
        <v>1.087808659333704E-3</v>
      </c>
    </row>
    <row r="93" spans="1:15" s="25" customFormat="1" ht="15.75" thickBot="1">
      <c r="A93" s="65" t="s">
        <v>117</v>
      </c>
      <c r="B93" s="65" t="s">
        <v>72</v>
      </c>
      <c r="C93" s="104" t="s">
        <v>49</v>
      </c>
      <c r="D93" s="9">
        <f>Table3[[#This Row],[Residential CLM $ Collected]]+Table3[[#This Row],[C&amp;I CLM $ Collected]]</f>
        <v>72461.789359355273</v>
      </c>
      <c r="E93" s="24">
        <f>Table3[[#This Row],[CLM $ Collected ]]/'1.) CLM Reference'!$B$4</f>
        <v>3.2155044961236817E-3</v>
      </c>
      <c r="F93" s="7">
        <f>Table3[[#This Row],[Residential Incentive Disbursements]]+Table3[[#This Row],[C&amp;I Incentive Disbursements]]</f>
        <v>90177.66</v>
      </c>
      <c r="G93" s="10">
        <f>Table3[[#This Row],[Incentive Disbursements]]/'1.) CLM Reference'!$B$5</f>
        <v>2.7840708228794196E-3</v>
      </c>
      <c r="H93" s="26">
        <v>57936.97997187775</v>
      </c>
      <c r="I93" s="27">
        <f>Table3[[#This Row],[CLM $ Collected ]]/'1.) CLM Reference'!$B$4</f>
        <v>3.2155044961236817E-3</v>
      </c>
      <c r="J93" s="28">
        <v>34003.589999999997</v>
      </c>
      <c r="K93" s="27">
        <f>Table3[[#This Row],[Incentive Disbursements]]/'1.) CLM Reference'!$B$5</f>
        <v>2.7840708228794196E-3</v>
      </c>
      <c r="L93" s="26">
        <v>14524.809387477522</v>
      </c>
      <c r="M93" s="47">
        <f>Table3[[#This Row],[CLM $ Collected ]]/'1.) CLM Reference'!$B$4</f>
        <v>3.2155044961236817E-3</v>
      </c>
      <c r="N93" s="28">
        <v>56174.07</v>
      </c>
      <c r="O93" s="29">
        <f>Table3[[#This Row],[Incentive Disbursements]]/'1.) CLM Reference'!$B$5</f>
        <v>2.7840708228794196E-3</v>
      </c>
    </row>
    <row r="94" spans="1:15" s="25" customFormat="1" ht="15.75" thickBot="1">
      <c r="A94" s="65" t="s">
        <v>117</v>
      </c>
      <c r="B94" s="65" t="s">
        <v>51</v>
      </c>
      <c r="C94" s="104" t="s">
        <v>49</v>
      </c>
      <c r="D94" s="9">
        <f>Table3[[#This Row],[Residential CLM $ Collected]]+Table3[[#This Row],[C&amp;I CLM $ Collected]]</f>
        <v>249.34649147903951</v>
      </c>
      <c r="E94" s="24">
        <f>Table3[[#This Row],[CLM $ Collected ]]/'1.) CLM Reference'!$B$4</f>
        <v>1.1064793893886953E-5</v>
      </c>
      <c r="F94" s="7">
        <f>Table3[[#This Row],[Residential Incentive Disbursements]]+Table3[[#This Row],[C&amp;I Incentive Disbursements]]</f>
        <v>0</v>
      </c>
      <c r="G94" s="10">
        <f>Table3[[#This Row],[Incentive Disbursements]]/'1.) CLM Reference'!$B$5</f>
        <v>0</v>
      </c>
      <c r="H94" s="26">
        <v>249.34649147903951</v>
      </c>
      <c r="I94" s="27">
        <f>Table3[[#This Row],[CLM $ Collected ]]/'1.) CLM Reference'!$B$4</f>
        <v>1.1064793893886953E-5</v>
      </c>
      <c r="J94" s="28">
        <v>0</v>
      </c>
      <c r="K94" s="27">
        <f>Table3[[#This Row],[Incentive Disbursements]]/'1.) CLM Reference'!$B$5</f>
        <v>0</v>
      </c>
      <c r="L94" s="26">
        <v>0</v>
      </c>
      <c r="M94" s="47">
        <f>Table3[[#This Row],[CLM $ Collected ]]/'1.) CLM Reference'!$B$4</f>
        <v>1.1064793893886953E-5</v>
      </c>
      <c r="N94" s="28">
        <v>0</v>
      </c>
      <c r="O94" s="29">
        <f>Table3[[#This Row],[Incentive Disbursements]]/'1.) CLM Reference'!$B$5</f>
        <v>0</v>
      </c>
    </row>
    <row r="95" spans="1:15" s="25" customFormat="1" ht="15.75" thickBot="1">
      <c r="A95" s="65" t="s">
        <v>118</v>
      </c>
      <c r="B95" s="65" t="s">
        <v>48</v>
      </c>
      <c r="C95" s="104" t="s">
        <v>49</v>
      </c>
      <c r="D95" s="9">
        <f>Table3[[#This Row],[Residential CLM $ Collected]]+Table3[[#This Row],[C&amp;I CLM $ Collected]]</f>
        <v>226.25851140337437</v>
      </c>
      <c r="E95" s="24">
        <f>Table3[[#This Row],[CLM $ Collected ]]/'1.) CLM Reference'!$B$4</f>
        <v>1.0040260765515752E-5</v>
      </c>
      <c r="F95" s="7">
        <f>Table3[[#This Row],[Residential Incentive Disbursements]]+Table3[[#This Row],[C&amp;I Incentive Disbursements]]</f>
        <v>0</v>
      </c>
      <c r="G95" s="10">
        <f>Table3[[#This Row],[Incentive Disbursements]]/'1.) CLM Reference'!$B$5</f>
        <v>0</v>
      </c>
      <c r="H95" s="26">
        <v>106.50663874137091</v>
      </c>
      <c r="I95" s="27">
        <f>Table3[[#This Row],[CLM $ Collected ]]/'1.) CLM Reference'!$B$4</f>
        <v>1.0040260765515752E-5</v>
      </c>
      <c r="J95" s="28">
        <v>0</v>
      </c>
      <c r="K95" s="27">
        <f>Table3[[#This Row],[Incentive Disbursements]]/'1.) CLM Reference'!$B$5</f>
        <v>0</v>
      </c>
      <c r="L95" s="26">
        <v>119.75187266200345</v>
      </c>
      <c r="M95" s="47">
        <f>Table3[[#This Row],[CLM $ Collected ]]/'1.) CLM Reference'!$B$4</f>
        <v>1.0040260765515752E-5</v>
      </c>
      <c r="N95" s="28">
        <v>0</v>
      </c>
      <c r="O95" s="29">
        <f>Table3[[#This Row],[Incentive Disbursements]]/'1.) CLM Reference'!$B$5</f>
        <v>0</v>
      </c>
    </row>
    <row r="96" spans="1:15" s="25" customFormat="1" ht="15.75" thickBot="1">
      <c r="A96" s="65" t="s">
        <v>118</v>
      </c>
      <c r="B96" s="65" t="s">
        <v>72</v>
      </c>
      <c r="C96" s="104" t="s">
        <v>49</v>
      </c>
      <c r="D96" s="9">
        <f>Table3[[#This Row],[Residential CLM $ Collected]]+Table3[[#This Row],[C&amp;I CLM $ Collected]]</f>
        <v>88976.213855280992</v>
      </c>
      <c r="E96" s="24">
        <f>Table3[[#This Row],[CLM $ Collected ]]/'1.) CLM Reference'!$B$4</f>
        <v>3.9483349532104884E-3</v>
      </c>
      <c r="F96" s="7">
        <f>Table3[[#This Row],[Residential Incentive Disbursements]]+Table3[[#This Row],[C&amp;I Incentive Disbursements]]</f>
        <v>100170.67000000001</v>
      </c>
      <c r="G96" s="10">
        <f>Table3[[#This Row],[Incentive Disbursements]]/'1.) CLM Reference'!$B$5</f>
        <v>3.0925867854109637E-3</v>
      </c>
      <c r="H96" s="26">
        <v>77057.880913142202</v>
      </c>
      <c r="I96" s="27">
        <f>Table3[[#This Row],[CLM $ Collected ]]/'1.) CLM Reference'!$B$4</f>
        <v>3.9483349532104884E-3</v>
      </c>
      <c r="J96" s="28">
        <v>87118.670000000013</v>
      </c>
      <c r="K96" s="27">
        <f>Table3[[#This Row],[Incentive Disbursements]]/'1.) CLM Reference'!$B$5</f>
        <v>3.0925867854109637E-3</v>
      </c>
      <c r="L96" s="26">
        <v>11918.332942138795</v>
      </c>
      <c r="M96" s="47">
        <f>Table3[[#This Row],[CLM $ Collected ]]/'1.) CLM Reference'!$B$4</f>
        <v>3.9483349532104884E-3</v>
      </c>
      <c r="N96" s="28">
        <v>13052</v>
      </c>
      <c r="O96" s="29">
        <f>Table3[[#This Row],[Incentive Disbursements]]/'1.) CLM Reference'!$B$5</f>
        <v>3.0925867854109637E-3</v>
      </c>
    </row>
    <row r="97" spans="1:15" s="25" customFormat="1" ht="15.75" thickBot="1">
      <c r="A97" s="65" t="s">
        <v>119</v>
      </c>
      <c r="B97" s="65" t="s">
        <v>72</v>
      </c>
      <c r="C97" s="104" t="s">
        <v>49</v>
      </c>
      <c r="D97" s="9">
        <f>Table3[[#This Row],[Residential CLM $ Collected]]+Table3[[#This Row],[C&amp;I CLM $ Collected]]</f>
        <v>92447.490043821628</v>
      </c>
      <c r="E97" s="24">
        <f>Table3[[#This Row],[CLM $ Collected ]]/'1.) CLM Reference'!$B$4</f>
        <v>4.1023734373581118E-3</v>
      </c>
      <c r="F97" s="7">
        <f>Table3[[#This Row],[Residential Incentive Disbursements]]+Table3[[#This Row],[C&amp;I Incentive Disbursements]]</f>
        <v>61815.170000000006</v>
      </c>
      <c r="G97" s="10">
        <f>Table3[[#This Row],[Incentive Disbursements]]/'1.) CLM Reference'!$B$5</f>
        <v>1.9084306601915733E-3</v>
      </c>
      <c r="H97" s="26">
        <v>75183.973472087717</v>
      </c>
      <c r="I97" s="27">
        <f>Table3[[#This Row],[CLM $ Collected ]]/'1.) CLM Reference'!$B$4</f>
        <v>4.1023734373581118E-3</v>
      </c>
      <c r="J97" s="28">
        <v>41153.170000000006</v>
      </c>
      <c r="K97" s="27">
        <f>Table3[[#This Row],[Incentive Disbursements]]/'1.) CLM Reference'!$B$5</f>
        <v>1.9084306601915733E-3</v>
      </c>
      <c r="L97" s="26">
        <v>17263.516571733908</v>
      </c>
      <c r="M97" s="47">
        <f>Table3[[#This Row],[CLM $ Collected ]]/'1.) CLM Reference'!$B$4</f>
        <v>4.1023734373581118E-3</v>
      </c>
      <c r="N97" s="28">
        <v>20662</v>
      </c>
      <c r="O97" s="29">
        <f>Table3[[#This Row],[Incentive Disbursements]]/'1.) CLM Reference'!$B$5</f>
        <v>1.9084306601915733E-3</v>
      </c>
    </row>
    <row r="98" spans="1:15" s="25" customFormat="1" ht="15.75" thickBot="1">
      <c r="A98" s="65" t="s">
        <v>120</v>
      </c>
      <c r="B98" s="65" t="s">
        <v>50</v>
      </c>
      <c r="C98" s="104" t="s">
        <v>49</v>
      </c>
      <c r="D98" s="9">
        <f>Table3[[#This Row],[Residential CLM $ Collected]]+Table3[[#This Row],[C&amp;I CLM $ Collected]]</f>
        <v>308.19060146592784</v>
      </c>
      <c r="E98" s="24">
        <f>Table3[[#This Row],[CLM $ Collected ]]/'1.) CLM Reference'!$B$4</f>
        <v>1.3676011501209359E-5</v>
      </c>
      <c r="F98" s="7">
        <f>Table3[[#This Row],[Residential Incentive Disbursements]]+Table3[[#This Row],[C&amp;I Incentive Disbursements]]</f>
        <v>0</v>
      </c>
      <c r="G98" s="10">
        <f>Table3[[#This Row],[Incentive Disbursements]]/'1.) CLM Reference'!$B$5</f>
        <v>0</v>
      </c>
      <c r="H98" s="26">
        <v>308.19060146592784</v>
      </c>
      <c r="I98" s="27">
        <f>Table3[[#This Row],[CLM $ Collected ]]/'1.) CLM Reference'!$B$4</f>
        <v>1.3676011501209359E-5</v>
      </c>
      <c r="J98" s="28">
        <v>0</v>
      </c>
      <c r="K98" s="27">
        <f>Table3[[#This Row],[Incentive Disbursements]]/'1.) CLM Reference'!$B$5</f>
        <v>0</v>
      </c>
      <c r="L98" s="26">
        <v>0</v>
      </c>
      <c r="M98" s="47">
        <f>Table3[[#This Row],[CLM $ Collected ]]/'1.) CLM Reference'!$B$4</f>
        <v>1.3676011501209359E-5</v>
      </c>
      <c r="N98" s="28">
        <v>0</v>
      </c>
      <c r="O98" s="29">
        <f>Table3[[#This Row],[Incentive Disbursements]]/'1.) CLM Reference'!$B$5</f>
        <v>0</v>
      </c>
    </row>
    <row r="99" spans="1:15" s="25" customFormat="1" ht="15.75" thickBot="1">
      <c r="A99" s="65" t="s">
        <v>120</v>
      </c>
      <c r="B99" s="65" t="s">
        <v>51</v>
      </c>
      <c r="C99" s="104" t="s">
        <v>49</v>
      </c>
      <c r="D99" s="9">
        <f>Table3[[#This Row],[Residential CLM $ Collected]]+Table3[[#This Row],[C&amp;I CLM $ Collected]]</f>
        <v>86059.044571883453</v>
      </c>
      <c r="E99" s="24">
        <f>Table3[[#This Row],[CLM $ Collected ]]/'1.) CLM Reference'!$B$4</f>
        <v>3.8188850592781125E-3</v>
      </c>
      <c r="F99" s="7">
        <f>Table3[[#This Row],[Residential Incentive Disbursements]]+Table3[[#This Row],[C&amp;I Incentive Disbursements]]</f>
        <v>100310.84999999999</v>
      </c>
      <c r="G99" s="10">
        <f>Table3[[#This Row],[Incentive Disbursements]]/'1.) CLM Reference'!$B$5</f>
        <v>3.0969145873072554E-3</v>
      </c>
      <c r="H99" s="26">
        <v>67347.88256436745</v>
      </c>
      <c r="I99" s="27">
        <f>Table3[[#This Row],[CLM $ Collected ]]/'1.) CLM Reference'!$B$4</f>
        <v>3.8188850592781125E-3</v>
      </c>
      <c r="J99" s="28">
        <v>76745.219999999987</v>
      </c>
      <c r="K99" s="27">
        <f>Table3[[#This Row],[Incentive Disbursements]]/'1.) CLM Reference'!$B$5</f>
        <v>3.0969145873072554E-3</v>
      </c>
      <c r="L99" s="26">
        <v>18711.162007516003</v>
      </c>
      <c r="M99" s="47">
        <f>Table3[[#This Row],[CLM $ Collected ]]/'1.) CLM Reference'!$B$4</f>
        <v>3.8188850592781125E-3</v>
      </c>
      <c r="N99" s="28">
        <v>23565.63</v>
      </c>
      <c r="O99" s="29">
        <f>Table3[[#This Row],[Incentive Disbursements]]/'1.) CLM Reference'!$B$5</f>
        <v>3.0969145873072554E-3</v>
      </c>
    </row>
    <row r="100" spans="1:15" s="25" customFormat="1" ht="15.75" thickBot="1">
      <c r="A100" s="65" t="s">
        <v>121</v>
      </c>
      <c r="B100" s="65" t="s">
        <v>48</v>
      </c>
      <c r="C100" s="104" t="s">
        <v>49</v>
      </c>
      <c r="D100" s="9">
        <f>Table3[[#This Row],[Residential CLM $ Collected]]+Table3[[#This Row],[C&amp;I CLM $ Collected]]</f>
        <v>29.809855498614301</v>
      </c>
      <c r="E100" s="24">
        <f>Table3[[#This Row],[CLM $ Collected ]]/'1.) CLM Reference'!$B$4</f>
        <v>1.3228175184748762E-6</v>
      </c>
      <c r="F100" s="7">
        <f>Table3[[#This Row],[Residential Incentive Disbursements]]+Table3[[#This Row],[C&amp;I Incentive Disbursements]]</f>
        <v>0</v>
      </c>
      <c r="G100" s="10">
        <f>Table3[[#This Row],[Incentive Disbursements]]/'1.) CLM Reference'!$B$5</f>
        <v>0</v>
      </c>
      <c r="H100" s="26">
        <v>0</v>
      </c>
      <c r="I100" s="27">
        <f>Table3[[#This Row],[CLM $ Collected ]]/'1.) CLM Reference'!$B$4</f>
        <v>1.3228175184748762E-6</v>
      </c>
      <c r="J100" s="28">
        <v>0</v>
      </c>
      <c r="K100" s="27">
        <f>Table3[[#This Row],[Incentive Disbursements]]/'1.) CLM Reference'!$B$5</f>
        <v>0</v>
      </c>
      <c r="L100" s="26">
        <v>29.809855498614301</v>
      </c>
      <c r="M100" s="47">
        <f>Table3[[#This Row],[CLM $ Collected ]]/'1.) CLM Reference'!$B$4</f>
        <v>1.3228175184748762E-6</v>
      </c>
      <c r="N100" s="28">
        <v>0</v>
      </c>
      <c r="O100" s="29">
        <f>Table3[[#This Row],[Incentive Disbursements]]/'1.) CLM Reference'!$B$5</f>
        <v>0</v>
      </c>
    </row>
    <row r="101" spans="1:15" s="25" customFormat="1" ht="15.75" thickBot="1">
      <c r="A101" s="65" t="s">
        <v>121</v>
      </c>
      <c r="B101" s="65" t="s">
        <v>51</v>
      </c>
      <c r="C101" s="104" t="s">
        <v>49</v>
      </c>
      <c r="D101" s="9">
        <f>Table3[[#This Row],[Residential CLM $ Collected]]+Table3[[#This Row],[C&amp;I CLM $ Collected]]</f>
        <v>137719.38103412912</v>
      </c>
      <c r="E101" s="24">
        <f>Table3[[#This Row],[CLM $ Collected ]]/'1.) CLM Reference'!$B$4</f>
        <v>6.1113214679598526E-3</v>
      </c>
      <c r="F101" s="7">
        <f>Table3[[#This Row],[Residential Incentive Disbursements]]+Table3[[#This Row],[C&amp;I Incentive Disbursements]]</f>
        <v>133826.9</v>
      </c>
      <c r="G101" s="10">
        <f>Table3[[#This Row],[Incentive Disbursements]]/'1.) CLM Reference'!$B$5</f>
        <v>4.1316615180123526E-3</v>
      </c>
      <c r="H101" s="26">
        <v>119838.83692528808</v>
      </c>
      <c r="I101" s="27">
        <f>Table3[[#This Row],[CLM $ Collected ]]/'1.) CLM Reference'!$B$4</f>
        <v>6.1113214679598526E-3</v>
      </c>
      <c r="J101" s="28">
        <v>125336.9</v>
      </c>
      <c r="K101" s="27">
        <f>Table3[[#This Row],[Incentive Disbursements]]/'1.) CLM Reference'!$B$5</f>
        <v>4.1316615180123526E-3</v>
      </c>
      <c r="L101" s="26">
        <v>17880.544108841048</v>
      </c>
      <c r="M101" s="47">
        <f>Table3[[#This Row],[CLM $ Collected ]]/'1.) CLM Reference'!$B$4</f>
        <v>6.1113214679598526E-3</v>
      </c>
      <c r="N101" s="28">
        <v>8490</v>
      </c>
      <c r="O101" s="29">
        <f>Table3[[#This Row],[Incentive Disbursements]]/'1.) CLM Reference'!$B$5</f>
        <v>4.1316615180123526E-3</v>
      </c>
    </row>
    <row r="102" spans="1:15" s="25" customFormat="1" ht="15.75" thickBot="1">
      <c r="A102" s="65" t="s">
        <v>122</v>
      </c>
      <c r="B102" s="65" t="s">
        <v>48</v>
      </c>
      <c r="C102" s="104" t="s">
        <v>49</v>
      </c>
      <c r="D102" s="9">
        <f>Table3[[#This Row],[Residential CLM $ Collected]]+Table3[[#This Row],[C&amp;I CLM $ Collected]]</f>
        <v>139.73283202362688</v>
      </c>
      <c r="E102" s="24">
        <f>Table3[[#This Row],[CLM $ Collected ]]/'1.) CLM Reference'!$B$4</f>
        <v>6.2006687055411288E-6</v>
      </c>
      <c r="F102" s="7">
        <f>Table3[[#This Row],[Residential Incentive Disbursements]]+Table3[[#This Row],[C&amp;I Incentive Disbursements]]</f>
        <v>0</v>
      </c>
      <c r="G102" s="10">
        <f>Table3[[#This Row],[Incentive Disbursements]]/'1.) CLM Reference'!$B$5</f>
        <v>0</v>
      </c>
      <c r="H102" s="26">
        <v>139.73283202362688</v>
      </c>
      <c r="I102" s="27">
        <f>Table3[[#This Row],[CLM $ Collected ]]/'1.) CLM Reference'!$B$4</f>
        <v>6.2006687055411288E-6</v>
      </c>
      <c r="J102" s="28">
        <v>0</v>
      </c>
      <c r="K102" s="27">
        <f>Table3[[#This Row],[Incentive Disbursements]]/'1.) CLM Reference'!$B$5</f>
        <v>0</v>
      </c>
      <c r="L102" s="26">
        <v>0</v>
      </c>
      <c r="M102" s="47">
        <f>Table3[[#This Row],[CLM $ Collected ]]/'1.) CLM Reference'!$B$4</f>
        <v>6.2006687055411288E-6</v>
      </c>
      <c r="N102" s="28">
        <v>0</v>
      </c>
      <c r="O102" s="29">
        <f>Table3[[#This Row],[Incentive Disbursements]]/'1.) CLM Reference'!$B$5</f>
        <v>0</v>
      </c>
    </row>
    <row r="103" spans="1:15" s="25" customFormat="1" ht="15.75" thickBot="1">
      <c r="A103" s="65" t="s">
        <v>122</v>
      </c>
      <c r="B103" s="65" t="s">
        <v>51</v>
      </c>
      <c r="C103" s="104" t="s">
        <v>49</v>
      </c>
      <c r="D103" s="9">
        <f>Table3[[#This Row],[Residential CLM $ Collected]]+Table3[[#This Row],[C&amp;I CLM $ Collected]]</f>
        <v>112987.48691701148</v>
      </c>
      <c r="E103" s="24">
        <f>Table3[[#This Row],[CLM $ Collected ]]/'1.) CLM Reference'!$B$4</f>
        <v>5.0138393682995662E-3</v>
      </c>
      <c r="F103" s="7">
        <f>Table3[[#This Row],[Residential Incentive Disbursements]]+Table3[[#This Row],[C&amp;I Incentive Disbursements]]</f>
        <v>158909.91999999998</v>
      </c>
      <c r="G103" s="10">
        <f>Table3[[#This Row],[Incentive Disbursements]]/'1.) CLM Reference'!$B$5</f>
        <v>4.90605402422399E-3</v>
      </c>
      <c r="H103" s="26">
        <v>74756.275681612096</v>
      </c>
      <c r="I103" s="27">
        <f>Table3[[#This Row],[CLM $ Collected ]]/'1.) CLM Reference'!$B$4</f>
        <v>5.0138393682995662E-3</v>
      </c>
      <c r="J103" s="28">
        <v>106738.91999999997</v>
      </c>
      <c r="K103" s="27">
        <f>Table3[[#This Row],[Incentive Disbursements]]/'1.) CLM Reference'!$B$5</f>
        <v>4.90605402422399E-3</v>
      </c>
      <c r="L103" s="26">
        <v>38231.211235399387</v>
      </c>
      <c r="M103" s="47">
        <f>Table3[[#This Row],[CLM $ Collected ]]/'1.) CLM Reference'!$B$4</f>
        <v>5.0138393682995662E-3</v>
      </c>
      <c r="N103" s="28">
        <v>52171</v>
      </c>
      <c r="O103" s="29">
        <f>Table3[[#This Row],[Incentive Disbursements]]/'1.) CLM Reference'!$B$5</f>
        <v>4.90605402422399E-3</v>
      </c>
    </row>
    <row r="104" spans="1:15" s="25" customFormat="1" ht="15.75" thickBot="1">
      <c r="A104" s="65" t="s">
        <v>123</v>
      </c>
      <c r="B104" s="65" t="s">
        <v>48</v>
      </c>
      <c r="C104" s="104" t="s">
        <v>49</v>
      </c>
      <c r="D104" s="9">
        <f>Table3[[#This Row],[Residential CLM $ Collected]]+Table3[[#This Row],[C&amp;I CLM $ Collected]]</f>
        <v>9.4041622503759221</v>
      </c>
      <c r="E104" s="24">
        <f>Table3[[#This Row],[CLM $ Collected ]]/'1.) CLM Reference'!$B$4</f>
        <v>4.1731133423158166E-7</v>
      </c>
      <c r="F104" s="7">
        <f>Table3[[#This Row],[Residential Incentive Disbursements]]+Table3[[#This Row],[C&amp;I Incentive Disbursements]]</f>
        <v>0</v>
      </c>
      <c r="G104" s="10">
        <f>Table3[[#This Row],[Incentive Disbursements]]/'1.) CLM Reference'!$B$5</f>
        <v>0</v>
      </c>
      <c r="H104" s="26">
        <v>0</v>
      </c>
      <c r="I104" s="27">
        <f>Table3[[#This Row],[CLM $ Collected ]]/'1.) CLM Reference'!$B$4</f>
        <v>4.1731133423158166E-7</v>
      </c>
      <c r="J104" s="28">
        <v>0</v>
      </c>
      <c r="K104" s="27">
        <f>Table3[[#This Row],[Incentive Disbursements]]/'1.) CLM Reference'!$B$5</f>
        <v>0</v>
      </c>
      <c r="L104" s="26">
        <v>9.4041622503759221</v>
      </c>
      <c r="M104" s="47">
        <f>Table3[[#This Row],[CLM $ Collected ]]/'1.) CLM Reference'!$B$4</f>
        <v>4.1731133423158166E-7</v>
      </c>
      <c r="N104" s="28">
        <v>0</v>
      </c>
      <c r="O104" s="29">
        <f>Table3[[#This Row],[Incentive Disbursements]]/'1.) CLM Reference'!$B$5</f>
        <v>0</v>
      </c>
    </row>
    <row r="105" spans="1:15" s="25" customFormat="1" ht="15.75" thickBot="1">
      <c r="A105" s="65" t="s">
        <v>123</v>
      </c>
      <c r="B105" s="65" t="s">
        <v>51</v>
      </c>
      <c r="C105" s="104" t="s">
        <v>49</v>
      </c>
      <c r="D105" s="9">
        <f>Table3[[#This Row],[Residential CLM $ Collected]]+Table3[[#This Row],[C&amp;I CLM $ Collected]]</f>
        <v>125371.72523273056</v>
      </c>
      <c r="E105" s="24">
        <f>Table3[[#This Row],[CLM $ Collected ]]/'1.) CLM Reference'!$B$4</f>
        <v>5.5633920958450753E-3</v>
      </c>
      <c r="F105" s="7">
        <f>Table3[[#This Row],[Residential Incentive Disbursements]]+Table3[[#This Row],[C&amp;I Incentive Disbursements]]</f>
        <v>252476.45</v>
      </c>
      <c r="G105" s="10">
        <f>Table3[[#This Row],[Incentive Disbursements]]/'1.) CLM Reference'!$B$5</f>
        <v>7.7947500291000527E-3</v>
      </c>
      <c r="H105" s="26">
        <v>93212.389606888319</v>
      </c>
      <c r="I105" s="27">
        <f>Table3[[#This Row],[CLM $ Collected ]]/'1.) CLM Reference'!$B$4</f>
        <v>5.5633920958450753E-3</v>
      </c>
      <c r="J105" s="28">
        <v>114029.45</v>
      </c>
      <c r="K105" s="27">
        <f>Table3[[#This Row],[Incentive Disbursements]]/'1.) CLM Reference'!$B$5</f>
        <v>7.7947500291000527E-3</v>
      </c>
      <c r="L105" s="26">
        <v>32159.335625842239</v>
      </c>
      <c r="M105" s="47">
        <f>Table3[[#This Row],[CLM $ Collected ]]/'1.) CLM Reference'!$B$4</f>
        <v>5.5633920958450753E-3</v>
      </c>
      <c r="N105" s="28">
        <v>138447</v>
      </c>
      <c r="O105" s="29">
        <f>Table3[[#This Row],[Incentive Disbursements]]/'1.) CLM Reference'!$B$5</f>
        <v>7.7947500291000527E-3</v>
      </c>
    </row>
    <row r="106" spans="1:15" s="25" customFormat="1" ht="15.75" thickBot="1">
      <c r="A106" s="65" t="s">
        <v>124</v>
      </c>
      <c r="B106" s="65" t="s">
        <v>48</v>
      </c>
      <c r="C106" s="104" t="s">
        <v>49</v>
      </c>
      <c r="D106" s="9">
        <f>Table3[[#This Row],[Residential CLM $ Collected]]+Table3[[#This Row],[C&amp;I CLM $ Collected]]</f>
        <v>335.0411697762795</v>
      </c>
      <c r="E106" s="24">
        <f>Table3[[#This Row],[CLM $ Collected ]]/'1.) CLM Reference'!$B$4</f>
        <v>1.4867510136403703E-5</v>
      </c>
      <c r="F106" s="7">
        <f>Table3[[#This Row],[Residential Incentive Disbursements]]+Table3[[#This Row],[C&amp;I Incentive Disbursements]]</f>
        <v>0</v>
      </c>
      <c r="G106" s="10">
        <f>Table3[[#This Row],[Incentive Disbursements]]/'1.) CLM Reference'!$B$5</f>
        <v>0</v>
      </c>
      <c r="H106" s="26">
        <v>335.0411697762795</v>
      </c>
      <c r="I106" s="27">
        <f>Table3[[#This Row],[CLM $ Collected ]]/'1.) CLM Reference'!$B$4</f>
        <v>1.4867510136403703E-5</v>
      </c>
      <c r="J106" s="28">
        <v>0</v>
      </c>
      <c r="K106" s="27">
        <f>Table3[[#This Row],[Incentive Disbursements]]/'1.) CLM Reference'!$B$5</f>
        <v>0</v>
      </c>
      <c r="L106" s="26">
        <v>0</v>
      </c>
      <c r="M106" s="47">
        <f>Table3[[#This Row],[CLM $ Collected ]]/'1.) CLM Reference'!$B$4</f>
        <v>1.4867510136403703E-5</v>
      </c>
      <c r="N106" s="28">
        <v>0</v>
      </c>
      <c r="O106" s="29">
        <f>Table3[[#This Row],[Incentive Disbursements]]/'1.) CLM Reference'!$B$5</f>
        <v>0</v>
      </c>
    </row>
    <row r="107" spans="1:15" s="25" customFormat="1" ht="15.75" thickBot="1">
      <c r="A107" s="65" t="s">
        <v>124</v>
      </c>
      <c r="B107" s="65" t="s">
        <v>125</v>
      </c>
      <c r="C107" s="104" t="s">
        <v>45</v>
      </c>
      <c r="D107" s="9">
        <f>Table3[[#This Row],[Residential CLM $ Collected]]+Table3[[#This Row],[C&amp;I CLM $ Collected]]</f>
        <v>0</v>
      </c>
      <c r="E107" s="24">
        <f>Table3[[#This Row],[CLM $ Collected ]]/'1.) CLM Reference'!$B$4</f>
        <v>0</v>
      </c>
      <c r="F107" s="7">
        <f>Table3[[#This Row],[Residential Incentive Disbursements]]+Table3[[#This Row],[C&amp;I Incentive Disbursements]]</f>
        <v>605</v>
      </c>
      <c r="G107" s="10">
        <f>Table3[[#This Row],[Incentive Disbursements]]/'1.) CLM Reference'!$B$5</f>
        <v>1.8678271845178163E-5</v>
      </c>
      <c r="H107" s="26">
        <v>0</v>
      </c>
      <c r="I107" s="27">
        <f>Table3[[#This Row],[CLM $ Collected ]]/'1.) CLM Reference'!$B$4</f>
        <v>0</v>
      </c>
      <c r="J107" s="28">
        <v>605</v>
      </c>
      <c r="K107" s="27">
        <f>Table3[[#This Row],[Incentive Disbursements]]/'1.) CLM Reference'!$B$5</f>
        <v>1.8678271845178163E-5</v>
      </c>
      <c r="L107" s="26">
        <v>0</v>
      </c>
      <c r="M107" s="47">
        <f>Table3[[#This Row],[CLM $ Collected ]]/'1.) CLM Reference'!$B$4</f>
        <v>0</v>
      </c>
      <c r="N107" s="28">
        <v>0</v>
      </c>
      <c r="O107" s="29">
        <f>Table3[[#This Row],[Incentive Disbursements]]/'1.) CLM Reference'!$B$5</f>
        <v>1.8678271845178163E-5</v>
      </c>
    </row>
    <row r="108" spans="1:15" s="25" customFormat="1" ht="15.75" thickBot="1">
      <c r="A108" s="65" t="s">
        <v>124</v>
      </c>
      <c r="B108" s="65" t="s">
        <v>126</v>
      </c>
      <c r="C108" s="104" t="s">
        <v>49</v>
      </c>
      <c r="D108" s="9">
        <f>Table3[[#This Row],[Residential CLM $ Collected]]+Table3[[#This Row],[C&amp;I CLM $ Collected]]</f>
        <v>31.642674552811282</v>
      </c>
      <c r="E108" s="24">
        <f>Table3[[#This Row],[CLM $ Collected ]]/'1.) CLM Reference'!$B$4</f>
        <v>1.404149182534738E-6</v>
      </c>
      <c r="F108" s="7">
        <f>Table3[[#This Row],[Residential Incentive Disbursements]]+Table3[[#This Row],[C&amp;I Incentive Disbursements]]</f>
        <v>0</v>
      </c>
      <c r="G108" s="10">
        <f>Table3[[#This Row],[Incentive Disbursements]]/'1.) CLM Reference'!$B$5</f>
        <v>0</v>
      </c>
      <c r="H108" s="26">
        <v>0</v>
      </c>
      <c r="I108" s="27">
        <f>Table3[[#This Row],[CLM $ Collected ]]/'1.) CLM Reference'!$B$4</f>
        <v>1.404149182534738E-6</v>
      </c>
      <c r="J108" s="28">
        <v>0</v>
      </c>
      <c r="K108" s="27">
        <f>Table3[[#This Row],[Incentive Disbursements]]/'1.) CLM Reference'!$B$5</f>
        <v>0</v>
      </c>
      <c r="L108" s="26">
        <v>31.642674552811282</v>
      </c>
      <c r="M108" s="47">
        <f>Table3[[#This Row],[CLM $ Collected ]]/'1.) CLM Reference'!$B$4</f>
        <v>1.404149182534738E-6</v>
      </c>
      <c r="N108" s="28">
        <v>0</v>
      </c>
      <c r="O108" s="29">
        <f>Table3[[#This Row],[Incentive Disbursements]]/'1.) CLM Reference'!$B$5</f>
        <v>0</v>
      </c>
    </row>
    <row r="109" spans="1:15" s="25" customFormat="1" ht="15.75" thickBot="1">
      <c r="A109" s="65" t="s">
        <v>124</v>
      </c>
      <c r="B109" s="65" t="s">
        <v>72</v>
      </c>
      <c r="C109" s="104" t="s">
        <v>49</v>
      </c>
      <c r="D109" s="9">
        <f>Table3[[#This Row],[Residential CLM $ Collected]]+Table3[[#This Row],[C&amp;I CLM $ Collected]]</f>
        <v>126.75074844578836</v>
      </c>
      <c r="E109" s="24">
        <f>Table3[[#This Row],[CLM $ Collected ]]/'1.) CLM Reference'!$B$4</f>
        <v>5.6245864905881553E-6</v>
      </c>
      <c r="F109" s="7">
        <f>Table3[[#This Row],[Residential Incentive Disbursements]]+Table3[[#This Row],[C&amp;I Incentive Disbursements]]</f>
        <v>0</v>
      </c>
      <c r="G109" s="10">
        <f>Table3[[#This Row],[Incentive Disbursements]]/'1.) CLM Reference'!$B$5</f>
        <v>0</v>
      </c>
      <c r="H109" s="26">
        <v>116.30321816959754</v>
      </c>
      <c r="I109" s="27">
        <f>Table3[[#This Row],[CLM $ Collected ]]/'1.) CLM Reference'!$B$4</f>
        <v>5.6245864905881553E-6</v>
      </c>
      <c r="J109" s="28">
        <v>0</v>
      </c>
      <c r="K109" s="27">
        <f>Table3[[#This Row],[Incentive Disbursements]]/'1.) CLM Reference'!$B$5</f>
        <v>0</v>
      </c>
      <c r="L109" s="26">
        <v>10.447530276190825</v>
      </c>
      <c r="M109" s="47">
        <f>Table3[[#This Row],[CLM $ Collected ]]/'1.) CLM Reference'!$B$4</f>
        <v>5.6245864905881553E-6</v>
      </c>
      <c r="N109" s="28">
        <v>0</v>
      </c>
      <c r="O109" s="29">
        <f>Table3[[#This Row],[Incentive Disbursements]]/'1.) CLM Reference'!$B$5</f>
        <v>0</v>
      </c>
    </row>
    <row r="110" spans="1:15" s="25" customFormat="1" ht="15.75" thickBot="1">
      <c r="A110" s="65" t="s">
        <v>124</v>
      </c>
      <c r="B110" s="65" t="s">
        <v>51</v>
      </c>
      <c r="C110" s="104" t="s">
        <v>49</v>
      </c>
      <c r="D110" s="9">
        <f>Table3[[#This Row],[Residential CLM $ Collected]]+Table3[[#This Row],[C&amp;I CLM $ Collected]]</f>
        <v>91929.70711932941</v>
      </c>
      <c r="E110" s="24">
        <f>Table3[[#This Row],[CLM $ Collected ]]/'1.) CLM Reference'!$B$4</f>
        <v>4.0793967300970756E-3</v>
      </c>
      <c r="F110" s="7">
        <f>Table3[[#This Row],[Residential Incentive Disbursements]]+Table3[[#This Row],[C&amp;I Incentive Disbursements]]</f>
        <v>179603.24</v>
      </c>
      <c r="G110" s="10">
        <f>Table3[[#This Row],[Incentive Disbursements]]/'1.) CLM Reference'!$B$5</f>
        <v>5.5449225470988036E-3</v>
      </c>
      <c r="H110" s="26">
        <v>73956.746456768175</v>
      </c>
      <c r="I110" s="27">
        <f>Table3[[#This Row],[CLM $ Collected ]]/'1.) CLM Reference'!$B$4</f>
        <v>4.0793967300970756E-3</v>
      </c>
      <c r="J110" s="28">
        <v>136646.46</v>
      </c>
      <c r="K110" s="27">
        <f>Table3[[#This Row],[Incentive Disbursements]]/'1.) CLM Reference'!$B$5</f>
        <v>5.5449225470988036E-3</v>
      </c>
      <c r="L110" s="26">
        <v>17972.960662561236</v>
      </c>
      <c r="M110" s="47">
        <f>Table3[[#This Row],[CLM $ Collected ]]/'1.) CLM Reference'!$B$4</f>
        <v>4.0793967300970756E-3</v>
      </c>
      <c r="N110" s="28">
        <v>42956.78</v>
      </c>
      <c r="O110" s="29">
        <f>Table3[[#This Row],[Incentive Disbursements]]/'1.) CLM Reference'!$B$5</f>
        <v>5.5449225470988036E-3</v>
      </c>
    </row>
    <row r="111" spans="1:15" s="25" customFormat="1" ht="15.75" thickBot="1">
      <c r="A111" s="65" t="s">
        <v>127</v>
      </c>
      <c r="B111" s="65" t="s">
        <v>126</v>
      </c>
      <c r="C111" s="104" t="s">
        <v>49</v>
      </c>
      <c r="D111" s="9">
        <f>Table3[[#This Row],[Residential CLM $ Collected]]+Table3[[#This Row],[C&amp;I CLM $ Collected]]</f>
        <v>39.186317712906629</v>
      </c>
      <c r="E111" s="24">
        <f>Table3[[#This Row],[CLM $ Collected ]]/'1.) CLM Reference'!$B$4</f>
        <v>1.7388996587911949E-6</v>
      </c>
      <c r="F111" s="7">
        <f>Table3[[#This Row],[Residential Incentive Disbursements]]+Table3[[#This Row],[C&amp;I Incentive Disbursements]]</f>
        <v>0</v>
      </c>
      <c r="G111" s="10">
        <f>Table3[[#This Row],[Incentive Disbursements]]/'1.) CLM Reference'!$B$5</f>
        <v>0</v>
      </c>
      <c r="H111" s="26">
        <v>39.186317712906629</v>
      </c>
      <c r="I111" s="27">
        <f>Table3[[#This Row],[CLM $ Collected ]]/'1.) CLM Reference'!$B$4</f>
        <v>1.7388996587911949E-6</v>
      </c>
      <c r="J111" s="28">
        <v>0</v>
      </c>
      <c r="K111" s="27">
        <f>Table3[[#This Row],[Incentive Disbursements]]/'1.) CLM Reference'!$B$5</f>
        <v>0</v>
      </c>
      <c r="L111" s="26">
        <v>0</v>
      </c>
      <c r="M111" s="47">
        <f>Table3[[#This Row],[CLM $ Collected ]]/'1.) CLM Reference'!$B$4</f>
        <v>1.7388996587911949E-6</v>
      </c>
      <c r="N111" s="28">
        <v>0</v>
      </c>
      <c r="O111" s="29">
        <f>Table3[[#This Row],[Incentive Disbursements]]/'1.) CLM Reference'!$B$5</f>
        <v>0</v>
      </c>
    </row>
    <row r="112" spans="1:15" s="25" customFormat="1" ht="15.75" thickBot="1">
      <c r="A112" s="65" t="s">
        <v>127</v>
      </c>
      <c r="B112" s="65" t="s">
        <v>51</v>
      </c>
      <c r="C112" s="104" t="s">
        <v>49</v>
      </c>
      <c r="D112" s="9">
        <f>Table3[[#This Row],[Residential CLM $ Collected]]+Table3[[#This Row],[C&amp;I CLM $ Collected]]</f>
        <v>65847.690160134778</v>
      </c>
      <c r="E112" s="24">
        <f>Table3[[#This Row],[CLM $ Collected ]]/'1.) CLM Reference'!$B$4</f>
        <v>2.9220026946786453E-3</v>
      </c>
      <c r="F112" s="7">
        <f>Table3[[#This Row],[Residential Incentive Disbursements]]+Table3[[#This Row],[C&amp;I Incentive Disbursements]]</f>
        <v>163569.98000000001</v>
      </c>
      <c r="G112" s="10">
        <f>Table3[[#This Row],[Incentive Disbursements]]/'1.) CLM Reference'!$B$5</f>
        <v>5.0499248795873638E-3</v>
      </c>
      <c r="H112" s="26">
        <v>63026.30298484159</v>
      </c>
      <c r="I112" s="27">
        <f>Table3[[#This Row],[CLM $ Collected ]]/'1.) CLM Reference'!$B$4</f>
        <v>2.9220026946786453E-3</v>
      </c>
      <c r="J112" s="28">
        <v>149705.74000000002</v>
      </c>
      <c r="K112" s="27">
        <f>Table3[[#This Row],[Incentive Disbursements]]/'1.) CLM Reference'!$B$5</f>
        <v>5.0499248795873638E-3</v>
      </c>
      <c r="L112" s="26">
        <v>2821.387175293195</v>
      </c>
      <c r="M112" s="47">
        <f>Table3[[#This Row],[CLM $ Collected ]]/'1.) CLM Reference'!$B$4</f>
        <v>2.9220026946786453E-3</v>
      </c>
      <c r="N112" s="28">
        <v>13864.24</v>
      </c>
      <c r="O112" s="29">
        <f>Table3[[#This Row],[Incentive Disbursements]]/'1.) CLM Reference'!$B$5</f>
        <v>5.0499248795873638E-3</v>
      </c>
    </row>
    <row r="113" spans="1:15" s="25" customFormat="1" ht="15.75" thickBot="1">
      <c r="A113" s="65" t="s">
        <v>128</v>
      </c>
      <c r="B113" s="65" t="s">
        <v>48</v>
      </c>
      <c r="C113" s="104" t="s">
        <v>49</v>
      </c>
      <c r="D113" s="9">
        <f>Table3[[#This Row],[Residential CLM $ Collected]]+Table3[[#This Row],[C&amp;I CLM $ Collected]]</f>
        <v>25.137782745850224</v>
      </c>
      <c r="E113" s="24">
        <f>Table3[[#This Row],[CLM $ Collected ]]/'1.) CLM Reference'!$B$4</f>
        <v>1.1154934781006199E-6</v>
      </c>
      <c r="F113" s="7">
        <f>Table3[[#This Row],[Residential Incentive Disbursements]]+Table3[[#This Row],[C&amp;I Incentive Disbursements]]</f>
        <v>0</v>
      </c>
      <c r="G113" s="10">
        <f>Table3[[#This Row],[Incentive Disbursements]]/'1.) CLM Reference'!$B$5</f>
        <v>0</v>
      </c>
      <c r="H113" s="26">
        <v>0</v>
      </c>
      <c r="I113" s="27">
        <f>Table3[[#This Row],[CLM $ Collected ]]/'1.) CLM Reference'!$B$4</f>
        <v>1.1154934781006199E-6</v>
      </c>
      <c r="J113" s="28">
        <v>0</v>
      </c>
      <c r="K113" s="27">
        <f>Table3[[#This Row],[Incentive Disbursements]]/'1.) CLM Reference'!$B$5</f>
        <v>0</v>
      </c>
      <c r="L113" s="26">
        <v>25.137782745850224</v>
      </c>
      <c r="M113" s="47">
        <f>Table3[[#This Row],[CLM $ Collected ]]/'1.) CLM Reference'!$B$4</f>
        <v>1.1154934781006199E-6</v>
      </c>
      <c r="N113" s="28">
        <v>0</v>
      </c>
      <c r="O113" s="29">
        <f>Table3[[#This Row],[Incentive Disbursements]]/'1.) CLM Reference'!$B$5</f>
        <v>0</v>
      </c>
    </row>
    <row r="114" spans="1:15" s="25" customFormat="1" ht="15.75" thickBot="1">
      <c r="A114" s="65" t="s">
        <v>128</v>
      </c>
      <c r="B114" s="65" t="s">
        <v>126</v>
      </c>
      <c r="C114" s="104" t="s">
        <v>49</v>
      </c>
      <c r="D114" s="9">
        <f>Table3[[#This Row],[Residential CLM $ Collected]]+Table3[[#This Row],[C&amp;I CLM $ Collected]]</f>
        <v>326.23255830170064</v>
      </c>
      <c r="E114" s="24">
        <f>Table3[[#This Row],[CLM $ Collected ]]/'1.) CLM Reference'!$B$4</f>
        <v>1.4476626471350265E-5</v>
      </c>
      <c r="F114" s="7">
        <f>Table3[[#This Row],[Residential Incentive Disbursements]]+Table3[[#This Row],[C&amp;I Incentive Disbursements]]</f>
        <v>0</v>
      </c>
      <c r="G114" s="10">
        <f>Table3[[#This Row],[Incentive Disbursements]]/'1.) CLM Reference'!$B$5</f>
        <v>0</v>
      </c>
      <c r="H114" s="26">
        <v>326.23255830170064</v>
      </c>
      <c r="I114" s="27">
        <f>Table3[[#This Row],[CLM $ Collected ]]/'1.) CLM Reference'!$B$4</f>
        <v>1.4476626471350265E-5</v>
      </c>
      <c r="J114" s="28">
        <v>0</v>
      </c>
      <c r="K114" s="27">
        <f>Table3[[#This Row],[Incentive Disbursements]]/'1.) CLM Reference'!$B$5</f>
        <v>0</v>
      </c>
      <c r="L114" s="26">
        <v>0</v>
      </c>
      <c r="M114" s="47">
        <f>Table3[[#This Row],[CLM $ Collected ]]/'1.) CLM Reference'!$B$4</f>
        <v>1.4476626471350265E-5</v>
      </c>
      <c r="N114" s="28">
        <v>0</v>
      </c>
      <c r="O114" s="29">
        <f>Table3[[#This Row],[Incentive Disbursements]]/'1.) CLM Reference'!$B$5</f>
        <v>0</v>
      </c>
    </row>
    <row r="115" spans="1:15" s="25" customFormat="1" ht="15.75" thickBot="1">
      <c r="A115" s="65" t="s">
        <v>128</v>
      </c>
      <c r="B115" s="65" t="s">
        <v>51</v>
      </c>
      <c r="C115" s="104" t="s">
        <v>49</v>
      </c>
      <c r="D115" s="9">
        <f>Table3[[#This Row],[Residential CLM $ Collected]]+Table3[[#This Row],[C&amp;I CLM $ Collected]]</f>
        <v>110934.24482567937</v>
      </c>
      <c r="E115" s="24">
        <f>Table3[[#This Row],[CLM $ Collected ]]/'1.) CLM Reference'!$B$4</f>
        <v>4.9227263936590026E-3</v>
      </c>
      <c r="F115" s="7">
        <f>Table3[[#This Row],[Residential Incentive Disbursements]]+Table3[[#This Row],[C&amp;I Incentive Disbursements]]</f>
        <v>169287.08</v>
      </c>
      <c r="G115" s="10">
        <f>Table3[[#This Row],[Incentive Disbursements]]/'1.) CLM Reference'!$B$5</f>
        <v>5.2264299175478063E-3</v>
      </c>
      <c r="H115" s="26">
        <v>92919.858759155148</v>
      </c>
      <c r="I115" s="27">
        <f>Table3[[#This Row],[CLM $ Collected ]]/'1.) CLM Reference'!$B$4</f>
        <v>4.9227263936590026E-3</v>
      </c>
      <c r="J115" s="28">
        <v>164257.07999999999</v>
      </c>
      <c r="K115" s="27">
        <f>Table3[[#This Row],[Incentive Disbursements]]/'1.) CLM Reference'!$B$5</f>
        <v>5.2264299175478063E-3</v>
      </c>
      <c r="L115" s="26">
        <v>18014.386066524232</v>
      </c>
      <c r="M115" s="47">
        <f>Table3[[#This Row],[CLM $ Collected ]]/'1.) CLM Reference'!$B$4</f>
        <v>4.9227263936590026E-3</v>
      </c>
      <c r="N115" s="28">
        <v>5030</v>
      </c>
      <c r="O115" s="29">
        <f>Table3[[#This Row],[Incentive Disbursements]]/'1.) CLM Reference'!$B$5</f>
        <v>5.2264299175478063E-3</v>
      </c>
    </row>
    <row r="116" spans="1:15" s="25" customFormat="1" ht="15.75" thickBot="1">
      <c r="A116" s="65" t="s">
        <v>129</v>
      </c>
      <c r="B116" s="65" t="s">
        <v>126</v>
      </c>
      <c r="C116" s="104" t="s">
        <v>45</v>
      </c>
      <c r="D116" s="9">
        <f>Table3[[#This Row],[Residential CLM $ Collected]]+Table3[[#This Row],[C&amp;I CLM $ Collected]]</f>
        <v>233.10503698869957</v>
      </c>
      <c r="E116" s="24">
        <f>Table3[[#This Row],[CLM $ Collected ]]/'1.) CLM Reference'!$B$4</f>
        <v>1.0344076528238105E-5</v>
      </c>
      <c r="F116" s="7">
        <f>Table3[[#This Row],[Residential Incentive Disbursements]]+Table3[[#This Row],[C&amp;I Incentive Disbursements]]</f>
        <v>0</v>
      </c>
      <c r="G116" s="10">
        <f>Table3[[#This Row],[Incentive Disbursements]]/'1.) CLM Reference'!$B$5</f>
        <v>0</v>
      </c>
      <c r="H116" s="26">
        <v>233.10503698869957</v>
      </c>
      <c r="I116" s="27">
        <f>Table3[[#This Row],[CLM $ Collected ]]/'1.) CLM Reference'!$B$4</f>
        <v>1.0344076528238105E-5</v>
      </c>
      <c r="J116" s="28">
        <v>0</v>
      </c>
      <c r="K116" s="27">
        <f>Table3[[#This Row],[Incentive Disbursements]]/'1.) CLM Reference'!$B$5</f>
        <v>0</v>
      </c>
      <c r="L116" s="26">
        <v>0</v>
      </c>
      <c r="M116" s="47">
        <f>Table3[[#This Row],[CLM $ Collected ]]/'1.) CLM Reference'!$B$4</f>
        <v>1.0344076528238105E-5</v>
      </c>
      <c r="N116" s="28">
        <v>0</v>
      </c>
      <c r="O116" s="29">
        <f>Table3[[#This Row],[Incentive Disbursements]]/'1.) CLM Reference'!$B$5</f>
        <v>0</v>
      </c>
    </row>
    <row r="117" spans="1:15" s="25" customFormat="1" ht="15.75" thickBot="1">
      <c r="A117" s="65" t="s">
        <v>129</v>
      </c>
      <c r="B117" s="65" t="s">
        <v>51</v>
      </c>
      <c r="C117" s="104" t="s">
        <v>45</v>
      </c>
      <c r="D117" s="9">
        <f>Table3[[#This Row],[Residential CLM $ Collected]]+Table3[[#This Row],[C&amp;I CLM $ Collected]]</f>
        <v>485.14304864052718</v>
      </c>
      <c r="E117" s="24">
        <f>Table3[[#This Row],[CLM $ Collected ]]/'1.) CLM Reference'!$B$4</f>
        <v>2.1528307097558057E-5</v>
      </c>
      <c r="F117" s="7">
        <f>Table3[[#This Row],[Residential Incentive Disbursements]]+Table3[[#This Row],[C&amp;I Incentive Disbursements]]</f>
        <v>0</v>
      </c>
      <c r="G117" s="10">
        <f>Table3[[#This Row],[Incentive Disbursements]]/'1.) CLM Reference'!$B$5</f>
        <v>0</v>
      </c>
      <c r="H117" s="26">
        <v>51.194283355139227</v>
      </c>
      <c r="I117" s="27">
        <f>Table3[[#This Row],[CLM $ Collected ]]/'1.) CLM Reference'!$B$4</f>
        <v>2.1528307097558057E-5</v>
      </c>
      <c r="J117" s="28">
        <v>0</v>
      </c>
      <c r="K117" s="27">
        <f>Table3[[#This Row],[Incentive Disbursements]]/'1.) CLM Reference'!$B$5</f>
        <v>0</v>
      </c>
      <c r="L117" s="26">
        <v>433.94876528538794</v>
      </c>
      <c r="M117" s="47">
        <f>Table3[[#This Row],[CLM $ Collected ]]/'1.) CLM Reference'!$B$4</f>
        <v>2.1528307097558057E-5</v>
      </c>
      <c r="N117" s="28">
        <v>0</v>
      </c>
      <c r="O117" s="29">
        <f>Table3[[#This Row],[Incentive Disbursements]]/'1.) CLM Reference'!$B$5</f>
        <v>0</v>
      </c>
    </row>
    <row r="118" spans="1:15" s="25" customFormat="1" ht="15.75" thickBot="1">
      <c r="A118" s="65" t="s">
        <v>130</v>
      </c>
      <c r="B118" s="65" t="s">
        <v>126</v>
      </c>
      <c r="C118" s="104" t="s">
        <v>45</v>
      </c>
      <c r="D118" s="9">
        <f>Table3[[#This Row],[Residential CLM $ Collected]]+Table3[[#This Row],[C&amp;I CLM $ Collected]]</f>
        <v>463.14921999016332</v>
      </c>
      <c r="E118" s="24">
        <f>Table3[[#This Row],[CLM $ Collected ]]/'1.) CLM Reference'!$B$4</f>
        <v>2.0552327128839712E-5</v>
      </c>
      <c r="F118" s="7">
        <f>Table3[[#This Row],[Residential Incentive Disbursements]]+Table3[[#This Row],[C&amp;I Incentive Disbursements]]</f>
        <v>0</v>
      </c>
      <c r="G118" s="10">
        <f>Table3[[#This Row],[Incentive Disbursements]]/'1.) CLM Reference'!$B$5</f>
        <v>0</v>
      </c>
      <c r="H118" s="26">
        <v>463.14921999016332</v>
      </c>
      <c r="I118" s="27">
        <f>Table3[[#This Row],[CLM $ Collected ]]/'1.) CLM Reference'!$B$4</f>
        <v>2.0552327128839712E-5</v>
      </c>
      <c r="J118" s="28">
        <v>0</v>
      </c>
      <c r="K118" s="27">
        <f>Table3[[#This Row],[Incentive Disbursements]]/'1.) CLM Reference'!$B$5</f>
        <v>0</v>
      </c>
      <c r="L118" s="26">
        <v>0</v>
      </c>
      <c r="M118" s="47">
        <f>Table3[[#This Row],[CLM $ Collected ]]/'1.) CLM Reference'!$B$4</f>
        <v>2.0552327128839712E-5</v>
      </c>
      <c r="N118" s="28">
        <v>0</v>
      </c>
      <c r="O118" s="29">
        <f>Table3[[#This Row],[Incentive Disbursements]]/'1.) CLM Reference'!$B$5</f>
        <v>0</v>
      </c>
    </row>
    <row r="119" spans="1:15" s="25" customFormat="1" ht="15.75" thickBot="1">
      <c r="A119" s="65" t="s">
        <v>131</v>
      </c>
      <c r="B119" s="65" t="s">
        <v>44</v>
      </c>
      <c r="C119" s="104" t="s">
        <v>49</v>
      </c>
      <c r="D119" s="9">
        <f>Table3[[#This Row],[Residential CLM $ Collected]]+Table3[[#This Row],[C&amp;I CLM $ Collected]]</f>
        <v>95916.213212370261</v>
      </c>
      <c r="E119" s="24">
        <f>Table3[[#This Row],[CLM $ Collected ]]/'1.) CLM Reference'!$B$4</f>
        <v>4.2562986307998953E-3</v>
      </c>
      <c r="F119" s="7">
        <f>Table3[[#This Row],[Residential Incentive Disbursements]]+Table3[[#This Row],[C&amp;I Incentive Disbursements]]</f>
        <v>48319.200000000012</v>
      </c>
      <c r="G119" s="10">
        <f>Table3[[#This Row],[Incentive Disbursements]]/'1.) CLM Reference'!$B$5</f>
        <v>1.4917671949446823E-3</v>
      </c>
      <c r="H119" s="26">
        <v>91277.40358626988</v>
      </c>
      <c r="I119" s="27">
        <f>Table3[[#This Row],[CLM $ Collected ]]/'1.) CLM Reference'!$B$4</f>
        <v>4.2562986307998953E-3</v>
      </c>
      <c r="J119" s="28">
        <v>47999.200000000012</v>
      </c>
      <c r="K119" s="27">
        <f>Table3[[#This Row],[Incentive Disbursements]]/'1.) CLM Reference'!$B$5</f>
        <v>1.4917671949446823E-3</v>
      </c>
      <c r="L119" s="26">
        <v>4638.8096261003811</v>
      </c>
      <c r="M119" s="47">
        <f>Table3[[#This Row],[CLM $ Collected ]]/'1.) CLM Reference'!$B$4</f>
        <v>4.2562986307998953E-3</v>
      </c>
      <c r="N119" s="28">
        <v>320</v>
      </c>
      <c r="O119" s="29">
        <f>Table3[[#This Row],[Incentive Disbursements]]/'1.) CLM Reference'!$B$5</f>
        <v>1.4917671949446823E-3</v>
      </c>
    </row>
    <row r="120" spans="1:15" s="25" customFormat="1" ht="15.75" thickBot="1">
      <c r="A120" s="65" t="s">
        <v>131</v>
      </c>
      <c r="B120" s="65" t="s">
        <v>50</v>
      </c>
      <c r="C120" s="104" t="s">
        <v>49</v>
      </c>
      <c r="D120" s="9">
        <f>Table3[[#This Row],[Residential CLM $ Collected]]+Table3[[#This Row],[C&amp;I CLM $ Collected]]</f>
        <v>95.842124849192004</v>
      </c>
      <c r="E120" s="24">
        <f>Table3[[#This Row],[CLM $ Collected ]]/'1.) CLM Reference'!$B$4</f>
        <v>4.2530109468078715E-6</v>
      </c>
      <c r="F120" s="7">
        <f>Table3[[#This Row],[Residential Incentive Disbursements]]+Table3[[#This Row],[C&amp;I Incentive Disbursements]]</f>
        <v>0</v>
      </c>
      <c r="G120" s="10">
        <f>Table3[[#This Row],[Incentive Disbursements]]/'1.) CLM Reference'!$B$5</f>
        <v>0</v>
      </c>
      <c r="H120" s="26">
        <v>95.842124849192004</v>
      </c>
      <c r="I120" s="27">
        <f>Table3[[#This Row],[CLM $ Collected ]]/'1.) CLM Reference'!$B$4</f>
        <v>4.2530109468078715E-6</v>
      </c>
      <c r="J120" s="28">
        <v>0</v>
      </c>
      <c r="K120" s="27">
        <f>Table3[[#This Row],[Incentive Disbursements]]/'1.) CLM Reference'!$B$5</f>
        <v>0</v>
      </c>
      <c r="L120" s="26">
        <v>0</v>
      </c>
      <c r="M120" s="47">
        <f>Table3[[#This Row],[CLM $ Collected ]]/'1.) CLM Reference'!$B$4</f>
        <v>4.2530109468078715E-6</v>
      </c>
      <c r="N120" s="28">
        <v>0</v>
      </c>
      <c r="O120" s="29">
        <f>Table3[[#This Row],[Incentive Disbursements]]/'1.) CLM Reference'!$B$5</f>
        <v>0</v>
      </c>
    </row>
    <row r="121" spans="1:15" s="25" customFormat="1" ht="15.75" thickBot="1">
      <c r="A121" s="65" t="s">
        <v>131</v>
      </c>
      <c r="B121" s="65" t="s">
        <v>51</v>
      </c>
      <c r="C121" s="104" t="s">
        <v>49</v>
      </c>
      <c r="D121" s="9">
        <f>Table3[[#This Row],[Residential CLM $ Collected]]+Table3[[#This Row],[C&amp;I CLM $ Collected]]</f>
        <v>340.90896075331818</v>
      </c>
      <c r="E121" s="24">
        <f>Table3[[#This Row],[CLM $ Collected ]]/'1.) CLM Reference'!$B$4</f>
        <v>1.5127894380786785E-5</v>
      </c>
      <c r="F121" s="7">
        <f>Table3[[#This Row],[Residential Incentive Disbursements]]+Table3[[#This Row],[C&amp;I Incentive Disbursements]]</f>
        <v>0</v>
      </c>
      <c r="G121" s="10">
        <f>Table3[[#This Row],[Incentive Disbursements]]/'1.) CLM Reference'!$B$5</f>
        <v>0</v>
      </c>
      <c r="H121" s="26">
        <v>340.90896075331818</v>
      </c>
      <c r="I121" s="27">
        <f>Table3[[#This Row],[CLM $ Collected ]]/'1.) CLM Reference'!$B$4</f>
        <v>1.5127894380786785E-5</v>
      </c>
      <c r="J121" s="28">
        <v>0</v>
      </c>
      <c r="K121" s="27">
        <f>Table3[[#This Row],[Incentive Disbursements]]/'1.) CLM Reference'!$B$5</f>
        <v>0</v>
      </c>
      <c r="L121" s="26">
        <v>0</v>
      </c>
      <c r="M121" s="47">
        <f>Table3[[#This Row],[CLM $ Collected ]]/'1.) CLM Reference'!$B$4</f>
        <v>1.5127894380786785E-5</v>
      </c>
      <c r="N121" s="28">
        <v>0</v>
      </c>
      <c r="O121" s="29">
        <f>Table3[[#This Row],[Incentive Disbursements]]/'1.) CLM Reference'!$B$5</f>
        <v>0</v>
      </c>
    </row>
    <row r="122" spans="1:15" s="25" customFormat="1" ht="15.75" thickBot="1">
      <c r="A122" s="65" t="s">
        <v>132</v>
      </c>
      <c r="B122" s="65" t="s">
        <v>44</v>
      </c>
      <c r="C122" s="104" t="s">
        <v>49</v>
      </c>
      <c r="D122" s="9">
        <f>Table3[[#This Row],[Residential CLM $ Collected]]+Table3[[#This Row],[C&amp;I CLM $ Collected]]</f>
        <v>88771.053538027831</v>
      </c>
      <c r="E122" s="24">
        <f>Table3[[#This Row],[CLM $ Collected ]]/'1.) CLM Reference'!$B$4</f>
        <v>3.9392309284770922E-3</v>
      </c>
      <c r="F122" s="7">
        <f>Table3[[#This Row],[Residential Incentive Disbursements]]+Table3[[#This Row],[C&amp;I Incentive Disbursements]]</f>
        <v>209169.02999999997</v>
      </c>
      <c r="G122" s="10">
        <f>Table3[[#This Row],[Incentive Disbursements]]/'1.) CLM Reference'!$B$5</f>
        <v>6.4577124031937614E-3</v>
      </c>
      <c r="H122" s="26">
        <v>81860.277719006728</v>
      </c>
      <c r="I122" s="27">
        <f>Table3[[#This Row],[CLM $ Collected ]]/'1.) CLM Reference'!$B$4</f>
        <v>3.9392309284770922E-3</v>
      </c>
      <c r="J122" s="28">
        <v>105440.02999999998</v>
      </c>
      <c r="K122" s="27">
        <f>Table3[[#This Row],[Incentive Disbursements]]/'1.) CLM Reference'!$B$5</f>
        <v>6.4577124031937614E-3</v>
      </c>
      <c r="L122" s="26">
        <v>6910.775819021098</v>
      </c>
      <c r="M122" s="47">
        <f>Table3[[#This Row],[CLM $ Collected ]]/'1.) CLM Reference'!$B$4</f>
        <v>3.9392309284770922E-3</v>
      </c>
      <c r="N122" s="28">
        <v>103729</v>
      </c>
      <c r="O122" s="29">
        <f>Table3[[#This Row],[Incentive Disbursements]]/'1.) CLM Reference'!$B$5</f>
        <v>6.4577124031937614E-3</v>
      </c>
    </row>
    <row r="123" spans="1:15" s="25" customFormat="1" ht="15.75" thickBot="1">
      <c r="A123" s="65" t="s">
        <v>132</v>
      </c>
      <c r="B123" s="65" t="s">
        <v>51</v>
      </c>
      <c r="C123" s="104" t="s">
        <v>49</v>
      </c>
      <c r="D123" s="9">
        <f>Table3[[#This Row],[Residential CLM $ Collected]]+Table3[[#This Row],[C&amp;I CLM $ Collected]]</f>
        <v>62.052697499903168</v>
      </c>
      <c r="E123" s="24">
        <f>Table3[[#This Row],[CLM $ Collected ]]/'1.) CLM Reference'!$B$4</f>
        <v>2.7535992358402987E-6</v>
      </c>
      <c r="F123" s="7">
        <f>Table3[[#This Row],[Residential Incentive Disbursements]]+Table3[[#This Row],[C&amp;I Incentive Disbursements]]</f>
        <v>0</v>
      </c>
      <c r="G123" s="10">
        <f>Table3[[#This Row],[Incentive Disbursements]]/'1.) CLM Reference'!$B$5</f>
        <v>0</v>
      </c>
      <c r="H123" s="26">
        <v>62.052697499903168</v>
      </c>
      <c r="I123" s="27">
        <f>Table3[[#This Row],[CLM $ Collected ]]/'1.) CLM Reference'!$B$4</f>
        <v>2.7535992358402987E-6</v>
      </c>
      <c r="J123" s="28">
        <v>0</v>
      </c>
      <c r="K123" s="27">
        <f>Table3[[#This Row],[Incentive Disbursements]]/'1.) CLM Reference'!$B$5</f>
        <v>0</v>
      </c>
      <c r="L123" s="26">
        <v>0</v>
      </c>
      <c r="M123" s="47">
        <f>Table3[[#This Row],[CLM $ Collected ]]/'1.) CLM Reference'!$B$4</f>
        <v>2.7535992358402987E-6</v>
      </c>
      <c r="N123" s="28">
        <v>0</v>
      </c>
      <c r="O123" s="29">
        <f>Table3[[#This Row],[Incentive Disbursements]]/'1.) CLM Reference'!$B$5</f>
        <v>0</v>
      </c>
    </row>
    <row r="124" spans="1:15" s="25" customFormat="1" ht="15.75" thickBot="1">
      <c r="A124" s="65" t="s">
        <v>133</v>
      </c>
      <c r="B124" s="65" t="s">
        <v>126</v>
      </c>
      <c r="C124" s="104" t="s">
        <v>49</v>
      </c>
      <c r="D124" s="9">
        <f>Table3[[#This Row],[Residential CLM $ Collected]]+Table3[[#This Row],[C&amp;I CLM $ Collected]]</f>
        <v>60502.663497410831</v>
      </c>
      <c r="E124" s="24">
        <f>Table3[[#This Row],[CLM $ Collected ]]/'1.) CLM Reference'!$B$4</f>
        <v>2.6848162075957002E-3</v>
      </c>
      <c r="F124" s="7">
        <f>Table3[[#This Row],[Residential Incentive Disbursements]]+Table3[[#This Row],[C&amp;I Incentive Disbursements]]</f>
        <v>299190.18000000005</v>
      </c>
      <c r="G124" s="10">
        <f>Table3[[#This Row],[Incentive Disbursements]]/'1.) CLM Reference'!$B$5</f>
        <v>9.2369512652029535E-3</v>
      </c>
      <c r="H124" s="26">
        <v>40533.075000599682</v>
      </c>
      <c r="I124" s="27">
        <f>Table3[[#This Row],[CLM $ Collected ]]/'1.) CLM Reference'!$B$4</f>
        <v>2.6848162075957002E-3</v>
      </c>
      <c r="J124" s="28">
        <v>215606.02000000002</v>
      </c>
      <c r="K124" s="27">
        <f>Table3[[#This Row],[Incentive Disbursements]]/'1.) CLM Reference'!$B$5</f>
        <v>9.2369512652029535E-3</v>
      </c>
      <c r="L124" s="26">
        <v>19969.588496811153</v>
      </c>
      <c r="M124" s="47">
        <f>Table3[[#This Row],[CLM $ Collected ]]/'1.) CLM Reference'!$B$4</f>
        <v>2.6848162075957002E-3</v>
      </c>
      <c r="N124" s="28">
        <v>83584.160000000003</v>
      </c>
      <c r="O124" s="29">
        <f>Table3[[#This Row],[Incentive Disbursements]]/'1.) CLM Reference'!$B$5</f>
        <v>9.2369512652029535E-3</v>
      </c>
    </row>
    <row r="125" spans="1:15" s="25" customFormat="1" ht="15.75" thickBot="1">
      <c r="A125" s="65" t="s">
        <v>134</v>
      </c>
      <c r="B125" s="65" t="s">
        <v>126</v>
      </c>
      <c r="C125" s="104" t="s">
        <v>49</v>
      </c>
      <c r="D125" s="9">
        <f>Table3[[#This Row],[Residential CLM $ Collected]]+Table3[[#This Row],[C&amp;I CLM $ Collected]]</f>
        <v>83717.449721593832</v>
      </c>
      <c r="E125" s="24">
        <f>Table3[[#This Row],[CLM $ Collected ]]/'1.) CLM Reference'!$B$4</f>
        <v>3.714976380845315E-3</v>
      </c>
      <c r="F125" s="7">
        <f>Table3[[#This Row],[Residential Incentive Disbursements]]+Table3[[#This Row],[C&amp;I Incentive Disbursements]]</f>
        <v>33343.149999999994</v>
      </c>
      <c r="G125" s="10">
        <f>Table3[[#This Row],[Incentive Disbursements]]/'1.) CLM Reference'!$B$5</f>
        <v>1.029408958470334E-3</v>
      </c>
      <c r="H125" s="26">
        <v>77778.838985634793</v>
      </c>
      <c r="I125" s="27">
        <f>Table3[[#This Row],[CLM $ Collected ]]/'1.) CLM Reference'!$B$4</f>
        <v>3.714976380845315E-3</v>
      </c>
      <c r="J125" s="28">
        <v>24135.449999999997</v>
      </c>
      <c r="K125" s="27">
        <f>Table3[[#This Row],[Incentive Disbursements]]/'1.) CLM Reference'!$B$5</f>
        <v>1.029408958470334E-3</v>
      </c>
      <c r="L125" s="26">
        <v>5938.6107359590396</v>
      </c>
      <c r="M125" s="47">
        <f>Table3[[#This Row],[CLM $ Collected ]]/'1.) CLM Reference'!$B$4</f>
        <v>3.714976380845315E-3</v>
      </c>
      <c r="N125" s="28">
        <v>9207.7000000000007</v>
      </c>
      <c r="O125" s="29">
        <f>Table3[[#This Row],[Incentive Disbursements]]/'1.) CLM Reference'!$B$5</f>
        <v>1.029408958470334E-3</v>
      </c>
    </row>
    <row r="126" spans="1:15" s="25" customFormat="1" ht="15.75" thickBot="1">
      <c r="A126" s="65" t="s">
        <v>135</v>
      </c>
      <c r="B126" s="65" t="s">
        <v>126</v>
      </c>
      <c r="C126" s="104" t="s">
        <v>49</v>
      </c>
      <c r="D126" s="9">
        <f>Table3[[#This Row],[Residential CLM $ Collected]]+Table3[[#This Row],[C&amp;I CLM $ Collected]]</f>
        <v>137683.99885470467</v>
      </c>
      <c r="E126" s="24">
        <f>Table3[[#This Row],[CLM $ Collected ]]/'1.) CLM Reference'!$B$4</f>
        <v>6.1097513775987414E-3</v>
      </c>
      <c r="F126" s="7">
        <f>Table3[[#This Row],[Residential Incentive Disbursements]]+Table3[[#This Row],[C&amp;I Incentive Disbursements]]</f>
        <v>174876.86000000002</v>
      </c>
      <c r="G126" s="10">
        <f>Table3[[#This Row],[Incentive Disbursements]]/'1.) CLM Reference'!$B$5</f>
        <v>5.3990041826630798E-3</v>
      </c>
      <c r="H126" s="26">
        <v>80784.412934193053</v>
      </c>
      <c r="I126" s="27">
        <f>Table3[[#This Row],[CLM $ Collected ]]/'1.) CLM Reference'!$B$4</f>
        <v>6.1097513775987414E-3</v>
      </c>
      <c r="J126" s="28">
        <v>75108.860000000015</v>
      </c>
      <c r="K126" s="27">
        <f>Table3[[#This Row],[Incentive Disbursements]]/'1.) CLM Reference'!$B$5</f>
        <v>5.3990041826630798E-3</v>
      </c>
      <c r="L126" s="26">
        <v>56899.585920511614</v>
      </c>
      <c r="M126" s="47">
        <f>Table3[[#This Row],[CLM $ Collected ]]/'1.) CLM Reference'!$B$4</f>
        <v>6.1097513775987414E-3</v>
      </c>
      <c r="N126" s="28">
        <v>99768</v>
      </c>
      <c r="O126" s="29">
        <f>Table3[[#This Row],[Incentive Disbursements]]/'1.) CLM Reference'!$B$5</f>
        <v>5.3990041826630798E-3</v>
      </c>
    </row>
    <row r="127" spans="1:15" s="25" customFormat="1" ht="15.75" thickBot="1">
      <c r="A127" s="65" t="s">
        <v>135</v>
      </c>
      <c r="B127" s="65" t="s">
        <v>72</v>
      </c>
      <c r="C127" s="104" t="s">
        <v>49</v>
      </c>
      <c r="D127" s="9">
        <f>Table3[[#This Row],[Residential CLM $ Collected]]+Table3[[#This Row],[C&amp;I CLM $ Collected]]</f>
        <v>65.409018538697126</v>
      </c>
      <c r="E127" s="24">
        <f>Table3[[#This Row],[CLM $ Collected ]]/'1.) CLM Reference'!$B$4</f>
        <v>2.9025365652395919E-6</v>
      </c>
      <c r="F127" s="7">
        <f>Table3[[#This Row],[Residential Incentive Disbursements]]+Table3[[#This Row],[C&amp;I Incentive Disbursements]]</f>
        <v>0</v>
      </c>
      <c r="G127" s="10">
        <f>Table3[[#This Row],[Incentive Disbursements]]/'1.) CLM Reference'!$B$5</f>
        <v>0</v>
      </c>
      <c r="H127" s="26">
        <v>65.409018538697126</v>
      </c>
      <c r="I127" s="27">
        <f>Table3[[#This Row],[CLM $ Collected ]]/'1.) CLM Reference'!$B$4</f>
        <v>2.9025365652395919E-6</v>
      </c>
      <c r="J127" s="28">
        <v>0</v>
      </c>
      <c r="K127" s="27">
        <f>Table3[[#This Row],[Incentive Disbursements]]/'1.) CLM Reference'!$B$5</f>
        <v>0</v>
      </c>
      <c r="L127" s="26">
        <v>0</v>
      </c>
      <c r="M127" s="47">
        <f>Table3[[#This Row],[CLM $ Collected ]]/'1.) CLM Reference'!$B$4</f>
        <v>2.9025365652395919E-6</v>
      </c>
      <c r="N127" s="28">
        <v>0</v>
      </c>
      <c r="O127" s="29">
        <f>Table3[[#This Row],[Incentive Disbursements]]/'1.) CLM Reference'!$B$5</f>
        <v>0</v>
      </c>
    </row>
    <row r="128" spans="1:15" s="25" customFormat="1" ht="15.75" thickBot="1">
      <c r="A128" s="65" t="s">
        <v>136</v>
      </c>
      <c r="B128" s="65" t="s">
        <v>126</v>
      </c>
      <c r="C128" s="104" t="s">
        <v>49</v>
      </c>
      <c r="D128" s="9">
        <f>Table3[[#This Row],[Residential CLM $ Collected]]+Table3[[#This Row],[C&amp;I CLM $ Collected]]</f>
        <v>128318.61665484587</v>
      </c>
      <c r="E128" s="24">
        <f>Table3[[#This Row],[CLM $ Collected ]]/'1.) CLM Reference'!$B$4</f>
        <v>5.6941609148485313E-3</v>
      </c>
      <c r="F128" s="7">
        <f>Table3[[#This Row],[Residential Incentive Disbursements]]+Table3[[#This Row],[C&amp;I Incentive Disbursements]]</f>
        <v>92330.06</v>
      </c>
      <c r="G128" s="10">
        <f>Table3[[#This Row],[Incentive Disbursements]]/'1.) CLM Reference'!$B$5</f>
        <v>2.8505222482010087E-3</v>
      </c>
      <c r="H128" s="26">
        <v>98318.59117517242</v>
      </c>
      <c r="I128" s="27">
        <f>Table3[[#This Row],[CLM $ Collected ]]/'1.) CLM Reference'!$B$4</f>
        <v>5.6941609148485313E-3</v>
      </c>
      <c r="J128" s="28">
        <v>50390.939999999995</v>
      </c>
      <c r="K128" s="27">
        <f>Table3[[#This Row],[Incentive Disbursements]]/'1.) CLM Reference'!$B$5</f>
        <v>2.8505222482010087E-3</v>
      </c>
      <c r="L128" s="26">
        <v>30000.025479673452</v>
      </c>
      <c r="M128" s="47">
        <f>Table3[[#This Row],[CLM $ Collected ]]/'1.) CLM Reference'!$B$4</f>
        <v>5.6941609148485313E-3</v>
      </c>
      <c r="N128" s="28">
        <v>41939.120000000003</v>
      </c>
      <c r="O128" s="29">
        <f>Table3[[#This Row],[Incentive Disbursements]]/'1.) CLM Reference'!$B$5</f>
        <v>2.8505222482010087E-3</v>
      </c>
    </row>
    <row r="129" spans="1:15" s="25" customFormat="1" ht="15.75" thickBot="1">
      <c r="A129" s="65" t="s">
        <v>137</v>
      </c>
      <c r="B129" s="65" t="s">
        <v>126</v>
      </c>
      <c r="C129" s="104" t="s">
        <v>49</v>
      </c>
      <c r="D129" s="9">
        <f>Table3[[#This Row],[Residential CLM $ Collected]]+Table3[[#This Row],[C&amp;I CLM $ Collected]]</f>
        <v>118491.09628631391</v>
      </c>
      <c r="E129" s="24">
        <f>Table3[[#This Row],[CLM $ Collected ]]/'1.) CLM Reference'!$B$4</f>
        <v>5.258062990547388E-3</v>
      </c>
      <c r="F129" s="7">
        <f>Table3[[#This Row],[Residential Incentive Disbursements]]+Table3[[#This Row],[C&amp;I Incentive Disbursements]]</f>
        <v>104559.1</v>
      </c>
      <c r="G129" s="10">
        <f>Table3[[#This Row],[Incentive Disbursements]]/'1.) CLM Reference'!$B$5</f>
        <v>3.228071559813501E-3</v>
      </c>
      <c r="H129" s="26">
        <v>54515.513064887993</v>
      </c>
      <c r="I129" s="27">
        <f>Table3[[#This Row],[CLM $ Collected ]]/'1.) CLM Reference'!$B$4</f>
        <v>5.258062990547388E-3</v>
      </c>
      <c r="J129" s="28">
        <v>64532.740000000005</v>
      </c>
      <c r="K129" s="27">
        <f>Table3[[#This Row],[Incentive Disbursements]]/'1.) CLM Reference'!$B$5</f>
        <v>3.228071559813501E-3</v>
      </c>
      <c r="L129" s="26">
        <v>63975.583221425921</v>
      </c>
      <c r="M129" s="47">
        <f>Table3[[#This Row],[CLM $ Collected ]]/'1.) CLM Reference'!$B$4</f>
        <v>5.258062990547388E-3</v>
      </c>
      <c r="N129" s="28">
        <v>40026.36</v>
      </c>
      <c r="O129" s="29">
        <f>Table3[[#This Row],[Incentive Disbursements]]/'1.) CLM Reference'!$B$5</f>
        <v>3.228071559813501E-3</v>
      </c>
    </row>
    <row r="130" spans="1:15" s="25" customFormat="1" ht="15.75" thickBot="1">
      <c r="A130" s="65" t="s">
        <v>137</v>
      </c>
      <c r="B130" s="65" t="s">
        <v>72</v>
      </c>
      <c r="C130" s="104" t="s">
        <v>49</v>
      </c>
      <c r="D130" s="9">
        <f>Table3[[#This Row],[Residential CLM $ Collected]]+Table3[[#This Row],[C&amp;I CLM $ Collected]]</f>
        <v>74.748547371544674</v>
      </c>
      <c r="E130" s="24">
        <f>Table3[[#This Row],[CLM $ Collected ]]/'1.) CLM Reference'!$B$4</f>
        <v>3.3169797803355602E-6</v>
      </c>
      <c r="F130" s="7">
        <f>Table3[[#This Row],[Residential Incentive Disbursements]]+Table3[[#This Row],[C&amp;I Incentive Disbursements]]</f>
        <v>0</v>
      </c>
      <c r="G130" s="10">
        <f>Table3[[#This Row],[Incentive Disbursements]]/'1.) CLM Reference'!$B$5</f>
        <v>0</v>
      </c>
      <c r="H130" s="26">
        <v>74.748547371544674</v>
      </c>
      <c r="I130" s="27">
        <f>Table3[[#This Row],[CLM $ Collected ]]/'1.) CLM Reference'!$B$4</f>
        <v>3.3169797803355602E-6</v>
      </c>
      <c r="J130" s="28">
        <v>0</v>
      </c>
      <c r="K130" s="27">
        <f>Table3[[#This Row],[Incentive Disbursements]]/'1.) CLM Reference'!$B$5</f>
        <v>0</v>
      </c>
      <c r="L130" s="26">
        <v>0</v>
      </c>
      <c r="M130" s="47">
        <f>Table3[[#This Row],[CLM $ Collected ]]/'1.) CLM Reference'!$B$4</f>
        <v>3.3169797803355602E-6</v>
      </c>
      <c r="N130" s="28">
        <v>0</v>
      </c>
      <c r="O130" s="29">
        <f>Table3[[#This Row],[Incentive Disbursements]]/'1.) CLM Reference'!$B$5</f>
        <v>0</v>
      </c>
    </row>
    <row r="131" spans="1:15" s="25" customFormat="1" ht="15.75" thickBot="1">
      <c r="A131" s="65" t="s">
        <v>137</v>
      </c>
      <c r="B131" s="65" t="s">
        <v>51</v>
      </c>
      <c r="C131" s="104" t="s">
        <v>49</v>
      </c>
      <c r="D131" s="9">
        <f>Table3[[#This Row],[Residential CLM $ Collected]]+Table3[[#This Row],[C&amp;I CLM $ Collected]]</f>
        <v>115.66150066699457</v>
      </c>
      <c r="E131" s="24">
        <f>Table3[[#This Row],[CLM $ Collected ]]/'1.) CLM Reference'!$B$4</f>
        <v>5.1324991931781119E-6</v>
      </c>
      <c r="F131" s="7">
        <f>Table3[[#This Row],[Residential Incentive Disbursements]]+Table3[[#This Row],[C&amp;I Incentive Disbursements]]</f>
        <v>0</v>
      </c>
      <c r="G131" s="10">
        <f>Table3[[#This Row],[Incentive Disbursements]]/'1.) CLM Reference'!$B$5</f>
        <v>0</v>
      </c>
      <c r="H131" s="26">
        <v>115.66150066699457</v>
      </c>
      <c r="I131" s="27">
        <f>Table3[[#This Row],[CLM $ Collected ]]/'1.) CLM Reference'!$B$4</f>
        <v>5.1324991931781119E-6</v>
      </c>
      <c r="J131" s="28">
        <v>0</v>
      </c>
      <c r="K131" s="27">
        <f>Table3[[#This Row],[Incentive Disbursements]]/'1.) CLM Reference'!$B$5</f>
        <v>0</v>
      </c>
      <c r="L131" s="26">
        <v>0</v>
      </c>
      <c r="M131" s="47">
        <f>Table3[[#This Row],[CLM $ Collected ]]/'1.) CLM Reference'!$B$4</f>
        <v>5.1324991931781119E-6</v>
      </c>
      <c r="N131" s="28">
        <v>0</v>
      </c>
      <c r="O131" s="29">
        <f>Table3[[#This Row],[Incentive Disbursements]]/'1.) CLM Reference'!$B$5</f>
        <v>0</v>
      </c>
    </row>
    <row r="132" spans="1:15" s="25" customFormat="1" ht="15.75" thickBot="1">
      <c r="A132" s="65" t="s">
        <v>138</v>
      </c>
      <c r="B132" s="65" t="s">
        <v>126</v>
      </c>
      <c r="C132" s="104" t="s">
        <v>49</v>
      </c>
      <c r="D132" s="9">
        <f>Table3[[#This Row],[Residential CLM $ Collected]]+Table3[[#This Row],[C&amp;I CLM $ Collected]]</f>
        <v>89253.371182987845</v>
      </c>
      <c r="E132" s="24">
        <f>Table3[[#This Row],[CLM $ Collected ]]/'1.) CLM Reference'!$B$4</f>
        <v>3.9606338577952939E-3</v>
      </c>
      <c r="F132" s="7">
        <f>Table3[[#This Row],[Residential Incentive Disbursements]]+Table3[[#This Row],[C&amp;I Incentive Disbursements]]</f>
        <v>188879.72000000003</v>
      </c>
      <c r="G132" s="10">
        <f>Table3[[#This Row],[Incentive Disbursements]]/'1.) CLM Reference'!$B$5</f>
        <v>5.8313169523985702E-3</v>
      </c>
      <c r="H132" s="26">
        <v>80588.232045303826</v>
      </c>
      <c r="I132" s="27">
        <f>Table3[[#This Row],[CLM $ Collected ]]/'1.) CLM Reference'!$B$4</f>
        <v>3.9606338577952939E-3</v>
      </c>
      <c r="J132" s="28">
        <v>145776.72000000003</v>
      </c>
      <c r="K132" s="27">
        <f>Table3[[#This Row],[Incentive Disbursements]]/'1.) CLM Reference'!$B$5</f>
        <v>5.8313169523985702E-3</v>
      </c>
      <c r="L132" s="26">
        <v>8665.1391376840111</v>
      </c>
      <c r="M132" s="47">
        <f>Table3[[#This Row],[CLM $ Collected ]]/'1.) CLM Reference'!$B$4</f>
        <v>3.9606338577952939E-3</v>
      </c>
      <c r="N132" s="28">
        <v>43103</v>
      </c>
      <c r="O132" s="29">
        <f>Table3[[#This Row],[Incentive Disbursements]]/'1.) CLM Reference'!$B$5</f>
        <v>5.8313169523985702E-3</v>
      </c>
    </row>
    <row r="133" spans="1:15" s="25" customFormat="1" ht="15.75" thickBot="1">
      <c r="A133" s="65" t="s">
        <v>139</v>
      </c>
      <c r="B133" s="65" t="s">
        <v>126</v>
      </c>
      <c r="C133" s="104" t="s">
        <v>49</v>
      </c>
      <c r="D133" s="9">
        <f>Table3[[#This Row],[Residential CLM $ Collected]]+Table3[[#This Row],[C&amp;I CLM $ Collected]]</f>
        <v>105214.53824154356</v>
      </c>
      <c r="E133" s="24">
        <f>Table3[[#This Row],[CLM $ Collected ]]/'1.) CLM Reference'!$B$4</f>
        <v>4.6689134199469143E-3</v>
      </c>
      <c r="F133" s="7">
        <f>Table3[[#This Row],[Residential Incentive Disbursements]]+Table3[[#This Row],[C&amp;I Incentive Disbursements]]</f>
        <v>115200.59999999999</v>
      </c>
      <c r="G133" s="10">
        <f>Table3[[#This Row],[Incentive Disbursements]]/'1.) CLM Reference'!$B$5</f>
        <v>3.5566084686407128E-3</v>
      </c>
      <c r="H133" s="26">
        <v>98781.001727533803</v>
      </c>
      <c r="I133" s="27">
        <f>Table3[[#This Row],[CLM $ Collected ]]/'1.) CLM Reference'!$B$4</f>
        <v>4.6689134199469143E-3</v>
      </c>
      <c r="J133" s="28">
        <v>82446.599999999991</v>
      </c>
      <c r="K133" s="27">
        <f>Table3[[#This Row],[Incentive Disbursements]]/'1.) CLM Reference'!$B$5</f>
        <v>3.5566084686407128E-3</v>
      </c>
      <c r="L133" s="26">
        <v>6433.536514009751</v>
      </c>
      <c r="M133" s="47">
        <f>Table3[[#This Row],[CLM $ Collected ]]/'1.) CLM Reference'!$B$4</f>
        <v>4.6689134199469143E-3</v>
      </c>
      <c r="N133" s="28">
        <v>32754</v>
      </c>
      <c r="O133" s="29">
        <f>Table3[[#This Row],[Incentive Disbursements]]/'1.) CLM Reference'!$B$5</f>
        <v>3.5566084686407128E-3</v>
      </c>
    </row>
    <row r="134" spans="1:15" s="25" customFormat="1" ht="15.75" thickBot="1">
      <c r="A134" s="65" t="s">
        <v>139</v>
      </c>
      <c r="B134" s="65" t="s">
        <v>51</v>
      </c>
      <c r="C134" s="104" t="s">
        <v>49</v>
      </c>
      <c r="D134" s="9">
        <f>Table3[[#This Row],[Residential CLM $ Collected]]+Table3[[#This Row],[C&amp;I CLM $ Collected]]</f>
        <v>53.317952788213802</v>
      </c>
      <c r="E134" s="24">
        <f>Table3[[#This Row],[CLM $ Collected ]]/'1.) CLM Reference'!$B$4</f>
        <v>2.3659934212275584E-6</v>
      </c>
      <c r="F134" s="7">
        <f>Table3[[#This Row],[Residential Incentive Disbursements]]+Table3[[#This Row],[C&amp;I Incentive Disbursements]]</f>
        <v>0</v>
      </c>
      <c r="G134" s="10">
        <f>Table3[[#This Row],[Incentive Disbursements]]/'1.) CLM Reference'!$B$5</f>
        <v>0</v>
      </c>
      <c r="H134" s="26">
        <v>53.317952788213802</v>
      </c>
      <c r="I134" s="27">
        <f>Table3[[#This Row],[CLM $ Collected ]]/'1.) CLM Reference'!$B$4</f>
        <v>2.3659934212275584E-6</v>
      </c>
      <c r="J134" s="28">
        <v>0</v>
      </c>
      <c r="K134" s="27">
        <f>Table3[[#This Row],[Incentive Disbursements]]/'1.) CLM Reference'!$B$5</f>
        <v>0</v>
      </c>
      <c r="L134" s="26">
        <v>0</v>
      </c>
      <c r="M134" s="47">
        <f>Table3[[#This Row],[CLM $ Collected ]]/'1.) CLM Reference'!$B$4</f>
        <v>2.3659934212275584E-6</v>
      </c>
      <c r="N134" s="28">
        <v>0</v>
      </c>
      <c r="O134" s="29">
        <f>Table3[[#This Row],[Incentive Disbursements]]/'1.) CLM Reference'!$B$5</f>
        <v>0</v>
      </c>
    </row>
    <row r="135" spans="1:15" s="25" customFormat="1" ht="15.75" thickBot="1">
      <c r="A135" s="65" t="s">
        <v>140</v>
      </c>
      <c r="B135" s="65" t="s">
        <v>50</v>
      </c>
      <c r="C135" s="104" t="s">
        <v>49</v>
      </c>
      <c r="D135" s="9">
        <f>Table3[[#This Row],[Residential CLM $ Collected]]+Table3[[#This Row],[C&amp;I CLM $ Collected]]</f>
        <v>613.88358301165283</v>
      </c>
      <c r="E135" s="24">
        <f>Table3[[#This Row],[CLM $ Collected ]]/'1.) CLM Reference'!$B$4</f>
        <v>2.7241190684392564E-5</v>
      </c>
      <c r="F135" s="7">
        <f>Table3[[#This Row],[Residential Incentive Disbursements]]+Table3[[#This Row],[C&amp;I Incentive Disbursements]]</f>
        <v>0</v>
      </c>
      <c r="G135" s="10">
        <f>Table3[[#This Row],[Incentive Disbursements]]/'1.) CLM Reference'!$B$5</f>
        <v>0</v>
      </c>
      <c r="H135" s="26">
        <v>613.88358301165283</v>
      </c>
      <c r="I135" s="27">
        <f>Table3[[#This Row],[CLM $ Collected ]]/'1.) CLM Reference'!$B$4</f>
        <v>2.7241190684392564E-5</v>
      </c>
      <c r="J135" s="28">
        <v>0</v>
      </c>
      <c r="K135" s="27">
        <f>Table3[[#This Row],[Incentive Disbursements]]/'1.) CLM Reference'!$B$5</f>
        <v>0</v>
      </c>
      <c r="L135" s="26">
        <v>0</v>
      </c>
      <c r="M135" s="47">
        <f>Table3[[#This Row],[CLM $ Collected ]]/'1.) CLM Reference'!$B$4</f>
        <v>2.7241190684392564E-5</v>
      </c>
      <c r="N135" s="28">
        <v>0</v>
      </c>
      <c r="O135" s="29">
        <f>Table3[[#This Row],[Incentive Disbursements]]/'1.) CLM Reference'!$B$5</f>
        <v>0</v>
      </c>
    </row>
    <row r="136" spans="1:15" s="25" customFormat="1" ht="15.75" thickBot="1">
      <c r="A136" s="65" t="s">
        <v>140</v>
      </c>
      <c r="B136" s="65" t="s">
        <v>126</v>
      </c>
      <c r="C136" s="104" t="s">
        <v>49</v>
      </c>
      <c r="D136" s="9">
        <f>Table3[[#This Row],[Residential CLM $ Collected]]+Table3[[#This Row],[C&amp;I CLM $ Collected]]</f>
        <v>137570.49795685214</v>
      </c>
      <c r="E136" s="24">
        <f>Table3[[#This Row],[CLM $ Collected ]]/'1.) CLM Reference'!$B$4</f>
        <v>6.104714755530951E-3</v>
      </c>
      <c r="F136" s="7">
        <f>Table3[[#This Row],[Residential Incentive Disbursements]]+Table3[[#This Row],[C&amp;I Incentive Disbursements]]</f>
        <v>85086.320000000022</v>
      </c>
      <c r="G136" s="10">
        <f>Table3[[#This Row],[Incentive Disbursements]]/'1.) CLM Reference'!$B$5</f>
        <v>2.6268849839104461E-3</v>
      </c>
      <c r="H136" s="26">
        <v>126960.47926899503</v>
      </c>
      <c r="I136" s="27">
        <f>Table3[[#This Row],[CLM $ Collected ]]/'1.) CLM Reference'!$B$4</f>
        <v>6.104714755530951E-3</v>
      </c>
      <c r="J136" s="28">
        <v>83346.320000000022</v>
      </c>
      <c r="K136" s="27">
        <f>Table3[[#This Row],[Incentive Disbursements]]/'1.) CLM Reference'!$B$5</f>
        <v>2.6268849839104461E-3</v>
      </c>
      <c r="L136" s="26">
        <v>10610.018687857115</v>
      </c>
      <c r="M136" s="47">
        <f>Table3[[#This Row],[CLM $ Collected ]]/'1.) CLM Reference'!$B$4</f>
        <v>6.104714755530951E-3</v>
      </c>
      <c r="N136" s="28">
        <v>1740</v>
      </c>
      <c r="O136" s="29">
        <f>Table3[[#This Row],[Incentive Disbursements]]/'1.) CLM Reference'!$B$5</f>
        <v>2.6268849839104461E-3</v>
      </c>
    </row>
    <row r="137" spans="1:15" s="25" customFormat="1" ht="15.75" thickBot="1">
      <c r="A137" s="65" t="s">
        <v>141</v>
      </c>
      <c r="B137" s="65" t="s">
        <v>44</v>
      </c>
      <c r="C137" s="104" t="s">
        <v>45</v>
      </c>
      <c r="D137" s="9">
        <f>Table3[[#This Row],[Residential CLM $ Collected]]+Table3[[#This Row],[C&amp;I CLM $ Collected]]</f>
        <v>1316.5734817072678</v>
      </c>
      <c r="E137" s="24">
        <f>Table3[[#This Row],[CLM $ Collected ]]/'1.) CLM Reference'!$B$4</f>
        <v>5.8423177061116338E-5</v>
      </c>
      <c r="F137" s="7">
        <f>Table3[[#This Row],[Residential Incentive Disbursements]]+Table3[[#This Row],[C&amp;I Incentive Disbursements]]</f>
        <v>2461.4</v>
      </c>
      <c r="G137" s="10">
        <f>Table3[[#This Row],[Incentive Disbursements]]/'1.) CLM Reference'!$B$5</f>
        <v>7.5991236892101704E-5</v>
      </c>
      <c r="H137" s="26">
        <v>1285.6602414379909</v>
      </c>
      <c r="I137" s="27">
        <f>Table3[[#This Row],[CLM $ Collected ]]/'1.) CLM Reference'!$B$4</f>
        <v>5.8423177061116338E-5</v>
      </c>
      <c r="J137" s="28">
        <v>2461.4</v>
      </c>
      <c r="K137" s="27">
        <f>Table3[[#This Row],[Incentive Disbursements]]/'1.) CLM Reference'!$B$5</f>
        <v>7.5991236892101704E-5</v>
      </c>
      <c r="L137" s="26">
        <v>30.913240269276969</v>
      </c>
      <c r="M137" s="47">
        <f>Table3[[#This Row],[CLM $ Collected ]]/'1.) CLM Reference'!$B$4</f>
        <v>5.8423177061116338E-5</v>
      </c>
      <c r="N137" s="28">
        <v>0</v>
      </c>
      <c r="O137" s="29">
        <f>Table3[[#This Row],[Incentive Disbursements]]/'1.) CLM Reference'!$B$5</f>
        <v>7.5991236892101704E-5</v>
      </c>
    </row>
    <row r="138" spans="1:15" s="25" customFormat="1" ht="15.75" thickBot="1">
      <c r="A138" s="65" t="s">
        <v>142</v>
      </c>
      <c r="B138" s="65" t="s">
        <v>48</v>
      </c>
      <c r="C138" s="104" t="s">
        <v>49</v>
      </c>
      <c r="D138" s="9">
        <f>Table3[[#This Row],[Residential CLM $ Collected]]+Table3[[#This Row],[C&amp;I CLM $ Collected]]</f>
        <v>89262.553744949604</v>
      </c>
      <c r="E138" s="24">
        <f>Table3[[#This Row],[CLM $ Collected ]]/'1.) CLM Reference'!$B$4</f>
        <v>3.9610413355782061E-3</v>
      </c>
      <c r="F138" s="7">
        <f>Table3[[#This Row],[Residential Incentive Disbursements]]+Table3[[#This Row],[C&amp;I Incentive Disbursements]]</f>
        <v>108988.27</v>
      </c>
      <c r="G138" s="10">
        <f>Table3[[#This Row],[Incentive Disbursements]]/'1.) CLM Reference'!$B$5</f>
        <v>3.3648141074308691E-3</v>
      </c>
      <c r="H138" s="26">
        <v>39915.964363384228</v>
      </c>
      <c r="I138" s="27">
        <f>Table3[[#This Row],[CLM $ Collected ]]/'1.) CLM Reference'!$B$4</f>
        <v>3.9610413355782061E-3</v>
      </c>
      <c r="J138" s="28">
        <v>5003.92</v>
      </c>
      <c r="K138" s="27">
        <f>Table3[[#This Row],[Incentive Disbursements]]/'1.) CLM Reference'!$B$5</f>
        <v>3.3648141074308691E-3</v>
      </c>
      <c r="L138" s="26">
        <v>49346.589381565369</v>
      </c>
      <c r="M138" s="47">
        <f>Table3[[#This Row],[CLM $ Collected ]]/'1.) CLM Reference'!$B$4</f>
        <v>3.9610413355782061E-3</v>
      </c>
      <c r="N138" s="28">
        <v>103984.35</v>
      </c>
      <c r="O138" s="29">
        <f>Table3[[#This Row],[Incentive Disbursements]]/'1.) CLM Reference'!$B$5</f>
        <v>3.3648141074308691E-3</v>
      </c>
    </row>
    <row r="139" spans="1:15" s="25" customFormat="1" ht="15.75" thickBot="1">
      <c r="A139" s="65" t="s">
        <v>143</v>
      </c>
      <c r="B139" s="65" t="s">
        <v>144</v>
      </c>
      <c r="C139" s="104" t="s">
        <v>49</v>
      </c>
      <c r="D139" s="9">
        <f>Table3[[#This Row],[Residential CLM $ Collected]]+Table3[[#This Row],[C&amp;I CLM $ Collected]]</f>
        <v>481.50972724089735</v>
      </c>
      <c r="E139" s="24">
        <f>Table3[[#This Row],[CLM $ Collected ]]/'1.) CLM Reference'!$B$4</f>
        <v>2.1367077829006139E-5</v>
      </c>
      <c r="F139" s="7">
        <f>Table3[[#This Row],[Residential Incentive Disbursements]]+Table3[[#This Row],[C&amp;I Incentive Disbursements]]</f>
        <v>0</v>
      </c>
      <c r="G139" s="10">
        <f>Table3[[#This Row],[Incentive Disbursements]]/'1.) CLM Reference'!$B$5</f>
        <v>0</v>
      </c>
      <c r="H139" s="26">
        <v>131.01193732997933</v>
      </c>
      <c r="I139" s="27">
        <f>Table3[[#This Row],[CLM $ Collected ]]/'1.) CLM Reference'!$B$4</f>
        <v>2.1367077829006139E-5</v>
      </c>
      <c r="J139" s="28">
        <v>0</v>
      </c>
      <c r="K139" s="27">
        <f>Table3[[#This Row],[Incentive Disbursements]]/'1.) CLM Reference'!$B$5</f>
        <v>0</v>
      </c>
      <c r="L139" s="26">
        <v>350.49778991091802</v>
      </c>
      <c r="M139" s="47">
        <f>Table3[[#This Row],[CLM $ Collected ]]/'1.) CLM Reference'!$B$4</f>
        <v>2.1367077829006139E-5</v>
      </c>
      <c r="N139" s="28">
        <v>0</v>
      </c>
      <c r="O139" s="29">
        <f>Table3[[#This Row],[Incentive Disbursements]]/'1.) CLM Reference'!$B$5</f>
        <v>0</v>
      </c>
    </row>
    <row r="140" spans="1:15" s="25" customFormat="1" ht="15.75" thickBot="1">
      <c r="A140" s="65" t="s">
        <v>143</v>
      </c>
      <c r="B140" s="65" t="s">
        <v>145</v>
      </c>
      <c r="C140" s="104" t="s">
        <v>49</v>
      </c>
      <c r="D140" s="9">
        <f>Table3[[#This Row],[Residential CLM $ Collected]]+Table3[[#This Row],[C&amp;I CLM $ Collected]]</f>
        <v>122834.69277785352</v>
      </c>
      <c r="E140" s="24">
        <f>Table3[[#This Row],[CLM $ Collected ]]/'1.) CLM Reference'!$B$4</f>
        <v>5.4508108397431573E-3</v>
      </c>
      <c r="F140" s="7">
        <f>Table3[[#This Row],[Residential Incentive Disbursements]]+Table3[[#This Row],[C&amp;I Incentive Disbursements]]</f>
        <v>185561.1</v>
      </c>
      <c r="G140" s="10">
        <f>Table3[[#This Row],[Incentive Disbursements]]/'1.) CLM Reference'!$B$5</f>
        <v>5.7288606110583295E-3</v>
      </c>
      <c r="H140" s="26">
        <v>95492.725827379109</v>
      </c>
      <c r="I140" s="27">
        <f>Table3[[#This Row],[CLM $ Collected ]]/'1.) CLM Reference'!$B$4</f>
        <v>5.4508108397431573E-3</v>
      </c>
      <c r="J140" s="28">
        <v>92687.08</v>
      </c>
      <c r="K140" s="27">
        <f>Table3[[#This Row],[Incentive Disbursements]]/'1.) CLM Reference'!$B$5</f>
        <v>5.7288606110583295E-3</v>
      </c>
      <c r="L140" s="26">
        <v>27341.966950474412</v>
      </c>
      <c r="M140" s="47">
        <f>Table3[[#This Row],[CLM $ Collected ]]/'1.) CLM Reference'!$B$4</f>
        <v>5.4508108397431573E-3</v>
      </c>
      <c r="N140" s="28">
        <v>92874.02</v>
      </c>
      <c r="O140" s="29">
        <f>Table3[[#This Row],[Incentive Disbursements]]/'1.) CLM Reference'!$B$5</f>
        <v>5.7288606110583295E-3</v>
      </c>
    </row>
    <row r="141" spans="1:15" s="25" customFormat="1" ht="15.75" thickBot="1">
      <c r="A141" s="65" t="s">
        <v>143</v>
      </c>
      <c r="B141" s="65" t="s">
        <v>146</v>
      </c>
      <c r="C141" s="104" t="s">
        <v>49</v>
      </c>
      <c r="D141" s="9">
        <f>Table3[[#This Row],[Residential CLM $ Collected]]+Table3[[#This Row],[C&amp;I CLM $ Collected]]</f>
        <v>80.016170900105777</v>
      </c>
      <c r="E141" s="24">
        <f>Table3[[#This Row],[CLM $ Collected ]]/'1.) CLM Reference'!$B$4</f>
        <v>3.5507314898879594E-6</v>
      </c>
      <c r="F141" s="7">
        <f>Table3[[#This Row],[Residential Incentive Disbursements]]+Table3[[#This Row],[C&amp;I Incentive Disbursements]]</f>
        <v>0</v>
      </c>
      <c r="G141" s="10">
        <f>Table3[[#This Row],[Incentive Disbursements]]/'1.) CLM Reference'!$B$5</f>
        <v>0</v>
      </c>
      <c r="H141" s="26">
        <v>71.244492806971635</v>
      </c>
      <c r="I141" s="27">
        <f>Table3[[#This Row],[CLM $ Collected ]]/'1.) CLM Reference'!$B$4</f>
        <v>3.5507314898879594E-6</v>
      </c>
      <c r="J141" s="28">
        <v>0</v>
      </c>
      <c r="K141" s="27">
        <f>Table3[[#This Row],[Incentive Disbursements]]/'1.) CLM Reference'!$B$5</f>
        <v>0</v>
      </c>
      <c r="L141" s="26">
        <v>8.7716780931341454</v>
      </c>
      <c r="M141" s="47">
        <f>Table3[[#This Row],[CLM $ Collected ]]/'1.) CLM Reference'!$B$4</f>
        <v>3.5507314898879594E-6</v>
      </c>
      <c r="N141" s="28">
        <v>0</v>
      </c>
      <c r="O141" s="29">
        <f>Table3[[#This Row],[Incentive Disbursements]]/'1.) CLM Reference'!$B$5</f>
        <v>0</v>
      </c>
    </row>
    <row r="142" spans="1:15" s="25" customFormat="1" ht="15.75" thickBot="1">
      <c r="A142" s="65" t="s">
        <v>147</v>
      </c>
      <c r="B142" s="65" t="s">
        <v>144</v>
      </c>
      <c r="C142" s="104" t="s">
        <v>49</v>
      </c>
      <c r="D142" s="9">
        <f>Table3[[#This Row],[Residential CLM $ Collected]]+Table3[[#This Row],[C&amp;I CLM $ Collected]]</f>
        <v>36.351680687020128</v>
      </c>
      <c r="E142" s="24">
        <f>Table3[[#This Row],[CLM $ Collected ]]/'1.) CLM Reference'!$B$4</f>
        <v>1.6131121481293439E-6</v>
      </c>
      <c r="F142" s="7">
        <f>Table3[[#This Row],[Residential Incentive Disbursements]]+Table3[[#This Row],[C&amp;I Incentive Disbursements]]</f>
        <v>0</v>
      </c>
      <c r="G142" s="10">
        <f>Table3[[#This Row],[Incentive Disbursements]]/'1.) CLM Reference'!$B$5</f>
        <v>0</v>
      </c>
      <c r="H142" s="26">
        <v>36.351680687020128</v>
      </c>
      <c r="I142" s="27">
        <f>Table3[[#This Row],[CLM $ Collected ]]/'1.) CLM Reference'!$B$4</f>
        <v>1.6131121481293439E-6</v>
      </c>
      <c r="J142" s="28">
        <v>0</v>
      </c>
      <c r="K142" s="27">
        <f>Table3[[#This Row],[Incentive Disbursements]]/'1.) CLM Reference'!$B$5</f>
        <v>0</v>
      </c>
      <c r="L142" s="26">
        <v>0</v>
      </c>
      <c r="M142" s="47">
        <f>Table3[[#This Row],[CLM $ Collected ]]/'1.) CLM Reference'!$B$4</f>
        <v>1.6131121481293439E-6</v>
      </c>
      <c r="N142" s="28">
        <v>0</v>
      </c>
      <c r="O142" s="29">
        <f>Table3[[#This Row],[Incentive Disbursements]]/'1.) CLM Reference'!$B$5</f>
        <v>0</v>
      </c>
    </row>
    <row r="143" spans="1:15" s="25" customFormat="1" ht="15.75" thickBot="1">
      <c r="A143" s="65" t="s">
        <v>147</v>
      </c>
      <c r="B143" s="65" t="s">
        <v>145</v>
      </c>
      <c r="C143" s="104" t="s">
        <v>49</v>
      </c>
      <c r="D143" s="9">
        <f>Table3[[#This Row],[Residential CLM $ Collected]]+Table3[[#This Row],[C&amp;I CLM $ Collected]]</f>
        <v>127844.56747065691</v>
      </c>
      <c r="E143" s="24">
        <f>Table3[[#This Row],[CLM $ Collected ]]/'1.) CLM Reference'!$B$4</f>
        <v>5.6731248999140407E-3</v>
      </c>
      <c r="F143" s="7">
        <f>Table3[[#This Row],[Residential Incentive Disbursements]]+Table3[[#This Row],[C&amp;I Incentive Disbursements]]</f>
        <v>253318.83000000002</v>
      </c>
      <c r="G143" s="10">
        <f>Table3[[#This Row],[Incentive Disbursements]]/'1.) CLM Reference'!$B$5</f>
        <v>7.8207569756073934E-3</v>
      </c>
      <c r="H143" s="26">
        <v>83654.921506807994</v>
      </c>
      <c r="I143" s="27">
        <f>Table3[[#This Row],[CLM $ Collected ]]/'1.) CLM Reference'!$B$4</f>
        <v>5.6731248999140407E-3</v>
      </c>
      <c r="J143" s="28">
        <v>29716.130000000005</v>
      </c>
      <c r="K143" s="27">
        <f>Table3[[#This Row],[Incentive Disbursements]]/'1.) CLM Reference'!$B$5</f>
        <v>7.8207569756073934E-3</v>
      </c>
      <c r="L143" s="26">
        <v>44189.645963848918</v>
      </c>
      <c r="M143" s="47">
        <f>Table3[[#This Row],[CLM $ Collected ]]/'1.) CLM Reference'!$B$4</f>
        <v>5.6731248999140407E-3</v>
      </c>
      <c r="N143" s="28">
        <v>223602.7</v>
      </c>
      <c r="O143" s="29">
        <f>Table3[[#This Row],[Incentive Disbursements]]/'1.) CLM Reference'!$B$5</f>
        <v>7.8207569756073934E-3</v>
      </c>
    </row>
    <row r="144" spans="1:15" s="25" customFormat="1" ht="15.75" thickBot="1">
      <c r="A144" s="65" t="s">
        <v>147</v>
      </c>
      <c r="B144" s="65" t="s">
        <v>126</v>
      </c>
      <c r="C144" s="104" t="s">
        <v>49</v>
      </c>
      <c r="D144" s="9">
        <f>Table3[[#This Row],[Residential CLM $ Collected]]+Table3[[#This Row],[C&amp;I CLM $ Collected]]</f>
        <v>3.4902045465312699</v>
      </c>
      <c r="E144" s="24">
        <f>Table3[[#This Row],[CLM $ Collected ]]/'1.) CLM Reference'!$B$4</f>
        <v>1.5487843332306123E-7</v>
      </c>
      <c r="F144" s="7">
        <f>Table3[[#This Row],[Residential Incentive Disbursements]]+Table3[[#This Row],[C&amp;I Incentive Disbursements]]</f>
        <v>0</v>
      </c>
      <c r="G144" s="10">
        <f>Table3[[#This Row],[Incentive Disbursements]]/'1.) CLM Reference'!$B$5</f>
        <v>0</v>
      </c>
      <c r="H144" s="26">
        <v>0</v>
      </c>
      <c r="I144" s="27">
        <f>Table3[[#This Row],[CLM $ Collected ]]/'1.) CLM Reference'!$B$4</f>
        <v>1.5487843332306123E-7</v>
      </c>
      <c r="J144" s="28">
        <v>0</v>
      </c>
      <c r="K144" s="27">
        <f>Table3[[#This Row],[Incentive Disbursements]]/'1.) CLM Reference'!$B$5</f>
        <v>0</v>
      </c>
      <c r="L144" s="26">
        <v>3.4902045465312699</v>
      </c>
      <c r="M144" s="47">
        <f>Table3[[#This Row],[CLM $ Collected ]]/'1.) CLM Reference'!$B$4</f>
        <v>1.5487843332306123E-7</v>
      </c>
      <c r="N144" s="28">
        <v>0</v>
      </c>
      <c r="O144" s="29">
        <f>Table3[[#This Row],[Incentive Disbursements]]/'1.) CLM Reference'!$B$5</f>
        <v>0</v>
      </c>
    </row>
    <row r="145" spans="1:15" s="25" customFormat="1" ht="15.75" thickBot="1">
      <c r="A145" s="65" t="s">
        <v>148</v>
      </c>
      <c r="B145" s="65" t="s">
        <v>144</v>
      </c>
      <c r="C145" s="104" t="s">
        <v>49</v>
      </c>
      <c r="D145" s="9">
        <f>Table3[[#This Row],[Residential CLM $ Collected]]+Table3[[#This Row],[C&amp;I CLM $ Collected]]</f>
        <v>64897.772822720493</v>
      </c>
      <c r="E145" s="24">
        <f>Table3[[#This Row],[CLM $ Collected ]]/'1.) CLM Reference'!$B$4</f>
        <v>2.879849947742551E-3</v>
      </c>
      <c r="F145" s="7">
        <f>Table3[[#This Row],[Residential Incentive Disbursements]]+Table3[[#This Row],[C&amp;I Incentive Disbursements]]</f>
        <v>43017.49</v>
      </c>
      <c r="G145" s="10">
        <f>Table3[[#This Row],[Incentive Disbursements]]/'1.) CLM Reference'!$B$5</f>
        <v>1.3280865658136084E-3</v>
      </c>
      <c r="H145" s="26">
        <v>62366.298841750744</v>
      </c>
      <c r="I145" s="27">
        <f>Table3[[#This Row],[CLM $ Collected ]]/'1.) CLM Reference'!$B$4</f>
        <v>2.879849947742551E-3</v>
      </c>
      <c r="J145" s="28">
        <v>42217.49</v>
      </c>
      <c r="K145" s="27">
        <f>Table3[[#This Row],[Incentive Disbursements]]/'1.) CLM Reference'!$B$5</f>
        <v>1.3280865658136084E-3</v>
      </c>
      <c r="L145" s="26">
        <v>2531.4739809697498</v>
      </c>
      <c r="M145" s="47">
        <f>Table3[[#This Row],[CLM $ Collected ]]/'1.) CLM Reference'!$B$4</f>
        <v>2.879849947742551E-3</v>
      </c>
      <c r="N145" s="28">
        <v>800</v>
      </c>
      <c r="O145" s="29">
        <f>Table3[[#This Row],[Incentive Disbursements]]/'1.) CLM Reference'!$B$5</f>
        <v>1.3280865658136084E-3</v>
      </c>
    </row>
    <row r="146" spans="1:15" s="25" customFormat="1" ht="15.75" thickBot="1">
      <c r="A146" s="65" t="s">
        <v>148</v>
      </c>
      <c r="B146" s="65" t="s">
        <v>145</v>
      </c>
      <c r="C146" s="104" t="s">
        <v>49</v>
      </c>
      <c r="D146" s="9">
        <f>Table3[[#This Row],[Residential CLM $ Collected]]+Table3[[#This Row],[C&amp;I CLM $ Collected]]</f>
        <v>588.58883339466206</v>
      </c>
      <c r="E146" s="24">
        <f>Table3[[#This Row],[CLM $ Collected ]]/'1.) CLM Reference'!$B$4</f>
        <v>2.6118731774105446E-5</v>
      </c>
      <c r="F146" s="7">
        <f>Table3[[#This Row],[Residential Incentive Disbursements]]+Table3[[#This Row],[C&amp;I Incentive Disbursements]]</f>
        <v>0</v>
      </c>
      <c r="G146" s="10">
        <f>Table3[[#This Row],[Incentive Disbursements]]/'1.) CLM Reference'!$B$5</f>
        <v>0</v>
      </c>
      <c r="H146" s="26">
        <v>570.21909279856698</v>
      </c>
      <c r="I146" s="27">
        <f>Table3[[#This Row],[CLM $ Collected ]]/'1.) CLM Reference'!$B$4</f>
        <v>2.6118731774105446E-5</v>
      </c>
      <c r="J146" s="28">
        <v>0</v>
      </c>
      <c r="K146" s="27">
        <f>Table3[[#This Row],[Incentive Disbursements]]/'1.) CLM Reference'!$B$5</f>
        <v>0</v>
      </c>
      <c r="L146" s="26">
        <v>18.369740596095138</v>
      </c>
      <c r="M146" s="47">
        <f>Table3[[#This Row],[CLM $ Collected ]]/'1.) CLM Reference'!$B$4</f>
        <v>2.6118731774105446E-5</v>
      </c>
      <c r="N146" s="28">
        <v>0</v>
      </c>
      <c r="O146" s="29">
        <f>Table3[[#This Row],[Incentive Disbursements]]/'1.) CLM Reference'!$B$5</f>
        <v>0</v>
      </c>
    </row>
    <row r="147" spans="1:15" s="25" customFormat="1" ht="15.75" thickBot="1">
      <c r="A147" s="65" t="s">
        <v>149</v>
      </c>
      <c r="B147" s="65" t="s">
        <v>144</v>
      </c>
      <c r="C147" s="104" t="s">
        <v>49</v>
      </c>
      <c r="D147" s="9">
        <f>Table3[[#This Row],[Residential CLM $ Collected]]+Table3[[#This Row],[C&amp;I CLM $ Collected]]</f>
        <v>105097.51482243567</v>
      </c>
      <c r="E147" s="24">
        <f>Table3[[#This Row],[CLM $ Collected ]]/'1.) CLM Reference'!$B$4</f>
        <v>4.66372048538623E-3</v>
      </c>
      <c r="F147" s="7">
        <f>Table3[[#This Row],[Residential Incentive Disbursements]]+Table3[[#This Row],[C&amp;I Incentive Disbursements]]</f>
        <v>183169.5</v>
      </c>
      <c r="G147" s="10">
        <f>Table3[[#This Row],[Incentive Disbursements]]/'1.) CLM Reference'!$B$5</f>
        <v>5.6550243218931595E-3</v>
      </c>
      <c r="H147" s="26">
        <v>72990.430697992429</v>
      </c>
      <c r="I147" s="27">
        <f>Table3[[#This Row],[CLM $ Collected ]]/'1.) CLM Reference'!$B$4</f>
        <v>4.66372048538623E-3</v>
      </c>
      <c r="J147" s="28">
        <v>16644.32</v>
      </c>
      <c r="K147" s="27">
        <f>Table3[[#This Row],[Incentive Disbursements]]/'1.) CLM Reference'!$B$5</f>
        <v>5.6550243218931595E-3</v>
      </c>
      <c r="L147" s="26">
        <v>32107.084124443241</v>
      </c>
      <c r="M147" s="47">
        <f>Table3[[#This Row],[CLM $ Collected ]]/'1.) CLM Reference'!$B$4</f>
        <v>4.66372048538623E-3</v>
      </c>
      <c r="N147" s="28">
        <v>166525.18</v>
      </c>
      <c r="O147" s="29">
        <f>Table3[[#This Row],[Incentive Disbursements]]/'1.) CLM Reference'!$B$5</f>
        <v>5.6550243218931595E-3</v>
      </c>
    </row>
    <row r="148" spans="1:15" s="25" customFormat="1" ht="15.75" thickBot="1">
      <c r="A148" s="65" t="s">
        <v>150</v>
      </c>
      <c r="B148" s="65" t="s">
        <v>144</v>
      </c>
      <c r="C148" s="104" t="s">
        <v>68</v>
      </c>
      <c r="D148" s="9">
        <f>Table3[[#This Row],[Residential CLM $ Collected]]+Table3[[#This Row],[C&amp;I CLM $ Collected]]</f>
        <v>90009.596018087686</v>
      </c>
      <c r="E148" s="24">
        <f>Table3[[#This Row],[CLM $ Collected ]]/'1.) CLM Reference'!$B$4</f>
        <v>3.9941914662789159E-3</v>
      </c>
      <c r="F148" s="7">
        <f>Table3[[#This Row],[Residential Incentive Disbursements]]+Table3[[#This Row],[C&amp;I Incentive Disbursements]]</f>
        <v>48652.79</v>
      </c>
      <c r="G148" s="10">
        <f>Table3[[#This Row],[Incentive Disbursements]]/'1.) CLM Reference'!$B$5</f>
        <v>1.5020661779278771E-3</v>
      </c>
      <c r="H148" s="26">
        <v>62628.382733155522</v>
      </c>
      <c r="I148" s="27">
        <f>Table3[[#This Row],[CLM $ Collected ]]/'1.) CLM Reference'!$B$4</f>
        <v>3.9941914662789159E-3</v>
      </c>
      <c r="J148" s="28">
        <v>30193.84</v>
      </c>
      <c r="K148" s="27">
        <f>Table3[[#This Row],[Incentive Disbursements]]/'1.) CLM Reference'!$B$5</f>
        <v>1.5020661779278771E-3</v>
      </c>
      <c r="L148" s="26">
        <v>27381.213284932168</v>
      </c>
      <c r="M148" s="47">
        <f>Table3[[#This Row],[CLM $ Collected ]]/'1.) CLM Reference'!$B$4</f>
        <v>3.9941914662789159E-3</v>
      </c>
      <c r="N148" s="28">
        <v>18458.95</v>
      </c>
      <c r="O148" s="29">
        <f>Table3[[#This Row],[Incentive Disbursements]]/'1.) CLM Reference'!$B$5</f>
        <v>1.5020661779278771E-3</v>
      </c>
    </row>
    <row r="149" spans="1:15" s="25" customFormat="1" ht="15.75" thickBot="1">
      <c r="A149" s="65" t="s">
        <v>151</v>
      </c>
      <c r="B149" s="65" t="s">
        <v>144</v>
      </c>
      <c r="C149" s="104" t="s">
        <v>49</v>
      </c>
      <c r="D149" s="9">
        <f>Table3[[#This Row],[Residential CLM $ Collected]]+Table3[[#This Row],[C&amp;I CLM $ Collected]]</f>
        <v>48540.9799988011</v>
      </c>
      <c r="E149" s="24">
        <f>Table3[[#This Row],[CLM $ Collected ]]/'1.) CLM Reference'!$B$4</f>
        <v>2.1540144234961987E-3</v>
      </c>
      <c r="F149" s="7">
        <f>Table3[[#This Row],[Residential Incentive Disbursements]]+Table3[[#This Row],[C&amp;I Incentive Disbursements]]</f>
        <v>43541.44999999999</v>
      </c>
      <c r="G149" s="10">
        <f>Table3[[#This Row],[Incentive Disbursements]]/'1.) CLM Reference'!$B$5</f>
        <v>1.3442628754268306E-3</v>
      </c>
      <c r="H149" s="26">
        <v>43723.814457031222</v>
      </c>
      <c r="I149" s="27">
        <f>Table3[[#This Row],[CLM $ Collected ]]/'1.) CLM Reference'!$B$4</f>
        <v>2.1540144234961987E-3</v>
      </c>
      <c r="J149" s="28">
        <v>39063.44999999999</v>
      </c>
      <c r="K149" s="27">
        <f>Table3[[#This Row],[Incentive Disbursements]]/'1.) CLM Reference'!$B$5</f>
        <v>1.3442628754268306E-3</v>
      </c>
      <c r="L149" s="26">
        <v>4817.1655417698812</v>
      </c>
      <c r="M149" s="47">
        <f>Table3[[#This Row],[CLM $ Collected ]]/'1.) CLM Reference'!$B$4</f>
        <v>2.1540144234961987E-3</v>
      </c>
      <c r="N149" s="28">
        <v>4478</v>
      </c>
      <c r="O149" s="29">
        <f>Table3[[#This Row],[Incentive Disbursements]]/'1.) CLM Reference'!$B$5</f>
        <v>1.3442628754268306E-3</v>
      </c>
    </row>
    <row r="150" spans="1:15" s="25" customFormat="1" ht="15.75" thickBot="1">
      <c r="A150" s="65" t="s">
        <v>152</v>
      </c>
      <c r="B150" s="65" t="s">
        <v>153</v>
      </c>
      <c r="C150" s="104" t="s">
        <v>45</v>
      </c>
      <c r="D150" s="9">
        <f>Table3[[#This Row],[Residential CLM $ Collected]]+Table3[[#This Row],[C&amp;I CLM $ Collected]]</f>
        <v>222.77292352952367</v>
      </c>
      <c r="E150" s="24">
        <f>Table3[[#This Row],[CLM $ Collected ]]/'1.) CLM Reference'!$B$4</f>
        <v>9.8855871978452329E-6</v>
      </c>
      <c r="F150" s="7">
        <f>Table3[[#This Row],[Residential Incentive Disbursements]]+Table3[[#This Row],[C&amp;I Incentive Disbursements]]</f>
        <v>0</v>
      </c>
      <c r="G150" s="10">
        <f>Table3[[#This Row],[Incentive Disbursements]]/'1.) CLM Reference'!$B$5</f>
        <v>0</v>
      </c>
      <c r="H150" s="26">
        <v>222.77292352952367</v>
      </c>
      <c r="I150" s="27">
        <f>Table3[[#This Row],[CLM $ Collected ]]/'1.) CLM Reference'!$B$4</f>
        <v>9.8855871978452329E-6</v>
      </c>
      <c r="J150" s="28">
        <v>0</v>
      </c>
      <c r="K150" s="27">
        <f>Table3[[#This Row],[Incentive Disbursements]]/'1.) CLM Reference'!$B$5</f>
        <v>0</v>
      </c>
      <c r="L150" s="26">
        <v>0</v>
      </c>
      <c r="M150" s="47">
        <f>Table3[[#This Row],[CLM $ Collected ]]/'1.) CLM Reference'!$B$4</f>
        <v>9.8855871978452329E-6</v>
      </c>
      <c r="N150" s="28">
        <v>0</v>
      </c>
      <c r="O150" s="29">
        <f>Table3[[#This Row],[Incentive Disbursements]]/'1.) CLM Reference'!$B$5</f>
        <v>0</v>
      </c>
    </row>
    <row r="151" spans="1:15" s="25" customFormat="1" ht="15.75" thickBot="1">
      <c r="A151" s="65" t="s">
        <v>154</v>
      </c>
      <c r="B151" s="65" t="s">
        <v>144</v>
      </c>
      <c r="C151" s="104" t="s">
        <v>45</v>
      </c>
      <c r="D151" s="9">
        <f>Table3[[#This Row],[Residential CLM $ Collected]]+Table3[[#This Row],[C&amp;I CLM $ Collected]]</f>
        <v>162.66384522815179</v>
      </c>
      <c r="E151" s="24">
        <f>Table3[[#This Row],[CLM $ Collected ]]/'1.) CLM Reference'!$B$4</f>
        <v>7.2182364017258454E-6</v>
      </c>
      <c r="F151" s="7">
        <f>Table3[[#This Row],[Residential Incentive Disbursements]]+Table3[[#This Row],[C&amp;I Incentive Disbursements]]</f>
        <v>0</v>
      </c>
      <c r="G151" s="10">
        <f>Table3[[#This Row],[Incentive Disbursements]]/'1.) CLM Reference'!$B$5</f>
        <v>0</v>
      </c>
      <c r="H151" s="26">
        <v>162.66384522815179</v>
      </c>
      <c r="I151" s="27">
        <f>Table3[[#This Row],[CLM $ Collected ]]/'1.) CLM Reference'!$B$4</f>
        <v>7.2182364017258454E-6</v>
      </c>
      <c r="J151" s="28">
        <v>0</v>
      </c>
      <c r="K151" s="27">
        <f>Table3[[#This Row],[Incentive Disbursements]]/'1.) CLM Reference'!$B$5</f>
        <v>0</v>
      </c>
      <c r="L151" s="26">
        <v>0</v>
      </c>
      <c r="M151" s="47">
        <f>Table3[[#This Row],[CLM $ Collected ]]/'1.) CLM Reference'!$B$4</f>
        <v>7.2182364017258454E-6</v>
      </c>
      <c r="N151" s="28">
        <v>0</v>
      </c>
      <c r="O151" s="29">
        <f>Table3[[#This Row],[Incentive Disbursements]]/'1.) CLM Reference'!$B$5</f>
        <v>0</v>
      </c>
    </row>
    <row r="152" spans="1:15" s="25" customFormat="1" ht="15.75" thickBot="1">
      <c r="A152" s="65" t="s">
        <v>155</v>
      </c>
      <c r="B152" s="65" t="s">
        <v>144</v>
      </c>
      <c r="C152" s="104" t="s">
        <v>45</v>
      </c>
      <c r="D152" s="9">
        <f>Table3[[#This Row],[Residential CLM $ Collected]]+Table3[[#This Row],[C&amp;I CLM $ Collected]]</f>
        <v>487.82071879527336</v>
      </c>
      <c r="E152" s="24">
        <f>Table3[[#This Row],[CLM $ Collected ]]/'1.) CLM Reference'!$B$4</f>
        <v>2.164712917603342E-5</v>
      </c>
      <c r="F152" s="7">
        <f>Table3[[#This Row],[Residential Incentive Disbursements]]+Table3[[#This Row],[C&amp;I Incentive Disbursements]]</f>
        <v>0</v>
      </c>
      <c r="G152" s="10">
        <f>Table3[[#This Row],[Incentive Disbursements]]/'1.) CLM Reference'!$B$5</f>
        <v>0</v>
      </c>
      <c r="H152" s="26">
        <v>42.958139292954321</v>
      </c>
      <c r="I152" s="27">
        <f>Table3[[#This Row],[CLM $ Collected ]]/'1.) CLM Reference'!$B$4</f>
        <v>2.164712917603342E-5</v>
      </c>
      <c r="J152" s="28">
        <v>0</v>
      </c>
      <c r="K152" s="27">
        <f>Table3[[#This Row],[Incentive Disbursements]]/'1.) CLM Reference'!$B$5</f>
        <v>0</v>
      </c>
      <c r="L152" s="26">
        <v>444.86257950231902</v>
      </c>
      <c r="M152" s="47">
        <f>Table3[[#This Row],[CLM $ Collected ]]/'1.) CLM Reference'!$B$4</f>
        <v>2.164712917603342E-5</v>
      </c>
      <c r="N152" s="28">
        <v>0</v>
      </c>
      <c r="O152" s="29">
        <f>Table3[[#This Row],[Incentive Disbursements]]/'1.) CLM Reference'!$B$5</f>
        <v>0</v>
      </c>
    </row>
    <row r="153" spans="1:15" s="25" customFormat="1" ht="15.75" thickBot="1">
      <c r="A153" s="65" t="s">
        <v>155</v>
      </c>
      <c r="B153" s="65" t="s">
        <v>145</v>
      </c>
      <c r="C153" s="104" t="s">
        <v>45</v>
      </c>
      <c r="D153" s="9">
        <f>Table3[[#This Row],[Residential CLM $ Collected]]+Table3[[#This Row],[C&amp;I CLM $ Collected]]</f>
        <v>137.62762928127472</v>
      </c>
      <c r="E153" s="24">
        <f>Table3[[#This Row],[CLM $ Collected ]]/'1.) CLM Reference'!$B$4</f>
        <v>6.1072499679811888E-6</v>
      </c>
      <c r="F153" s="7">
        <f>Table3[[#This Row],[Residential Incentive Disbursements]]+Table3[[#This Row],[C&amp;I Incentive Disbursements]]</f>
        <v>0</v>
      </c>
      <c r="G153" s="10">
        <f>Table3[[#This Row],[Incentive Disbursements]]/'1.) CLM Reference'!$B$5</f>
        <v>0</v>
      </c>
      <c r="H153" s="26">
        <v>137.62762928127472</v>
      </c>
      <c r="I153" s="27">
        <f>Table3[[#This Row],[CLM $ Collected ]]/'1.) CLM Reference'!$B$4</f>
        <v>6.1072499679811888E-6</v>
      </c>
      <c r="J153" s="28">
        <v>0</v>
      </c>
      <c r="K153" s="27">
        <f>Table3[[#This Row],[Incentive Disbursements]]/'1.) CLM Reference'!$B$5</f>
        <v>0</v>
      </c>
      <c r="L153" s="26">
        <v>0</v>
      </c>
      <c r="M153" s="47">
        <f>Table3[[#This Row],[CLM $ Collected ]]/'1.) CLM Reference'!$B$4</f>
        <v>6.1072499679811888E-6</v>
      </c>
      <c r="N153" s="28">
        <v>0</v>
      </c>
      <c r="O153" s="29">
        <f>Table3[[#This Row],[Incentive Disbursements]]/'1.) CLM Reference'!$B$5</f>
        <v>0</v>
      </c>
    </row>
    <row r="154" spans="1:15" s="25" customFormat="1" ht="15.75" thickBot="1">
      <c r="A154" s="65" t="s">
        <v>156</v>
      </c>
      <c r="B154" s="65" t="s">
        <v>104</v>
      </c>
      <c r="C154" s="104" t="s">
        <v>68</v>
      </c>
      <c r="D154" s="9">
        <f>Table3[[#This Row],[Residential CLM $ Collected]]+Table3[[#This Row],[C&amp;I CLM $ Collected]]</f>
        <v>162576.62243119726</v>
      </c>
      <c r="E154" s="24">
        <f>Table3[[#This Row],[CLM $ Collected ]]/'1.) CLM Reference'!$B$4</f>
        <v>7.2143658749523358E-3</v>
      </c>
      <c r="F154" s="7">
        <f>Table3[[#This Row],[Residential Incentive Disbursements]]+Table3[[#This Row],[C&amp;I Incentive Disbursements]]</f>
        <v>246681.88</v>
      </c>
      <c r="G154" s="10">
        <f>Table3[[#This Row],[Incentive Disbursements]]/'1.) CLM Reference'!$B$5</f>
        <v>7.6158532461481285E-3</v>
      </c>
      <c r="H154" s="26">
        <v>46531.45779775433</v>
      </c>
      <c r="I154" s="27">
        <f>Table3[[#This Row],[CLM $ Collected ]]/'1.) CLM Reference'!$B$4</f>
        <v>7.2143658749523358E-3</v>
      </c>
      <c r="J154" s="28">
        <v>94655.95</v>
      </c>
      <c r="K154" s="27">
        <f>Table3[[#This Row],[Incentive Disbursements]]/'1.) CLM Reference'!$B$5</f>
        <v>7.6158532461481285E-3</v>
      </c>
      <c r="L154" s="26">
        <v>116045.16463344294</v>
      </c>
      <c r="M154" s="47">
        <f>Table3[[#This Row],[CLM $ Collected ]]/'1.) CLM Reference'!$B$4</f>
        <v>7.2143658749523358E-3</v>
      </c>
      <c r="N154" s="28">
        <v>152025.93</v>
      </c>
      <c r="O154" s="29">
        <f>Table3[[#This Row],[Incentive Disbursements]]/'1.) CLM Reference'!$B$5</f>
        <v>7.6158532461481285E-3</v>
      </c>
    </row>
    <row r="155" spans="1:15" s="25" customFormat="1" ht="15.75" thickBot="1">
      <c r="A155" s="65" t="s">
        <v>156</v>
      </c>
      <c r="B155" s="65" t="s">
        <v>157</v>
      </c>
      <c r="C155" s="104" t="s">
        <v>68</v>
      </c>
      <c r="D155" s="9">
        <f>Table3[[#This Row],[Residential CLM $ Collected]]+Table3[[#This Row],[C&amp;I CLM $ Collected]]</f>
        <v>25.248582890184547</v>
      </c>
      <c r="E155" s="24">
        <f>Table3[[#This Row],[CLM $ Collected ]]/'1.) CLM Reference'!$B$4</f>
        <v>1.1204102537616693E-6</v>
      </c>
      <c r="F155" s="7">
        <f>Table3[[#This Row],[Residential Incentive Disbursements]]+Table3[[#This Row],[C&amp;I Incentive Disbursements]]</f>
        <v>0</v>
      </c>
      <c r="G155" s="10">
        <f>Table3[[#This Row],[Incentive Disbursements]]/'1.) CLM Reference'!$B$5</f>
        <v>0</v>
      </c>
      <c r="H155" s="26">
        <v>0</v>
      </c>
      <c r="I155" s="27">
        <f>Table3[[#This Row],[CLM $ Collected ]]/'1.) CLM Reference'!$B$4</f>
        <v>1.1204102537616693E-6</v>
      </c>
      <c r="J155" s="28">
        <v>0</v>
      </c>
      <c r="K155" s="27">
        <f>Table3[[#This Row],[Incentive Disbursements]]/'1.) CLM Reference'!$B$5</f>
        <v>0</v>
      </c>
      <c r="L155" s="26">
        <v>25.248582890184547</v>
      </c>
      <c r="M155" s="47">
        <f>Table3[[#This Row],[CLM $ Collected ]]/'1.) CLM Reference'!$B$4</f>
        <v>1.1204102537616693E-6</v>
      </c>
      <c r="N155" s="28">
        <v>0</v>
      </c>
      <c r="O155" s="29">
        <f>Table3[[#This Row],[Incentive Disbursements]]/'1.) CLM Reference'!$B$5</f>
        <v>0</v>
      </c>
    </row>
    <row r="156" spans="1:15" s="25" customFormat="1" ht="15.75" thickBot="1">
      <c r="A156" s="65" t="s">
        <v>158</v>
      </c>
      <c r="B156" s="65" t="s">
        <v>104</v>
      </c>
      <c r="C156" s="104" t="s">
        <v>68</v>
      </c>
      <c r="D156" s="9">
        <f>Table3[[#This Row],[Residential CLM $ Collected]]+Table3[[#This Row],[C&amp;I CLM $ Collected]]</f>
        <v>64375.816426124904</v>
      </c>
      <c r="E156" s="24">
        <f>Table3[[#This Row],[CLM $ Collected ]]/'1.) CLM Reference'!$B$4</f>
        <v>2.8566880419316101E-3</v>
      </c>
      <c r="F156" s="7">
        <f>Table3[[#This Row],[Residential Incentive Disbursements]]+Table3[[#This Row],[C&amp;I Incentive Disbursements]]</f>
        <v>323104.08999999997</v>
      </c>
      <c r="G156" s="10">
        <f>Table3[[#This Row],[Incentive Disbursements]]/'1.) CLM Reference'!$B$5</f>
        <v>9.9752496319155531E-3</v>
      </c>
      <c r="H156" s="26">
        <v>8099.6844510918154</v>
      </c>
      <c r="I156" s="27">
        <f>Table3[[#This Row],[CLM $ Collected ]]/'1.) CLM Reference'!$B$4</f>
        <v>2.8566880419316101E-3</v>
      </c>
      <c r="J156" s="28">
        <v>214.68</v>
      </c>
      <c r="K156" s="27">
        <f>Table3[[#This Row],[Incentive Disbursements]]/'1.) CLM Reference'!$B$5</f>
        <v>9.9752496319155531E-3</v>
      </c>
      <c r="L156" s="26">
        <v>56276.131975033088</v>
      </c>
      <c r="M156" s="47">
        <f>Table3[[#This Row],[CLM $ Collected ]]/'1.) CLM Reference'!$B$4</f>
        <v>2.8566880419316101E-3</v>
      </c>
      <c r="N156" s="28">
        <v>322889.40999999997</v>
      </c>
      <c r="O156" s="29">
        <f>Table3[[#This Row],[Incentive Disbursements]]/'1.) CLM Reference'!$B$5</f>
        <v>9.9752496319155531E-3</v>
      </c>
    </row>
    <row r="157" spans="1:15" s="25" customFormat="1" ht="15.75" thickBot="1">
      <c r="A157" s="65" t="s">
        <v>159</v>
      </c>
      <c r="B157" s="65" t="s">
        <v>104</v>
      </c>
      <c r="C157" s="104" t="s">
        <v>68</v>
      </c>
      <c r="D157" s="9">
        <f>Table3[[#This Row],[Residential CLM $ Collected]]+Table3[[#This Row],[C&amp;I CLM $ Collected]]</f>
        <v>44820.186501892174</v>
      </c>
      <c r="E157" s="24">
        <f>Table3[[#This Row],[CLM $ Collected ]]/'1.) CLM Reference'!$B$4</f>
        <v>1.9889035654255408E-3</v>
      </c>
      <c r="F157" s="7">
        <f>Table3[[#This Row],[Residential Incentive Disbursements]]+Table3[[#This Row],[C&amp;I Incentive Disbursements]]</f>
        <v>373825.36</v>
      </c>
      <c r="G157" s="10">
        <f>Table3[[#This Row],[Incentive Disbursements]]/'1.) CLM Reference'!$B$5</f>
        <v>1.1541176358184446E-2</v>
      </c>
      <c r="H157" s="26">
        <v>25373.607003047804</v>
      </c>
      <c r="I157" s="27">
        <f>Table3[[#This Row],[CLM $ Collected ]]/'1.) CLM Reference'!$B$4</f>
        <v>1.9889035654255408E-3</v>
      </c>
      <c r="J157" s="28">
        <v>61389.36</v>
      </c>
      <c r="K157" s="27">
        <f>Table3[[#This Row],[Incentive Disbursements]]/'1.) CLM Reference'!$B$5</f>
        <v>1.1541176358184446E-2</v>
      </c>
      <c r="L157" s="26">
        <v>19446.57949884437</v>
      </c>
      <c r="M157" s="47">
        <f>Table3[[#This Row],[CLM $ Collected ]]/'1.) CLM Reference'!$B$4</f>
        <v>1.9889035654255408E-3</v>
      </c>
      <c r="N157" s="28">
        <v>312436</v>
      </c>
      <c r="O157" s="29">
        <f>Table3[[#This Row],[Incentive Disbursements]]/'1.) CLM Reference'!$B$5</f>
        <v>1.1541176358184446E-2</v>
      </c>
    </row>
    <row r="158" spans="1:15" s="25" customFormat="1" ht="15.75" thickBot="1">
      <c r="A158" s="65" t="s">
        <v>160</v>
      </c>
      <c r="B158" s="65" t="s">
        <v>104</v>
      </c>
      <c r="C158" s="104" t="s">
        <v>68</v>
      </c>
      <c r="D158" s="9">
        <f>Table3[[#This Row],[Residential CLM $ Collected]]+Table3[[#This Row],[C&amp;I CLM $ Collected]]</f>
        <v>48809.324098360914</v>
      </c>
      <c r="E158" s="24">
        <f>Table3[[#This Row],[CLM $ Collected ]]/'1.) CLM Reference'!$B$4</f>
        <v>2.1659222395503082E-3</v>
      </c>
      <c r="F158" s="7">
        <f>Table3[[#This Row],[Residential Incentive Disbursements]]+Table3[[#This Row],[C&amp;I Incentive Disbursements]]</f>
        <v>112494.14</v>
      </c>
      <c r="G158" s="10">
        <f>Table3[[#This Row],[Incentive Disbursements]]/'1.) CLM Reference'!$B$5</f>
        <v>3.4730514510901331E-3</v>
      </c>
      <c r="H158" s="26">
        <v>35035.037955222673</v>
      </c>
      <c r="I158" s="27">
        <f>Table3[[#This Row],[CLM $ Collected ]]/'1.) CLM Reference'!$B$4</f>
        <v>2.1659222395503082E-3</v>
      </c>
      <c r="J158" s="28">
        <v>5144.1399999999994</v>
      </c>
      <c r="K158" s="27">
        <f>Table3[[#This Row],[Incentive Disbursements]]/'1.) CLM Reference'!$B$5</f>
        <v>3.4730514510901331E-3</v>
      </c>
      <c r="L158" s="26">
        <v>13774.286143138244</v>
      </c>
      <c r="M158" s="47">
        <f>Table3[[#This Row],[CLM $ Collected ]]/'1.) CLM Reference'!$B$4</f>
        <v>2.1659222395503082E-3</v>
      </c>
      <c r="N158" s="28">
        <v>107350</v>
      </c>
      <c r="O158" s="29">
        <f>Table3[[#This Row],[Incentive Disbursements]]/'1.) CLM Reference'!$B$5</f>
        <v>3.4730514510901331E-3</v>
      </c>
    </row>
    <row r="159" spans="1:15" s="25" customFormat="1" ht="15.75" thickBot="1">
      <c r="A159" s="65" t="s">
        <v>161</v>
      </c>
      <c r="B159" s="65" t="s">
        <v>104</v>
      </c>
      <c r="C159" s="104" t="s">
        <v>68</v>
      </c>
      <c r="D159" s="9">
        <f>Table3[[#This Row],[Residential CLM $ Collected]]+Table3[[#This Row],[C&amp;I CLM $ Collected]]</f>
        <v>51277.757413877123</v>
      </c>
      <c r="E159" s="24">
        <f>Table3[[#This Row],[CLM $ Collected ]]/'1.) CLM Reference'!$B$4</f>
        <v>2.2754593969210864E-3</v>
      </c>
      <c r="F159" s="7">
        <f>Table3[[#This Row],[Residential Incentive Disbursements]]+Table3[[#This Row],[C&amp;I Incentive Disbursements]]</f>
        <v>191387.2</v>
      </c>
      <c r="G159" s="10">
        <f>Table3[[#This Row],[Incentive Disbursements]]/'1.) CLM Reference'!$B$5</f>
        <v>5.9087308252685653E-3</v>
      </c>
      <c r="H159" s="26">
        <v>35292.83757437989</v>
      </c>
      <c r="I159" s="27">
        <f>Table3[[#This Row],[CLM $ Collected ]]/'1.) CLM Reference'!$B$4</f>
        <v>2.2754593969210864E-3</v>
      </c>
      <c r="J159" s="28">
        <v>12947.480000000001</v>
      </c>
      <c r="K159" s="27">
        <f>Table3[[#This Row],[Incentive Disbursements]]/'1.) CLM Reference'!$B$5</f>
        <v>5.9087308252685653E-3</v>
      </c>
      <c r="L159" s="26">
        <v>15984.919839497232</v>
      </c>
      <c r="M159" s="47">
        <f>Table3[[#This Row],[CLM $ Collected ]]/'1.) CLM Reference'!$B$4</f>
        <v>2.2754593969210864E-3</v>
      </c>
      <c r="N159" s="28">
        <v>178439.72</v>
      </c>
      <c r="O159" s="29">
        <f>Table3[[#This Row],[Incentive Disbursements]]/'1.) CLM Reference'!$B$5</f>
        <v>5.9087308252685653E-3</v>
      </c>
    </row>
    <row r="160" spans="1:15" s="25" customFormat="1" ht="15.75" thickBot="1">
      <c r="A160" s="65" t="s">
        <v>162</v>
      </c>
      <c r="B160" s="65" t="s">
        <v>104</v>
      </c>
      <c r="C160" s="104" t="s">
        <v>68</v>
      </c>
      <c r="D160" s="9">
        <f>Table3[[#This Row],[Residential CLM $ Collected]]+Table3[[#This Row],[C&amp;I CLM $ Collected]]</f>
        <v>62240.088244008628</v>
      </c>
      <c r="E160" s="24">
        <f>Table3[[#This Row],[CLM $ Collected ]]/'1.) CLM Reference'!$B$4</f>
        <v>2.7619147326770504E-3</v>
      </c>
      <c r="F160" s="7">
        <f>Table3[[#This Row],[Residential Incentive Disbursements]]+Table3[[#This Row],[C&amp;I Incentive Disbursements]]</f>
        <v>26056.71</v>
      </c>
      <c r="G160" s="10">
        <f>Table3[[#This Row],[Incentive Disbursements]]/'1.) CLM Reference'!$B$5</f>
        <v>8.0445340953879708E-4</v>
      </c>
      <c r="H160" s="26">
        <v>43737.51212487468</v>
      </c>
      <c r="I160" s="27">
        <f>Table3[[#This Row],[CLM $ Collected ]]/'1.) CLM Reference'!$B$4</f>
        <v>2.7619147326770504E-3</v>
      </c>
      <c r="J160" s="28">
        <v>625.41</v>
      </c>
      <c r="K160" s="27">
        <f>Table3[[#This Row],[Incentive Disbursements]]/'1.) CLM Reference'!$B$5</f>
        <v>8.0445340953879708E-4</v>
      </c>
      <c r="L160" s="26">
        <v>18502.576119133952</v>
      </c>
      <c r="M160" s="47">
        <f>Table3[[#This Row],[CLM $ Collected ]]/'1.) CLM Reference'!$B$4</f>
        <v>2.7619147326770504E-3</v>
      </c>
      <c r="N160" s="28">
        <v>25431.3</v>
      </c>
      <c r="O160" s="29">
        <f>Table3[[#This Row],[Incentive Disbursements]]/'1.) CLM Reference'!$B$5</f>
        <v>8.0445340953879708E-4</v>
      </c>
    </row>
    <row r="161" spans="1:15" s="25" customFormat="1" ht="15.75" thickBot="1">
      <c r="A161" s="65" t="s">
        <v>163</v>
      </c>
      <c r="B161" s="65" t="s">
        <v>104</v>
      </c>
      <c r="C161" s="104" t="s">
        <v>68</v>
      </c>
      <c r="D161" s="9">
        <f>Table3[[#This Row],[Residential CLM $ Collected]]+Table3[[#This Row],[C&amp;I CLM $ Collected]]</f>
        <v>63864.422976622525</v>
      </c>
      <c r="E161" s="24">
        <f>Table3[[#This Row],[CLM $ Collected ]]/'1.) CLM Reference'!$B$4</f>
        <v>2.833994868733689E-3</v>
      </c>
      <c r="F161" s="7">
        <f>Table3[[#This Row],[Residential Incentive Disbursements]]+Table3[[#This Row],[C&amp;I Incentive Disbursements]]</f>
        <v>11176.130000000001</v>
      </c>
      <c r="G161" s="10">
        <f>Table3[[#This Row],[Incentive Disbursements]]/'1.) CLM Reference'!$B$5</f>
        <v>3.450426352347951E-4</v>
      </c>
      <c r="H161" s="26">
        <v>39184.120176710698</v>
      </c>
      <c r="I161" s="27">
        <f>Table3[[#This Row],[CLM $ Collected ]]/'1.) CLM Reference'!$B$4</f>
        <v>2.833994868733689E-3</v>
      </c>
      <c r="J161" s="28">
        <v>8071.130000000001</v>
      </c>
      <c r="K161" s="27">
        <f>Table3[[#This Row],[Incentive Disbursements]]/'1.) CLM Reference'!$B$5</f>
        <v>3.450426352347951E-4</v>
      </c>
      <c r="L161" s="26">
        <v>24680.302799911828</v>
      </c>
      <c r="M161" s="47">
        <f>Table3[[#This Row],[CLM $ Collected ]]/'1.) CLM Reference'!$B$4</f>
        <v>2.833994868733689E-3</v>
      </c>
      <c r="N161" s="28">
        <v>3105</v>
      </c>
      <c r="O161" s="29">
        <f>Table3[[#This Row],[Incentive Disbursements]]/'1.) CLM Reference'!$B$5</f>
        <v>3.450426352347951E-4</v>
      </c>
    </row>
    <row r="162" spans="1:15" s="25" customFormat="1" ht="15.75" thickBot="1">
      <c r="A162" s="65" t="s">
        <v>164</v>
      </c>
      <c r="B162" s="65" t="s">
        <v>104</v>
      </c>
      <c r="C162" s="104" t="s">
        <v>68</v>
      </c>
      <c r="D162" s="9">
        <f>Table3[[#This Row],[Residential CLM $ Collected]]+Table3[[#This Row],[C&amp;I CLM $ Collected]]</f>
        <v>61134.718304093316</v>
      </c>
      <c r="E162" s="24">
        <f>Table3[[#This Row],[CLM $ Collected ]]/'1.) CLM Reference'!$B$4</f>
        <v>2.7128637494885049E-3</v>
      </c>
      <c r="F162" s="7">
        <f>Table3[[#This Row],[Residential Incentive Disbursements]]+Table3[[#This Row],[C&amp;I Incentive Disbursements]]</f>
        <v>16050.259999999998</v>
      </c>
      <c r="G162" s="10">
        <f>Table3[[#This Row],[Incentive Disbursements]]/'1.) CLM Reference'!$B$5</f>
        <v>4.9552251151370116E-4</v>
      </c>
      <c r="H162" s="26">
        <v>42340.433104963166</v>
      </c>
      <c r="I162" s="27">
        <f>Table3[[#This Row],[CLM $ Collected ]]/'1.) CLM Reference'!$B$4</f>
        <v>2.7128637494885049E-3</v>
      </c>
      <c r="J162" s="28">
        <v>4095.2599999999993</v>
      </c>
      <c r="K162" s="27">
        <f>Table3[[#This Row],[Incentive Disbursements]]/'1.) CLM Reference'!$B$5</f>
        <v>4.9552251151370116E-4</v>
      </c>
      <c r="L162" s="26">
        <v>18794.28519913015</v>
      </c>
      <c r="M162" s="47">
        <f>Table3[[#This Row],[CLM $ Collected ]]/'1.) CLM Reference'!$B$4</f>
        <v>2.7128637494885049E-3</v>
      </c>
      <c r="N162" s="28">
        <v>11955</v>
      </c>
      <c r="O162" s="29">
        <f>Table3[[#This Row],[Incentive Disbursements]]/'1.) CLM Reference'!$B$5</f>
        <v>4.9552251151370116E-4</v>
      </c>
    </row>
    <row r="163" spans="1:15" s="25" customFormat="1" ht="15.75" thickBot="1">
      <c r="A163" s="65" t="s">
        <v>164</v>
      </c>
      <c r="B163" s="65" t="s">
        <v>165</v>
      </c>
      <c r="C163" s="104" t="s">
        <v>68</v>
      </c>
      <c r="D163" s="9">
        <f>Table3[[#This Row],[Residential CLM $ Collected]]+Table3[[#This Row],[C&amp;I CLM $ Collected]]</f>
        <v>43.290539725957295</v>
      </c>
      <c r="E163" s="24">
        <f>Table3[[#This Row],[CLM $ Collected ]]/'1.) CLM Reference'!$B$4</f>
        <v>1.9210252239025729E-6</v>
      </c>
      <c r="F163" s="7">
        <f>Table3[[#This Row],[Residential Incentive Disbursements]]+Table3[[#This Row],[C&amp;I Incentive Disbursements]]</f>
        <v>0</v>
      </c>
      <c r="G163" s="10">
        <f>Table3[[#This Row],[Incentive Disbursements]]/'1.) CLM Reference'!$B$5</f>
        <v>0</v>
      </c>
      <c r="H163" s="26">
        <v>43.290539725957295</v>
      </c>
      <c r="I163" s="27">
        <f>Table3[[#This Row],[CLM $ Collected ]]/'1.) CLM Reference'!$B$4</f>
        <v>1.9210252239025729E-6</v>
      </c>
      <c r="J163" s="28">
        <v>0</v>
      </c>
      <c r="K163" s="27">
        <f>Table3[[#This Row],[Incentive Disbursements]]/'1.) CLM Reference'!$B$5</f>
        <v>0</v>
      </c>
      <c r="L163" s="26">
        <v>0</v>
      </c>
      <c r="M163" s="47">
        <f>Table3[[#This Row],[CLM $ Collected ]]/'1.) CLM Reference'!$B$4</f>
        <v>1.9210252239025729E-6</v>
      </c>
      <c r="N163" s="28">
        <v>0</v>
      </c>
      <c r="O163" s="29">
        <f>Table3[[#This Row],[Incentive Disbursements]]/'1.) CLM Reference'!$B$5</f>
        <v>0</v>
      </c>
    </row>
    <row r="164" spans="1:15" s="25" customFormat="1" ht="15.75" thickBot="1">
      <c r="A164" s="65" t="s">
        <v>166</v>
      </c>
      <c r="B164" s="65" t="s">
        <v>104</v>
      </c>
      <c r="C164" s="104" t="s">
        <v>68</v>
      </c>
      <c r="D164" s="9">
        <f>Table3[[#This Row],[Residential CLM $ Collected]]+Table3[[#This Row],[C&amp;I CLM $ Collected]]</f>
        <v>58352.78059685578</v>
      </c>
      <c r="E164" s="24">
        <f>Table3[[#This Row],[CLM $ Collected ]]/'1.) CLM Reference'!$B$4</f>
        <v>2.5894147802504384E-3</v>
      </c>
      <c r="F164" s="7">
        <f>Table3[[#This Row],[Residential Incentive Disbursements]]+Table3[[#This Row],[C&amp;I Incentive Disbursements]]</f>
        <v>67181.52</v>
      </c>
      <c r="G164" s="10">
        <f>Table3[[#This Row],[Incentive Disbursements]]/'1.) CLM Reference'!$B$5</f>
        <v>2.0741069314583033E-3</v>
      </c>
      <c r="H164" s="26">
        <v>48936.578064128866</v>
      </c>
      <c r="I164" s="27">
        <f>Table3[[#This Row],[CLM $ Collected ]]/'1.) CLM Reference'!$B$4</f>
        <v>2.5894147802504384E-3</v>
      </c>
      <c r="J164" s="28">
        <v>54961.520000000004</v>
      </c>
      <c r="K164" s="27">
        <f>Table3[[#This Row],[Incentive Disbursements]]/'1.) CLM Reference'!$B$5</f>
        <v>2.0741069314583033E-3</v>
      </c>
      <c r="L164" s="26">
        <v>9416.2025327269184</v>
      </c>
      <c r="M164" s="47">
        <f>Table3[[#This Row],[CLM $ Collected ]]/'1.) CLM Reference'!$B$4</f>
        <v>2.5894147802504384E-3</v>
      </c>
      <c r="N164" s="28">
        <v>12220</v>
      </c>
      <c r="O164" s="29">
        <f>Table3[[#This Row],[Incentive Disbursements]]/'1.) CLM Reference'!$B$5</f>
        <v>2.0741069314583033E-3</v>
      </c>
    </row>
    <row r="165" spans="1:15" s="25" customFormat="1" ht="15.75" thickBot="1">
      <c r="A165" s="65" t="s">
        <v>167</v>
      </c>
      <c r="B165" s="65" t="s">
        <v>104</v>
      </c>
      <c r="C165" s="104" t="s">
        <v>49</v>
      </c>
      <c r="D165" s="9">
        <f>Table3[[#This Row],[Residential CLM $ Collected]]+Table3[[#This Row],[C&amp;I CLM $ Collected]]</f>
        <v>51340.179445191425</v>
      </c>
      <c r="E165" s="24">
        <f>Table3[[#This Row],[CLM $ Collected ]]/'1.) CLM Reference'!$B$4</f>
        <v>2.2782293854091279E-3</v>
      </c>
      <c r="F165" s="7">
        <f>Table3[[#This Row],[Residential Incentive Disbursements]]+Table3[[#This Row],[C&amp;I Incentive Disbursements]]</f>
        <v>88739.510000000009</v>
      </c>
      <c r="G165" s="10">
        <f>Table3[[#This Row],[Incentive Disbursements]]/'1.) CLM Reference'!$B$5</f>
        <v>2.7396705639469521E-3</v>
      </c>
      <c r="H165" s="26">
        <v>46361.264159384147</v>
      </c>
      <c r="I165" s="27">
        <f>Table3[[#This Row],[CLM $ Collected ]]/'1.) CLM Reference'!$B$4</f>
        <v>2.2782293854091279E-3</v>
      </c>
      <c r="J165" s="28">
        <v>88211.510000000009</v>
      </c>
      <c r="K165" s="27">
        <f>Table3[[#This Row],[Incentive Disbursements]]/'1.) CLM Reference'!$B$5</f>
        <v>2.7396705639469521E-3</v>
      </c>
      <c r="L165" s="26">
        <v>4978.9152858072748</v>
      </c>
      <c r="M165" s="47">
        <f>Table3[[#This Row],[CLM $ Collected ]]/'1.) CLM Reference'!$B$4</f>
        <v>2.2782293854091279E-3</v>
      </c>
      <c r="N165" s="28">
        <v>528</v>
      </c>
      <c r="O165" s="29">
        <f>Table3[[#This Row],[Incentive Disbursements]]/'1.) CLM Reference'!$B$5</f>
        <v>2.7396705639469521E-3</v>
      </c>
    </row>
    <row r="166" spans="1:15" s="25" customFormat="1" ht="15.75" thickBot="1">
      <c r="A166" s="65" t="s">
        <v>168</v>
      </c>
      <c r="B166" s="65" t="s">
        <v>104</v>
      </c>
      <c r="C166" s="104" t="s">
        <v>49</v>
      </c>
      <c r="D166" s="9">
        <f>Table3[[#This Row],[Residential CLM $ Collected]]+Table3[[#This Row],[C&amp;I CLM $ Collected]]</f>
        <v>39067.05982422152</v>
      </c>
      <c r="E166" s="24">
        <f>Table3[[#This Row],[CLM $ Collected ]]/'1.) CLM Reference'!$B$4</f>
        <v>1.7336075692546884E-3</v>
      </c>
      <c r="F166" s="7">
        <f>Table3[[#This Row],[Residential Incentive Disbursements]]+Table3[[#This Row],[C&amp;I Incentive Disbursements]]</f>
        <v>156937.90999999997</v>
      </c>
      <c r="G166" s="10">
        <f>Table3[[#This Row],[Incentive Disbursements]]/'1.) CLM Reference'!$B$5</f>
        <v>4.8451718112299232E-3</v>
      </c>
      <c r="H166" s="26">
        <v>38589.25728514314</v>
      </c>
      <c r="I166" s="27">
        <f>Table3[[#This Row],[CLM $ Collected ]]/'1.) CLM Reference'!$B$4</f>
        <v>1.7336075692546884E-3</v>
      </c>
      <c r="J166" s="28">
        <v>121501.10999999999</v>
      </c>
      <c r="K166" s="27">
        <f>Table3[[#This Row],[Incentive Disbursements]]/'1.) CLM Reference'!$B$5</f>
        <v>4.8451718112299232E-3</v>
      </c>
      <c r="L166" s="26">
        <v>477.80253907837806</v>
      </c>
      <c r="M166" s="47">
        <f>Table3[[#This Row],[CLM $ Collected ]]/'1.) CLM Reference'!$B$4</f>
        <v>1.7336075692546884E-3</v>
      </c>
      <c r="N166" s="28">
        <v>35436.800000000003</v>
      </c>
      <c r="O166" s="29">
        <f>Table3[[#This Row],[Incentive Disbursements]]/'1.) CLM Reference'!$B$5</f>
        <v>4.8451718112299232E-3</v>
      </c>
    </row>
    <row r="167" spans="1:15" s="25" customFormat="1" ht="15.75" thickBot="1">
      <c r="A167" s="65" t="s">
        <v>168</v>
      </c>
      <c r="B167" s="65" t="s">
        <v>165</v>
      </c>
      <c r="C167" s="104" t="s">
        <v>49</v>
      </c>
      <c r="D167" s="9">
        <f>Table3[[#This Row],[Residential CLM $ Collected]]+Table3[[#This Row],[C&amp;I CLM $ Collected]]</f>
        <v>22.243128975115955</v>
      </c>
      <c r="E167" s="24">
        <f>Table3[[#This Row],[CLM $ Collected ]]/'1.) CLM Reference'!$B$4</f>
        <v>9.8704271395569994E-7</v>
      </c>
      <c r="F167" s="7">
        <f>Table3[[#This Row],[Residential Incentive Disbursements]]+Table3[[#This Row],[C&amp;I Incentive Disbursements]]</f>
        <v>0</v>
      </c>
      <c r="G167" s="10">
        <f>Table3[[#This Row],[Incentive Disbursements]]/'1.) CLM Reference'!$B$5</f>
        <v>0</v>
      </c>
      <c r="H167" s="26">
        <v>0</v>
      </c>
      <c r="I167" s="27">
        <f>Table3[[#This Row],[CLM $ Collected ]]/'1.) CLM Reference'!$B$4</f>
        <v>9.8704271395569994E-7</v>
      </c>
      <c r="J167" s="28">
        <v>0</v>
      </c>
      <c r="K167" s="27">
        <f>Table3[[#This Row],[Incentive Disbursements]]/'1.) CLM Reference'!$B$5</f>
        <v>0</v>
      </c>
      <c r="L167" s="26">
        <v>22.243128975115955</v>
      </c>
      <c r="M167" s="47">
        <f>Table3[[#This Row],[CLM $ Collected ]]/'1.) CLM Reference'!$B$4</f>
        <v>9.8704271395569994E-7</v>
      </c>
      <c r="N167" s="28">
        <v>0</v>
      </c>
      <c r="O167" s="29">
        <f>Table3[[#This Row],[Incentive Disbursements]]/'1.) CLM Reference'!$B$5</f>
        <v>0</v>
      </c>
    </row>
    <row r="168" spans="1:15" s="25" customFormat="1" ht="15.75" thickBot="1">
      <c r="A168" s="65" t="s">
        <v>169</v>
      </c>
      <c r="B168" s="65" t="s">
        <v>104</v>
      </c>
      <c r="C168" s="104" t="s">
        <v>49</v>
      </c>
      <c r="D168" s="9">
        <f>Table3[[#This Row],[Residential CLM $ Collected]]+Table3[[#This Row],[C&amp;I CLM $ Collected]]</f>
        <v>84495.10515127705</v>
      </c>
      <c r="E168" s="24">
        <f>Table3[[#This Row],[CLM $ Collected ]]/'1.) CLM Reference'!$B$4</f>
        <v>3.7494849756880473E-3</v>
      </c>
      <c r="F168" s="7">
        <f>Table3[[#This Row],[Residential Incentive Disbursements]]+Table3[[#This Row],[C&amp;I Incentive Disbursements]]</f>
        <v>175063.79999999996</v>
      </c>
      <c r="G168" s="10">
        <f>Table3[[#This Row],[Incentive Disbursements]]/'1.) CLM Reference'!$B$5</f>
        <v>5.4047756142973549E-3</v>
      </c>
      <c r="H168" s="26">
        <v>52887.572710910477</v>
      </c>
      <c r="I168" s="27">
        <f>Table3[[#This Row],[CLM $ Collected ]]/'1.) CLM Reference'!$B$4</f>
        <v>3.7494849756880473E-3</v>
      </c>
      <c r="J168" s="28">
        <v>156693.26999999996</v>
      </c>
      <c r="K168" s="27">
        <f>Table3[[#This Row],[Incentive Disbursements]]/'1.) CLM Reference'!$B$5</f>
        <v>5.4047756142973549E-3</v>
      </c>
      <c r="L168" s="26">
        <v>31607.532440366576</v>
      </c>
      <c r="M168" s="47">
        <f>Table3[[#This Row],[CLM $ Collected ]]/'1.) CLM Reference'!$B$4</f>
        <v>3.7494849756880473E-3</v>
      </c>
      <c r="N168" s="28">
        <v>18370.53</v>
      </c>
      <c r="O168" s="29">
        <f>Table3[[#This Row],[Incentive Disbursements]]/'1.) CLM Reference'!$B$5</f>
        <v>5.4047756142973549E-3</v>
      </c>
    </row>
    <row r="169" spans="1:15" s="25" customFormat="1" ht="15.75" thickBot="1">
      <c r="A169" s="65" t="s">
        <v>169</v>
      </c>
      <c r="B169" s="65" t="s">
        <v>72</v>
      </c>
      <c r="C169" s="104" t="s">
        <v>49</v>
      </c>
      <c r="D169" s="9">
        <f>Table3[[#This Row],[Residential CLM $ Collected]]+Table3[[#This Row],[C&amp;I CLM $ Collected]]</f>
        <v>386.36933663915607</v>
      </c>
      <c r="E169" s="24">
        <f>Table3[[#This Row],[CLM $ Collected ]]/'1.) CLM Reference'!$B$4</f>
        <v>1.7145206461384914E-5</v>
      </c>
      <c r="F169" s="7">
        <f>Table3[[#This Row],[Residential Incentive Disbursements]]+Table3[[#This Row],[C&amp;I Incentive Disbursements]]</f>
        <v>0</v>
      </c>
      <c r="G169" s="10">
        <f>Table3[[#This Row],[Incentive Disbursements]]/'1.) CLM Reference'!$B$5</f>
        <v>0</v>
      </c>
      <c r="H169" s="26">
        <v>386.36933663915607</v>
      </c>
      <c r="I169" s="27">
        <f>Table3[[#This Row],[CLM $ Collected ]]/'1.) CLM Reference'!$B$4</f>
        <v>1.7145206461384914E-5</v>
      </c>
      <c r="J169" s="28">
        <v>0</v>
      </c>
      <c r="K169" s="27">
        <f>Table3[[#This Row],[Incentive Disbursements]]/'1.) CLM Reference'!$B$5</f>
        <v>0</v>
      </c>
      <c r="L169" s="26">
        <v>0</v>
      </c>
      <c r="M169" s="47">
        <f>Table3[[#This Row],[CLM $ Collected ]]/'1.) CLM Reference'!$B$4</f>
        <v>1.7145206461384914E-5</v>
      </c>
      <c r="N169" s="28">
        <v>0</v>
      </c>
      <c r="O169" s="29">
        <f>Table3[[#This Row],[Incentive Disbursements]]/'1.) CLM Reference'!$B$5</f>
        <v>0</v>
      </c>
    </row>
    <row r="170" spans="1:15" s="25" customFormat="1" ht="15.75" thickBot="1">
      <c r="A170" s="65" t="s">
        <v>169</v>
      </c>
      <c r="B170" s="65" t="s">
        <v>153</v>
      </c>
      <c r="C170" s="104" t="s">
        <v>49</v>
      </c>
      <c r="D170" s="9">
        <f>Table3[[#This Row],[Residential CLM $ Collected]]+Table3[[#This Row],[C&amp;I CLM $ Collected]]</f>
        <v>525.81593495658603</v>
      </c>
      <c r="E170" s="24">
        <f>Table3[[#This Row],[CLM $ Collected ]]/'1.) CLM Reference'!$B$4</f>
        <v>2.3333173496468336E-5</v>
      </c>
      <c r="F170" s="7">
        <f>Table3[[#This Row],[Residential Incentive Disbursements]]+Table3[[#This Row],[C&amp;I Incentive Disbursements]]</f>
        <v>200</v>
      </c>
      <c r="G170" s="10">
        <f>Table3[[#This Row],[Incentive Disbursements]]/'1.) CLM Reference'!$B$5</f>
        <v>6.1746353207200538E-6</v>
      </c>
      <c r="H170" s="26">
        <v>0</v>
      </c>
      <c r="I170" s="27">
        <f>Table3[[#This Row],[CLM $ Collected ]]/'1.) CLM Reference'!$B$4</f>
        <v>2.3333173496468336E-5</v>
      </c>
      <c r="J170" s="28">
        <v>0</v>
      </c>
      <c r="K170" s="27">
        <f>Table3[[#This Row],[Incentive Disbursements]]/'1.) CLM Reference'!$B$5</f>
        <v>6.1746353207200538E-6</v>
      </c>
      <c r="L170" s="26">
        <v>525.81593495658603</v>
      </c>
      <c r="M170" s="47">
        <f>Table3[[#This Row],[CLM $ Collected ]]/'1.) CLM Reference'!$B$4</f>
        <v>2.3333173496468336E-5</v>
      </c>
      <c r="N170" s="28">
        <v>200</v>
      </c>
      <c r="O170" s="29">
        <f>Table3[[#This Row],[Incentive Disbursements]]/'1.) CLM Reference'!$B$5</f>
        <v>6.1746353207200538E-6</v>
      </c>
    </row>
    <row r="171" spans="1:15" s="25" customFormat="1" ht="15.75" thickBot="1">
      <c r="A171" s="65" t="s">
        <v>170</v>
      </c>
      <c r="B171" s="65" t="s">
        <v>171</v>
      </c>
      <c r="C171" s="104" t="s">
        <v>68</v>
      </c>
      <c r="D171" s="9">
        <f>Table3[[#This Row],[Residential CLM $ Collected]]+Table3[[#This Row],[C&amp;I CLM $ Collected]]</f>
        <v>160.44784234146528</v>
      </c>
      <c r="E171" s="24">
        <f>Table3[[#This Row],[CLM $ Collected ]]/'1.) CLM Reference'!$B$4</f>
        <v>7.1199008885048546E-6</v>
      </c>
      <c r="F171" s="7">
        <f>Table3[[#This Row],[Residential Incentive Disbursements]]+Table3[[#This Row],[C&amp;I Incentive Disbursements]]</f>
        <v>0</v>
      </c>
      <c r="G171" s="10">
        <f>Table3[[#This Row],[Incentive Disbursements]]/'1.) CLM Reference'!$B$5</f>
        <v>0</v>
      </c>
      <c r="H171" s="26">
        <v>137.23521210342398</v>
      </c>
      <c r="I171" s="27">
        <f>Table3[[#This Row],[CLM $ Collected ]]/'1.) CLM Reference'!$B$4</f>
        <v>7.1199008885048546E-6</v>
      </c>
      <c r="J171" s="28">
        <v>0</v>
      </c>
      <c r="K171" s="27">
        <f>Table3[[#This Row],[Incentive Disbursements]]/'1.) CLM Reference'!$B$5</f>
        <v>0</v>
      </c>
      <c r="L171" s="26">
        <v>23.212630238041307</v>
      </c>
      <c r="M171" s="47">
        <f>Table3[[#This Row],[CLM $ Collected ]]/'1.) CLM Reference'!$B$4</f>
        <v>7.1199008885048546E-6</v>
      </c>
      <c r="N171" s="28">
        <v>0</v>
      </c>
      <c r="O171" s="29">
        <f>Table3[[#This Row],[Incentive Disbursements]]/'1.) CLM Reference'!$B$5</f>
        <v>0</v>
      </c>
    </row>
    <row r="172" spans="1:15" s="25" customFormat="1" ht="15.75" thickBot="1">
      <c r="A172" s="65" t="s">
        <v>170</v>
      </c>
      <c r="B172" s="65" t="s">
        <v>104</v>
      </c>
      <c r="C172" s="104" t="s">
        <v>68</v>
      </c>
      <c r="D172" s="9">
        <f>Table3[[#This Row],[Residential CLM $ Collected]]+Table3[[#This Row],[C&amp;I CLM $ Collected]]</f>
        <v>91716.481474903412</v>
      </c>
      <c r="E172" s="24">
        <f>Table3[[#This Row],[CLM $ Collected ]]/'1.) CLM Reference'!$B$4</f>
        <v>4.069934805068693E-3</v>
      </c>
      <c r="F172" s="7">
        <f>Table3[[#This Row],[Residential Incentive Disbursements]]+Table3[[#This Row],[C&amp;I Incentive Disbursements]]</f>
        <v>98231.86</v>
      </c>
      <c r="G172" s="10">
        <f>Table3[[#This Row],[Incentive Disbursements]]/'1.) CLM Reference'!$B$5</f>
        <v>3.0327295618801371E-3</v>
      </c>
      <c r="H172" s="26">
        <v>58797.59239295865</v>
      </c>
      <c r="I172" s="27">
        <f>Table3[[#This Row],[CLM $ Collected ]]/'1.) CLM Reference'!$B$4</f>
        <v>4.069934805068693E-3</v>
      </c>
      <c r="J172" s="28">
        <v>13128.220000000001</v>
      </c>
      <c r="K172" s="27">
        <f>Table3[[#This Row],[Incentive Disbursements]]/'1.) CLM Reference'!$B$5</f>
        <v>3.0327295618801371E-3</v>
      </c>
      <c r="L172" s="26">
        <v>32918.88908194477</v>
      </c>
      <c r="M172" s="47">
        <f>Table3[[#This Row],[CLM $ Collected ]]/'1.) CLM Reference'!$B$4</f>
        <v>4.069934805068693E-3</v>
      </c>
      <c r="N172" s="28">
        <v>85103.64</v>
      </c>
      <c r="O172" s="29">
        <f>Table3[[#This Row],[Incentive Disbursements]]/'1.) CLM Reference'!$B$5</f>
        <v>3.0327295618801371E-3</v>
      </c>
    </row>
    <row r="173" spans="1:15" s="25" customFormat="1" ht="15.75" thickBot="1">
      <c r="A173" s="65" t="s">
        <v>172</v>
      </c>
      <c r="B173" s="65" t="s">
        <v>171</v>
      </c>
      <c r="C173" s="104" t="s">
        <v>49</v>
      </c>
      <c r="D173" s="9">
        <f>Table3[[#This Row],[Residential CLM $ Collected]]+Table3[[#This Row],[C&amp;I CLM $ Collected]]</f>
        <v>106.86212253777688</v>
      </c>
      <c r="E173" s="24">
        <f>Table3[[#This Row],[CLM $ Collected ]]/'1.) CLM Reference'!$B$4</f>
        <v>4.7420252594297607E-6</v>
      </c>
      <c r="F173" s="7">
        <f>Table3[[#This Row],[Residential Incentive Disbursements]]+Table3[[#This Row],[C&amp;I Incentive Disbursements]]</f>
        <v>0</v>
      </c>
      <c r="G173" s="10">
        <f>Table3[[#This Row],[Incentive Disbursements]]/'1.) CLM Reference'!$B$5</f>
        <v>0</v>
      </c>
      <c r="H173" s="26">
        <v>106.86212253777688</v>
      </c>
      <c r="I173" s="27">
        <f>Table3[[#This Row],[CLM $ Collected ]]/'1.) CLM Reference'!$B$4</f>
        <v>4.7420252594297607E-6</v>
      </c>
      <c r="J173" s="28">
        <v>0</v>
      </c>
      <c r="K173" s="27">
        <f>Table3[[#This Row],[Incentive Disbursements]]/'1.) CLM Reference'!$B$5</f>
        <v>0</v>
      </c>
      <c r="L173" s="26">
        <v>0</v>
      </c>
      <c r="M173" s="47">
        <f>Table3[[#This Row],[CLM $ Collected ]]/'1.) CLM Reference'!$B$4</f>
        <v>4.7420252594297607E-6</v>
      </c>
      <c r="N173" s="28">
        <v>0</v>
      </c>
      <c r="O173" s="29">
        <f>Table3[[#This Row],[Incentive Disbursements]]/'1.) CLM Reference'!$B$5</f>
        <v>0</v>
      </c>
    </row>
    <row r="174" spans="1:15" s="25" customFormat="1" ht="15.75" thickBot="1">
      <c r="A174" s="65" t="s">
        <v>172</v>
      </c>
      <c r="B174" s="65" t="s">
        <v>104</v>
      </c>
      <c r="C174" s="104" t="s">
        <v>49</v>
      </c>
      <c r="D174" s="9">
        <f>Table3[[#This Row],[Residential CLM $ Collected]]+Table3[[#This Row],[C&amp;I CLM $ Collected]]</f>
        <v>68885.760867691744</v>
      </c>
      <c r="E174" s="24">
        <f>Table3[[#This Row],[CLM $ Collected ]]/'1.) CLM Reference'!$B$4</f>
        <v>3.056817610319834E-3</v>
      </c>
      <c r="F174" s="7">
        <f>Table3[[#This Row],[Residential Incentive Disbursements]]+Table3[[#This Row],[C&amp;I Incentive Disbursements]]</f>
        <v>24032.21</v>
      </c>
      <c r="G174" s="10">
        <f>Table3[[#This Row],[Incentive Disbursements]]/'1.) CLM Reference'!$B$5</f>
        <v>7.419506635048084E-4</v>
      </c>
      <c r="H174" s="26">
        <v>57643.950523494932</v>
      </c>
      <c r="I174" s="27">
        <f>Table3[[#This Row],[CLM $ Collected ]]/'1.) CLM Reference'!$B$4</f>
        <v>3.056817610319834E-3</v>
      </c>
      <c r="J174" s="28">
        <v>21939.71</v>
      </c>
      <c r="K174" s="27">
        <f>Table3[[#This Row],[Incentive Disbursements]]/'1.) CLM Reference'!$B$5</f>
        <v>7.419506635048084E-4</v>
      </c>
      <c r="L174" s="26">
        <v>11241.810344196805</v>
      </c>
      <c r="M174" s="47">
        <f>Table3[[#This Row],[CLM $ Collected ]]/'1.) CLM Reference'!$B$4</f>
        <v>3.056817610319834E-3</v>
      </c>
      <c r="N174" s="28">
        <v>2092.5</v>
      </c>
      <c r="O174" s="29">
        <f>Table3[[#This Row],[Incentive Disbursements]]/'1.) CLM Reference'!$B$5</f>
        <v>7.419506635048084E-4</v>
      </c>
    </row>
    <row r="175" spans="1:15" s="25" customFormat="1" ht="15.75" thickBot="1">
      <c r="A175" s="65" t="s">
        <v>173</v>
      </c>
      <c r="B175" s="65" t="s">
        <v>171</v>
      </c>
      <c r="C175" s="104" t="s">
        <v>68</v>
      </c>
      <c r="D175" s="9">
        <f>Table3[[#This Row],[Residential CLM $ Collected]]+Table3[[#This Row],[C&amp;I CLM $ Collected]]</f>
        <v>72.546394502899958</v>
      </c>
      <c r="E175" s="24">
        <f>Table3[[#This Row],[CLM $ Collected ]]/'1.) CLM Reference'!$B$4</f>
        <v>3.2192588640722008E-6</v>
      </c>
      <c r="F175" s="7">
        <f>Table3[[#This Row],[Residential Incentive Disbursements]]+Table3[[#This Row],[C&amp;I Incentive Disbursements]]</f>
        <v>0</v>
      </c>
      <c r="G175" s="10">
        <f>Table3[[#This Row],[Incentive Disbursements]]/'1.) CLM Reference'!$B$5</f>
        <v>0</v>
      </c>
      <c r="H175" s="26">
        <v>72.546394502899958</v>
      </c>
      <c r="I175" s="27">
        <f>Table3[[#This Row],[CLM $ Collected ]]/'1.) CLM Reference'!$B$4</f>
        <v>3.2192588640722008E-6</v>
      </c>
      <c r="J175" s="28">
        <v>0</v>
      </c>
      <c r="K175" s="27">
        <f>Table3[[#This Row],[Incentive Disbursements]]/'1.) CLM Reference'!$B$5</f>
        <v>0</v>
      </c>
      <c r="L175" s="26">
        <v>0</v>
      </c>
      <c r="M175" s="47">
        <f>Table3[[#This Row],[CLM $ Collected ]]/'1.) CLM Reference'!$B$4</f>
        <v>3.2192588640722008E-6</v>
      </c>
      <c r="N175" s="28">
        <v>0</v>
      </c>
      <c r="O175" s="29">
        <f>Table3[[#This Row],[Incentive Disbursements]]/'1.) CLM Reference'!$B$5</f>
        <v>0</v>
      </c>
    </row>
    <row r="176" spans="1:15" s="25" customFormat="1" ht="15.75" thickBot="1">
      <c r="A176" s="65" t="s">
        <v>173</v>
      </c>
      <c r="B176" s="65" t="s">
        <v>104</v>
      </c>
      <c r="C176" s="104" t="s">
        <v>68</v>
      </c>
      <c r="D176" s="9">
        <f>Table3[[#This Row],[Residential CLM $ Collected]]+Table3[[#This Row],[C&amp;I CLM $ Collected]]</f>
        <v>86652.799462007606</v>
      </c>
      <c r="E176" s="24">
        <f>Table3[[#This Row],[CLM $ Collected ]]/'1.) CLM Reference'!$B$4</f>
        <v>3.8452330357174099E-3</v>
      </c>
      <c r="F176" s="7">
        <f>Table3[[#This Row],[Residential Incentive Disbursements]]+Table3[[#This Row],[C&amp;I Incentive Disbursements]]</f>
        <v>406474.04</v>
      </c>
      <c r="G176" s="10">
        <f>Table3[[#This Row],[Incentive Disbursements]]/'1.) CLM Reference'!$B$5</f>
        <v>1.2549144821698879E-2</v>
      </c>
      <c r="H176" s="26">
        <v>76444.735997759344</v>
      </c>
      <c r="I176" s="27">
        <f>Table3[[#This Row],[CLM $ Collected ]]/'1.) CLM Reference'!$B$4</f>
        <v>3.8452330357174099E-3</v>
      </c>
      <c r="J176" s="28">
        <v>387080.04</v>
      </c>
      <c r="K176" s="27">
        <f>Table3[[#This Row],[Incentive Disbursements]]/'1.) CLM Reference'!$B$5</f>
        <v>1.2549144821698879E-2</v>
      </c>
      <c r="L176" s="26">
        <v>10208.063464248266</v>
      </c>
      <c r="M176" s="47">
        <f>Table3[[#This Row],[CLM $ Collected ]]/'1.) CLM Reference'!$B$4</f>
        <v>3.8452330357174099E-3</v>
      </c>
      <c r="N176" s="28">
        <v>19394</v>
      </c>
      <c r="O176" s="29">
        <f>Table3[[#This Row],[Incentive Disbursements]]/'1.) CLM Reference'!$B$5</f>
        <v>1.2549144821698879E-2</v>
      </c>
    </row>
    <row r="177" spans="1:15" s="25" customFormat="1" ht="15.75" thickBot="1">
      <c r="A177" s="65" t="s">
        <v>174</v>
      </c>
      <c r="B177" s="65" t="s">
        <v>104</v>
      </c>
      <c r="C177" s="104" t="s">
        <v>68</v>
      </c>
      <c r="D177" s="9">
        <f>Table3[[#This Row],[Residential CLM $ Collected]]+Table3[[#This Row],[C&amp;I CLM $ Collected]]</f>
        <v>73215.082607303033</v>
      </c>
      <c r="E177" s="24">
        <f>Table3[[#This Row],[CLM $ Collected ]]/'1.) CLM Reference'!$B$4</f>
        <v>3.2489320149179427E-3</v>
      </c>
      <c r="F177" s="7">
        <f>Table3[[#This Row],[Residential Incentive Disbursements]]+Table3[[#This Row],[C&amp;I Incentive Disbursements]]</f>
        <v>246638.64</v>
      </c>
      <c r="G177" s="10">
        <f>Table3[[#This Row],[Incentive Disbursements]]/'1.) CLM Reference'!$B$5</f>
        <v>7.6145182899917891E-3</v>
      </c>
      <c r="H177" s="26">
        <v>49034.474608320976</v>
      </c>
      <c r="I177" s="27">
        <f>Table3[[#This Row],[CLM $ Collected ]]/'1.) CLM Reference'!$B$4</f>
        <v>3.2489320149179427E-3</v>
      </c>
      <c r="J177" s="28">
        <v>147072.87000000002</v>
      </c>
      <c r="K177" s="27">
        <f>Table3[[#This Row],[Incentive Disbursements]]/'1.) CLM Reference'!$B$5</f>
        <v>7.6145182899917891E-3</v>
      </c>
      <c r="L177" s="26">
        <v>24180.607998982061</v>
      </c>
      <c r="M177" s="47">
        <f>Table3[[#This Row],[CLM $ Collected ]]/'1.) CLM Reference'!$B$4</f>
        <v>3.2489320149179427E-3</v>
      </c>
      <c r="N177" s="28">
        <v>99565.76999999999</v>
      </c>
      <c r="O177" s="29">
        <f>Table3[[#This Row],[Incentive Disbursements]]/'1.) CLM Reference'!$B$5</f>
        <v>7.6145182899917891E-3</v>
      </c>
    </row>
    <row r="178" spans="1:15" s="25" customFormat="1" ht="15.75" thickBot="1">
      <c r="A178" s="65" t="s">
        <v>175</v>
      </c>
      <c r="B178" s="65" t="s">
        <v>171</v>
      </c>
      <c r="C178" s="104" t="s">
        <v>49</v>
      </c>
      <c r="D178" s="9">
        <f>Table3[[#This Row],[Residential CLM $ Collected]]+Table3[[#This Row],[C&amp;I CLM $ Collected]]</f>
        <v>205.0449004360315</v>
      </c>
      <c r="E178" s="24">
        <f>Table3[[#This Row],[CLM $ Collected ]]/'1.) CLM Reference'!$B$4</f>
        <v>9.0989030920773028E-6</v>
      </c>
      <c r="F178" s="7">
        <f>Table3[[#This Row],[Residential Incentive Disbursements]]+Table3[[#This Row],[C&amp;I Incentive Disbursements]]</f>
        <v>0</v>
      </c>
      <c r="G178" s="10">
        <f>Table3[[#This Row],[Incentive Disbursements]]/'1.) CLM Reference'!$B$5</f>
        <v>0</v>
      </c>
      <c r="H178" s="26">
        <v>199.04322595125549</v>
      </c>
      <c r="I178" s="27">
        <f>Table3[[#This Row],[CLM $ Collected ]]/'1.) CLM Reference'!$B$4</f>
        <v>9.0989030920773028E-6</v>
      </c>
      <c r="J178" s="28">
        <v>0</v>
      </c>
      <c r="K178" s="27">
        <f>Table3[[#This Row],[Incentive Disbursements]]/'1.) CLM Reference'!$B$5</f>
        <v>0</v>
      </c>
      <c r="L178" s="26">
        <v>6.001674484775994</v>
      </c>
      <c r="M178" s="47">
        <f>Table3[[#This Row],[CLM $ Collected ]]/'1.) CLM Reference'!$B$4</f>
        <v>9.0989030920773028E-6</v>
      </c>
      <c r="N178" s="28">
        <v>0</v>
      </c>
      <c r="O178" s="29">
        <f>Table3[[#This Row],[Incentive Disbursements]]/'1.) CLM Reference'!$B$5</f>
        <v>0</v>
      </c>
    </row>
    <row r="179" spans="1:15" s="25" customFormat="1" ht="15.75" thickBot="1">
      <c r="A179" s="65" t="s">
        <v>175</v>
      </c>
      <c r="B179" s="65" t="s">
        <v>104</v>
      </c>
      <c r="C179" s="104" t="s">
        <v>49</v>
      </c>
      <c r="D179" s="9">
        <f>Table3[[#This Row],[Residential CLM $ Collected]]+Table3[[#This Row],[C&amp;I CLM $ Collected]]</f>
        <v>61977.805835678599</v>
      </c>
      <c r="E179" s="24">
        <f>Table3[[#This Row],[CLM $ Collected ]]/'1.) CLM Reference'!$B$4</f>
        <v>2.7502759052247376E-3</v>
      </c>
      <c r="F179" s="7">
        <f>Table3[[#This Row],[Residential Incentive Disbursements]]+Table3[[#This Row],[C&amp;I Incentive Disbursements]]</f>
        <v>13184.75</v>
      </c>
      <c r="G179" s="10">
        <f>Table3[[#This Row],[Incentive Disbursements]]/'1.) CLM Reference'!$B$5</f>
        <v>4.0705511522431861E-4</v>
      </c>
      <c r="H179" s="26">
        <v>45653.154286961602</v>
      </c>
      <c r="I179" s="27">
        <f>Table3[[#This Row],[CLM $ Collected ]]/'1.) CLM Reference'!$B$4</f>
        <v>2.7502759052247376E-3</v>
      </c>
      <c r="J179" s="28">
        <v>6789.7499999999991</v>
      </c>
      <c r="K179" s="27">
        <f>Table3[[#This Row],[Incentive Disbursements]]/'1.) CLM Reference'!$B$5</f>
        <v>4.0705511522431861E-4</v>
      </c>
      <c r="L179" s="26">
        <v>16324.651548716996</v>
      </c>
      <c r="M179" s="47">
        <f>Table3[[#This Row],[CLM $ Collected ]]/'1.) CLM Reference'!$B$4</f>
        <v>2.7502759052247376E-3</v>
      </c>
      <c r="N179" s="28">
        <v>6395</v>
      </c>
      <c r="O179" s="29">
        <f>Table3[[#This Row],[Incentive Disbursements]]/'1.) CLM Reference'!$B$5</f>
        <v>4.0705511522431861E-4</v>
      </c>
    </row>
    <row r="180" spans="1:15" s="25" customFormat="1" ht="15.75" thickBot="1">
      <c r="A180" s="65" t="s">
        <v>176</v>
      </c>
      <c r="B180" s="65" t="s">
        <v>171</v>
      </c>
      <c r="C180" s="104" t="s">
        <v>49</v>
      </c>
      <c r="D180" s="9">
        <f>Table3[[#This Row],[Residential CLM $ Collected]]+Table3[[#This Row],[C&amp;I CLM $ Collected]]</f>
        <v>35.820763328751482</v>
      </c>
      <c r="E180" s="24">
        <f>Table3[[#This Row],[CLM $ Collected ]]/'1.) CLM Reference'!$B$4</f>
        <v>1.5895525980868147E-6</v>
      </c>
      <c r="F180" s="7">
        <f>Table3[[#This Row],[Residential Incentive Disbursements]]+Table3[[#This Row],[C&amp;I Incentive Disbursements]]</f>
        <v>0</v>
      </c>
      <c r="G180" s="10">
        <f>Table3[[#This Row],[Incentive Disbursements]]/'1.) CLM Reference'!$B$5</f>
        <v>0</v>
      </c>
      <c r="H180" s="26">
        <v>35.820763328751482</v>
      </c>
      <c r="I180" s="27">
        <f>Table3[[#This Row],[CLM $ Collected ]]/'1.) CLM Reference'!$B$4</f>
        <v>1.5895525980868147E-6</v>
      </c>
      <c r="J180" s="28">
        <v>0</v>
      </c>
      <c r="K180" s="27">
        <f>Table3[[#This Row],[Incentive Disbursements]]/'1.) CLM Reference'!$B$5</f>
        <v>0</v>
      </c>
      <c r="L180" s="26">
        <v>0</v>
      </c>
      <c r="M180" s="47">
        <f>Table3[[#This Row],[CLM $ Collected ]]/'1.) CLM Reference'!$B$4</f>
        <v>1.5895525980868147E-6</v>
      </c>
      <c r="N180" s="28">
        <v>0</v>
      </c>
      <c r="O180" s="29">
        <f>Table3[[#This Row],[Incentive Disbursements]]/'1.) CLM Reference'!$B$5</f>
        <v>0</v>
      </c>
    </row>
    <row r="181" spans="1:15" s="25" customFormat="1" ht="15.75" thickBot="1">
      <c r="A181" s="65" t="s">
        <v>176</v>
      </c>
      <c r="B181" s="65" t="s">
        <v>104</v>
      </c>
      <c r="C181" s="104" t="s">
        <v>49</v>
      </c>
      <c r="D181" s="9">
        <f>Table3[[#This Row],[Residential CLM $ Collected]]+Table3[[#This Row],[C&amp;I CLM $ Collected]]</f>
        <v>78492.793565671309</v>
      </c>
      <c r="E181" s="24">
        <f>Table3[[#This Row],[CLM $ Collected ]]/'1.) CLM Reference'!$B$4</f>
        <v>3.4831313559211523E-3</v>
      </c>
      <c r="F181" s="7">
        <f>Table3[[#This Row],[Residential Incentive Disbursements]]+Table3[[#This Row],[C&amp;I Incentive Disbursements]]</f>
        <v>61558.439999999995</v>
      </c>
      <c r="G181" s="10">
        <f>Table3[[#This Row],[Incentive Disbursements]]/'1.) CLM Reference'!$B$5</f>
        <v>1.9005045895621306E-3</v>
      </c>
      <c r="H181" s="26">
        <v>62574.880113460269</v>
      </c>
      <c r="I181" s="27">
        <f>Table3[[#This Row],[CLM $ Collected ]]/'1.) CLM Reference'!$B$4</f>
        <v>3.4831313559211523E-3</v>
      </c>
      <c r="J181" s="28">
        <v>42454.439999999995</v>
      </c>
      <c r="K181" s="27">
        <f>Table3[[#This Row],[Incentive Disbursements]]/'1.) CLM Reference'!$B$5</f>
        <v>1.9005045895621306E-3</v>
      </c>
      <c r="L181" s="26">
        <v>15917.913452211045</v>
      </c>
      <c r="M181" s="47">
        <f>Table3[[#This Row],[CLM $ Collected ]]/'1.) CLM Reference'!$B$4</f>
        <v>3.4831313559211523E-3</v>
      </c>
      <c r="N181" s="28">
        <v>19104</v>
      </c>
      <c r="O181" s="29">
        <f>Table3[[#This Row],[Incentive Disbursements]]/'1.) CLM Reference'!$B$5</f>
        <v>1.9005045895621306E-3</v>
      </c>
    </row>
    <row r="182" spans="1:15" s="25" customFormat="1" ht="15.75" thickBot="1">
      <c r="A182" s="65" t="s">
        <v>177</v>
      </c>
      <c r="B182" s="65" t="s">
        <v>104</v>
      </c>
      <c r="C182" s="104" t="s">
        <v>49</v>
      </c>
      <c r="D182" s="9">
        <f>Table3[[#This Row],[Residential CLM $ Collected]]+Table3[[#This Row],[C&amp;I CLM $ Collected]]</f>
        <v>89671.59094445032</v>
      </c>
      <c r="E182" s="24">
        <f>Table3[[#This Row],[CLM $ Collected ]]/'1.) CLM Reference'!$B$4</f>
        <v>3.9791924323935727E-3</v>
      </c>
      <c r="F182" s="7">
        <f>Table3[[#This Row],[Residential Incentive Disbursements]]+Table3[[#This Row],[C&amp;I Incentive Disbursements]]</f>
        <v>56862.51</v>
      </c>
      <c r="G182" s="10">
        <f>Table3[[#This Row],[Incentive Disbursements]]/'1.) CLM Reference'!$B$5</f>
        <v>1.7555263133539863E-3</v>
      </c>
      <c r="H182" s="26">
        <v>44277.376594798101</v>
      </c>
      <c r="I182" s="27">
        <f>Table3[[#This Row],[CLM $ Collected ]]/'1.) CLM Reference'!$B$4</f>
        <v>3.9791924323935727E-3</v>
      </c>
      <c r="J182" s="28">
        <v>6260.79</v>
      </c>
      <c r="K182" s="27">
        <f>Table3[[#This Row],[Incentive Disbursements]]/'1.) CLM Reference'!$B$5</f>
        <v>1.7555263133539863E-3</v>
      </c>
      <c r="L182" s="26">
        <v>45394.214349652219</v>
      </c>
      <c r="M182" s="47">
        <f>Table3[[#This Row],[CLM $ Collected ]]/'1.) CLM Reference'!$B$4</f>
        <v>3.9791924323935727E-3</v>
      </c>
      <c r="N182" s="28">
        <v>50601.72</v>
      </c>
      <c r="O182" s="29">
        <f>Table3[[#This Row],[Incentive Disbursements]]/'1.) CLM Reference'!$B$5</f>
        <v>1.7555263133539863E-3</v>
      </c>
    </row>
    <row r="183" spans="1:15" s="25" customFormat="1" ht="15.75" thickBot="1">
      <c r="A183" s="65" t="s">
        <v>178</v>
      </c>
      <c r="B183" s="65" t="s">
        <v>104</v>
      </c>
      <c r="C183" s="104" t="s">
        <v>68</v>
      </c>
      <c r="D183" s="9">
        <f>Table3[[#This Row],[Residential CLM $ Collected]]+Table3[[#This Row],[C&amp;I CLM $ Collected]]</f>
        <v>33517.417611620775</v>
      </c>
      <c r="E183" s="24">
        <f>Table3[[#This Row],[CLM $ Collected ]]/'1.) CLM Reference'!$B$4</f>
        <v>1.4873412315853497E-3</v>
      </c>
      <c r="F183" s="7">
        <f>Table3[[#This Row],[Residential Incentive Disbursements]]+Table3[[#This Row],[C&amp;I Incentive Disbursements]]</f>
        <v>26571.13</v>
      </c>
      <c r="G183" s="10">
        <f>Table3[[#This Row],[Incentive Disbursements]]/'1.) CLM Reference'!$B$5</f>
        <v>8.2033518904722118E-4</v>
      </c>
      <c r="H183" s="26">
        <v>13446.054565565863</v>
      </c>
      <c r="I183" s="27">
        <f>Table3[[#This Row],[CLM $ Collected ]]/'1.) CLM Reference'!$B$4</f>
        <v>1.4873412315853497E-3</v>
      </c>
      <c r="J183" s="28">
        <v>6610.13</v>
      </c>
      <c r="K183" s="27">
        <f>Table3[[#This Row],[Incentive Disbursements]]/'1.) CLM Reference'!$B$5</f>
        <v>8.2033518904722118E-4</v>
      </c>
      <c r="L183" s="26">
        <v>20071.36304605491</v>
      </c>
      <c r="M183" s="47">
        <f>Table3[[#This Row],[CLM $ Collected ]]/'1.) CLM Reference'!$B$4</f>
        <v>1.4873412315853497E-3</v>
      </c>
      <c r="N183" s="28">
        <v>19961</v>
      </c>
      <c r="O183" s="29">
        <f>Table3[[#This Row],[Incentive Disbursements]]/'1.) CLM Reference'!$B$5</f>
        <v>8.2033518904722118E-4</v>
      </c>
    </row>
    <row r="184" spans="1:15" s="25" customFormat="1" ht="15.75" thickBot="1">
      <c r="A184" s="65" t="s">
        <v>179</v>
      </c>
      <c r="B184" s="65" t="s">
        <v>104</v>
      </c>
      <c r="C184" s="104" t="s">
        <v>49</v>
      </c>
      <c r="D184" s="9">
        <f>Table3[[#This Row],[Residential CLM $ Collected]]+Table3[[#This Row],[C&amp;I CLM $ Collected]]</f>
        <v>48252.982723640198</v>
      </c>
      <c r="E184" s="24">
        <f>Table3[[#This Row],[CLM $ Collected ]]/'1.) CLM Reference'!$B$4</f>
        <v>2.1412344943592199E-3</v>
      </c>
      <c r="F184" s="7">
        <f>Table3[[#This Row],[Residential Incentive Disbursements]]+Table3[[#This Row],[C&amp;I Incentive Disbursements]]</f>
        <v>41583.020000000004</v>
      </c>
      <c r="G184" s="10">
        <f>Table3[[#This Row],[Incentive Disbursements]]/'1.) CLM Reference'!$B$5</f>
        <v>1.2837999201710422E-3</v>
      </c>
      <c r="H184" s="26">
        <v>24301.232422780689</v>
      </c>
      <c r="I184" s="27">
        <f>Table3[[#This Row],[CLM $ Collected ]]/'1.) CLM Reference'!$B$4</f>
        <v>2.1412344943592199E-3</v>
      </c>
      <c r="J184" s="28">
        <v>16554.62</v>
      </c>
      <c r="K184" s="27">
        <f>Table3[[#This Row],[Incentive Disbursements]]/'1.) CLM Reference'!$B$5</f>
        <v>1.2837999201710422E-3</v>
      </c>
      <c r="L184" s="26">
        <v>23951.750300859509</v>
      </c>
      <c r="M184" s="47">
        <f>Table3[[#This Row],[CLM $ Collected ]]/'1.) CLM Reference'!$B$4</f>
        <v>2.1412344943592199E-3</v>
      </c>
      <c r="N184" s="28">
        <v>25028.400000000001</v>
      </c>
      <c r="O184" s="29">
        <f>Table3[[#This Row],[Incentive Disbursements]]/'1.) CLM Reference'!$B$5</f>
        <v>1.2837999201710422E-3</v>
      </c>
    </row>
    <row r="185" spans="1:15" s="25" customFormat="1" ht="15.75" thickBot="1">
      <c r="A185" s="65" t="s">
        <v>180</v>
      </c>
      <c r="B185" s="65" t="s">
        <v>181</v>
      </c>
      <c r="C185" s="104" t="s">
        <v>68</v>
      </c>
      <c r="D185" s="9">
        <f>Table3[[#This Row],[Residential CLM $ Collected]]+Table3[[#This Row],[C&amp;I CLM $ Collected]]</f>
        <v>20.2210263410145</v>
      </c>
      <c r="E185" s="24">
        <f>Table3[[#This Row],[CLM $ Collected ]]/'1.) CLM Reference'!$B$4</f>
        <v>8.9731155814154521E-7</v>
      </c>
      <c r="F185" s="7">
        <f>Table3[[#This Row],[Residential Incentive Disbursements]]+Table3[[#This Row],[C&amp;I Incentive Disbursements]]</f>
        <v>0</v>
      </c>
      <c r="G185" s="10">
        <f>Table3[[#This Row],[Incentive Disbursements]]/'1.) CLM Reference'!$B$5</f>
        <v>0</v>
      </c>
      <c r="H185" s="26">
        <v>0</v>
      </c>
      <c r="I185" s="27">
        <f>Table3[[#This Row],[CLM $ Collected ]]/'1.) CLM Reference'!$B$4</f>
        <v>8.9731155814154521E-7</v>
      </c>
      <c r="J185" s="28">
        <v>0</v>
      </c>
      <c r="K185" s="27">
        <f>Table3[[#This Row],[Incentive Disbursements]]/'1.) CLM Reference'!$B$5</f>
        <v>0</v>
      </c>
      <c r="L185" s="26">
        <v>20.2210263410145</v>
      </c>
      <c r="M185" s="47">
        <f>Table3[[#This Row],[CLM $ Collected ]]/'1.) CLM Reference'!$B$4</f>
        <v>8.9731155814154521E-7</v>
      </c>
      <c r="N185" s="28">
        <v>0</v>
      </c>
      <c r="O185" s="29">
        <f>Table3[[#This Row],[Incentive Disbursements]]/'1.) CLM Reference'!$B$5</f>
        <v>0</v>
      </c>
    </row>
    <row r="186" spans="1:15" s="25" customFormat="1" ht="15.75" thickBot="1">
      <c r="A186" s="65" t="s">
        <v>180</v>
      </c>
      <c r="B186" s="65" t="s">
        <v>104</v>
      </c>
      <c r="C186" s="104" t="s">
        <v>68</v>
      </c>
      <c r="D186" s="9">
        <f>Table3[[#This Row],[Residential CLM $ Collected]]+Table3[[#This Row],[C&amp;I CLM $ Collected]]</f>
        <v>74280.301344915191</v>
      </c>
      <c r="E186" s="24">
        <f>Table3[[#This Row],[CLM $ Collected ]]/'1.) CLM Reference'!$B$4</f>
        <v>3.2962012815263152E-3</v>
      </c>
      <c r="F186" s="7">
        <f>Table3[[#This Row],[Residential Incentive Disbursements]]+Table3[[#This Row],[C&amp;I Incentive Disbursements]]</f>
        <v>61659.97</v>
      </c>
      <c r="G186" s="10">
        <f>Table3[[#This Row],[Incentive Disbursements]]/'1.) CLM Reference'!$B$5</f>
        <v>1.9036391431826944E-3</v>
      </c>
      <c r="H186" s="26">
        <v>45610.38543124852</v>
      </c>
      <c r="I186" s="27">
        <f>Table3[[#This Row],[CLM $ Collected ]]/'1.) CLM Reference'!$B$4</f>
        <v>3.2962012815263152E-3</v>
      </c>
      <c r="J186" s="28">
        <v>3306.3100000000004</v>
      </c>
      <c r="K186" s="27">
        <f>Table3[[#This Row],[Incentive Disbursements]]/'1.) CLM Reference'!$B$5</f>
        <v>1.9036391431826944E-3</v>
      </c>
      <c r="L186" s="26">
        <v>28669.915913666671</v>
      </c>
      <c r="M186" s="47">
        <f>Table3[[#This Row],[CLM $ Collected ]]/'1.) CLM Reference'!$B$4</f>
        <v>3.2962012815263152E-3</v>
      </c>
      <c r="N186" s="28">
        <v>58353.66</v>
      </c>
      <c r="O186" s="29">
        <f>Table3[[#This Row],[Incentive Disbursements]]/'1.) CLM Reference'!$B$5</f>
        <v>1.9036391431826944E-3</v>
      </c>
    </row>
    <row r="187" spans="1:15" s="25" customFormat="1" ht="15.75" thickBot="1">
      <c r="A187" s="65" t="s">
        <v>182</v>
      </c>
      <c r="B187" s="65" t="s">
        <v>104</v>
      </c>
      <c r="C187" s="104" t="s">
        <v>68</v>
      </c>
      <c r="D187" s="9">
        <f>Table3[[#This Row],[Residential CLM $ Collected]]+Table3[[#This Row],[C&amp;I CLM $ Collected]]</f>
        <v>72688.980438640225</v>
      </c>
      <c r="E187" s="24">
        <f>Table3[[#This Row],[CLM $ Collected ]]/'1.) CLM Reference'!$B$4</f>
        <v>3.2255861397510154E-3</v>
      </c>
      <c r="F187" s="7">
        <f>Table3[[#This Row],[Residential Incentive Disbursements]]+Table3[[#This Row],[C&amp;I Incentive Disbursements]]</f>
        <v>49797.91</v>
      </c>
      <c r="G187" s="10">
        <f>Table3[[#This Row],[Incentive Disbursements]]/'1.) CLM Reference'!$B$5</f>
        <v>1.537419669920192E-3</v>
      </c>
      <c r="H187" s="26">
        <v>46443.265499536952</v>
      </c>
      <c r="I187" s="27">
        <f>Table3[[#This Row],[CLM $ Collected ]]/'1.) CLM Reference'!$B$4</f>
        <v>3.2255861397510154E-3</v>
      </c>
      <c r="J187" s="28">
        <v>7860.9100000000035</v>
      </c>
      <c r="K187" s="27">
        <f>Table3[[#This Row],[Incentive Disbursements]]/'1.) CLM Reference'!$B$5</f>
        <v>1.537419669920192E-3</v>
      </c>
      <c r="L187" s="26">
        <v>26245.714939103276</v>
      </c>
      <c r="M187" s="47">
        <f>Table3[[#This Row],[CLM $ Collected ]]/'1.) CLM Reference'!$B$4</f>
        <v>3.2255861397510154E-3</v>
      </c>
      <c r="N187" s="28">
        <v>41937</v>
      </c>
      <c r="O187" s="29">
        <f>Table3[[#This Row],[Incentive Disbursements]]/'1.) CLM Reference'!$B$5</f>
        <v>1.537419669920192E-3</v>
      </c>
    </row>
    <row r="188" spans="1:15" s="25" customFormat="1" ht="15.75" thickBot="1">
      <c r="A188" s="65" t="s">
        <v>183</v>
      </c>
      <c r="B188" s="65" t="s">
        <v>181</v>
      </c>
      <c r="C188" s="104" t="s">
        <v>68</v>
      </c>
      <c r="D188" s="9">
        <f>Table3[[#This Row],[Residential CLM $ Collected]]+Table3[[#This Row],[C&amp;I CLM $ Collected]]</f>
        <v>607.64184154748591</v>
      </c>
      <c r="E188" s="24">
        <f>Table3[[#This Row],[CLM $ Collected ]]/'1.) CLM Reference'!$B$4</f>
        <v>2.6964212322153441E-5</v>
      </c>
      <c r="F188" s="7">
        <f>Table3[[#This Row],[Residential Incentive Disbursements]]+Table3[[#This Row],[C&amp;I Incentive Disbursements]]</f>
        <v>0</v>
      </c>
      <c r="G188" s="10">
        <f>Table3[[#This Row],[Incentive Disbursements]]/'1.) CLM Reference'!$B$5</f>
        <v>0</v>
      </c>
      <c r="H188" s="26">
        <v>293.88814950143865</v>
      </c>
      <c r="I188" s="27">
        <f>Table3[[#This Row],[CLM $ Collected ]]/'1.) CLM Reference'!$B$4</f>
        <v>2.6964212322153441E-5</v>
      </c>
      <c r="J188" s="28">
        <v>0</v>
      </c>
      <c r="K188" s="27">
        <f>Table3[[#This Row],[Incentive Disbursements]]/'1.) CLM Reference'!$B$5</f>
        <v>0</v>
      </c>
      <c r="L188" s="26">
        <v>313.75369204604721</v>
      </c>
      <c r="M188" s="47">
        <f>Table3[[#This Row],[CLM $ Collected ]]/'1.) CLM Reference'!$B$4</f>
        <v>2.6964212322153441E-5</v>
      </c>
      <c r="N188" s="28">
        <v>0</v>
      </c>
      <c r="O188" s="29">
        <f>Table3[[#This Row],[Incentive Disbursements]]/'1.) CLM Reference'!$B$5</f>
        <v>0</v>
      </c>
    </row>
    <row r="189" spans="1:15" s="25" customFormat="1" ht="15.75" thickBot="1">
      <c r="A189" s="65" t="s">
        <v>183</v>
      </c>
      <c r="B189" s="65" t="s">
        <v>171</v>
      </c>
      <c r="C189" s="104" t="s">
        <v>68</v>
      </c>
      <c r="D189" s="9">
        <f>Table3[[#This Row],[Residential CLM $ Collected]]+Table3[[#This Row],[C&amp;I CLM $ Collected]]</f>
        <v>508.73424603837736</v>
      </c>
      <c r="E189" s="24">
        <f>Table3[[#This Row],[CLM $ Collected ]]/'1.) CLM Reference'!$B$4</f>
        <v>2.2575170582056523E-5</v>
      </c>
      <c r="F189" s="7">
        <f>Table3[[#This Row],[Residential Incentive Disbursements]]+Table3[[#This Row],[C&amp;I Incentive Disbursements]]</f>
        <v>0</v>
      </c>
      <c r="G189" s="10">
        <f>Table3[[#This Row],[Incentive Disbursements]]/'1.) CLM Reference'!$B$5</f>
        <v>0</v>
      </c>
      <c r="H189" s="26">
        <v>167.34053465359651</v>
      </c>
      <c r="I189" s="27">
        <f>Table3[[#This Row],[CLM $ Collected ]]/'1.) CLM Reference'!$B$4</f>
        <v>2.2575170582056523E-5</v>
      </c>
      <c r="J189" s="28">
        <v>0</v>
      </c>
      <c r="K189" s="27">
        <f>Table3[[#This Row],[Incentive Disbursements]]/'1.) CLM Reference'!$B$5</f>
        <v>0</v>
      </c>
      <c r="L189" s="26">
        <v>341.39371138478089</v>
      </c>
      <c r="M189" s="47">
        <f>Table3[[#This Row],[CLM $ Collected ]]/'1.) CLM Reference'!$B$4</f>
        <v>2.2575170582056523E-5</v>
      </c>
      <c r="N189" s="28">
        <v>0</v>
      </c>
      <c r="O189" s="29">
        <f>Table3[[#This Row],[Incentive Disbursements]]/'1.) CLM Reference'!$B$5</f>
        <v>0</v>
      </c>
    </row>
    <row r="190" spans="1:15" s="25" customFormat="1" ht="15.75" thickBot="1">
      <c r="A190" s="65" t="s">
        <v>183</v>
      </c>
      <c r="B190" s="65" t="s">
        <v>104</v>
      </c>
      <c r="C190" s="104" t="s">
        <v>68</v>
      </c>
      <c r="D190" s="9">
        <f>Table3[[#This Row],[Residential CLM $ Collected]]+Table3[[#This Row],[C&amp;I CLM $ Collected]]</f>
        <v>74194.897516996731</v>
      </c>
      <c r="E190" s="24">
        <f>Table3[[#This Row],[CLM $ Collected ]]/'1.) CLM Reference'!$B$4</f>
        <v>3.2924114718199042E-3</v>
      </c>
      <c r="F190" s="7">
        <f>Table3[[#This Row],[Residential Incentive Disbursements]]+Table3[[#This Row],[C&amp;I Incentive Disbursements]]</f>
        <v>70927.76999999999</v>
      </c>
      <c r="G190" s="10">
        <f>Table3[[#This Row],[Incentive Disbursements]]/'1.) CLM Reference'!$B$5</f>
        <v>2.1897655693095407E-3</v>
      </c>
      <c r="H190" s="26">
        <v>55140.48127900566</v>
      </c>
      <c r="I190" s="27">
        <f>Table3[[#This Row],[CLM $ Collected ]]/'1.) CLM Reference'!$B$4</f>
        <v>3.2924114718199042E-3</v>
      </c>
      <c r="J190" s="28">
        <v>4573.8099999999995</v>
      </c>
      <c r="K190" s="27">
        <f>Table3[[#This Row],[Incentive Disbursements]]/'1.) CLM Reference'!$B$5</f>
        <v>2.1897655693095407E-3</v>
      </c>
      <c r="L190" s="26">
        <v>19054.416237991067</v>
      </c>
      <c r="M190" s="47">
        <f>Table3[[#This Row],[CLM $ Collected ]]/'1.) CLM Reference'!$B$4</f>
        <v>3.2924114718199042E-3</v>
      </c>
      <c r="N190" s="28">
        <v>66353.959999999992</v>
      </c>
      <c r="O190" s="29">
        <f>Table3[[#This Row],[Incentive Disbursements]]/'1.) CLM Reference'!$B$5</f>
        <v>2.1897655693095407E-3</v>
      </c>
    </row>
    <row r="191" spans="1:15" s="25" customFormat="1" ht="15.75" thickBot="1">
      <c r="A191" s="65" t="s">
        <v>184</v>
      </c>
      <c r="B191" s="65" t="s">
        <v>181</v>
      </c>
      <c r="C191" s="104" t="s">
        <v>49</v>
      </c>
      <c r="D191" s="9">
        <f>Table3[[#This Row],[Residential CLM $ Collected]]+Table3[[#This Row],[C&amp;I CLM $ Collected]]</f>
        <v>45.626576102339328</v>
      </c>
      <c r="E191" s="24">
        <f>Table3[[#This Row],[CLM $ Collected ]]/'1.) CLM Reference'!$B$4</f>
        <v>2.024687244089701E-6</v>
      </c>
      <c r="F191" s="7">
        <f>Table3[[#This Row],[Residential Incentive Disbursements]]+Table3[[#This Row],[C&amp;I Incentive Disbursements]]</f>
        <v>0</v>
      </c>
      <c r="G191" s="10">
        <f>Table3[[#This Row],[Incentive Disbursements]]/'1.) CLM Reference'!$B$5</f>
        <v>0</v>
      </c>
      <c r="H191" s="26">
        <v>45.626576102339328</v>
      </c>
      <c r="I191" s="27">
        <f>Table3[[#This Row],[CLM $ Collected ]]/'1.) CLM Reference'!$B$4</f>
        <v>2.024687244089701E-6</v>
      </c>
      <c r="J191" s="28">
        <v>0</v>
      </c>
      <c r="K191" s="27">
        <f>Table3[[#This Row],[Incentive Disbursements]]/'1.) CLM Reference'!$B$5</f>
        <v>0</v>
      </c>
      <c r="L191" s="26">
        <v>0</v>
      </c>
      <c r="M191" s="47">
        <f>Table3[[#This Row],[CLM $ Collected ]]/'1.) CLM Reference'!$B$4</f>
        <v>2.024687244089701E-6</v>
      </c>
      <c r="N191" s="28">
        <v>0</v>
      </c>
      <c r="O191" s="29">
        <f>Table3[[#This Row],[Incentive Disbursements]]/'1.) CLM Reference'!$B$5</f>
        <v>0</v>
      </c>
    </row>
    <row r="192" spans="1:15" s="25" customFormat="1" ht="15.75" thickBot="1">
      <c r="A192" s="65" t="s">
        <v>184</v>
      </c>
      <c r="B192" s="65" t="s">
        <v>104</v>
      </c>
      <c r="C192" s="104" t="s">
        <v>49</v>
      </c>
      <c r="D192" s="9">
        <f>Table3[[#This Row],[Residential CLM $ Collected]]+Table3[[#This Row],[C&amp;I CLM $ Collected]]</f>
        <v>86318.829360293254</v>
      </c>
      <c r="E192" s="24">
        <f>Table3[[#This Row],[CLM $ Collected ]]/'1.) CLM Reference'!$B$4</f>
        <v>3.8304130544123977E-3</v>
      </c>
      <c r="F192" s="7">
        <f>Table3[[#This Row],[Residential Incentive Disbursements]]+Table3[[#This Row],[C&amp;I Incentive Disbursements]]</f>
        <v>92226.540000000023</v>
      </c>
      <c r="G192" s="10">
        <f>Table3[[#This Row],[Incentive Disbursements]]/'1.) CLM Reference'!$B$5</f>
        <v>2.8473262569590047E-3</v>
      </c>
      <c r="H192" s="26">
        <v>69196.726089438715</v>
      </c>
      <c r="I192" s="27">
        <f>Table3[[#This Row],[CLM $ Collected ]]/'1.) CLM Reference'!$B$4</f>
        <v>3.8304130544123977E-3</v>
      </c>
      <c r="J192" s="28">
        <v>78996.540000000023</v>
      </c>
      <c r="K192" s="27">
        <f>Table3[[#This Row],[Incentive Disbursements]]/'1.) CLM Reference'!$B$5</f>
        <v>2.8473262569590047E-3</v>
      </c>
      <c r="L192" s="26">
        <v>17122.103270854543</v>
      </c>
      <c r="M192" s="47">
        <f>Table3[[#This Row],[CLM $ Collected ]]/'1.) CLM Reference'!$B$4</f>
        <v>3.8304130544123977E-3</v>
      </c>
      <c r="N192" s="28">
        <v>13230</v>
      </c>
      <c r="O192" s="29">
        <f>Table3[[#This Row],[Incentive Disbursements]]/'1.) CLM Reference'!$B$5</f>
        <v>2.8473262569590047E-3</v>
      </c>
    </row>
    <row r="193" spans="1:15" s="25" customFormat="1" ht="15.75" thickBot="1">
      <c r="A193" s="65" t="s">
        <v>184</v>
      </c>
      <c r="B193" s="65" t="s">
        <v>157</v>
      </c>
      <c r="C193" s="104" t="s">
        <v>49</v>
      </c>
      <c r="D193" s="9">
        <f>Table3[[#This Row],[Residential CLM $ Collected]]+Table3[[#This Row],[C&amp;I CLM $ Collected]]</f>
        <v>460.22686618334546</v>
      </c>
      <c r="E193" s="24">
        <f>Table3[[#This Row],[CLM $ Collected ]]/'1.) CLM Reference'!$B$4</f>
        <v>2.042264717077953E-5</v>
      </c>
      <c r="F193" s="7">
        <f>Table3[[#This Row],[Residential Incentive Disbursements]]+Table3[[#This Row],[C&amp;I Incentive Disbursements]]</f>
        <v>0</v>
      </c>
      <c r="G193" s="10">
        <f>Table3[[#This Row],[Incentive Disbursements]]/'1.) CLM Reference'!$B$5</f>
        <v>0</v>
      </c>
      <c r="H193" s="26">
        <v>460.22686618334546</v>
      </c>
      <c r="I193" s="27">
        <f>Table3[[#This Row],[CLM $ Collected ]]/'1.) CLM Reference'!$B$4</f>
        <v>2.042264717077953E-5</v>
      </c>
      <c r="J193" s="28">
        <v>0</v>
      </c>
      <c r="K193" s="27">
        <f>Table3[[#This Row],[Incentive Disbursements]]/'1.) CLM Reference'!$B$5</f>
        <v>0</v>
      </c>
      <c r="L193" s="26">
        <v>0</v>
      </c>
      <c r="M193" s="47">
        <f>Table3[[#This Row],[CLM $ Collected ]]/'1.) CLM Reference'!$B$4</f>
        <v>2.042264717077953E-5</v>
      </c>
      <c r="N193" s="28">
        <v>0</v>
      </c>
      <c r="O193" s="29">
        <f>Table3[[#This Row],[Incentive Disbursements]]/'1.) CLM Reference'!$B$5</f>
        <v>0</v>
      </c>
    </row>
    <row r="194" spans="1:15" s="25" customFormat="1" ht="15.75" thickBot="1">
      <c r="A194" s="65" t="s">
        <v>185</v>
      </c>
      <c r="B194" s="65" t="s">
        <v>181</v>
      </c>
      <c r="C194" s="104" t="s">
        <v>68</v>
      </c>
      <c r="D194" s="9">
        <f>Table3[[#This Row],[Residential CLM $ Collected]]+Table3[[#This Row],[C&amp;I CLM $ Collected]]</f>
        <v>150.46659600601475</v>
      </c>
      <c r="E194" s="24">
        <f>Table3[[#This Row],[CLM $ Collected ]]/'1.) CLM Reference'!$B$4</f>
        <v>6.6769813477053065E-6</v>
      </c>
      <c r="F194" s="7">
        <f>Table3[[#This Row],[Residential Incentive Disbursements]]+Table3[[#This Row],[C&amp;I Incentive Disbursements]]</f>
        <v>0</v>
      </c>
      <c r="G194" s="10">
        <f>Table3[[#This Row],[Incentive Disbursements]]/'1.) CLM Reference'!$B$5</f>
        <v>0</v>
      </c>
      <c r="H194" s="26">
        <v>0</v>
      </c>
      <c r="I194" s="27">
        <f>Table3[[#This Row],[CLM $ Collected ]]/'1.) CLM Reference'!$B$4</f>
        <v>6.6769813477053065E-6</v>
      </c>
      <c r="J194" s="28">
        <v>0</v>
      </c>
      <c r="K194" s="27">
        <f>Table3[[#This Row],[Incentive Disbursements]]/'1.) CLM Reference'!$B$5</f>
        <v>0</v>
      </c>
      <c r="L194" s="26">
        <v>150.46659600601475</v>
      </c>
      <c r="M194" s="47">
        <f>Table3[[#This Row],[CLM $ Collected ]]/'1.) CLM Reference'!$B$4</f>
        <v>6.6769813477053065E-6</v>
      </c>
      <c r="N194" s="28">
        <v>0</v>
      </c>
      <c r="O194" s="29">
        <f>Table3[[#This Row],[Incentive Disbursements]]/'1.) CLM Reference'!$B$5</f>
        <v>0</v>
      </c>
    </row>
    <row r="195" spans="1:15" s="25" customFormat="1" ht="15.75" thickBot="1">
      <c r="A195" s="65" t="s">
        <v>185</v>
      </c>
      <c r="B195" s="65" t="s">
        <v>104</v>
      </c>
      <c r="C195" s="104" t="s">
        <v>68</v>
      </c>
      <c r="D195" s="9">
        <f>Table3[[#This Row],[Residential CLM $ Collected]]+Table3[[#This Row],[C&amp;I CLM $ Collected]]</f>
        <v>38607.091491708212</v>
      </c>
      <c r="E195" s="24">
        <f>Table3[[#This Row],[CLM $ Collected ]]/'1.) CLM Reference'!$B$4</f>
        <v>1.7131963945604481E-3</v>
      </c>
      <c r="F195" s="7">
        <f>Table3[[#This Row],[Residential Incentive Disbursements]]+Table3[[#This Row],[C&amp;I Incentive Disbursements]]</f>
        <v>33004.58</v>
      </c>
      <c r="G195" s="10">
        <f>Table3[[#This Row],[Incentive Disbursements]]/'1.) CLM Reference'!$B$5</f>
        <v>1.0189562270676534E-3</v>
      </c>
      <c r="H195" s="26">
        <v>33054.554625336772</v>
      </c>
      <c r="I195" s="27">
        <f>Table3[[#This Row],[CLM $ Collected ]]/'1.) CLM Reference'!$B$4</f>
        <v>1.7131963945604481E-3</v>
      </c>
      <c r="J195" s="28">
        <v>20282.580000000002</v>
      </c>
      <c r="K195" s="27">
        <f>Table3[[#This Row],[Incentive Disbursements]]/'1.) CLM Reference'!$B$5</f>
        <v>1.0189562270676534E-3</v>
      </c>
      <c r="L195" s="26">
        <v>5552.5368663714416</v>
      </c>
      <c r="M195" s="47">
        <f>Table3[[#This Row],[CLM $ Collected ]]/'1.) CLM Reference'!$B$4</f>
        <v>1.7131963945604481E-3</v>
      </c>
      <c r="N195" s="28">
        <v>12722</v>
      </c>
      <c r="O195" s="29">
        <f>Table3[[#This Row],[Incentive Disbursements]]/'1.) CLM Reference'!$B$5</f>
        <v>1.0189562270676534E-3</v>
      </c>
    </row>
    <row r="196" spans="1:15" s="25" customFormat="1" ht="15.75" thickBot="1">
      <c r="A196" s="65" t="s">
        <v>186</v>
      </c>
      <c r="B196" s="65" t="s">
        <v>181</v>
      </c>
      <c r="C196" s="104" t="s">
        <v>49</v>
      </c>
      <c r="D196" s="9">
        <f>Table3[[#This Row],[Residential CLM $ Collected]]+Table3[[#This Row],[C&amp;I CLM $ Collected]]</f>
        <v>534.13056245434109</v>
      </c>
      <c r="E196" s="24">
        <f>Table3[[#This Row],[CLM $ Collected ]]/'1.) CLM Reference'!$B$4</f>
        <v>2.3702136536699598E-5</v>
      </c>
      <c r="F196" s="7">
        <f>Table3[[#This Row],[Residential Incentive Disbursements]]+Table3[[#This Row],[C&amp;I Incentive Disbursements]]</f>
        <v>0</v>
      </c>
      <c r="G196" s="10">
        <f>Table3[[#This Row],[Incentive Disbursements]]/'1.) CLM Reference'!$B$5</f>
        <v>0</v>
      </c>
      <c r="H196" s="26">
        <v>534.13056245434109</v>
      </c>
      <c r="I196" s="27">
        <f>Table3[[#This Row],[CLM $ Collected ]]/'1.) CLM Reference'!$B$4</f>
        <v>2.3702136536699598E-5</v>
      </c>
      <c r="J196" s="28">
        <v>0</v>
      </c>
      <c r="K196" s="27">
        <f>Table3[[#This Row],[Incentive Disbursements]]/'1.) CLM Reference'!$B$5</f>
        <v>0</v>
      </c>
      <c r="L196" s="26">
        <v>0</v>
      </c>
      <c r="M196" s="47">
        <f>Table3[[#This Row],[CLM $ Collected ]]/'1.) CLM Reference'!$B$4</f>
        <v>2.3702136536699598E-5</v>
      </c>
      <c r="N196" s="28">
        <v>0</v>
      </c>
      <c r="O196" s="29">
        <f>Table3[[#This Row],[Incentive Disbursements]]/'1.) CLM Reference'!$B$5</f>
        <v>0</v>
      </c>
    </row>
    <row r="197" spans="1:15" s="25" customFormat="1" ht="15.75" thickBot="1">
      <c r="A197" s="65" t="s">
        <v>186</v>
      </c>
      <c r="B197" s="65" t="s">
        <v>104</v>
      </c>
      <c r="C197" s="104" t="s">
        <v>49</v>
      </c>
      <c r="D197" s="9">
        <f>Table3[[#This Row],[Residential CLM $ Collected]]+Table3[[#This Row],[C&amp;I CLM $ Collected]]</f>
        <v>35142.569495299133</v>
      </c>
      <c r="E197" s="24">
        <f>Table3[[#This Row],[CLM $ Collected ]]/'1.) CLM Reference'!$B$4</f>
        <v>1.5594576288624888E-3</v>
      </c>
      <c r="F197" s="7">
        <f>Table3[[#This Row],[Residential Incentive Disbursements]]+Table3[[#This Row],[C&amp;I Incentive Disbursements]]</f>
        <v>27158.58</v>
      </c>
      <c r="G197" s="10">
        <f>Table3[[#This Row],[Incentive Disbursements]]/'1.) CLM Reference'!$B$5</f>
        <v>8.3847163664300625E-4</v>
      </c>
      <c r="H197" s="26">
        <v>30290.344941192798</v>
      </c>
      <c r="I197" s="27">
        <f>Table3[[#This Row],[CLM $ Collected ]]/'1.) CLM Reference'!$B$4</f>
        <v>1.5594576288624888E-3</v>
      </c>
      <c r="J197" s="28">
        <v>26558.58</v>
      </c>
      <c r="K197" s="27">
        <f>Table3[[#This Row],[Incentive Disbursements]]/'1.) CLM Reference'!$B$5</f>
        <v>8.3847163664300625E-4</v>
      </c>
      <c r="L197" s="26">
        <v>4852.2245541063339</v>
      </c>
      <c r="M197" s="47">
        <f>Table3[[#This Row],[CLM $ Collected ]]/'1.) CLM Reference'!$B$4</f>
        <v>1.5594576288624888E-3</v>
      </c>
      <c r="N197" s="28">
        <v>600</v>
      </c>
      <c r="O197" s="29">
        <f>Table3[[#This Row],[Incentive Disbursements]]/'1.) CLM Reference'!$B$5</f>
        <v>8.3847163664300625E-4</v>
      </c>
    </row>
    <row r="198" spans="1:15" s="25" customFormat="1" ht="15.75" thickBot="1">
      <c r="A198" s="65" t="s">
        <v>186</v>
      </c>
      <c r="B198" s="65" t="s">
        <v>157</v>
      </c>
      <c r="C198" s="104" t="s">
        <v>49</v>
      </c>
      <c r="D198" s="9">
        <f>Table3[[#This Row],[Residential CLM $ Collected]]+Table3[[#This Row],[C&amp;I CLM $ Collected]]</f>
        <v>26.596651312918844</v>
      </c>
      <c r="E198" s="24">
        <f>Table3[[#This Row],[CLM $ Collected ]]/'1.) CLM Reference'!$B$4</f>
        <v>1.1802310243044389E-6</v>
      </c>
      <c r="F198" s="7">
        <f>Table3[[#This Row],[Residential Incentive Disbursements]]+Table3[[#This Row],[C&amp;I Incentive Disbursements]]</f>
        <v>0</v>
      </c>
      <c r="G198" s="10">
        <f>Table3[[#This Row],[Incentive Disbursements]]/'1.) CLM Reference'!$B$5</f>
        <v>0</v>
      </c>
      <c r="H198" s="26">
        <v>26.596651312918844</v>
      </c>
      <c r="I198" s="27">
        <f>Table3[[#This Row],[CLM $ Collected ]]/'1.) CLM Reference'!$B$4</f>
        <v>1.1802310243044389E-6</v>
      </c>
      <c r="J198" s="28">
        <v>0</v>
      </c>
      <c r="K198" s="27">
        <f>Table3[[#This Row],[Incentive Disbursements]]/'1.) CLM Reference'!$B$5</f>
        <v>0</v>
      </c>
      <c r="L198" s="26">
        <v>0</v>
      </c>
      <c r="M198" s="47">
        <f>Table3[[#This Row],[CLM $ Collected ]]/'1.) CLM Reference'!$B$4</f>
        <v>1.1802310243044389E-6</v>
      </c>
      <c r="N198" s="28">
        <v>0</v>
      </c>
      <c r="O198" s="29">
        <f>Table3[[#This Row],[Incentive Disbursements]]/'1.) CLM Reference'!$B$5</f>
        <v>0</v>
      </c>
    </row>
    <row r="199" spans="1:15" s="25" customFormat="1" ht="15.75" thickBot="1">
      <c r="A199" s="65" t="s">
        <v>187</v>
      </c>
      <c r="B199" s="65" t="s">
        <v>181</v>
      </c>
      <c r="C199" s="104" t="s">
        <v>49</v>
      </c>
      <c r="D199" s="9">
        <f>Table3[[#This Row],[Residential CLM $ Collected]]+Table3[[#This Row],[C&amp;I CLM $ Collected]]</f>
        <v>7519.5856787567736</v>
      </c>
      <c r="E199" s="24">
        <f>Table3[[#This Row],[CLM $ Collected ]]/'1.) CLM Reference'!$B$4</f>
        <v>3.3368292134105236E-4</v>
      </c>
      <c r="F199" s="7">
        <f>Table3[[#This Row],[Residential Incentive Disbursements]]+Table3[[#This Row],[C&amp;I Incentive Disbursements]]</f>
        <v>0</v>
      </c>
      <c r="G199" s="10">
        <f>Table3[[#This Row],[Incentive Disbursements]]/'1.) CLM Reference'!$B$5</f>
        <v>0</v>
      </c>
      <c r="H199" s="26">
        <v>3012.7436412312563</v>
      </c>
      <c r="I199" s="27">
        <f>Table3[[#This Row],[CLM $ Collected ]]/'1.) CLM Reference'!$B$4</f>
        <v>3.3368292134105236E-4</v>
      </c>
      <c r="J199" s="28">
        <v>0</v>
      </c>
      <c r="K199" s="27">
        <f>Table3[[#This Row],[Incentive Disbursements]]/'1.) CLM Reference'!$B$5</f>
        <v>0</v>
      </c>
      <c r="L199" s="26">
        <v>4506.8420375255173</v>
      </c>
      <c r="M199" s="47">
        <f>Table3[[#This Row],[CLM $ Collected ]]/'1.) CLM Reference'!$B$4</f>
        <v>3.3368292134105236E-4</v>
      </c>
      <c r="N199" s="28">
        <v>0</v>
      </c>
      <c r="O199" s="29">
        <f>Table3[[#This Row],[Incentive Disbursements]]/'1.) CLM Reference'!$B$5</f>
        <v>0</v>
      </c>
    </row>
    <row r="200" spans="1:15" s="25" customFormat="1" ht="15.75" thickBot="1">
      <c r="A200" s="65" t="s">
        <v>187</v>
      </c>
      <c r="B200" s="65" t="s">
        <v>104</v>
      </c>
      <c r="C200" s="104" t="s">
        <v>49</v>
      </c>
      <c r="D200" s="9">
        <f>Table3[[#This Row],[Residential CLM $ Collected]]+Table3[[#This Row],[C&amp;I CLM $ Collected]]</f>
        <v>92882.865360965414</v>
      </c>
      <c r="E200" s="24">
        <f>Table3[[#This Row],[CLM $ Collected ]]/'1.) CLM Reference'!$B$4</f>
        <v>4.1216932927212527E-3</v>
      </c>
      <c r="F200" s="7">
        <f>Table3[[#This Row],[Residential Incentive Disbursements]]+Table3[[#This Row],[C&amp;I Incentive Disbursements]]</f>
        <v>121205.62</v>
      </c>
      <c r="G200" s="10">
        <f>Table3[[#This Row],[Incentive Disbursements]]/'1.) CLM Reference'!$B$5</f>
        <v>3.7420025116088646E-3</v>
      </c>
      <c r="H200" s="26">
        <v>63338.011490890058</v>
      </c>
      <c r="I200" s="27">
        <f>Table3[[#This Row],[CLM $ Collected ]]/'1.) CLM Reference'!$B$4</f>
        <v>4.1216932927212527E-3</v>
      </c>
      <c r="J200" s="28">
        <v>24201.769999999997</v>
      </c>
      <c r="K200" s="27">
        <f>Table3[[#This Row],[Incentive Disbursements]]/'1.) CLM Reference'!$B$5</f>
        <v>3.7420025116088646E-3</v>
      </c>
      <c r="L200" s="26">
        <v>29544.853870075356</v>
      </c>
      <c r="M200" s="47">
        <f>Table3[[#This Row],[CLM $ Collected ]]/'1.) CLM Reference'!$B$4</f>
        <v>4.1216932927212527E-3</v>
      </c>
      <c r="N200" s="28">
        <v>97003.85</v>
      </c>
      <c r="O200" s="29">
        <f>Table3[[#This Row],[Incentive Disbursements]]/'1.) CLM Reference'!$B$5</f>
        <v>3.7420025116088646E-3</v>
      </c>
    </row>
    <row r="201" spans="1:15" s="25" customFormat="1" ht="15.75" thickBot="1">
      <c r="A201" s="65" t="s">
        <v>188</v>
      </c>
      <c r="B201" s="65" t="s">
        <v>181</v>
      </c>
      <c r="C201" s="104" t="s">
        <v>45</v>
      </c>
      <c r="D201" s="9">
        <f>Table3[[#This Row],[Residential CLM $ Collected]]+Table3[[#This Row],[C&amp;I CLM $ Collected]]</f>
        <v>756.53876884209762</v>
      </c>
      <c r="E201" s="24">
        <f>Table3[[#This Row],[CLM $ Collected ]]/'1.) CLM Reference'!$B$4</f>
        <v>3.3571539347993873E-5</v>
      </c>
      <c r="F201" s="7">
        <f>Table3[[#This Row],[Residential Incentive Disbursements]]+Table3[[#This Row],[C&amp;I Incentive Disbursements]]</f>
        <v>14.780000000000001</v>
      </c>
      <c r="G201" s="10">
        <f>Table3[[#This Row],[Incentive Disbursements]]/'1.) CLM Reference'!$B$5</f>
        <v>4.5630555020121198E-7</v>
      </c>
      <c r="H201" s="26">
        <v>625.7899818549123</v>
      </c>
      <c r="I201" s="27">
        <f>Table3[[#This Row],[CLM $ Collected ]]/'1.) CLM Reference'!$B$4</f>
        <v>3.3571539347993873E-5</v>
      </c>
      <c r="J201" s="28">
        <v>14.780000000000001</v>
      </c>
      <c r="K201" s="27">
        <f>Table3[[#This Row],[Incentive Disbursements]]/'1.) CLM Reference'!$B$5</f>
        <v>4.5630555020121198E-7</v>
      </c>
      <c r="L201" s="26">
        <v>130.74878698718533</v>
      </c>
      <c r="M201" s="47">
        <f>Table3[[#This Row],[CLM $ Collected ]]/'1.) CLM Reference'!$B$4</f>
        <v>3.3571539347993873E-5</v>
      </c>
      <c r="N201" s="28">
        <v>0</v>
      </c>
      <c r="O201" s="29">
        <f>Table3[[#This Row],[Incentive Disbursements]]/'1.) CLM Reference'!$B$5</f>
        <v>4.5630555020121198E-7</v>
      </c>
    </row>
    <row r="202" spans="1:15" s="25" customFormat="1" ht="15.75" thickBot="1">
      <c r="A202" s="65" t="s">
        <v>188</v>
      </c>
      <c r="B202" s="65" t="s">
        <v>104</v>
      </c>
      <c r="C202" s="104" t="s">
        <v>45</v>
      </c>
      <c r="D202" s="9">
        <f>Table3[[#This Row],[Residential CLM $ Collected]]+Table3[[#This Row],[C&amp;I CLM $ Collected]]</f>
        <v>64780.103069437449</v>
      </c>
      <c r="E202" s="24">
        <f>Table3[[#This Row],[CLM $ Collected ]]/'1.) CLM Reference'!$B$4</f>
        <v>2.8746283319905168E-3</v>
      </c>
      <c r="F202" s="7">
        <f>Table3[[#This Row],[Residential Incentive Disbursements]]+Table3[[#This Row],[C&amp;I Incentive Disbursements]]</f>
        <v>63809.87</v>
      </c>
      <c r="G202" s="10">
        <f>Table3[[#This Row],[Incentive Disbursements]]/'1.) CLM Reference'!$B$5</f>
        <v>1.9700133855627745E-3</v>
      </c>
      <c r="H202" s="26">
        <v>57795.654387779388</v>
      </c>
      <c r="I202" s="27">
        <f>Table3[[#This Row],[CLM $ Collected ]]/'1.) CLM Reference'!$B$4</f>
        <v>2.8746283319905168E-3</v>
      </c>
      <c r="J202" s="28">
        <v>49734.87</v>
      </c>
      <c r="K202" s="27">
        <f>Table3[[#This Row],[Incentive Disbursements]]/'1.) CLM Reference'!$B$5</f>
        <v>1.9700133855627745E-3</v>
      </c>
      <c r="L202" s="26">
        <v>6984.4486816580629</v>
      </c>
      <c r="M202" s="47">
        <f>Table3[[#This Row],[CLM $ Collected ]]/'1.) CLM Reference'!$B$4</f>
        <v>2.8746283319905168E-3</v>
      </c>
      <c r="N202" s="28">
        <v>14075</v>
      </c>
      <c r="O202" s="29">
        <f>Table3[[#This Row],[Incentive Disbursements]]/'1.) CLM Reference'!$B$5</f>
        <v>1.9700133855627745E-3</v>
      </c>
    </row>
    <row r="203" spans="1:15" s="25" customFormat="1" ht="15.75" thickBot="1">
      <c r="A203" s="65" t="s">
        <v>189</v>
      </c>
      <c r="B203" s="65" t="s">
        <v>114</v>
      </c>
      <c r="C203" s="104" t="s">
        <v>49</v>
      </c>
      <c r="D203" s="9">
        <f>Table3[[#This Row],[Residential CLM $ Collected]]+Table3[[#This Row],[C&amp;I CLM $ Collected]]</f>
        <v>124844.62124609621</v>
      </c>
      <c r="E203" s="24">
        <f>Table3[[#This Row],[CLM $ Collected ]]/'1.) CLM Reference'!$B$4</f>
        <v>5.5400017648315533E-3</v>
      </c>
      <c r="F203" s="7">
        <f>Table3[[#This Row],[Residential Incentive Disbursements]]+Table3[[#This Row],[C&amp;I Incentive Disbursements]]</f>
        <v>373341.21999999991</v>
      </c>
      <c r="G203" s="10">
        <f>Table3[[#This Row],[Incentive Disbursements]]/'1.) CLM Reference'!$B$5</f>
        <v>1.1526229418463577E-2</v>
      </c>
      <c r="H203" s="26">
        <v>67532.757221861917</v>
      </c>
      <c r="I203" s="27">
        <f>Table3[[#This Row],[CLM $ Collected ]]/'1.) CLM Reference'!$B$4</f>
        <v>5.5400017648315533E-3</v>
      </c>
      <c r="J203" s="28">
        <v>219708.5199999999</v>
      </c>
      <c r="K203" s="27">
        <f>Table3[[#This Row],[Incentive Disbursements]]/'1.) CLM Reference'!$B$5</f>
        <v>1.1526229418463577E-2</v>
      </c>
      <c r="L203" s="26">
        <v>57311.864024234288</v>
      </c>
      <c r="M203" s="47">
        <f>Table3[[#This Row],[CLM $ Collected ]]/'1.) CLM Reference'!$B$4</f>
        <v>5.5400017648315533E-3</v>
      </c>
      <c r="N203" s="28">
        <v>153632.70000000001</v>
      </c>
      <c r="O203" s="29">
        <f>Table3[[#This Row],[Incentive Disbursements]]/'1.) CLM Reference'!$B$5</f>
        <v>1.1526229418463577E-2</v>
      </c>
    </row>
    <row r="204" spans="1:15" s="25" customFormat="1" ht="15.75" thickBot="1">
      <c r="A204" s="65" t="s">
        <v>190</v>
      </c>
      <c r="B204" s="65" t="s">
        <v>114</v>
      </c>
      <c r="C204" s="104" t="s">
        <v>49</v>
      </c>
      <c r="D204" s="9">
        <f>Table3[[#This Row],[Residential CLM $ Collected]]+Table3[[#This Row],[C&amp;I CLM $ Collected]]</f>
        <v>56786.066555968486</v>
      </c>
      <c r="E204" s="24">
        <f>Table3[[#This Row],[CLM $ Collected ]]/'1.) CLM Reference'!$B$4</f>
        <v>2.519891572403201E-3</v>
      </c>
      <c r="F204" s="7">
        <f>Table3[[#This Row],[Residential Incentive Disbursements]]+Table3[[#This Row],[C&amp;I Incentive Disbursements]]</f>
        <v>21554.269999999997</v>
      </c>
      <c r="G204" s="10">
        <f>Table3[[#This Row],[Incentive Disbursements]]/'1.) CLM Reference'!$B$5</f>
        <v>6.6544878427168299E-4</v>
      </c>
      <c r="H204" s="26">
        <v>45094.730792861956</v>
      </c>
      <c r="I204" s="27">
        <f>Table3[[#This Row],[CLM $ Collected ]]/'1.) CLM Reference'!$B$4</f>
        <v>2.519891572403201E-3</v>
      </c>
      <c r="J204" s="28">
        <v>14604.269999999999</v>
      </c>
      <c r="K204" s="27">
        <f>Table3[[#This Row],[Incentive Disbursements]]/'1.) CLM Reference'!$B$5</f>
        <v>6.6544878427168299E-4</v>
      </c>
      <c r="L204" s="26">
        <v>11691.335763106526</v>
      </c>
      <c r="M204" s="47">
        <f>Table3[[#This Row],[CLM $ Collected ]]/'1.) CLM Reference'!$B$4</f>
        <v>2.519891572403201E-3</v>
      </c>
      <c r="N204" s="28">
        <v>6950</v>
      </c>
      <c r="O204" s="29">
        <f>Table3[[#This Row],[Incentive Disbursements]]/'1.) CLM Reference'!$B$5</f>
        <v>6.6544878427168299E-4</v>
      </c>
    </row>
    <row r="205" spans="1:15" s="25" customFormat="1" ht="15.75" thickBot="1">
      <c r="A205" s="65" t="s">
        <v>191</v>
      </c>
      <c r="B205" s="65" t="s">
        <v>114</v>
      </c>
      <c r="C205" s="104" t="s">
        <v>49</v>
      </c>
      <c r="D205" s="9">
        <f>Table3[[#This Row],[Residential CLM $ Collected]]+Table3[[#This Row],[C&amp;I CLM $ Collected]]</f>
        <v>88745.357137887739</v>
      </c>
      <c r="E205" s="24">
        <f>Table3[[#This Row],[CLM $ Collected ]]/'1.) CLM Reference'!$B$4</f>
        <v>3.9380906462550382E-3</v>
      </c>
      <c r="F205" s="7">
        <f>Table3[[#This Row],[Residential Incentive Disbursements]]+Table3[[#This Row],[C&amp;I Incentive Disbursements]]</f>
        <v>218167.23999999996</v>
      </c>
      <c r="G205" s="10">
        <f>Table3[[#This Row],[Incentive Disbursements]]/'1.) CLM Reference'!$B$5</f>
        <v>6.7355157296400429E-3</v>
      </c>
      <c r="H205" s="26">
        <v>53024.6555728155</v>
      </c>
      <c r="I205" s="27">
        <f>Table3[[#This Row],[CLM $ Collected ]]/'1.) CLM Reference'!$B$4</f>
        <v>3.9380906462550382E-3</v>
      </c>
      <c r="J205" s="28">
        <v>187241.23999999996</v>
      </c>
      <c r="K205" s="27">
        <f>Table3[[#This Row],[Incentive Disbursements]]/'1.) CLM Reference'!$B$5</f>
        <v>6.7355157296400429E-3</v>
      </c>
      <c r="L205" s="26">
        <v>35720.701565072231</v>
      </c>
      <c r="M205" s="47">
        <f>Table3[[#This Row],[CLM $ Collected ]]/'1.) CLM Reference'!$B$4</f>
        <v>3.9380906462550382E-3</v>
      </c>
      <c r="N205" s="28">
        <v>30926</v>
      </c>
      <c r="O205" s="29">
        <f>Table3[[#This Row],[Incentive Disbursements]]/'1.) CLM Reference'!$B$5</f>
        <v>6.7355157296400429E-3</v>
      </c>
    </row>
    <row r="206" spans="1:15" s="25" customFormat="1" ht="15.75" thickBot="1">
      <c r="A206" s="65" t="s">
        <v>192</v>
      </c>
      <c r="B206" s="65" t="s">
        <v>114</v>
      </c>
      <c r="C206" s="104" t="s">
        <v>49</v>
      </c>
      <c r="D206" s="9">
        <f>Table3[[#This Row],[Residential CLM $ Collected]]+Table3[[#This Row],[C&amp;I CLM $ Collected]]</f>
        <v>59316.437152167418</v>
      </c>
      <c r="E206" s="24">
        <f>Table3[[#This Row],[CLM $ Collected ]]/'1.) CLM Reference'!$B$4</f>
        <v>2.6321772073684981E-3</v>
      </c>
      <c r="F206" s="7">
        <f>Table3[[#This Row],[Residential Incentive Disbursements]]+Table3[[#This Row],[C&amp;I Incentive Disbursements]]</f>
        <v>55317.72</v>
      </c>
      <c r="G206" s="10">
        <f>Table3[[#This Row],[Incentive Disbursements]]/'1.) CLM Reference'!$B$5</f>
        <v>1.7078337388685106E-3</v>
      </c>
      <c r="H206" s="26">
        <v>53579.741212566965</v>
      </c>
      <c r="I206" s="27">
        <f>Table3[[#This Row],[CLM $ Collected ]]/'1.) CLM Reference'!$B$4</f>
        <v>2.6321772073684981E-3</v>
      </c>
      <c r="J206" s="28">
        <v>38278.28</v>
      </c>
      <c r="K206" s="27">
        <f>Table3[[#This Row],[Incentive Disbursements]]/'1.) CLM Reference'!$B$5</f>
        <v>1.7078337388685106E-3</v>
      </c>
      <c r="L206" s="26">
        <v>5736.6959396004531</v>
      </c>
      <c r="M206" s="47">
        <f>Table3[[#This Row],[CLM $ Collected ]]/'1.) CLM Reference'!$B$4</f>
        <v>2.6321772073684981E-3</v>
      </c>
      <c r="N206" s="28">
        <v>17039.439999999999</v>
      </c>
      <c r="O206" s="29">
        <f>Table3[[#This Row],[Incentive Disbursements]]/'1.) CLM Reference'!$B$5</f>
        <v>1.7078337388685106E-3</v>
      </c>
    </row>
    <row r="207" spans="1:15" s="25" customFormat="1" ht="15.75" thickBot="1">
      <c r="A207" s="65" t="s">
        <v>193</v>
      </c>
      <c r="B207" s="65" t="s">
        <v>114</v>
      </c>
      <c r="C207" s="104" t="s">
        <v>49</v>
      </c>
      <c r="D207" s="9">
        <f>Table3[[#This Row],[Residential CLM $ Collected]]+Table3[[#This Row],[C&amp;I CLM $ Collected]]</f>
        <v>117970.61260830339</v>
      </c>
      <c r="E207" s="24">
        <f>Table3[[#This Row],[CLM $ Collected ]]/'1.) CLM Reference'!$B$4</f>
        <v>5.234966436879606E-3</v>
      </c>
      <c r="F207" s="7">
        <f>Table3[[#This Row],[Residential Incentive Disbursements]]+Table3[[#This Row],[C&amp;I Incentive Disbursements]]</f>
        <v>62480.15</v>
      </c>
      <c r="G207" s="10">
        <f>Table3[[#This Row],[Incentive Disbursements]]/'1.) CLM Reference'!$B$5</f>
        <v>1.9289607051694352E-3</v>
      </c>
      <c r="H207" s="26">
        <v>65162.322017336759</v>
      </c>
      <c r="I207" s="27">
        <f>Table3[[#This Row],[CLM $ Collected ]]/'1.) CLM Reference'!$B$4</f>
        <v>5.234966436879606E-3</v>
      </c>
      <c r="J207" s="28">
        <v>11661.15</v>
      </c>
      <c r="K207" s="27">
        <f>Table3[[#This Row],[Incentive Disbursements]]/'1.) CLM Reference'!$B$5</f>
        <v>1.9289607051694352E-3</v>
      </c>
      <c r="L207" s="26">
        <v>52808.29059096663</v>
      </c>
      <c r="M207" s="47">
        <f>Table3[[#This Row],[CLM $ Collected ]]/'1.) CLM Reference'!$B$4</f>
        <v>5.234966436879606E-3</v>
      </c>
      <c r="N207" s="28">
        <v>50819</v>
      </c>
      <c r="O207" s="29">
        <f>Table3[[#This Row],[Incentive Disbursements]]/'1.) CLM Reference'!$B$5</f>
        <v>1.9289607051694352E-3</v>
      </c>
    </row>
    <row r="208" spans="1:15" s="25" customFormat="1" ht="15.75" thickBot="1">
      <c r="A208" s="65" t="s">
        <v>194</v>
      </c>
      <c r="B208" s="65" t="s">
        <v>114</v>
      </c>
      <c r="C208" s="104" t="s">
        <v>49</v>
      </c>
      <c r="D208" s="9">
        <f>Table3[[#This Row],[Residential CLM $ Collected]]+Table3[[#This Row],[C&amp;I CLM $ Collected]]</f>
        <v>131226.48795946481</v>
      </c>
      <c r="E208" s="24">
        <f>Table3[[#This Row],[CLM $ Collected ]]/'1.) CLM Reference'!$B$4</f>
        <v>5.8231982093566899E-3</v>
      </c>
      <c r="F208" s="7">
        <f>Table3[[#This Row],[Residential Incentive Disbursements]]+Table3[[#This Row],[C&amp;I Incentive Disbursements]]</f>
        <v>175021.16</v>
      </c>
      <c r="G208" s="10">
        <f>Table3[[#This Row],[Incentive Disbursements]]/'1.) CLM Reference'!$B$5</f>
        <v>5.4034591820469793E-3</v>
      </c>
      <c r="H208" s="26">
        <v>91063.947108209861</v>
      </c>
      <c r="I208" s="27">
        <f>Table3[[#This Row],[CLM $ Collected ]]/'1.) CLM Reference'!$B$4</f>
        <v>5.8231982093566899E-3</v>
      </c>
      <c r="J208" s="28">
        <v>77311.02</v>
      </c>
      <c r="K208" s="27">
        <f>Table3[[#This Row],[Incentive Disbursements]]/'1.) CLM Reference'!$B$5</f>
        <v>5.4034591820469793E-3</v>
      </c>
      <c r="L208" s="26">
        <v>40162.540851254947</v>
      </c>
      <c r="M208" s="47">
        <f>Table3[[#This Row],[CLM $ Collected ]]/'1.) CLM Reference'!$B$4</f>
        <v>5.8231982093566899E-3</v>
      </c>
      <c r="N208" s="28">
        <v>97710.14</v>
      </c>
      <c r="O208" s="29">
        <f>Table3[[#This Row],[Incentive Disbursements]]/'1.) CLM Reference'!$B$5</f>
        <v>5.4034591820469793E-3</v>
      </c>
    </row>
    <row r="209" spans="1:15" s="25" customFormat="1" ht="15.75" thickBot="1">
      <c r="A209" s="65" t="s">
        <v>195</v>
      </c>
      <c r="B209" s="65" t="s">
        <v>50</v>
      </c>
      <c r="C209" s="104" t="s">
        <v>49</v>
      </c>
      <c r="D209" s="9">
        <f>Table3[[#This Row],[Residential CLM $ Collected]]+Table3[[#This Row],[C&amp;I CLM $ Collected]]</f>
        <v>392.96194522704837</v>
      </c>
      <c r="E209" s="24">
        <f>Table3[[#This Row],[CLM $ Collected ]]/'1.) CLM Reference'!$B$4</f>
        <v>1.7437754613217358E-5</v>
      </c>
      <c r="F209" s="7">
        <f>Table3[[#This Row],[Residential Incentive Disbursements]]+Table3[[#This Row],[C&amp;I Incentive Disbursements]]</f>
        <v>0</v>
      </c>
      <c r="G209" s="10">
        <f>Table3[[#This Row],[Incentive Disbursements]]/'1.) CLM Reference'!$B$5</f>
        <v>0</v>
      </c>
      <c r="H209" s="26">
        <v>385.81533591748433</v>
      </c>
      <c r="I209" s="27">
        <f>Table3[[#This Row],[CLM $ Collected ]]/'1.) CLM Reference'!$B$4</f>
        <v>1.7437754613217358E-5</v>
      </c>
      <c r="J209" s="28">
        <v>0</v>
      </c>
      <c r="K209" s="27">
        <f>Table3[[#This Row],[Incentive Disbursements]]/'1.) CLM Reference'!$B$5</f>
        <v>0</v>
      </c>
      <c r="L209" s="26">
        <v>7.1466093095640293</v>
      </c>
      <c r="M209" s="47">
        <f>Table3[[#This Row],[CLM $ Collected ]]/'1.) CLM Reference'!$B$4</f>
        <v>1.7437754613217358E-5</v>
      </c>
      <c r="N209" s="28">
        <v>0</v>
      </c>
      <c r="O209" s="29">
        <f>Table3[[#This Row],[Incentive Disbursements]]/'1.) CLM Reference'!$B$5</f>
        <v>0</v>
      </c>
    </row>
    <row r="210" spans="1:15" s="25" customFormat="1" ht="15.75" thickBot="1">
      <c r="A210" s="65" t="s">
        <v>195</v>
      </c>
      <c r="B210" s="65" t="s">
        <v>114</v>
      </c>
      <c r="C210" s="104" t="s">
        <v>49</v>
      </c>
      <c r="D210" s="9">
        <f>Table3[[#This Row],[Residential CLM $ Collected]]+Table3[[#This Row],[C&amp;I CLM $ Collected]]</f>
        <v>81165.842431064128</v>
      </c>
      <c r="E210" s="24">
        <f>Table3[[#This Row],[CLM $ Collected ]]/'1.) CLM Reference'!$B$4</f>
        <v>3.6017483638783156E-3</v>
      </c>
      <c r="F210" s="7">
        <f>Table3[[#This Row],[Residential Incentive Disbursements]]+Table3[[#This Row],[C&amp;I Incentive Disbursements]]</f>
        <v>50525.819999999992</v>
      </c>
      <c r="G210" s="10">
        <f>Table3[[#This Row],[Incentive Disbursements]]/'1.) CLM Reference'!$B$5</f>
        <v>1.5598925639017183E-3</v>
      </c>
      <c r="H210" s="26">
        <v>62468.253441229077</v>
      </c>
      <c r="I210" s="27">
        <f>Table3[[#This Row],[CLM $ Collected ]]/'1.) CLM Reference'!$B$4</f>
        <v>3.6017483638783156E-3</v>
      </c>
      <c r="J210" s="28">
        <v>30235.819999999996</v>
      </c>
      <c r="K210" s="27">
        <f>Table3[[#This Row],[Incentive Disbursements]]/'1.) CLM Reference'!$B$5</f>
        <v>1.5598925639017183E-3</v>
      </c>
      <c r="L210" s="26">
        <v>18697.588989835047</v>
      </c>
      <c r="M210" s="47">
        <f>Table3[[#This Row],[CLM $ Collected ]]/'1.) CLM Reference'!$B$4</f>
        <v>3.6017483638783156E-3</v>
      </c>
      <c r="N210" s="28">
        <v>20290</v>
      </c>
      <c r="O210" s="29">
        <f>Table3[[#This Row],[Incentive Disbursements]]/'1.) CLM Reference'!$B$5</f>
        <v>1.5598925639017183E-3</v>
      </c>
    </row>
    <row r="211" spans="1:15" s="25" customFormat="1" ht="15.75" thickBot="1">
      <c r="A211" s="65" t="s">
        <v>195</v>
      </c>
      <c r="B211" s="65" t="s">
        <v>146</v>
      </c>
      <c r="C211" s="104" t="s">
        <v>49</v>
      </c>
      <c r="D211" s="9">
        <f>Table3[[#This Row],[Residential CLM $ Collected]]+Table3[[#This Row],[C&amp;I CLM $ Collected]]</f>
        <v>561.35046457914041</v>
      </c>
      <c r="E211" s="24">
        <f>Table3[[#This Row],[CLM $ Collected ]]/'1.) CLM Reference'!$B$4</f>
        <v>2.4910024424097433E-5</v>
      </c>
      <c r="F211" s="7">
        <f>Table3[[#This Row],[Residential Incentive Disbursements]]+Table3[[#This Row],[C&amp;I Incentive Disbursements]]</f>
        <v>2057.25</v>
      </c>
      <c r="G211" s="10">
        <f>Table3[[#This Row],[Incentive Disbursements]]/'1.) CLM Reference'!$B$5</f>
        <v>6.3513842567756654E-5</v>
      </c>
      <c r="H211" s="26">
        <v>561.35046457914041</v>
      </c>
      <c r="I211" s="27">
        <f>Table3[[#This Row],[CLM $ Collected ]]/'1.) CLM Reference'!$B$4</f>
        <v>2.4910024424097433E-5</v>
      </c>
      <c r="J211" s="28">
        <v>2057.25</v>
      </c>
      <c r="K211" s="27">
        <f>Table3[[#This Row],[Incentive Disbursements]]/'1.) CLM Reference'!$B$5</f>
        <v>6.3513842567756654E-5</v>
      </c>
      <c r="L211" s="26">
        <v>0</v>
      </c>
      <c r="M211" s="47">
        <f>Table3[[#This Row],[CLM $ Collected ]]/'1.) CLM Reference'!$B$4</f>
        <v>2.4910024424097433E-5</v>
      </c>
      <c r="N211" s="28">
        <v>0</v>
      </c>
      <c r="O211" s="29">
        <f>Table3[[#This Row],[Incentive Disbursements]]/'1.) CLM Reference'!$B$5</f>
        <v>6.3513842567756654E-5</v>
      </c>
    </row>
    <row r="212" spans="1:15" s="25" customFormat="1" ht="15.75" thickBot="1">
      <c r="A212" s="65" t="s">
        <v>196</v>
      </c>
      <c r="B212" s="65" t="s">
        <v>114</v>
      </c>
      <c r="C212" s="104" t="s">
        <v>49</v>
      </c>
      <c r="D212" s="9">
        <f>Table3[[#This Row],[Residential CLM $ Collected]]+Table3[[#This Row],[C&amp;I CLM $ Collected]]</f>
        <v>130883.53381271391</v>
      </c>
      <c r="E212" s="24">
        <f>Table3[[#This Row],[CLM $ Collected ]]/'1.) CLM Reference'!$B$4</f>
        <v>5.8079795594918222E-3</v>
      </c>
      <c r="F212" s="7">
        <f>Table3[[#This Row],[Residential Incentive Disbursements]]+Table3[[#This Row],[C&amp;I Incentive Disbursements]]</f>
        <v>53487.77</v>
      </c>
      <c r="G212" s="10">
        <f>Table3[[#This Row],[Incentive Disbursements]]/'1.) CLM Reference'!$B$5</f>
        <v>1.6513373693427522E-3</v>
      </c>
      <c r="H212" s="26">
        <v>54894.597292037142</v>
      </c>
      <c r="I212" s="27">
        <f>Table3[[#This Row],[CLM $ Collected ]]/'1.) CLM Reference'!$B$4</f>
        <v>5.8079795594918222E-3</v>
      </c>
      <c r="J212" s="28">
        <v>18256.769999999997</v>
      </c>
      <c r="K212" s="27">
        <f>Table3[[#This Row],[Incentive Disbursements]]/'1.) CLM Reference'!$B$5</f>
        <v>1.6513373693427522E-3</v>
      </c>
      <c r="L212" s="26">
        <v>75988.936520676769</v>
      </c>
      <c r="M212" s="47">
        <f>Table3[[#This Row],[CLM $ Collected ]]/'1.) CLM Reference'!$B$4</f>
        <v>5.8079795594918222E-3</v>
      </c>
      <c r="N212" s="28">
        <v>35231</v>
      </c>
      <c r="O212" s="29">
        <f>Table3[[#This Row],[Incentive Disbursements]]/'1.) CLM Reference'!$B$5</f>
        <v>1.6513373693427522E-3</v>
      </c>
    </row>
    <row r="213" spans="1:15" s="25" customFormat="1" ht="15.75" thickBot="1">
      <c r="A213" s="65" t="s">
        <v>197</v>
      </c>
      <c r="B213" s="65" t="s">
        <v>114</v>
      </c>
      <c r="C213" s="104" t="s">
        <v>49</v>
      </c>
      <c r="D213" s="9">
        <f>Table3[[#This Row],[Residential CLM $ Collected]]+Table3[[#This Row],[C&amp;I CLM $ Collected]]</f>
        <v>90560.817502805658</v>
      </c>
      <c r="E213" s="24">
        <f>Table3[[#This Row],[CLM $ Collected ]]/'1.) CLM Reference'!$B$4</f>
        <v>4.0186520154613346E-3</v>
      </c>
      <c r="F213" s="7">
        <f>Table3[[#This Row],[Residential Incentive Disbursements]]+Table3[[#This Row],[C&amp;I Incentive Disbursements]]</f>
        <v>109610.73000000001</v>
      </c>
      <c r="G213" s="10">
        <f>Table3[[#This Row],[Incentive Disbursements]]/'1.) CLM Reference'!$B$5</f>
        <v>3.3840314249395462E-3</v>
      </c>
      <c r="H213" s="26">
        <v>61135.179971361358</v>
      </c>
      <c r="I213" s="27">
        <f>Table3[[#This Row],[CLM $ Collected ]]/'1.) CLM Reference'!$B$4</f>
        <v>4.0186520154613346E-3</v>
      </c>
      <c r="J213" s="28">
        <v>33587.730000000003</v>
      </c>
      <c r="K213" s="27">
        <f>Table3[[#This Row],[Incentive Disbursements]]/'1.) CLM Reference'!$B$5</f>
        <v>3.3840314249395462E-3</v>
      </c>
      <c r="L213" s="26">
        <v>29425.637531444303</v>
      </c>
      <c r="M213" s="47">
        <f>Table3[[#This Row],[CLM $ Collected ]]/'1.) CLM Reference'!$B$4</f>
        <v>4.0186520154613346E-3</v>
      </c>
      <c r="N213" s="28">
        <v>76023</v>
      </c>
      <c r="O213" s="29">
        <f>Table3[[#This Row],[Incentive Disbursements]]/'1.) CLM Reference'!$B$5</f>
        <v>3.3840314249395462E-3</v>
      </c>
    </row>
    <row r="214" spans="1:15" s="25" customFormat="1" ht="15.75" thickBot="1">
      <c r="A214" s="65" t="s">
        <v>198</v>
      </c>
      <c r="B214" s="65" t="s">
        <v>114</v>
      </c>
      <c r="C214" s="104" t="s">
        <v>49</v>
      </c>
      <c r="D214" s="9">
        <f>Table3[[#This Row],[Residential CLM $ Collected]]+Table3[[#This Row],[C&amp;I CLM $ Collected]]</f>
        <v>61965.72861994613</v>
      </c>
      <c r="E214" s="24">
        <f>Table3[[#This Row],[CLM $ Collected ]]/'1.) CLM Reference'!$B$4</f>
        <v>2.749739976677682E-3</v>
      </c>
      <c r="F214" s="7">
        <f>Table3[[#This Row],[Residential Incentive Disbursements]]+Table3[[#This Row],[C&amp;I Incentive Disbursements]]</f>
        <v>29343.5</v>
      </c>
      <c r="G214" s="10">
        <f>Table3[[#This Row],[Incentive Disbursements]]/'1.) CLM Reference'!$B$5</f>
        <v>9.0592705766774444E-4</v>
      </c>
      <c r="H214" s="26">
        <v>59346.2146909574</v>
      </c>
      <c r="I214" s="27">
        <f>Table3[[#This Row],[CLM $ Collected ]]/'1.) CLM Reference'!$B$4</f>
        <v>2.749739976677682E-3</v>
      </c>
      <c r="J214" s="28">
        <v>28143.5</v>
      </c>
      <c r="K214" s="27">
        <f>Table3[[#This Row],[Incentive Disbursements]]/'1.) CLM Reference'!$B$5</f>
        <v>9.0592705766774444E-4</v>
      </c>
      <c r="L214" s="26">
        <v>2619.5139289887334</v>
      </c>
      <c r="M214" s="47">
        <f>Table3[[#This Row],[CLM $ Collected ]]/'1.) CLM Reference'!$B$4</f>
        <v>2.749739976677682E-3</v>
      </c>
      <c r="N214" s="28">
        <v>1200</v>
      </c>
      <c r="O214" s="29">
        <f>Table3[[#This Row],[Incentive Disbursements]]/'1.) CLM Reference'!$B$5</f>
        <v>9.0592705766774444E-4</v>
      </c>
    </row>
    <row r="215" spans="1:15" s="25" customFormat="1" ht="15.75" thickBot="1">
      <c r="A215" s="65" t="s">
        <v>199</v>
      </c>
      <c r="B215" s="65" t="s">
        <v>114</v>
      </c>
      <c r="C215" s="104" t="s">
        <v>49</v>
      </c>
      <c r="D215" s="9">
        <f>Table3[[#This Row],[Residential CLM $ Collected]]+Table3[[#This Row],[C&amp;I CLM $ Collected]]</f>
        <v>122135.37766688748</v>
      </c>
      <c r="E215" s="24">
        <f>Table3[[#This Row],[CLM $ Collected ]]/'1.) CLM Reference'!$B$4</f>
        <v>5.4197786101584456E-3</v>
      </c>
      <c r="F215" s="7">
        <f>Table3[[#This Row],[Residential Incentive Disbursements]]+Table3[[#This Row],[C&amp;I Incentive Disbursements]]</f>
        <v>342121.7</v>
      </c>
      <c r="G215" s="10">
        <f>Table3[[#This Row],[Incentive Disbursements]]/'1.) CLM Reference'!$B$5</f>
        <v>1.056238366402395E-2</v>
      </c>
      <c r="H215" s="26">
        <v>88091.751703132293</v>
      </c>
      <c r="I215" s="27">
        <f>Table3[[#This Row],[CLM $ Collected ]]/'1.) CLM Reference'!$B$4</f>
        <v>5.4197786101584456E-3</v>
      </c>
      <c r="J215" s="28">
        <v>31956.399999999998</v>
      </c>
      <c r="K215" s="27">
        <f>Table3[[#This Row],[Incentive Disbursements]]/'1.) CLM Reference'!$B$5</f>
        <v>1.056238366402395E-2</v>
      </c>
      <c r="L215" s="26">
        <v>34043.625963755192</v>
      </c>
      <c r="M215" s="47">
        <f>Table3[[#This Row],[CLM $ Collected ]]/'1.) CLM Reference'!$B$4</f>
        <v>5.4197786101584456E-3</v>
      </c>
      <c r="N215" s="28">
        <v>310165.3</v>
      </c>
      <c r="O215" s="29">
        <f>Table3[[#This Row],[Incentive Disbursements]]/'1.) CLM Reference'!$B$5</f>
        <v>1.056238366402395E-2</v>
      </c>
    </row>
    <row r="216" spans="1:15" s="25" customFormat="1" ht="15.75" thickBot="1">
      <c r="A216" s="65" t="s">
        <v>200</v>
      </c>
      <c r="B216" s="65" t="s">
        <v>50</v>
      </c>
      <c r="C216" s="104" t="s">
        <v>49</v>
      </c>
      <c r="D216" s="9">
        <f>Table3[[#This Row],[Residential CLM $ Collected]]+Table3[[#This Row],[C&amp;I CLM $ Collected]]</f>
        <v>3717.6587761589194</v>
      </c>
      <c r="E216" s="24">
        <f>Table3[[#This Row],[CLM $ Collected ]]/'1.) CLM Reference'!$B$4</f>
        <v>1.6497175429258583E-4</v>
      </c>
      <c r="F216" s="7">
        <f>Table3[[#This Row],[Residential Incentive Disbursements]]+Table3[[#This Row],[C&amp;I Incentive Disbursements]]</f>
        <v>0</v>
      </c>
      <c r="G216" s="10">
        <f>Table3[[#This Row],[Incentive Disbursements]]/'1.) CLM Reference'!$B$5</f>
        <v>0</v>
      </c>
      <c r="H216" s="26">
        <v>0</v>
      </c>
      <c r="I216" s="27">
        <f>Table3[[#This Row],[CLM $ Collected ]]/'1.) CLM Reference'!$B$4</f>
        <v>1.6497175429258583E-4</v>
      </c>
      <c r="J216" s="28">
        <v>0</v>
      </c>
      <c r="K216" s="27">
        <f>Table3[[#This Row],[Incentive Disbursements]]/'1.) CLM Reference'!$B$5</f>
        <v>0</v>
      </c>
      <c r="L216" s="26">
        <v>3717.6587761589194</v>
      </c>
      <c r="M216" s="47">
        <f>Table3[[#This Row],[CLM $ Collected ]]/'1.) CLM Reference'!$B$4</f>
        <v>1.6497175429258583E-4</v>
      </c>
      <c r="N216" s="28">
        <v>0</v>
      </c>
      <c r="O216" s="29">
        <f>Table3[[#This Row],[Incentive Disbursements]]/'1.) CLM Reference'!$B$5</f>
        <v>0</v>
      </c>
    </row>
    <row r="217" spans="1:15" s="25" customFormat="1" ht="15.75" thickBot="1">
      <c r="A217" s="65" t="s">
        <v>200</v>
      </c>
      <c r="B217" s="65" t="s">
        <v>114</v>
      </c>
      <c r="C217" s="104" t="s">
        <v>49</v>
      </c>
      <c r="D217" s="9">
        <f>Table3[[#This Row],[Residential CLM $ Collected]]+Table3[[#This Row],[C&amp;I CLM $ Collected]]</f>
        <v>73319.160876214417</v>
      </c>
      <c r="E217" s="24">
        <f>Table3[[#This Row],[CLM $ Collected ]]/'1.) CLM Reference'!$B$4</f>
        <v>3.253550506188889E-3</v>
      </c>
      <c r="F217" s="7">
        <f>Table3[[#This Row],[Residential Incentive Disbursements]]+Table3[[#This Row],[C&amp;I Incentive Disbursements]]</f>
        <v>65957.51999999999</v>
      </c>
      <c r="G217" s="10">
        <f>Table3[[#This Row],[Incentive Disbursements]]/'1.) CLM Reference'!$B$5</f>
        <v>2.0363181632954966E-3</v>
      </c>
      <c r="H217" s="26">
        <v>41802.382987403027</v>
      </c>
      <c r="I217" s="27">
        <f>Table3[[#This Row],[CLM $ Collected ]]/'1.) CLM Reference'!$B$4</f>
        <v>3.253550506188889E-3</v>
      </c>
      <c r="J217" s="28">
        <v>19954.059999999998</v>
      </c>
      <c r="K217" s="27">
        <f>Table3[[#This Row],[Incentive Disbursements]]/'1.) CLM Reference'!$B$5</f>
        <v>2.0363181632954966E-3</v>
      </c>
      <c r="L217" s="26">
        <v>31516.777888811397</v>
      </c>
      <c r="M217" s="47">
        <f>Table3[[#This Row],[CLM $ Collected ]]/'1.) CLM Reference'!$B$4</f>
        <v>3.253550506188889E-3</v>
      </c>
      <c r="N217" s="28">
        <v>46003.46</v>
      </c>
      <c r="O217" s="29">
        <f>Table3[[#This Row],[Incentive Disbursements]]/'1.) CLM Reference'!$B$5</f>
        <v>2.0363181632954966E-3</v>
      </c>
    </row>
    <row r="218" spans="1:15" s="25" customFormat="1" ht="15.75" thickBot="1">
      <c r="A218" s="65" t="s">
        <v>200</v>
      </c>
      <c r="B218" s="65" t="s">
        <v>146</v>
      </c>
      <c r="C218" s="104" t="s">
        <v>49</v>
      </c>
      <c r="D218" s="9">
        <f>Table3[[#This Row],[Residential CLM $ Collected]]+Table3[[#This Row],[C&amp;I CLM $ Collected]]</f>
        <v>8.3931109333251968</v>
      </c>
      <c r="E218" s="24">
        <f>Table3[[#This Row],[CLM $ Collected ]]/'1.) CLM Reference'!$B$4</f>
        <v>3.724457563245044E-7</v>
      </c>
      <c r="F218" s="7">
        <f>Table3[[#This Row],[Residential Incentive Disbursements]]+Table3[[#This Row],[C&amp;I Incentive Disbursements]]</f>
        <v>0</v>
      </c>
      <c r="G218" s="10">
        <f>Table3[[#This Row],[Incentive Disbursements]]/'1.) CLM Reference'!$B$5</f>
        <v>0</v>
      </c>
      <c r="H218" s="26">
        <v>0</v>
      </c>
      <c r="I218" s="27">
        <f>Table3[[#This Row],[CLM $ Collected ]]/'1.) CLM Reference'!$B$4</f>
        <v>3.724457563245044E-7</v>
      </c>
      <c r="J218" s="28">
        <v>0</v>
      </c>
      <c r="K218" s="27">
        <f>Table3[[#This Row],[Incentive Disbursements]]/'1.) CLM Reference'!$B$5</f>
        <v>0</v>
      </c>
      <c r="L218" s="26">
        <v>8.3931109333251968</v>
      </c>
      <c r="M218" s="47">
        <f>Table3[[#This Row],[CLM $ Collected ]]/'1.) CLM Reference'!$B$4</f>
        <v>3.724457563245044E-7</v>
      </c>
      <c r="N218" s="28">
        <v>0</v>
      </c>
      <c r="O218" s="29">
        <f>Table3[[#This Row],[Incentive Disbursements]]/'1.) CLM Reference'!$B$5</f>
        <v>0</v>
      </c>
    </row>
    <row r="219" spans="1:15" s="25" customFormat="1" ht="15.75" thickBot="1">
      <c r="A219" s="65" t="s">
        <v>200</v>
      </c>
      <c r="B219" s="65" t="s">
        <v>165</v>
      </c>
      <c r="C219" s="104" t="s">
        <v>49</v>
      </c>
      <c r="D219" s="9">
        <f>Table3[[#This Row],[Residential CLM $ Collected]]+Table3[[#This Row],[C&amp;I CLM $ Collected]]</f>
        <v>24.468365207163664</v>
      </c>
      <c r="E219" s="24">
        <f>Table3[[#This Row],[CLM $ Collected ]]/'1.) CLM Reference'!$B$4</f>
        <v>1.0857879584817786E-6</v>
      </c>
      <c r="F219" s="7">
        <f>Table3[[#This Row],[Residential Incentive Disbursements]]+Table3[[#This Row],[C&amp;I Incentive Disbursements]]</f>
        <v>0</v>
      </c>
      <c r="G219" s="10">
        <f>Table3[[#This Row],[Incentive Disbursements]]/'1.) CLM Reference'!$B$5</f>
        <v>0</v>
      </c>
      <c r="H219" s="26">
        <v>24.468365207163664</v>
      </c>
      <c r="I219" s="27">
        <f>Table3[[#This Row],[CLM $ Collected ]]/'1.) CLM Reference'!$B$4</f>
        <v>1.0857879584817786E-6</v>
      </c>
      <c r="J219" s="28">
        <v>0</v>
      </c>
      <c r="K219" s="27">
        <f>Table3[[#This Row],[Incentive Disbursements]]/'1.) CLM Reference'!$B$5</f>
        <v>0</v>
      </c>
      <c r="L219" s="26">
        <v>0</v>
      </c>
      <c r="M219" s="47">
        <f>Table3[[#This Row],[CLM $ Collected ]]/'1.) CLM Reference'!$B$4</f>
        <v>1.0857879584817786E-6</v>
      </c>
      <c r="N219" s="28">
        <v>0</v>
      </c>
      <c r="O219" s="29">
        <f>Table3[[#This Row],[Incentive Disbursements]]/'1.) CLM Reference'!$B$5</f>
        <v>0</v>
      </c>
    </row>
    <row r="220" spans="1:15" s="25" customFormat="1" ht="15.75" thickBot="1">
      <c r="A220" s="166" t="s">
        <v>201</v>
      </c>
      <c r="B220" s="167" t="s">
        <v>181</v>
      </c>
      <c r="C220" s="168" t="s">
        <v>49</v>
      </c>
      <c r="D220" s="9">
        <f>Table3[[#This Row],[Residential CLM $ Collected]]+Table3[[#This Row],[C&amp;I CLM $ Collected]]</f>
        <v>78.658869132010295</v>
      </c>
      <c r="E220" s="72">
        <f>Table3[[#This Row],[CLM $ Collected ]]/'1.) CLM Reference'!$B$4</f>
        <v>3.4905009880401024E-6</v>
      </c>
      <c r="F220" s="7">
        <f>Table3[[#This Row],[Residential Incentive Disbursements]]+Table3[[#This Row],[C&amp;I Incentive Disbursements]]</f>
        <v>0</v>
      </c>
      <c r="G220" s="72">
        <f>Table3[[#This Row],[Incentive Disbursements]]/'1.) CLM Reference'!$B$5</f>
        <v>0</v>
      </c>
      <c r="H220" s="59">
        <v>78.658869132010295</v>
      </c>
      <c r="I220" s="60">
        <f>Table3[[#This Row],[CLM $ Collected ]]/'1.) CLM Reference'!$B$4</f>
        <v>3.4905009880401024E-6</v>
      </c>
      <c r="J220" s="61">
        <v>0</v>
      </c>
      <c r="K220" s="60">
        <f>Table3[[#This Row],[Incentive Disbursements]]/'1.) CLM Reference'!$B$5</f>
        <v>0</v>
      </c>
      <c r="L220" s="59">
        <v>0</v>
      </c>
      <c r="M220" s="73">
        <f>Table3[[#This Row],[CLM $ Collected ]]/'1.) CLM Reference'!$B$4</f>
        <v>3.4905009880401024E-6</v>
      </c>
      <c r="N220" s="61">
        <v>0</v>
      </c>
      <c r="O220" s="74">
        <f>Table3[[#This Row],[Incentive Disbursements]]/'1.) CLM Reference'!$B$5</f>
        <v>0</v>
      </c>
    </row>
    <row r="221" spans="1:15" s="25" customFormat="1" ht="15.75" thickBot="1">
      <c r="A221" s="166" t="s">
        <v>201</v>
      </c>
      <c r="B221" s="167" t="s">
        <v>104</v>
      </c>
      <c r="C221" s="168" t="s">
        <v>49</v>
      </c>
      <c r="D221" s="9">
        <f>Table3[[#This Row],[Residential CLM $ Collected]]+Table3[[#This Row],[C&amp;I CLM $ Collected]]</f>
        <v>93.67690536199207</v>
      </c>
      <c r="E221" s="72">
        <f>Table3[[#This Row],[CLM $ Collected ]]/'1.) CLM Reference'!$B$4</f>
        <v>4.1569289557648623E-6</v>
      </c>
      <c r="F221" s="7">
        <f>Table3[[#This Row],[Residential Incentive Disbursements]]+Table3[[#This Row],[C&amp;I Incentive Disbursements]]</f>
        <v>0</v>
      </c>
      <c r="G221" s="72">
        <f>Table3[[#This Row],[Incentive Disbursements]]/'1.) CLM Reference'!$B$5</f>
        <v>0</v>
      </c>
      <c r="H221" s="59">
        <v>93.67690536199207</v>
      </c>
      <c r="I221" s="60">
        <f>Table3[[#This Row],[CLM $ Collected ]]/'1.) CLM Reference'!$B$4</f>
        <v>4.1569289557648623E-6</v>
      </c>
      <c r="J221" s="61">
        <v>0</v>
      </c>
      <c r="K221" s="60">
        <f>Table3[[#This Row],[Incentive Disbursements]]/'1.) CLM Reference'!$B$5</f>
        <v>0</v>
      </c>
      <c r="L221" s="59">
        <v>0</v>
      </c>
      <c r="M221" s="73">
        <f>Table3[[#This Row],[CLM $ Collected ]]/'1.) CLM Reference'!$B$4</f>
        <v>4.1569289557648623E-6</v>
      </c>
      <c r="N221" s="61">
        <v>0</v>
      </c>
      <c r="O221" s="74">
        <f>Table3[[#This Row],[Incentive Disbursements]]/'1.) CLM Reference'!$B$5</f>
        <v>0</v>
      </c>
    </row>
    <row r="222" spans="1:15" s="25" customFormat="1" ht="15.75" thickBot="1">
      <c r="A222" s="166" t="s">
        <v>201</v>
      </c>
      <c r="B222" s="167" t="s">
        <v>165</v>
      </c>
      <c r="C222" s="168" t="s">
        <v>49</v>
      </c>
      <c r="D222" s="9">
        <f>Table3[[#This Row],[Residential CLM $ Collected]]+Table3[[#This Row],[C&amp;I CLM $ Collected]]</f>
        <v>162628.58308221737</v>
      </c>
      <c r="E222" s="72">
        <f>Table3[[#This Row],[CLM $ Collected ]]/'1.) CLM Reference'!$B$4</f>
        <v>7.2166716378717155E-3</v>
      </c>
      <c r="F222" s="7">
        <f>Table3[[#This Row],[Residential Incentive Disbursements]]+Table3[[#This Row],[C&amp;I Incentive Disbursements]]</f>
        <v>287596.55999999994</v>
      </c>
      <c r="G222" s="72">
        <f>Table3[[#This Row],[Incentive Disbursements]]/'1.) CLM Reference'!$B$5</f>
        <v>8.879019387467919E-3</v>
      </c>
      <c r="H222" s="59">
        <v>116670.05436412506</v>
      </c>
      <c r="I222" s="60">
        <f>Table3[[#This Row],[CLM $ Collected ]]/'1.) CLM Reference'!$B$4</f>
        <v>7.2166716378717155E-3</v>
      </c>
      <c r="J222" s="61">
        <v>175384.25999999995</v>
      </c>
      <c r="K222" s="60">
        <f>Table3[[#This Row],[Incentive Disbursements]]/'1.) CLM Reference'!$B$5</f>
        <v>8.879019387467919E-3</v>
      </c>
      <c r="L222" s="59">
        <v>45958.528718092304</v>
      </c>
      <c r="M222" s="73">
        <f>Table3[[#This Row],[CLM $ Collected ]]/'1.) CLM Reference'!$B$4</f>
        <v>7.2166716378717155E-3</v>
      </c>
      <c r="N222" s="61">
        <v>112212.3</v>
      </c>
      <c r="O222" s="74">
        <f>Table3[[#This Row],[Incentive Disbursements]]/'1.) CLM Reference'!$B$5</f>
        <v>8.879019387467919E-3</v>
      </c>
    </row>
    <row r="223" spans="1:15" s="25" customFormat="1" ht="15.75" thickBot="1">
      <c r="A223" s="166" t="s">
        <v>202</v>
      </c>
      <c r="B223" s="167" t="s">
        <v>181</v>
      </c>
      <c r="C223" s="168" t="s">
        <v>49</v>
      </c>
      <c r="D223" s="9">
        <f>Table3[[#This Row],[Residential CLM $ Collected]]+Table3[[#This Row],[C&amp;I CLM $ Collected]]</f>
        <v>459.14656477608588</v>
      </c>
      <c r="E223" s="72">
        <f>Table3[[#This Row],[CLM $ Collected ]]/'1.) CLM Reference'!$B$4</f>
        <v>2.0374708608084301E-5</v>
      </c>
      <c r="F223" s="7">
        <f>Table3[[#This Row],[Residential Incentive Disbursements]]+Table3[[#This Row],[C&amp;I Incentive Disbursements]]</f>
        <v>0</v>
      </c>
      <c r="G223" s="72">
        <f>Table3[[#This Row],[Incentive Disbursements]]/'1.) CLM Reference'!$B$5</f>
        <v>0</v>
      </c>
      <c r="H223" s="59">
        <v>459.14656477608588</v>
      </c>
      <c r="I223" s="60">
        <f>Table3[[#This Row],[CLM $ Collected ]]/'1.) CLM Reference'!$B$4</f>
        <v>2.0374708608084301E-5</v>
      </c>
      <c r="J223" s="61">
        <v>0</v>
      </c>
      <c r="K223" s="60">
        <f>Table3[[#This Row],[Incentive Disbursements]]/'1.) CLM Reference'!$B$5</f>
        <v>0</v>
      </c>
      <c r="L223" s="59">
        <v>0</v>
      </c>
      <c r="M223" s="73">
        <f>Table3[[#This Row],[CLM $ Collected ]]/'1.) CLM Reference'!$B$4</f>
        <v>2.0374708608084301E-5</v>
      </c>
      <c r="N223" s="61">
        <v>0</v>
      </c>
      <c r="O223" s="74">
        <f>Table3[[#This Row],[Incentive Disbursements]]/'1.) CLM Reference'!$B$5</f>
        <v>0</v>
      </c>
    </row>
    <row r="224" spans="1:15" s="25" customFormat="1" ht="15.75" thickBot="1">
      <c r="A224" s="166" t="s">
        <v>202</v>
      </c>
      <c r="B224" s="167" t="s">
        <v>157</v>
      </c>
      <c r="C224" s="168" t="s">
        <v>49</v>
      </c>
      <c r="D224" s="9">
        <f>Table3[[#This Row],[Residential CLM $ Collected]]+Table3[[#This Row],[C&amp;I CLM $ Collected]]</f>
        <v>390.47817532488733</v>
      </c>
      <c r="E224" s="72">
        <f>Table3[[#This Row],[CLM $ Collected ]]/'1.) CLM Reference'!$B$4</f>
        <v>1.7327536892148834E-5</v>
      </c>
      <c r="F224" s="7">
        <f>Table3[[#This Row],[Residential Incentive Disbursements]]+Table3[[#This Row],[C&amp;I Incentive Disbursements]]</f>
        <v>0</v>
      </c>
      <c r="G224" s="72">
        <f>Table3[[#This Row],[Incentive Disbursements]]/'1.) CLM Reference'!$B$5</f>
        <v>0</v>
      </c>
      <c r="H224" s="59">
        <v>375.14620535262497</v>
      </c>
      <c r="I224" s="60">
        <f>Table3[[#This Row],[CLM $ Collected ]]/'1.) CLM Reference'!$B$4</f>
        <v>1.7327536892148834E-5</v>
      </c>
      <c r="J224" s="61">
        <v>0</v>
      </c>
      <c r="K224" s="60">
        <f>Table3[[#This Row],[Incentive Disbursements]]/'1.) CLM Reference'!$B$5</f>
        <v>0</v>
      </c>
      <c r="L224" s="59">
        <v>15.331969972262364</v>
      </c>
      <c r="M224" s="73">
        <f>Table3[[#This Row],[CLM $ Collected ]]/'1.) CLM Reference'!$B$4</f>
        <v>1.7327536892148834E-5</v>
      </c>
      <c r="N224" s="61">
        <v>0</v>
      </c>
      <c r="O224" s="74">
        <f>Table3[[#This Row],[Incentive Disbursements]]/'1.) CLM Reference'!$B$5</f>
        <v>0</v>
      </c>
    </row>
    <row r="225" spans="1:15" s="25" customFormat="1" ht="15.75" thickBot="1">
      <c r="A225" s="166" t="s">
        <v>202</v>
      </c>
      <c r="B225" s="167" t="s">
        <v>165</v>
      </c>
      <c r="C225" s="168" t="s">
        <v>49</v>
      </c>
      <c r="D225" s="9">
        <f>Table3[[#This Row],[Residential CLM $ Collected]]+Table3[[#This Row],[C&amp;I CLM $ Collected]]</f>
        <v>121679.14883924507</v>
      </c>
      <c r="E225" s="72">
        <f>Table3[[#This Row],[CLM $ Collected ]]/'1.) CLM Reference'!$B$4</f>
        <v>5.3995333766427489E-3</v>
      </c>
      <c r="F225" s="7">
        <f>Table3[[#This Row],[Residential Incentive Disbursements]]+Table3[[#This Row],[C&amp;I Incentive Disbursements]]</f>
        <v>237260.91000000003</v>
      </c>
      <c r="G225" s="72">
        <f>Table3[[#This Row],[Incentive Disbursements]]/'1.) CLM Reference'!$B$5</f>
        <v>7.3249979755609096E-3</v>
      </c>
      <c r="H225" s="59">
        <v>98403.237868770826</v>
      </c>
      <c r="I225" s="60">
        <f>Table3[[#This Row],[CLM $ Collected ]]/'1.) CLM Reference'!$B$4</f>
        <v>5.3995333766427489E-3</v>
      </c>
      <c r="J225" s="61">
        <v>202180.31000000003</v>
      </c>
      <c r="K225" s="60">
        <f>Table3[[#This Row],[Incentive Disbursements]]/'1.) CLM Reference'!$B$5</f>
        <v>7.3249979755609096E-3</v>
      </c>
      <c r="L225" s="59">
        <v>23275.910970474244</v>
      </c>
      <c r="M225" s="73">
        <f>Table3[[#This Row],[CLM $ Collected ]]/'1.) CLM Reference'!$B$4</f>
        <v>5.3995333766427489E-3</v>
      </c>
      <c r="N225" s="61">
        <v>35080.6</v>
      </c>
      <c r="O225" s="74">
        <f>Table3[[#This Row],[Incentive Disbursements]]/'1.) CLM Reference'!$B$5</f>
        <v>7.3249979755609096E-3</v>
      </c>
    </row>
    <row r="226" spans="1:15" s="25" customFormat="1" ht="15.75" thickBot="1">
      <c r="A226" s="166" t="s">
        <v>203</v>
      </c>
      <c r="B226" s="167" t="s">
        <v>181</v>
      </c>
      <c r="C226" s="168" t="s">
        <v>68</v>
      </c>
      <c r="D226" s="9">
        <f>Table3[[#This Row],[Residential CLM $ Collected]]+Table3[[#This Row],[C&amp;I CLM $ Collected]]</f>
        <v>1470.6087656953841</v>
      </c>
      <c r="E226" s="72">
        <f>Table3[[#This Row],[CLM $ Collected ]]/'1.) CLM Reference'!$B$4</f>
        <v>6.5258519558237962E-5</v>
      </c>
      <c r="F226" s="7">
        <f>Table3[[#This Row],[Residential Incentive Disbursements]]+Table3[[#This Row],[C&amp;I Incentive Disbursements]]</f>
        <v>0</v>
      </c>
      <c r="G226" s="72">
        <f>Table3[[#This Row],[Incentive Disbursements]]/'1.) CLM Reference'!$B$5</f>
        <v>0</v>
      </c>
      <c r="H226" s="59">
        <v>471.94398144670049</v>
      </c>
      <c r="I226" s="60">
        <f>Table3[[#This Row],[CLM $ Collected ]]/'1.) CLM Reference'!$B$4</f>
        <v>6.5258519558237962E-5</v>
      </c>
      <c r="J226" s="61">
        <v>0</v>
      </c>
      <c r="K226" s="60">
        <f>Table3[[#This Row],[Incentive Disbursements]]/'1.) CLM Reference'!$B$5</f>
        <v>0</v>
      </c>
      <c r="L226" s="59">
        <v>998.66478424868365</v>
      </c>
      <c r="M226" s="73">
        <f>Table3[[#This Row],[CLM $ Collected ]]/'1.) CLM Reference'!$B$4</f>
        <v>6.5258519558237962E-5</v>
      </c>
      <c r="N226" s="61">
        <v>0</v>
      </c>
      <c r="O226" s="74">
        <f>Table3[[#This Row],[Incentive Disbursements]]/'1.) CLM Reference'!$B$5</f>
        <v>0</v>
      </c>
    </row>
    <row r="227" spans="1:15" s="25" customFormat="1" ht="15.75" thickBot="1">
      <c r="A227" s="166" t="s">
        <v>203</v>
      </c>
      <c r="B227" s="167" t="s">
        <v>104</v>
      </c>
      <c r="C227" s="168" t="s">
        <v>68</v>
      </c>
      <c r="D227" s="9">
        <f>Table3[[#This Row],[Residential CLM $ Collected]]+Table3[[#This Row],[C&amp;I CLM $ Collected]]</f>
        <v>6.3756249719043439</v>
      </c>
      <c r="E227" s="72">
        <f>Table3[[#This Row],[CLM $ Collected ]]/'1.) CLM Reference'!$B$4</f>
        <v>2.8291946616289361E-7</v>
      </c>
      <c r="F227" s="7">
        <f>Table3[[#This Row],[Residential Incentive Disbursements]]+Table3[[#This Row],[C&amp;I Incentive Disbursements]]</f>
        <v>0</v>
      </c>
      <c r="G227" s="72">
        <f>Table3[[#This Row],[Incentive Disbursements]]/'1.) CLM Reference'!$B$5</f>
        <v>0</v>
      </c>
      <c r="H227" s="59">
        <v>0</v>
      </c>
      <c r="I227" s="60">
        <f>Table3[[#This Row],[CLM $ Collected ]]/'1.) CLM Reference'!$B$4</f>
        <v>2.8291946616289361E-7</v>
      </c>
      <c r="J227" s="61">
        <v>0</v>
      </c>
      <c r="K227" s="60">
        <f>Table3[[#This Row],[Incentive Disbursements]]/'1.) CLM Reference'!$B$5</f>
        <v>0</v>
      </c>
      <c r="L227" s="59">
        <v>6.3756249719043439</v>
      </c>
      <c r="M227" s="73">
        <f>Table3[[#This Row],[CLM $ Collected ]]/'1.) CLM Reference'!$B$4</f>
        <v>2.8291946616289361E-7</v>
      </c>
      <c r="N227" s="61">
        <v>0</v>
      </c>
      <c r="O227" s="74">
        <f>Table3[[#This Row],[Incentive Disbursements]]/'1.) CLM Reference'!$B$5</f>
        <v>0</v>
      </c>
    </row>
    <row r="228" spans="1:15" s="25" customFormat="1" ht="15.75" thickBot="1">
      <c r="A228" s="166" t="s">
        <v>203</v>
      </c>
      <c r="B228" s="167" t="s">
        <v>157</v>
      </c>
      <c r="C228" s="168" t="s">
        <v>68</v>
      </c>
      <c r="D228" s="9">
        <f>Table3[[#This Row],[Residential CLM $ Collected]]+Table3[[#This Row],[C&amp;I CLM $ Collected]]</f>
        <v>28.632603965062092</v>
      </c>
      <c r="E228" s="72">
        <f>Table3[[#This Row],[CLM $ Collected ]]/'1.) CLM Reference'!$B$4</f>
        <v>1.2705767770762248E-6</v>
      </c>
      <c r="F228" s="7">
        <f>Table3[[#This Row],[Residential Incentive Disbursements]]+Table3[[#This Row],[C&amp;I Incentive Disbursements]]</f>
        <v>0</v>
      </c>
      <c r="G228" s="72">
        <f>Table3[[#This Row],[Incentive Disbursements]]/'1.) CLM Reference'!$B$5</f>
        <v>0</v>
      </c>
      <c r="H228" s="59">
        <v>0</v>
      </c>
      <c r="I228" s="60">
        <f>Table3[[#This Row],[CLM $ Collected ]]/'1.) CLM Reference'!$B$4</f>
        <v>1.2705767770762248E-6</v>
      </c>
      <c r="J228" s="61">
        <v>0</v>
      </c>
      <c r="K228" s="60">
        <f>Table3[[#This Row],[Incentive Disbursements]]/'1.) CLM Reference'!$B$5</f>
        <v>0</v>
      </c>
      <c r="L228" s="59">
        <v>28.632603965062092</v>
      </c>
      <c r="M228" s="73">
        <f>Table3[[#This Row],[CLM $ Collected ]]/'1.) CLM Reference'!$B$4</f>
        <v>1.2705767770762248E-6</v>
      </c>
      <c r="N228" s="61">
        <v>0</v>
      </c>
      <c r="O228" s="74">
        <f>Table3[[#This Row],[Incentive Disbursements]]/'1.) CLM Reference'!$B$5</f>
        <v>0</v>
      </c>
    </row>
    <row r="229" spans="1:15" s="25" customFormat="1" ht="15.75" thickBot="1">
      <c r="A229" s="166" t="s">
        <v>203</v>
      </c>
      <c r="B229" s="167" t="s">
        <v>165</v>
      </c>
      <c r="C229" s="168" t="s">
        <v>68</v>
      </c>
      <c r="D229" s="9">
        <f>Table3[[#This Row],[Residential CLM $ Collected]]+Table3[[#This Row],[C&amp;I CLM $ Collected]]</f>
        <v>71915.987848364457</v>
      </c>
      <c r="E229" s="72">
        <f>Table3[[#This Row],[CLM $ Collected ]]/'1.) CLM Reference'!$B$4</f>
        <v>3.1912844592173546E-3</v>
      </c>
      <c r="F229" s="7">
        <f>Table3[[#This Row],[Residential Incentive Disbursements]]+Table3[[#This Row],[C&amp;I Incentive Disbursements]]</f>
        <v>327681.69999999995</v>
      </c>
      <c r="G229" s="72">
        <f>Table3[[#This Row],[Incentive Disbursements]]/'1.) CLM Reference'!$B$5</f>
        <v>1.011657499386796E-2</v>
      </c>
      <c r="H229" s="59">
        <v>50985.6651500484</v>
      </c>
      <c r="I229" s="60">
        <f>Table3[[#This Row],[CLM $ Collected ]]/'1.) CLM Reference'!$B$4</f>
        <v>3.1912844592173546E-3</v>
      </c>
      <c r="J229" s="61">
        <v>241944.37</v>
      </c>
      <c r="K229" s="60">
        <f>Table3[[#This Row],[Incentive Disbursements]]/'1.) CLM Reference'!$B$5</f>
        <v>1.011657499386796E-2</v>
      </c>
      <c r="L229" s="59">
        <v>20930.322698316053</v>
      </c>
      <c r="M229" s="73">
        <f>Table3[[#This Row],[CLM $ Collected ]]/'1.) CLM Reference'!$B$4</f>
        <v>3.1912844592173546E-3</v>
      </c>
      <c r="N229" s="61">
        <v>85737.329999999987</v>
      </c>
      <c r="O229" s="74">
        <f>Table3[[#This Row],[Incentive Disbursements]]/'1.) CLM Reference'!$B$5</f>
        <v>1.011657499386796E-2</v>
      </c>
    </row>
    <row r="230" spans="1:15" s="25" customFormat="1" ht="15.75" thickBot="1">
      <c r="A230" s="166" t="s">
        <v>204</v>
      </c>
      <c r="B230" s="167" t="s">
        <v>181</v>
      </c>
      <c r="C230" s="168" t="s">
        <v>49</v>
      </c>
      <c r="D230" s="9">
        <f>Table3[[#This Row],[Residential CLM $ Collected]]+Table3[[#This Row],[C&amp;I CLM $ Collected]]</f>
        <v>505.55797523412679</v>
      </c>
      <c r="E230" s="72">
        <f>Table3[[#This Row],[CLM $ Collected ]]/'1.) CLM Reference'!$B$4</f>
        <v>2.2434223013106441E-5</v>
      </c>
      <c r="F230" s="7">
        <f>Table3[[#This Row],[Residential Incentive Disbursements]]+Table3[[#This Row],[C&amp;I Incentive Disbursements]]</f>
        <v>0</v>
      </c>
      <c r="G230" s="72">
        <f>Table3[[#This Row],[Incentive Disbursements]]/'1.) CLM Reference'!$B$5</f>
        <v>0</v>
      </c>
      <c r="H230" s="59">
        <v>86.659562887484739</v>
      </c>
      <c r="I230" s="60">
        <f>Table3[[#This Row],[CLM $ Collected ]]/'1.) CLM Reference'!$B$4</f>
        <v>2.2434223013106441E-5</v>
      </c>
      <c r="J230" s="61">
        <v>0</v>
      </c>
      <c r="K230" s="60">
        <f>Table3[[#This Row],[Incentive Disbursements]]/'1.) CLM Reference'!$B$5</f>
        <v>0</v>
      </c>
      <c r="L230" s="59">
        <v>418.89841234664203</v>
      </c>
      <c r="M230" s="73">
        <f>Table3[[#This Row],[CLM $ Collected ]]/'1.) CLM Reference'!$B$4</f>
        <v>2.2434223013106441E-5</v>
      </c>
      <c r="N230" s="61">
        <v>0</v>
      </c>
      <c r="O230" s="74">
        <f>Table3[[#This Row],[Incentive Disbursements]]/'1.) CLM Reference'!$B$5</f>
        <v>0</v>
      </c>
    </row>
    <row r="231" spans="1:15" s="25" customFormat="1" ht="15.75" thickBot="1">
      <c r="A231" s="166" t="s">
        <v>204</v>
      </c>
      <c r="B231" s="167" t="s">
        <v>104</v>
      </c>
      <c r="C231" s="168" t="s">
        <v>49</v>
      </c>
      <c r="D231" s="9">
        <f>Table3[[#This Row],[Residential CLM $ Collected]]+Table3[[#This Row],[C&amp;I CLM $ Collected]]</f>
        <v>13.249850593313154</v>
      </c>
      <c r="E231" s="72">
        <f>Table3[[#This Row],[CLM $ Collected ]]/'1.) CLM Reference'!$B$4</f>
        <v>5.8796442280051022E-7</v>
      </c>
      <c r="F231" s="7">
        <f>Table3[[#This Row],[Residential Incentive Disbursements]]+Table3[[#This Row],[C&amp;I Incentive Disbursements]]</f>
        <v>0</v>
      </c>
      <c r="G231" s="72">
        <f>Table3[[#This Row],[Incentive Disbursements]]/'1.) CLM Reference'!$B$5</f>
        <v>0</v>
      </c>
      <c r="H231" s="59">
        <v>13.249850593313154</v>
      </c>
      <c r="I231" s="60">
        <f>Table3[[#This Row],[CLM $ Collected ]]/'1.) CLM Reference'!$B$4</f>
        <v>5.8796442280051022E-7</v>
      </c>
      <c r="J231" s="61">
        <v>0</v>
      </c>
      <c r="K231" s="60">
        <f>Table3[[#This Row],[Incentive Disbursements]]/'1.) CLM Reference'!$B$5</f>
        <v>0</v>
      </c>
      <c r="L231" s="59">
        <v>0</v>
      </c>
      <c r="M231" s="73">
        <f>Table3[[#This Row],[CLM $ Collected ]]/'1.) CLM Reference'!$B$4</f>
        <v>5.8796442280051022E-7</v>
      </c>
      <c r="N231" s="61">
        <v>0</v>
      </c>
      <c r="O231" s="74">
        <f>Table3[[#This Row],[Incentive Disbursements]]/'1.) CLM Reference'!$B$5</f>
        <v>0</v>
      </c>
    </row>
    <row r="232" spans="1:15" s="25" customFormat="1" ht="15.75" thickBot="1">
      <c r="A232" s="166" t="s">
        <v>204</v>
      </c>
      <c r="B232" s="167" t="s">
        <v>157</v>
      </c>
      <c r="C232" s="168" t="s">
        <v>49</v>
      </c>
      <c r="D232" s="9">
        <f>Table3[[#This Row],[Residential CLM $ Collected]]+Table3[[#This Row],[C&amp;I CLM $ Collected]]</f>
        <v>148.47219340799688</v>
      </c>
      <c r="E232" s="72">
        <f>Table3[[#This Row],[CLM $ Collected ]]/'1.) CLM Reference'!$B$4</f>
        <v>6.5884793858064141E-6</v>
      </c>
      <c r="F232" s="7">
        <f>Table3[[#This Row],[Residential Incentive Disbursements]]+Table3[[#This Row],[C&amp;I Incentive Disbursements]]</f>
        <v>0</v>
      </c>
      <c r="G232" s="72">
        <f>Table3[[#This Row],[Incentive Disbursements]]/'1.) CLM Reference'!$B$5</f>
        <v>0</v>
      </c>
      <c r="H232" s="59">
        <v>148.47219340799688</v>
      </c>
      <c r="I232" s="60">
        <f>Table3[[#This Row],[CLM $ Collected ]]/'1.) CLM Reference'!$B$4</f>
        <v>6.5884793858064141E-6</v>
      </c>
      <c r="J232" s="61">
        <v>0</v>
      </c>
      <c r="K232" s="60">
        <f>Table3[[#This Row],[Incentive Disbursements]]/'1.) CLM Reference'!$B$5</f>
        <v>0</v>
      </c>
      <c r="L232" s="59">
        <v>0</v>
      </c>
      <c r="M232" s="73">
        <f>Table3[[#This Row],[CLM $ Collected ]]/'1.) CLM Reference'!$B$4</f>
        <v>6.5884793858064141E-6</v>
      </c>
      <c r="N232" s="61">
        <v>0</v>
      </c>
      <c r="O232" s="74">
        <f>Table3[[#This Row],[Incentive Disbursements]]/'1.) CLM Reference'!$B$5</f>
        <v>0</v>
      </c>
    </row>
    <row r="233" spans="1:15" s="25" customFormat="1" ht="15.75" thickBot="1">
      <c r="A233" s="166" t="s">
        <v>204</v>
      </c>
      <c r="B233" s="167" t="s">
        <v>165</v>
      </c>
      <c r="C233" s="168" t="s">
        <v>49</v>
      </c>
      <c r="D233" s="9">
        <f>Table3[[#This Row],[Residential CLM $ Collected]]+Table3[[#This Row],[C&amp;I CLM $ Collected]]</f>
        <v>91982.794238483722</v>
      </c>
      <c r="E233" s="72">
        <f>Table3[[#This Row],[CLM $ Collected ]]/'1.) CLM Reference'!$B$4</f>
        <v>4.0817524802356812E-3</v>
      </c>
      <c r="F233" s="7">
        <f>Table3[[#This Row],[Residential Incentive Disbursements]]+Table3[[#This Row],[C&amp;I Incentive Disbursements]]</f>
        <v>321074.14</v>
      </c>
      <c r="G233" s="72">
        <f>Table3[[#This Row],[Incentive Disbursements]]/'1.) CLM Reference'!$B$5</f>
        <v>9.9125786270690772E-3</v>
      </c>
      <c r="H233" s="59">
        <v>56425.384386124206</v>
      </c>
      <c r="I233" s="60">
        <f>Table3[[#This Row],[CLM $ Collected ]]/'1.) CLM Reference'!$B$4</f>
        <v>4.0817524802356812E-3</v>
      </c>
      <c r="J233" s="61">
        <v>45866.709999999977</v>
      </c>
      <c r="K233" s="60">
        <f>Table3[[#This Row],[Incentive Disbursements]]/'1.) CLM Reference'!$B$5</f>
        <v>9.9125786270690772E-3</v>
      </c>
      <c r="L233" s="59">
        <v>35557.409852359517</v>
      </c>
      <c r="M233" s="73">
        <f>Table3[[#This Row],[CLM $ Collected ]]/'1.) CLM Reference'!$B$4</f>
        <v>4.0817524802356812E-3</v>
      </c>
      <c r="N233" s="61">
        <v>275207.43000000005</v>
      </c>
      <c r="O233" s="74">
        <f>Table3[[#This Row],[Incentive Disbursements]]/'1.) CLM Reference'!$B$5</f>
        <v>9.9125786270690772E-3</v>
      </c>
    </row>
    <row r="234" spans="1:15" s="25" customFormat="1" ht="15.75" thickBot="1">
      <c r="A234" s="166" t="s">
        <v>205</v>
      </c>
      <c r="B234" s="167" t="s">
        <v>157</v>
      </c>
      <c r="C234" s="168" t="s">
        <v>49</v>
      </c>
      <c r="D234" s="9">
        <f>Table3[[#This Row],[Residential CLM $ Collected]]+Table3[[#This Row],[C&amp;I CLM $ Collected]]</f>
        <v>259.73862168306323</v>
      </c>
      <c r="E234" s="72">
        <f>Table3[[#This Row],[CLM $ Collected ]]/'1.) CLM Reference'!$B$4</f>
        <v>1.1525946477762896E-5</v>
      </c>
      <c r="F234" s="7">
        <f>Table3[[#This Row],[Residential Incentive Disbursements]]+Table3[[#This Row],[C&amp;I Incentive Disbursements]]</f>
        <v>0</v>
      </c>
      <c r="G234" s="72">
        <f>Table3[[#This Row],[Incentive Disbursements]]/'1.) CLM Reference'!$B$5</f>
        <v>0</v>
      </c>
      <c r="H234" s="59">
        <v>259.73862168306323</v>
      </c>
      <c r="I234" s="60">
        <f>Table3[[#This Row],[CLM $ Collected ]]/'1.) CLM Reference'!$B$4</f>
        <v>1.1525946477762896E-5</v>
      </c>
      <c r="J234" s="61">
        <v>0</v>
      </c>
      <c r="K234" s="60">
        <f>Table3[[#This Row],[Incentive Disbursements]]/'1.) CLM Reference'!$B$5</f>
        <v>0</v>
      </c>
      <c r="L234" s="59">
        <v>0</v>
      </c>
      <c r="M234" s="73">
        <f>Table3[[#This Row],[CLM $ Collected ]]/'1.) CLM Reference'!$B$4</f>
        <v>1.1525946477762896E-5</v>
      </c>
      <c r="N234" s="61">
        <v>0</v>
      </c>
      <c r="O234" s="74">
        <f>Table3[[#This Row],[Incentive Disbursements]]/'1.) CLM Reference'!$B$5</f>
        <v>0</v>
      </c>
    </row>
    <row r="235" spans="1:15" s="25" customFormat="1" ht="15.75" thickBot="1">
      <c r="A235" s="166" t="s">
        <v>205</v>
      </c>
      <c r="B235" s="167" t="s">
        <v>165</v>
      </c>
      <c r="C235" s="168" t="s">
        <v>49</v>
      </c>
      <c r="D235" s="9">
        <f>Table3[[#This Row],[Residential CLM $ Collected]]+Table3[[#This Row],[C&amp;I CLM $ Collected]]</f>
        <v>99205.264713535245</v>
      </c>
      <c r="E235" s="72">
        <f>Table3[[#This Row],[CLM $ Collected ]]/'1.) CLM Reference'!$B$4</f>
        <v>4.402250862775973E-3</v>
      </c>
      <c r="F235" s="7">
        <f>Table3[[#This Row],[Residential Incentive Disbursements]]+Table3[[#This Row],[C&amp;I Incentive Disbursements]]</f>
        <v>205025.13</v>
      </c>
      <c r="G235" s="72">
        <f>Table3[[#This Row],[Incentive Disbursements]]/'1.) CLM Reference'!$B$5</f>
        <v>6.3297770466661032E-3</v>
      </c>
      <c r="H235" s="59">
        <v>82681.449905377303</v>
      </c>
      <c r="I235" s="60">
        <f>Table3[[#This Row],[CLM $ Collected ]]/'1.) CLM Reference'!$B$4</f>
        <v>4.402250862775973E-3</v>
      </c>
      <c r="J235" s="61">
        <v>80348.11</v>
      </c>
      <c r="K235" s="60">
        <f>Table3[[#This Row],[Incentive Disbursements]]/'1.) CLM Reference'!$B$5</f>
        <v>6.3297770466661032E-3</v>
      </c>
      <c r="L235" s="59">
        <v>16523.814808157946</v>
      </c>
      <c r="M235" s="73">
        <f>Table3[[#This Row],[CLM $ Collected ]]/'1.) CLM Reference'!$B$4</f>
        <v>4.402250862775973E-3</v>
      </c>
      <c r="N235" s="61">
        <v>124677.02</v>
      </c>
      <c r="O235" s="74">
        <f>Table3[[#This Row],[Incentive Disbursements]]/'1.) CLM Reference'!$B$5</f>
        <v>6.3297770466661032E-3</v>
      </c>
    </row>
    <row r="236" spans="1:15" s="25" customFormat="1" ht="15.75" thickBot="1">
      <c r="A236" s="166" t="s">
        <v>206</v>
      </c>
      <c r="B236" s="167" t="s">
        <v>181</v>
      </c>
      <c r="C236" s="168" t="s">
        <v>49</v>
      </c>
      <c r="D236" s="9">
        <f>Table3[[#This Row],[Residential CLM $ Collected]]+Table3[[#This Row],[C&amp;I CLM $ Collected]]</f>
        <v>438.76395489125053</v>
      </c>
      <c r="E236" s="72">
        <f>Table3[[#This Row],[CLM $ Collected ]]/'1.) CLM Reference'!$B$4</f>
        <v>1.9470226752103729E-5</v>
      </c>
      <c r="F236" s="7">
        <f>Table3[[#This Row],[Residential Incentive Disbursements]]+Table3[[#This Row],[C&amp;I Incentive Disbursements]]</f>
        <v>0</v>
      </c>
      <c r="G236" s="72">
        <f>Table3[[#This Row],[Incentive Disbursements]]/'1.) CLM Reference'!$B$5</f>
        <v>0</v>
      </c>
      <c r="H236" s="59">
        <v>114.86743296593193</v>
      </c>
      <c r="I236" s="60">
        <f>Table3[[#This Row],[CLM $ Collected ]]/'1.) CLM Reference'!$B$4</f>
        <v>1.9470226752103729E-5</v>
      </c>
      <c r="J236" s="61">
        <v>0</v>
      </c>
      <c r="K236" s="60">
        <f>Table3[[#This Row],[Incentive Disbursements]]/'1.) CLM Reference'!$B$5</f>
        <v>0</v>
      </c>
      <c r="L236" s="59">
        <v>323.89652192531861</v>
      </c>
      <c r="M236" s="73">
        <f>Table3[[#This Row],[CLM $ Collected ]]/'1.) CLM Reference'!$B$4</f>
        <v>1.9470226752103729E-5</v>
      </c>
      <c r="N236" s="61">
        <v>0</v>
      </c>
      <c r="O236" s="74">
        <f>Table3[[#This Row],[Incentive Disbursements]]/'1.) CLM Reference'!$B$5</f>
        <v>0</v>
      </c>
    </row>
    <row r="237" spans="1:15" s="25" customFormat="1" ht="15.75" thickBot="1">
      <c r="A237" s="166" t="s">
        <v>206</v>
      </c>
      <c r="B237" s="167" t="s">
        <v>157</v>
      </c>
      <c r="C237" s="168" t="s">
        <v>49</v>
      </c>
      <c r="D237" s="9">
        <f>Table3[[#This Row],[Residential CLM $ Collected]]+Table3[[#This Row],[C&amp;I CLM $ Collected]]</f>
        <v>93.030571186708499</v>
      </c>
      <c r="E237" s="72">
        <f>Table3[[#This Row],[CLM $ Collected ]]/'1.) CLM Reference'!$B$4</f>
        <v>4.1282477644087397E-6</v>
      </c>
      <c r="F237" s="7">
        <f>Table3[[#This Row],[Residential Incentive Disbursements]]+Table3[[#This Row],[C&amp;I Incentive Disbursements]]</f>
        <v>0</v>
      </c>
      <c r="G237" s="72">
        <f>Table3[[#This Row],[Incentive Disbursements]]/'1.) CLM Reference'!$B$5</f>
        <v>0</v>
      </c>
      <c r="H237" s="59">
        <v>93.030571186708499</v>
      </c>
      <c r="I237" s="60">
        <f>Table3[[#This Row],[CLM $ Collected ]]/'1.) CLM Reference'!$B$4</f>
        <v>4.1282477644087397E-6</v>
      </c>
      <c r="J237" s="61">
        <v>0</v>
      </c>
      <c r="K237" s="60">
        <f>Table3[[#This Row],[Incentive Disbursements]]/'1.) CLM Reference'!$B$5</f>
        <v>0</v>
      </c>
      <c r="L237" s="59">
        <v>0</v>
      </c>
      <c r="M237" s="73">
        <f>Table3[[#This Row],[CLM $ Collected ]]/'1.) CLM Reference'!$B$4</f>
        <v>4.1282477644087397E-6</v>
      </c>
      <c r="N237" s="61">
        <v>0</v>
      </c>
      <c r="O237" s="74">
        <f>Table3[[#This Row],[Incentive Disbursements]]/'1.) CLM Reference'!$B$5</f>
        <v>0</v>
      </c>
    </row>
    <row r="238" spans="1:15" s="25" customFormat="1" ht="15.75" thickBot="1">
      <c r="A238" s="166" t="s">
        <v>206</v>
      </c>
      <c r="B238" s="167" t="s">
        <v>165</v>
      </c>
      <c r="C238" s="168" t="s">
        <v>49</v>
      </c>
      <c r="D238" s="9">
        <f>Table3[[#This Row],[Residential CLM $ Collected]]+Table3[[#This Row],[C&amp;I CLM $ Collected]]</f>
        <v>70645.087109486252</v>
      </c>
      <c r="E238" s="72">
        <f>Table3[[#This Row],[CLM $ Collected ]]/'1.) CLM Reference'!$B$4</f>
        <v>3.13488801805685E-3</v>
      </c>
      <c r="F238" s="7">
        <f>Table3[[#This Row],[Residential Incentive Disbursements]]+Table3[[#This Row],[C&amp;I Incentive Disbursements]]</f>
        <v>75320.170000000013</v>
      </c>
      <c r="G238" s="72">
        <f>Table3[[#This Row],[Incentive Disbursements]]/'1.) CLM Reference'!$B$5</f>
        <v>2.325372910223195E-3</v>
      </c>
      <c r="H238" s="59">
        <v>66179.250358709789</v>
      </c>
      <c r="I238" s="60">
        <f>Table3[[#This Row],[CLM $ Collected ]]/'1.) CLM Reference'!$B$4</f>
        <v>3.13488801805685E-3</v>
      </c>
      <c r="J238" s="61">
        <v>75085.170000000013</v>
      </c>
      <c r="K238" s="60">
        <f>Table3[[#This Row],[Incentive Disbursements]]/'1.) CLM Reference'!$B$5</f>
        <v>2.325372910223195E-3</v>
      </c>
      <c r="L238" s="59">
        <v>4465.836750776456</v>
      </c>
      <c r="M238" s="73">
        <f>Table3[[#This Row],[CLM $ Collected ]]/'1.) CLM Reference'!$B$4</f>
        <v>3.13488801805685E-3</v>
      </c>
      <c r="N238" s="61">
        <v>235</v>
      </c>
      <c r="O238" s="74">
        <f>Table3[[#This Row],[Incentive Disbursements]]/'1.) CLM Reference'!$B$5</f>
        <v>2.325372910223195E-3</v>
      </c>
    </row>
    <row r="239" spans="1:15" s="25" customFormat="1" ht="15.75" thickBot="1">
      <c r="A239" s="166" t="s">
        <v>207</v>
      </c>
      <c r="B239" s="167" t="s">
        <v>181</v>
      </c>
      <c r="C239" s="168" t="s">
        <v>49</v>
      </c>
      <c r="D239" s="9">
        <f>Table3[[#This Row],[Residential CLM $ Collected]]+Table3[[#This Row],[C&amp;I CLM $ Collected]]</f>
        <v>502.21088754069399</v>
      </c>
      <c r="E239" s="72">
        <f>Table3[[#This Row],[CLM $ Collected ]]/'1.) CLM Reference'!$B$4</f>
        <v>2.2285695415012234E-5</v>
      </c>
      <c r="F239" s="7">
        <f>Table3[[#This Row],[Residential Incentive Disbursements]]+Table3[[#This Row],[C&amp;I Incentive Disbursements]]</f>
        <v>0</v>
      </c>
      <c r="G239" s="72">
        <f>Table3[[#This Row],[Incentive Disbursements]]/'1.) CLM Reference'!$B$5</f>
        <v>0</v>
      </c>
      <c r="H239" s="59">
        <v>42.884272530064763</v>
      </c>
      <c r="I239" s="60">
        <f>Table3[[#This Row],[CLM $ Collected ]]/'1.) CLM Reference'!$B$4</f>
        <v>2.2285695415012234E-5</v>
      </c>
      <c r="J239" s="61">
        <v>0</v>
      </c>
      <c r="K239" s="60">
        <f>Table3[[#This Row],[Incentive Disbursements]]/'1.) CLM Reference'!$B$5</f>
        <v>0</v>
      </c>
      <c r="L239" s="59">
        <v>459.32661501062921</v>
      </c>
      <c r="M239" s="73">
        <f>Table3[[#This Row],[CLM $ Collected ]]/'1.) CLM Reference'!$B$4</f>
        <v>2.2285695415012234E-5</v>
      </c>
      <c r="N239" s="61">
        <v>0</v>
      </c>
      <c r="O239" s="74">
        <f>Table3[[#This Row],[Incentive Disbursements]]/'1.) CLM Reference'!$B$5</f>
        <v>0</v>
      </c>
    </row>
    <row r="240" spans="1:15" s="25" customFormat="1" ht="15.75" thickBot="1">
      <c r="A240" s="166" t="s">
        <v>207</v>
      </c>
      <c r="B240" s="167" t="s">
        <v>165</v>
      </c>
      <c r="C240" s="168" t="s">
        <v>49</v>
      </c>
      <c r="D240" s="9">
        <f>Table3[[#This Row],[Residential CLM $ Collected]]+Table3[[#This Row],[C&amp;I CLM $ Collected]]</f>
        <v>55242.606695373201</v>
      </c>
      <c r="E240" s="72">
        <f>Table3[[#This Row],[CLM $ Collected ]]/'1.) CLM Reference'!$B$4</f>
        <v>2.4514002728478193E-3</v>
      </c>
      <c r="F240" s="7">
        <f>Table3[[#This Row],[Residential Incentive Disbursements]]+Table3[[#This Row],[C&amp;I Incentive Disbursements]]</f>
        <v>71119.87000000001</v>
      </c>
      <c r="G240" s="72">
        <f>Table3[[#This Row],[Incentive Disbursements]]/'1.) CLM Reference'!$B$5</f>
        <v>2.1956963065350929E-3</v>
      </c>
      <c r="H240" s="59">
        <v>45950.9342915327</v>
      </c>
      <c r="I240" s="60">
        <f>Table3[[#This Row],[CLM $ Collected ]]/'1.) CLM Reference'!$B$4</f>
        <v>2.4514002728478193E-3</v>
      </c>
      <c r="J240" s="61">
        <v>63864.87000000001</v>
      </c>
      <c r="K240" s="60">
        <f>Table3[[#This Row],[Incentive Disbursements]]/'1.) CLM Reference'!$B$5</f>
        <v>2.1956963065350929E-3</v>
      </c>
      <c r="L240" s="59">
        <v>9291.6724038404991</v>
      </c>
      <c r="M240" s="73">
        <f>Table3[[#This Row],[CLM $ Collected ]]/'1.) CLM Reference'!$B$4</f>
        <v>2.4514002728478193E-3</v>
      </c>
      <c r="N240" s="61">
        <v>7255</v>
      </c>
      <c r="O240" s="74">
        <f>Table3[[#This Row],[Incentive Disbursements]]/'1.) CLM Reference'!$B$5</f>
        <v>2.1956963065350929E-3</v>
      </c>
    </row>
    <row r="241" spans="1:15" s="25" customFormat="1" ht="15.75" thickBot="1">
      <c r="A241" s="166" t="s">
        <v>208</v>
      </c>
      <c r="B241" s="167" t="s">
        <v>181</v>
      </c>
      <c r="C241" s="168" t="s">
        <v>49</v>
      </c>
      <c r="D241" s="9">
        <f>Table3[[#This Row],[Residential CLM $ Collected]]+Table3[[#This Row],[C&amp;I CLM $ Collected]]</f>
        <v>299.0911396124713</v>
      </c>
      <c r="E241" s="72">
        <f>Table3[[#This Row],[CLM $ Collected ]]/'1.) CLM Reference'!$B$4</f>
        <v>1.3272221300045662E-5</v>
      </c>
      <c r="F241" s="7">
        <f>Table3[[#This Row],[Residential Incentive Disbursements]]+Table3[[#This Row],[C&amp;I Incentive Disbursements]]</f>
        <v>0</v>
      </c>
      <c r="G241" s="72">
        <f>Table3[[#This Row],[Incentive Disbursements]]/'1.) CLM Reference'!$B$5</f>
        <v>0</v>
      </c>
      <c r="H241" s="59">
        <v>157.88097233105336</v>
      </c>
      <c r="I241" s="60">
        <f>Table3[[#This Row],[CLM $ Collected ]]/'1.) CLM Reference'!$B$4</f>
        <v>1.3272221300045662E-5</v>
      </c>
      <c r="J241" s="61">
        <v>0</v>
      </c>
      <c r="K241" s="60">
        <f>Table3[[#This Row],[Incentive Disbursements]]/'1.) CLM Reference'!$B$5</f>
        <v>0</v>
      </c>
      <c r="L241" s="59">
        <v>141.21016728141794</v>
      </c>
      <c r="M241" s="73">
        <f>Table3[[#This Row],[CLM $ Collected ]]/'1.) CLM Reference'!$B$4</f>
        <v>1.3272221300045662E-5</v>
      </c>
      <c r="N241" s="61">
        <v>0</v>
      </c>
      <c r="O241" s="74">
        <f>Table3[[#This Row],[Incentive Disbursements]]/'1.) CLM Reference'!$B$5</f>
        <v>0</v>
      </c>
    </row>
    <row r="242" spans="1:15" s="25" customFormat="1" ht="15.75" thickBot="1">
      <c r="A242" s="166" t="s">
        <v>208</v>
      </c>
      <c r="B242" s="167" t="s">
        <v>157</v>
      </c>
      <c r="C242" s="168" t="s">
        <v>49</v>
      </c>
      <c r="D242" s="9">
        <f>Table3[[#This Row],[Residential CLM $ Collected]]+Table3[[#This Row],[C&amp;I CLM $ Collected]]</f>
        <v>862.66222375097891</v>
      </c>
      <c r="E242" s="72">
        <f>Table3[[#This Row],[CLM $ Collected ]]/'1.) CLM Reference'!$B$4</f>
        <v>3.8280786103016638E-5</v>
      </c>
      <c r="F242" s="7">
        <f>Table3[[#This Row],[Residential Incentive Disbursements]]+Table3[[#This Row],[C&amp;I Incentive Disbursements]]</f>
        <v>0</v>
      </c>
      <c r="G242" s="72">
        <f>Table3[[#This Row],[Incentive Disbursements]]/'1.) CLM Reference'!$B$5</f>
        <v>0</v>
      </c>
      <c r="H242" s="59">
        <v>491.95264084440754</v>
      </c>
      <c r="I242" s="60">
        <f>Table3[[#This Row],[CLM $ Collected ]]/'1.) CLM Reference'!$B$4</f>
        <v>3.8280786103016638E-5</v>
      </c>
      <c r="J242" s="61">
        <v>0</v>
      </c>
      <c r="K242" s="60">
        <f>Table3[[#This Row],[Incentive Disbursements]]/'1.) CLM Reference'!$B$5</f>
        <v>0</v>
      </c>
      <c r="L242" s="59">
        <v>370.70958290657137</v>
      </c>
      <c r="M242" s="73">
        <f>Table3[[#This Row],[CLM $ Collected ]]/'1.) CLM Reference'!$B$4</f>
        <v>3.8280786103016638E-5</v>
      </c>
      <c r="N242" s="61">
        <v>0</v>
      </c>
      <c r="O242" s="74">
        <f>Table3[[#This Row],[Incentive Disbursements]]/'1.) CLM Reference'!$B$5</f>
        <v>0</v>
      </c>
    </row>
    <row r="243" spans="1:15" s="25" customFormat="1" ht="15.75" thickBot="1">
      <c r="A243" s="166" t="s">
        <v>208</v>
      </c>
      <c r="B243" s="167" t="s">
        <v>165</v>
      </c>
      <c r="C243" s="168" t="s">
        <v>49</v>
      </c>
      <c r="D243" s="9">
        <f>Table3[[#This Row],[Residential CLM $ Collected]]+Table3[[#This Row],[C&amp;I CLM $ Collected]]</f>
        <v>66925.240030476882</v>
      </c>
      <c r="E243" s="72">
        <f>Table3[[#This Row],[CLM $ Collected ]]/'1.) CLM Reference'!$B$4</f>
        <v>2.9698191574449649E-3</v>
      </c>
      <c r="F243" s="7">
        <f>Table3[[#This Row],[Residential Incentive Disbursements]]+Table3[[#This Row],[C&amp;I Incentive Disbursements]]</f>
        <v>62173.410000000018</v>
      </c>
      <c r="G243" s="72">
        <f>Table3[[#This Row],[Incentive Disbursements]]/'1.) CLM Reference'!$B$5</f>
        <v>1.9194906669780475E-3</v>
      </c>
      <c r="H243" s="59">
        <v>56068.769504911463</v>
      </c>
      <c r="I243" s="60">
        <f>Table3[[#This Row],[CLM $ Collected ]]/'1.) CLM Reference'!$B$4</f>
        <v>2.9698191574449649E-3</v>
      </c>
      <c r="J243" s="61">
        <v>53775.530000000013</v>
      </c>
      <c r="K243" s="60">
        <f>Table3[[#This Row],[Incentive Disbursements]]/'1.) CLM Reference'!$B$5</f>
        <v>1.9194906669780475E-3</v>
      </c>
      <c r="L243" s="59">
        <v>10856.470525565421</v>
      </c>
      <c r="M243" s="73">
        <f>Table3[[#This Row],[CLM $ Collected ]]/'1.) CLM Reference'!$B$4</f>
        <v>2.9698191574449649E-3</v>
      </c>
      <c r="N243" s="61">
        <v>8397.880000000001</v>
      </c>
      <c r="O243" s="74">
        <f>Table3[[#This Row],[Incentive Disbursements]]/'1.) CLM Reference'!$B$5</f>
        <v>1.9194906669780475E-3</v>
      </c>
    </row>
    <row r="244" spans="1:15" s="25" customFormat="1" ht="15.75" thickBot="1">
      <c r="A244" s="166" t="s">
        <v>209</v>
      </c>
      <c r="B244" s="167" t="s">
        <v>181</v>
      </c>
      <c r="C244" s="168" t="s">
        <v>68</v>
      </c>
      <c r="D244" s="9">
        <f>Table3[[#This Row],[Residential CLM $ Collected]]+Table3[[#This Row],[C&amp;I CLM $ Collected]]</f>
        <v>639.85698351269116</v>
      </c>
      <c r="E244" s="72">
        <f>Table3[[#This Row],[CLM $ Collected ]]/'1.) CLM Reference'!$B$4</f>
        <v>2.83937648456036E-5</v>
      </c>
      <c r="F244" s="7">
        <f>Table3[[#This Row],[Residential Incentive Disbursements]]+Table3[[#This Row],[C&amp;I Incentive Disbursements]]</f>
        <v>0</v>
      </c>
      <c r="G244" s="72">
        <f>Table3[[#This Row],[Incentive Disbursements]]/'1.) CLM Reference'!$B$5</f>
        <v>0</v>
      </c>
      <c r="H244" s="59">
        <v>80.616338348583383</v>
      </c>
      <c r="I244" s="60">
        <f>Table3[[#This Row],[CLM $ Collected ]]/'1.) CLM Reference'!$B$4</f>
        <v>2.83937648456036E-5</v>
      </c>
      <c r="J244" s="61">
        <v>0</v>
      </c>
      <c r="K244" s="60">
        <f>Table3[[#This Row],[Incentive Disbursements]]/'1.) CLM Reference'!$B$5</f>
        <v>0</v>
      </c>
      <c r="L244" s="59">
        <v>559.24064516410772</v>
      </c>
      <c r="M244" s="73">
        <f>Table3[[#This Row],[CLM $ Collected ]]/'1.) CLM Reference'!$B$4</f>
        <v>2.83937648456036E-5</v>
      </c>
      <c r="N244" s="61">
        <v>0</v>
      </c>
      <c r="O244" s="74">
        <f>Table3[[#This Row],[Incentive Disbursements]]/'1.) CLM Reference'!$B$5</f>
        <v>0</v>
      </c>
    </row>
    <row r="245" spans="1:15" s="25" customFormat="1" ht="15.75" thickBot="1">
      <c r="A245" s="166" t="s">
        <v>209</v>
      </c>
      <c r="B245" s="167" t="s">
        <v>157</v>
      </c>
      <c r="C245" s="168" t="s">
        <v>68</v>
      </c>
      <c r="D245" s="9">
        <f>Table3[[#This Row],[Residential CLM $ Collected]]+Table3[[#This Row],[C&amp;I CLM $ Collected]]</f>
        <v>1881.9173681551247</v>
      </c>
      <c r="E245" s="72">
        <f>Table3[[#This Row],[CLM $ Collected ]]/'1.) CLM Reference'!$B$4</f>
        <v>8.3510410274664114E-5</v>
      </c>
      <c r="F245" s="7">
        <f>Table3[[#This Row],[Residential Incentive Disbursements]]+Table3[[#This Row],[C&amp;I Incentive Disbursements]]</f>
        <v>0</v>
      </c>
      <c r="G245" s="72">
        <f>Table3[[#This Row],[Incentive Disbursements]]/'1.) CLM Reference'!$B$5</f>
        <v>0</v>
      </c>
      <c r="H245" s="59">
        <v>224.89659296259825</v>
      </c>
      <c r="I245" s="60">
        <f>Table3[[#This Row],[CLM $ Collected ]]/'1.) CLM Reference'!$B$4</f>
        <v>8.3510410274664114E-5</v>
      </c>
      <c r="J245" s="61">
        <v>0</v>
      </c>
      <c r="K245" s="60">
        <f>Table3[[#This Row],[Incentive Disbursements]]/'1.) CLM Reference'!$B$5</f>
        <v>0</v>
      </c>
      <c r="L245" s="59">
        <v>1657.0207751925263</v>
      </c>
      <c r="M245" s="73">
        <f>Table3[[#This Row],[CLM $ Collected ]]/'1.) CLM Reference'!$B$4</f>
        <v>8.3510410274664114E-5</v>
      </c>
      <c r="N245" s="61">
        <v>0</v>
      </c>
      <c r="O245" s="74">
        <f>Table3[[#This Row],[Incentive Disbursements]]/'1.) CLM Reference'!$B$5</f>
        <v>0</v>
      </c>
    </row>
    <row r="246" spans="1:15" s="25" customFormat="1" ht="15.75" thickBot="1">
      <c r="A246" s="166" t="s">
        <v>209</v>
      </c>
      <c r="B246" s="167" t="s">
        <v>165</v>
      </c>
      <c r="C246" s="168" t="s">
        <v>68</v>
      </c>
      <c r="D246" s="9">
        <f>Table3[[#This Row],[Residential CLM $ Collected]]+Table3[[#This Row],[C&amp;I CLM $ Collected]]</f>
        <v>50001.750635014228</v>
      </c>
      <c r="E246" s="72">
        <f>Table3[[#This Row],[CLM $ Collected ]]/'1.) CLM Reference'!$B$4</f>
        <v>2.2188363743488701E-3</v>
      </c>
      <c r="F246" s="7">
        <f>Table3[[#This Row],[Residential Incentive Disbursements]]+Table3[[#This Row],[C&amp;I Incentive Disbursements]]</f>
        <v>10574.18</v>
      </c>
      <c r="G246" s="72">
        <f>Table3[[#This Row],[Incentive Disbursements]]/'1.) CLM Reference'!$B$5</f>
        <v>3.264585265782579E-4</v>
      </c>
      <c r="H246" s="59">
        <v>39610.409882018947</v>
      </c>
      <c r="I246" s="60">
        <f>Table3[[#This Row],[CLM $ Collected ]]/'1.) CLM Reference'!$B$4</f>
        <v>2.2188363743488701E-3</v>
      </c>
      <c r="J246" s="61">
        <v>5669.18</v>
      </c>
      <c r="K246" s="60">
        <f>Table3[[#This Row],[Incentive Disbursements]]/'1.) CLM Reference'!$B$5</f>
        <v>3.264585265782579E-4</v>
      </c>
      <c r="L246" s="59">
        <v>10391.34075299528</v>
      </c>
      <c r="M246" s="73">
        <f>Table3[[#This Row],[CLM $ Collected ]]/'1.) CLM Reference'!$B$4</f>
        <v>2.2188363743488701E-3</v>
      </c>
      <c r="N246" s="61">
        <v>4905</v>
      </c>
      <c r="O246" s="74">
        <f>Table3[[#This Row],[Incentive Disbursements]]/'1.) CLM Reference'!$B$5</f>
        <v>3.264585265782579E-4</v>
      </c>
    </row>
    <row r="247" spans="1:15" s="25" customFormat="1" ht="15.75" thickBot="1">
      <c r="A247" s="166" t="s">
        <v>210</v>
      </c>
      <c r="B247" s="167" t="s">
        <v>114</v>
      </c>
      <c r="C247" s="168" t="s">
        <v>49</v>
      </c>
      <c r="D247" s="9">
        <f>Table3[[#This Row],[Residential CLM $ Collected]]+Table3[[#This Row],[C&amp;I CLM $ Collected]]</f>
        <v>78.741969240261028</v>
      </c>
      <c r="E247" s="72">
        <f>Table3[[#This Row],[CLM $ Collected ]]/'1.) CLM Reference'!$B$4</f>
        <v>3.4941885697858893E-6</v>
      </c>
      <c r="F247" s="7">
        <f>Table3[[#This Row],[Residential Incentive Disbursements]]+Table3[[#This Row],[C&amp;I Incentive Disbursements]]</f>
        <v>0</v>
      </c>
      <c r="G247" s="72">
        <f>Table3[[#This Row],[Incentive Disbursements]]/'1.) CLM Reference'!$B$5</f>
        <v>0</v>
      </c>
      <c r="H247" s="59">
        <v>78.741969240261028</v>
      </c>
      <c r="I247" s="60">
        <f>Table3[[#This Row],[CLM $ Collected ]]/'1.) CLM Reference'!$B$4</f>
        <v>3.4941885697858893E-6</v>
      </c>
      <c r="J247" s="61">
        <v>0</v>
      </c>
      <c r="K247" s="60">
        <f>Table3[[#This Row],[Incentive Disbursements]]/'1.) CLM Reference'!$B$5</f>
        <v>0</v>
      </c>
      <c r="L247" s="59">
        <v>0</v>
      </c>
      <c r="M247" s="73">
        <f>Table3[[#This Row],[CLM $ Collected ]]/'1.) CLM Reference'!$B$4</f>
        <v>3.4941885697858893E-6</v>
      </c>
      <c r="N247" s="61">
        <v>0</v>
      </c>
      <c r="O247" s="74">
        <f>Table3[[#This Row],[Incentive Disbursements]]/'1.) CLM Reference'!$B$5</f>
        <v>0</v>
      </c>
    </row>
    <row r="248" spans="1:15" s="25" customFormat="1" ht="15.75" thickBot="1">
      <c r="A248" s="166" t="s">
        <v>210</v>
      </c>
      <c r="B248" s="167" t="s">
        <v>146</v>
      </c>
      <c r="C248" s="168" t="s">
        <v>49</v>
      </c>
      <c r="D248" s="9">
        <f>Table3[[#This Row],[Residential CLM $ Collected]]+Table3[[#This Row],[C&amp;I CLM $ Collected]]</f>
        <v>153292.15665341125</v>
      </c>
      <c r="E248" s="72">
        <f>Table3[[#This Row],[CLM $ Collected ]]/'1.) CLM Reference'!$B$4</f>
        <v>6.8023660924942586E-3</v>
      </c>
      <c r="F248" s="7">
        <f>Table3[[#This Row],[Residential Incentive Disbursements]]+Table3[[#This Row],[C&amp;I Incentive Disbursements]]</f>
        <v>546733.84</v>
      </c>
      <c r="G248" s="72">
        <f>Table3[[#This Row],[Incentive Disbursements]]/'1.) CLM Reference'!$B$5</f>
        <v>1.6879410397484532E-2</v>
      </c>
      <c r="H248" s="59">
        <v>44807.287518422621</v>
      </c>
      <c r="I248" s="60">
        <f>Table3[[#This Row],[CLM $ Collected ]]/'1.) CLM Reference'!$B$4</f>
        <v>6.8023660924942586E-3</v>
      </c>
      <c r="J248" s="61">
        <v>209049.23</v>
      </c>
      <c r="K248" s="60">
        <f>Table3[[#This Row],[Incentive Disbursements]]/'1.) CLM Reference'!$B$5</f>
        <v>1.6879410397484532E-2</v>
      </c>
      <c r="L248" s="59">
        <v>108484.86913498864</v>
      </c>
      <c r="M248" s="73">
        <f>Table3[[#This Row],[CLM $ Collected ]]/'1.) CLM Reference'!$B$4</f>
        <v>6.8023660924942586E-3</v>
      </c>
      <c r="N248" s="61">
        <v>337684.61</v>
      </c>
      <c r="O248" s="74">
        <f>Table3[[#This Row],[Incentive Disbursements]]/'1.) CLM Reference'!$B$5</f>
        <v>1.6879410397484532E-2</v>
      </c>
    </row>
    <row r="249" spans="1:15" s="25" customFormat="1" ht="15.75" thickBot="1">
      <c r="A249" s="166" t="s">
        <v>210</v>
      </c>
      <c r="B249" s="167" t="s">
        <v>165</v>
      </c>
      <c r="C249" s="168" t="s">
        <v>49</v>
      </c>
      <c r="D249" s="9">
        <f>Table3[[#This Row],[Residential CLM $ Collected]]+Table3[[#This Row],[C&amp;I CLM $ Collected]]</f>
        <v>7.5482598327759618</v>
      </c>
      <c r="E249" s="72">
        <f>Table3[[#This Row],[CLM $ Collected ]]/'1.) CLM Reference'!$B$4</f>
        <v>3.3495534190900152E-7</v>
      </c>
      <c r="F249" s="7">
        <f>Table3[[#This Row],[Residential Incentive Disbursements]]+Table3[[#This Row],[C&amp;I Incentive Disbursements]]</f>
        <v>0</v>
      </c>
      <c r="G249" s="72">
        <f>Table3[[#This Row],[Incentive Disbursements]]/'1.) CLM Reference'!$B$5</f>
        <v>0</v>
      </c>
      <c r="H249" s="59">
        <v>0</v>
      </c>
      <c r="I249" s="60">
        <f>Table3[[#This Row],[CLM $ Collected ]]/'1.) CLM Reference'!$B$4</f>
        <v>3.3495534190900152E-7</v>
      </c>
      <c r="J249" s="61">
        <v>0</v>
      </c>
      <c r="K249" s="60">
        <f>Table3[[#This Row],[Incentive Disbursements]]/'1.) CLM Reference'!$B$5</f>
        <v>0</v>
      </c>
      <c r="L249" s="59">
        <v>7.5482598327759618</v>
      </c>
      <c r="M249" s="73">
        <f>Table3[[#This Row],[CLM $ Collected ]]/'1.) CLM Reference'!$B$4</f>
        <v>3.3495534190900152E-7</v>
      </c>
      <c r="N249" s="61">
        <v>0</v>
      </c>
      <c r="O249" s="74">
        <f>Table3[[#This Row],[Incentive Disbursements]]/'1.) CLM Reference'!$B$5</f>
        <v>0</v>
      </c>
    </row>
    <row r="250" spans="1:15" s="25" customFormat="1" ht="15.75" thickBot="1">
      <c r="A250" s="166" t="s">
        <v>211</v>
      </c>
      <c r="B250" s="167" t="s">
        <v>114</v>
      </c>
      <c r="C250" s="168" t="s">
        <v>49</v>
      </c>
      <c r="D250" s="9">
        <f>Table3[[#This Row],[Residential CLM $ Collected]]+Table3[[#This Row],[C&amp;I CLM $ Collected]]</f>
        <v>61.378663288536025</v>
      </c>
      <c r="E250" s="72">
        <f>Table3[[#This Row],[CLM $ Collected ]]/'1.) CLM Reference'!$B$4</f>
        <v>2.7236888505689142E-6</v>
      </c>
      <c r="F250" s="7">
        <f>Table3[[#This Row],[Residential Incentive Disbursements]]+Table3[[#This Row],[C&amp;I Incentive Disbursements]]</f>
        <v>0</v>
      </c>
      <c r="G250" s="72">
        <f>Table3[[#This Row],[Incentive Disbursements]]/'1.) CLM Reference'!$B$5</f>
        <v>0</v>
      </c>
      <c r="H250" s="59">
        <v>61.378663288536025</v>
      </c>
      <c r="I250" s="60">
        <f>Table3[[#This Row],[CLM $ Collected ]]/'1.) CLM Reference'!$B$4</f>
        <v>2.7236888505689142E-6</v>
      </c>
      <c r="J250" s="61">
        <v>0</v>
      </c>
      <c r="K250" s="60">
        <f>Table3[[#This Row],[Incentive Disbursements]]/'1.) CLM Reference'!$B$5</f>
        <v>0</v>
      </c>
      <c r="L250" s="59">
        <v>0</v>
      </c>
      <c r="M250" s="73">
        <f>Table3[[#This Row],[CLM $ Collected ]]/'1.) CLM Reference'!$B$4</f>
        <v>2.7236888505689142E-6</v>
      </c>
      <c r="N250" s="61">
        <v>0</v>
      </c>
      <c r="O250" s="74">
        <f>Table3[[#This Row],[Incentive Disbursements]]/'1.) CLM Reference'!$B$5</f>
        <v>0</v>
      </c>
    </row>
    <row r="251" spans="1:15" s="25" customFormat="1" ht="15.75" thickBot="1">
      <c r="A251" s="166" t="s">
        <v>211</v>
      </c>
      <c r="B251" s="167" t="s">
        <v>146</v>
      </c>
      <c r="C251" s="168" t="s">
        <v>49</v>
      </c>
      <c r="D251" s="9">
        <f>Table3[[#This Row],[Residential CLM $ Collected]]+Table3[[#This Row],[C&amp;I CLM $ Collected]]</f>
        <v>74090.800781394719</v>
      </c>
      <c r="E251" s="72">
        <f>Table3[[#This Row],[CLM $ Collected ]]/'1.) CLM Reference'!$B$4</f>
        <v>3.287792161086352E-3</v>
      </c>
      <c r="F251" s="7">
        <f>Table3[[#This Row],[Residential Incentive Disbursements]]+Table3[[#This Row],[C&amp;I Incentive Disbursements]]</f>
        <v>144786.07</v>
      </c>
      <c r="G251" s="72">
        <f>Table3[[#This Row],[Incentive Disbursements]]/'1.) CLM Reference'!$B$5</f>
        <v>4.4700059088512304E-3</v>
      </c>
      <c r="H251" s="59">
        <v>61005.770019451549</v>
      </c>
      <c r="I251" s="60">
        <f>Table3[[#This Row],[CLM $ Collected ]]/'1.) CLM Reference'!$B$4</f>
        <v>3.287792161086352E-3</v>
      </c>
      <c r="J251" s="61">
        <v>103429.07000000002</v>
      </c>
      <c r="K251" s="60">
        <f>Table3[[#This Row],[Incentive Disbursements]]/'1.) CLM Reference'!$B$5</f>
        <v>4.4700059088512304E-3</v>
      </c>
      <c r="L251" s="59">
        <v>13085.030761943168</v>
      </c>
      <c r="M251" s="73">
        <f>Table3[[#This Row],[CLM $ Collected ]]/'1.) CLM Reference'!$B$4</f>
        <v>3.287792161086352E-3</v>
      </c>
      <c r="N251" s="61">
        <v>41357</v>
      </c>
      <c r="O251" s="74">
        <f>Table3[[#This Row],[Incentive Disbursements]]/'1.) CLM Reference'!$B$5</f>
        <v>4.4700059088512304E-3</v>
      </c>
    </row>
    <row r="252" spans="1:15" s="25" customFormat="1" ht="15.75" thickBot="1">
      <c r="A252" s="166" t="s">
        <v>212</v>
      </c>
      <c r="B252" s="167" t="s">
        <v>145</v>
      </c>
      <c r="C252" s="168" t="s">
        <v>49</v>
      </c>
      <c r="D252" s="9">
        <f>Table3[[#This Row],[Residential CLM $ Collected]]+Table3[[#This Row],[C&amp;I CLM $ Collected]]</f>
        <v>10076.797609920854</v>
      </c>
      <c r="E252" s="72">
        <f>Table3[[#This Row],[CLM $ Collected ]]/'1.) CLM Reference'!$B$4</f>
        <v>4.4715964521024589E-4</v>
      </c>
      <c r="F252" s="7">
        <f>Table3[[#This Row],[Residential Incentive Disbursements]]+Table3[[#This Row],[C&amp;I Incentive Disbursements]]</f>
        <v>1853.28</v>
      </c>
      <c r="G252" s="72">
        <f>Table3[[#This Row],[Incentive Disbursements]]/'1.) CLM Reference'!$B$5</f>
        <v>5.7216640735920303E-5</v>
      </c>
      <c r="H252" s="59">
        <v>5943.4674756190279</v>
      </c>
      <c r="I252" s="60">
        <f>Table3[[#This Row],[CLM $ Collected ]]/'1.) CLM Reference'!$B$4</f>
        <v>4.4715964521024589E-4</v>
      </c>
      <c r="J252" s="61">
        <v>1068.28</v>
      </c>
      <c r="K252" s="60">
        <f>Table3[[#This Row],[Incentive Disbursements]]/'1.) CLM Reference'!$B$5</f>
        <v>5.7216640735920303E-5</v>
      </c>
      <c r="L252" s="59">
        <v>4133.3301343018247</v>
      </c>
      <c r="M252" s="73">
        <f>Table3[[#This Row],[CLM $ Collected ]]/'1.) CLM Reference'!$B$4</f>
        <v>4.4715964521024589E-4</v>
      </c>
      <c r="N252" s="61">
        <v>785</v>
      </c>
      <c r="O252" s="74">
        <f>Table3[[#This Row],[Incentive Disbursements]]/'1.) CLM Reference'!$B$5</f>
        <v>5.7216640735920303E-5</v>
      </c>
    </row>
    <row r="253" spans="1:15" s="25" customFormat="1" ht="15.75" thickBot="1">
      <c r="A253" s="166" t="s">
        <v>212</v>
      </c>
      <c r="B253" s="167" t="s">
        <v>146</v>
      </c>
      <c r="C253" s="168" t="s">
        <v>49</v>
      </c>
      <c r="D253" s="9">
        <f>Table3[[#This Row],[Residential CLM $ Collected]]+Table3[[#This Row],[C&amp;I CLM $ Collected]]</f>
        <v>61843.599160853519</v>
      </c>
      <c r="E253" s="72">
        <f>Table3[[#This Row],[CLM $ Collected ]]/'1.) CLM Reference'!$B$4</f>
        <v>2.7443204607052857E-3</v>
      </c>
      <c r="F253" s="7">
        <f>Table3[[#This Row],[Residential Incentive Disbursements]]+Table3[[#This Row],[C&amp;I Incentive Disbursements]]</f>
        <v>109066.02000000002</v>
      </c>
      <c r="G253" s="72">
        <f>Table3[[#This Row],[Incentive Disbursements]]/'1.) CLM Reference'!$B$5</f>
        <v>3.3672144969117994E-3</v>
      </c>
      <c r="H253" s="59">
        <v>58259.463791962822</v>
      </c>
      <c r="I253" s="60">
        <f>Table3[[#This Row],[CLM $ Collected ]]/'1.) CLM Reference'!$B$4</f>
        <v>2.7443204607052857E-3</v>
      </c>
      <c r="J253" s="61">
        <v>109066.02000000002</v>
      </c>
      <c r="K253" s="60">
        <f>Table3[[#This Row],[Incentive Disbursements]]/'1.) CLM Reference'!$B$5</f>
        <v>3.3672144969117994E-3</v>
      </c>
      <c r="L253" s="59">
        <v>3584.1353688906952</v>
      </c>
      <c r="M253" s="73">
        <f>Table3[[#This Row],[CLM $ Collected ]]/'1.) CLM Reference'!$B$4</f>
        <v>2.7443204607052857E-3</v>
      </c>
      <c r="N253" s="61">
        <v>0</v>
      </c>
      <c r="O253" s="74">
        <f>Table3[[#This Row],[Incentive Disbursements]]/'1.) CLM Reference'!$B$5</f>
        <v>3.3672144969117994E-3</v>
      </c>
    </row>
    <row r="254" spans="1:15" s="25" customFormat="1" ht="15.75" thickBot="1">
      <c r="A254" s="166" t="s">
        <v>213</v>
      </c>
      <c r="B254" s="167" t="s">
        <v>146</v>
      </c>
      <c r="C254" s="168" t="s">
        <v>49</v>
      </c>
      <c r="D254" s="9">
        <f>Table3[[#This Row],[Residential CLM $ Collected]]+Table3[[#This Row],[C&amp;I CLM $ Collected]]</f>
        <v>81303.631643889312</v>
      </c>
      <c r="E254" s="72">
        <f>Table3[[#This Row],[CLM $ Collected ]]/'1.) CLM Reference'!$B$4</f>
        <v>3.6078627841441397E-3</v>
      </c>
      <c r="F254" s="7">
        <f>Table3[[#This Row],[Residential Incentive Disbursements]]+Table3[[#This Row],[C&amp;I Incentive Disbursements]]</f>
        <v>191810.25000000003</v>
      </c>
      <c r="G254" s="72">
        <f>Table3[[#This Row],[Incentive Disbursements]]/'1.) CLM Reference'!$B$5</f>
        <v>5.9217917226307192E-3</v>
      </c>
      <c r="H254" s="59">
        <v>70599.068116206254</v>
      </c>
      <c r="I254" s="60">
        <f>Table3[[#This Row],[CLM $ Collected ]]/'1.) CLM Reference'!$B$4</f>
        <v>3.6078627841441397E-3</v>
      </c>
      <c r="J254" s="61">
        <v>160841.25000000003</v>
      </c>
      <c r="K254" s="60">
        <f>Table3[[#This Row],[Incentive Disbursements]]/'1.) CLM Reference'!$B$5</f>
        <v>5.9217917226307192E-3</v>
      </c>
      <c r="L254" s="59">
        <v>10704.563527683058</v>
      </c>
      <c r="M254" s="73">
        <f>Table3[[#This Row],[CLM $ Collected ]]/'1.) CLM Reference'!$B$4</f>
        <v>3.6078627841441397E-3</v>
      </c>
      <c r="N254" s="61">
        <v>30969</v>
      </c>
      <c r="O254" s="74">
        <f>Table3[[#This Row],[Incentive Disbursements]]/'1.) CLM Reference'!$B$5</f>
        <v>5.9217917226307192E-3</v>
      </c>
    </row>
    <row r="255" spans="1:15" s="25" customFormat="1" ht="15.75" thickBot="1">
      <c r="A255" s="166" t="s">
        <v>214</v>
      </c>
      <c r="B255" s="167" t="s">
        <v>144</v>
      </c>
      <c r="C255" s="168" t="s">
        <v>49</v>
      </c>
      <c r="D255" s="9">
        <f>Table3[[#This Row],[Residential CLM $ Collected]]+Table3[[#This Row],[C&amp;I CLM $ Collected]]</f>
        <v>315.25872733992168</v>
      </c>
      <c r="E255" s="72">
        <f>Table3[[#This Row],[CLM $ Collected ]]/'1.) CLM Reference'!$B$4</f>
        <v>1.3989660815253811E-5</v>
      </c>
      <c r="F255" s="7">
        <f>Table3[[#This Row],[Residential Incentive Disbursements]]+Table3[[#This Row],[C&amp;I Incentive Disbursements]]</f>
        <v>0</v>
      </c>
      <c r="G255" s="72">
        <f>Table3[[#This Row],[Incentive Disbursements]]/'1.) CLM Reference'!$B$5</f>
        <v>0</v>
      </c>
      <c r="H255" s="59">
        <v>315.25872733992168</v>
      </c>
      <c r="I255" s="60">
        <f>Table3[[#This Row],[CLM $ Collected ]]/'1.) CLM Reference'!$B$4</f>
        <v>1.3989660815253811E-5</v>
      </c>
      <c r="J255" s="61">
        <v>0</v>
      </c>
      <c r="K255" s="60">
        <f>Table3[[#This Row],[Incentive Disbursements]]/'1.) CLM Reference'!$B$5</f>
        <v>0</v>
      </c>
      <c r="L255" s="59">
        <v>0</v>
      </c>
      <c r="M255" s="73">
        <f>Table3[[#This Row],[CLM $ Collected ]]/'1.) CLM Reference'!$B$4</f>
        <v>1.3989660815253811E-5</v>
      </c>
      <c r="N255" s="61">
        <v>0</v>
      </c>
      <c r="O255" s="74">
        <f>Table3[[#This Row],[Incentive Disbursements]]/'1.) CLM Reference'!$B$5</f>
        <v>0</v>
      </c>
    </row>
    <row r="256" spans="1:15" s="25" customFormat="1" ht="15.75" thickBot="1">
      <c r="A256" s="166" t="s">
        <v>214</v>
      </c>
      <c r="B256" s="167" t="s">
        <v>153</v>
      </c>
      <c r="C256" s="168" t="s">
        <v>49</v>
      </c>
      <c r="D256" s="9">
        <f>Table3[[#This Row],[Residential CLM $ Collected]]+Table3[[#This Row],[C&amp;I CLM $ Collected]]</f>
        <v>80764.755141919217</v>
      </c>
      <c r="E256" s="72">
        <f>Table3[[#This Row],[CLM $ Collected ]]/'1.) CLM Reference'!$B$4</f>
        <v>3.5839500457166208E-3</v>
      </c>
      <c r="F256" s="7">
        <f>Table3[[#This Row],[Residential Incentive Disbursements]]+Table3[[#This Row],[C&amp;I Incentive Disbursements]]</f>
        <v>91444.35000000002</v>
      </c>
      <c r="G256" s="72">
        <f>Table3[[#This Row],[Incentive Disbursements]]/'1.) CLM Reference'!$B$5</f>
        <v>2.8231775669514346E-3</v>
      </c>
      <c r="H256" s="59">
        <v>76163.917648616742</v>
      </c>
      <c r="I256" s="60">
        <f>Table3[[#This Row],[CLM $ Collected ]]/'1.) CLM Reference'!$B$4</f>
        <v>3.5839500457166208E-3</v>
      </c>
      <c r="J256" s="61">
        <v>91339.35000000002</v>
      </c>
      <c r="K256" s="60">
        <f>Table3[[#This Row],[Incentive Disbursements]]/'1.) CLM Reference'!$B$5</f>
        <v>2.8231775669514346E-3</v>
      </c>
      <c r="L256" s="59">
        <v>4600.8374933024706</v>
      </c>
      <c r="M256" s="73">
        <f>Table3[[#This Row],[CLM $ Collected ]]/'1.) CLM Reference'!$B$4</f>
        <v>3.5839500457166208E-3</v>
      </c>
      <c r="N256" s="61">
        <v>105</v>
      </c>
      <c r="O256" s="74">
        <f>Table3[[#This Row],[Incentive Disbursements]]/'1.) CLM Reference'!$B$5</f>
        <v>2.8231775669514346E-3</v>
      </c>
    </row>
    <row r="257" spans="1:15" s="25" customFormat="1" ht="15.75" thickBot="1">
      <c r="A257" s="166" t="s">
        <v>215</v>
      </c>
      <c r="B257" s="167" t="s">
        <v>104</v>
      </c>
      <c r="C257" s="168" t="s">
        <v>49</v>
      </c>
      <c r="D257" s="9">
        <f>Table3[[#This Row],[Residential CLM $ Collected]]+Table3[[#This Row],[C&amp;I CLM $ Collected]]</f>
        <v>240.29781302506959</v>
      </c>
      <c r="E257" s="72">
        <f>Table3[[#This Row],[CLM $ Collected ]]/'1.) CLM Reference'!$B$4</f>
        <v>1.066325721490124E-5</v>
      </c>
      <c r="F257" s="7">
        <f>Table3[[#This Row],[Residential Incentive Disbursements]]+Table3[[#This Row],[C&amp;I Incentive Disbursements]]</f>
        <v>3323</v>
      </c>
      <c r="G257" s="72">
        <f>Table3[[#This Row],[Incentive Disbursements]]/'1.) CLM Reference'!$B$5</f>
        <v>1.0259156585376369E-4</v>
      </c>
      <c r="H257" s="59">
        <v>20.438009957002556</v>
      </c>
      <c r="I257" s="60">
        <f>Table3[[#This Row],[CLM $ Collected ]]/'1.) CLM Reference'!$B$4</f>
        <v>1.066325721490124E-5</v>
      </c>
      <c r="J257" s="61">
        <v>0</v>
      </c>
      <c r="K257" s="60">
        <f>Table3[[#This Row],[Incentive Disbursements]]/'1.) CLM Reference'!$B$5</f>
        <v>1.0259156585376369E-4</v>
      </c>
      <c r="L257" s="59">
        <v>219.85980306806704</v>
      </c>
      <c r="M257" s="73">
        <f>Table3[[#This Row],[CLM $ Collected ]]/'1.) CLM Reference'!$B$4</f>
        <v>1.066325721490124E-5</v>
      </c>
      <c r="N257" s="61">
        <v>3323</v>
      </c>
      <c r="O257" s="74">
        <f>Table3[[#This Row],[Incentive Disbursements]]/'1.) CLM Reference'!$B$5</f>
        <v>1.0259156585376369E-4</v>
      </c>
    </row>
    <row r="258" spans="1:15" s="25" customFormat="1" ht="15.75" thickBot="1">
      <c r="A258" s="166" t="s">
        <v>215</v>
      </c>
      <c r="B258" s="167" t="s">
        <v>153</v>
      </c>
      <c r="C258" s="168" t="s">
        <v>49</v>
      </c>
      <c r="D258" s="9">
        <f>Table3[[#This Row],[Residential CLM $ Collected]]+Table3[[#This Row],[C&amp;I CLM $ Collected]]</f>
        <v>144041.79885338922</v>
      </c>
      <c r="E258" s="72">
        <f>Table3[[#This Row],[CLM $ Collected ]]/'1.) CLM Reference'!$B$4</f>
        <v>6.3918798574771627E-3</v>
      </c>
      <c r="F258" s="7">
        <f>Table3[[#This Row],[Residential Incentive Disbursements]]+Table3[[#This Row],[C&amp;I Incentive Disbursements]]</f>
        <v>215574.77000000002</v>
      </c>
      <c r="G258" s="72">
        <f>Table3[[#This Row],[Incentive Disbursements]]/'1.) CLM Reference'!$B$5</f>
        <v>6.6554779454905096E-3</v>
      </c>
      <c r="H258" s="59">
        <v>107682.49142310074</v>
      </c>
      <c r="I258" s="60">
        <f>Table3[[#This Row],[CLM $ Collected ]]/'1.) CLM Reference'!$B$4</f>
        <v>6.3918798574771627E-3</v>
      </c>
      <c r="J258" s="61">
        <v>204980.06000000003</v>
      </c>
      <c r="K258" s="60">
        <f>Table3[[#This Row],[Incentive Disbursements]]/'1.) CLM Reference'!$B$5</f>
        <v>6.6554779454905096E-3</v>
      </c>
      <c r="L258" s="59">
        <v>36359.307430288478</v>
      </c>
      <c r="M258" s="73">
        <f>Table3[[#This Row],[CLM $ Collected ]]/'1.) CLM Reference'!$B$4</f>
        <v>6.3918798574771627E-3</v>
      </c>
      <c r="N258" s="61">
        <v>10594.71</v>
      </c>
      <c r="O258" s="74">
        <f>Table3[[#This Row],[Incentive Disbursements]]/'1.) CLM Reference'!$B$5</f>
        <v>6.6554779454905096E-3</v>
      </c>
    </row>
    <row r="259" spans="1:15" s="25" customFormat="1" ht="15.75" thickBot="1">
      <c r="A259" s="166" t="s">
        <v>216</v>
      </c>
      <c r="B259" s="167" t="s">
        <v>171</v>
      </c>
      <c r="C259" s="168" t="s">
        <v>49</v>
      </c>
      <c r="D259" s="9">
        <f>Table3[[#This Row],[Residential CLM $ Collected]]+Table3[[#This Row],[C&amp;I CLM $ Collected]]</f>
        <v>73888.936768435524</v>
      </c>
      <c r="E259" s="72">
        <f>Table3[[#This Row],[CLM $ Collected ]]/'1.) CLM Reference'!$B$4</f>
        <v>3.2788344104288732E-3</v>
      </c>
      <c r="F259" s="7">
        <f>Table3[[#This Row],[Residential Incentive Disbursements]]+Table3[[#This Row],[C&amp;I Incentive Disbursements]]</f>
        <v>193597.8</v>
      </c>
      <c r="G259" s="72">
        <f>Table3[[#This Row],[Incentive Disbursements]]/'1.) CLM Reference'!$B$5</f>
        <v>5.9769790694684834E-3</v>
      </c>
      <c r="H259" s="59">
        <v>52271.357708195093</v>
      </c>
      <c r="I259" s="60">
        <f>Table3[[#This Row],[CLM $ Collected ]]/'1.) CLM Reference'!$B$4</f>
        <v>3.2788344104288732E-3</v>
      </c>
      <c r="J259" s="61">
        <v>65460.39</v>
      </c>
      <c r="K259" s="60">
        <f>Table3[[#This Row],[Incentive Disbursements]]/'1.) CLM Reference'!$B$5</f>
        <v>5.9769790694684834E-3</v>
      </c>
      <c r="L259" s="59">
        <v>21617.57906024043</v>
      </c>
      <c r="M259" s="73">
        <f>Table3[[#This Row],[CLM $ Collected ]]/'1.) CLM Reference'!$B$4</f>
        <v>3.2788344104288732E-3</v>
      </c>
      <c r="N259" s="61">
        <v>128137.41</v>
      </c>
      <c r="O259" s="74">
        <f>Table3[[#This Row],[Incentive Disbursements]]/'1.) CLM Reference'!$B$5</f>
        <v>5.9769790694684834E-3</v>
      </c>
    </row>
    <row r="260" spans="1:15" s="25" customFormat="1" ht="15.75" thickBot="1">
      <c r="A260" s="166" t="s">
        <v>216</v>
      </c>
      <c r="B260" s="167" t="s">
        <v>157</v>
      </c>
      <c r="C260" s="168" t="s">
        <v>49</v>
      </c>
      <c r="D260" s="9">
        <f>Table3[[#This Row],[Residential CLM $ Collected]]+Table3[[#This Row],[C&amp;I CLM $ Collected]]</f>
        <v>121.21997457443328</v>
      </c>
      <c r="E260" s="72">
        <f>Table3[[#This Row],[CLM $ Collected ]]/'1.) CLM Reference'!$B$4</f>
        <v>5.3791574388407658E-6</v>
      </c>
      <c r="F260" s="7">
        <f>Table3[[#This Row],[Residential Incentive Disbursements]]+Table3[[#This Row],[C&amp;I Incentive Disbursements]]</f>
        <v>0</v>
      </c>
      <c r="G260" s="72">
        <f>Table3[[#This Row],[Incentive Disbursements]]/'1.) CLM Reference'!$B$5</f>
        <v>0</v>
      </c>
      <c r="H260" s="59">
        <v>0</v>
      </c>
      <c r="I260" s="60">
        <f>Table3[[#This Row],[CLM $ Collected ]]/'1.) CLM Reference'!$B$4</f>
        <v>5.3791574388407658E-6</v>
      </c>
      <c r="J260" s="61">
        <v>0</v>
      </c>
      <c r="K260" s="60">
        <f>Table3[[#This Row],[Incentive Disbursements]]/'1.) CLM Reference'!$B$5</f>
        <v>0</v>
      </c>
      <c r="L260" s="59">
        <v>121.21997457443328</v>
      </c>
      <c r="M260" s="73">
        <f>Table3[[#This Row],[CLM $ Collected ]]/'1.) CLM Reference'!$B$4</f>
        <v>5.3791574388407658E-6</v>
      </c>
      <c r="N260" s="61">
        <v>0</v>
      </c>
      <c r="O260" s="74">
        <f>Table3[[#This Row],[Incentive Disbursements]]/'1.) CLM Reference'!$B$5</f>
        <v>0</v>
      </c>
    </row>
    <row r="261" spans="1:15" s="25" customFormat="1" ht="15.75" thickBot="1">
      <c r="A261" s="166" t="s">
        <v>217</v>
      </c>
      <c r="B261" s="167" t="s">
        <v>171</v>
      </c>
      <c r="C261" s="168" t="s">
        <v>49</v>
      </c>
      <c r="D261" s="9">
        <f>Table3[[#This Row],[Residential CLM $ Collected]]+Table3[[#This Row],[C&amp;I CLM $ Collected]]</f>
        <v>48640.187678034585</v>
      </c>
      <c r="E261" s="72">
        <f>Table3[[#This Row],[CLM $ Collected ]]/'1.) CLM Reference'!$B$4</f>
        <v>2.158416781503717E-3</v>
      </c>
      <c r="F261" s="7">
        <f>Table3[[#This Row],[Residential Incentive Disbursements]]+Table3[[#This Row],[C&amp;I Incentive Disbursements]]</f>
        <v>85415.97</v>
      </c>
      <c r="G261" s="72">
        <f>Table3[[#This Row],[Incentive Disbursements]]/'1.) CLM Reference'!$B$5</f>
        <v>2.6370623265778224E-3</v>
      </c>
      <c r="H261" s="59">
        <v>41499.51079286512</v>
      </c>
      <c r="I261" s="60">
        <f>Table3[[#This Row],[CLM $ Collected ]]/'1.) CLM Reference'!$B$4</f>
        <v>2.158416781503717E-3</v>
      </c>
      <c r="J261" s="61">
        <v>18142.970000000005</v>
      </c>
      <c r="K261" s="60">
        <f>Table3[[#This Row],[Incentive Disbursements]]/'1.) CLM Reference'!$B$5</f>
        <v>2.6370623265778224E-3</v>
      </c>
      <c r="L261" s="59">
        <v>7140.6768851694633</v>
      </c>
      <c r="M261" s="73">
        <f>Table3[[#This Row],[CLM $ Collected ]]/'1.) CLM Reference'!$B$4</f>
        <v>2.158416781503717E-3</v>
      </c>
      <c r="N261" s="61">
        <v>67273</v>
      </c>
      <c r="O261" s="74">
        <f>Table3[[#This Row],[Incentive Disbursements]]/'1.) CLM Reference'!$B$5</f>
        <v>2.6370623265778224E-3</v>
      </c>
    </row>
    <row r="262" spans="1:15" s="25" customFormat="1" ht="15.75" thickBot="1">
      <c r="A262" s="166" t="s">
        <v>217</v>
      </c>
      <c r="B262" s="167" t="s">
        <v>157</v>
      </c>
      <c r="C262" s="168" t="s">
        <v>49</v>
      </c>
      <c r="D262" s="9">
        <f>Table3[[#This Row],[Residential CLM $ Collected]]+Table3[[#This Row],[C&amp;I CLM $ Collected]]</f>
        <v>97.282526725538261</v>
      </c>
      <c r="E262" s="72">
        <f>Table3[[#This Row],[CLM $ Collected ]]/'1.) CLM Reference'!$B$4</f>
        <v>4.3169290304015162E-6</v>
      </c>
      <c r="F262" s="7">
        <f>Table3[[#This Row],[Residential Incentive Disbursements]]+Table3[[#This Row],[C&amp;I Incentive Disbursements]]</f>
        <v>0</v>
      </c>
      <c r="G262" s="72">
        <f>Table3[[#This Row],[Incentive Disbursements]]/'1.) CLM Reference'!$B$5</f>
        <v>0</v>
      </c>
      <c r="H262" s="59">
        <v>0</v>
      </c>
      <c r="I262" s="60">
        <f>Table3[[#This Row],[CLM $ Collected ]]/'1.) CLM Reference'!$B$4</f>
        <v>4.3169290304015162E-6</v>
      </c>
      <c r="J262" s="61">
        <v>0</v>
      </c>
      <c r="K262" s="60">
        <f>Table3[[#This Row],[Incentive Disbursements]]/'1.) CLM Reference'!$B$5</f>
        <v>0</v>
      </c>
      <c r="L262" s="59">
        <v>97.282526725538261</v>
      </c>
      <c r="M262" s="73">
        <f>Table3[[#This Row],[CLM $ Collected ]]/'1.) CLM Reference'!$B$4</f>
        <v>4.3169290304015162E-6</v>
      </c>
      <c r="N262" s="61">
        <v>0</v>
      </c>
      <c r="O262" s="74">
        <f>Table3[[#This Row],[Incentive Disbursements]]/'1.) CLM Reference'!$B$5</f>
        <v>0</v>
      </c>
    </row>
    <row r="263" spans="1:15" s="25" customFormat="1" ht="15.75" thickBot="1">
      <c r="A263" s="166" t="s">
        <v>218</v>
      </c>
      <c r="B263" s="167" t="s">
        <v>171</v>
      </c>
      <c r="C263" s="168" t="s">
        <v>49</v>
      </c>
      <c r="D263" s="9">
        <f>Table3[[#This Row],[Residential CLM $ Collected]]+Table3[[#This Row],[C&amp;I CLM $ Collected]]</f>
        <v>38974.901804171415</v>
      </c>
      <c r="E263" s="72">
        <f>Table3[[#This Row],[CLM $ Collected ]]/'1.) CLM Reference'!$B$4</f>
        <v>1.7295180410986091E-3</v>
      </c>
      <c r="F263" s="7">
        <f>Table3[[#This Row],[Residential Incentive Disbursements]]+Table3[[#This Row],[C&amp;I Incentive Disbursements]]</f>
        <v>31577.8</v>
      </c>
      <c r="G263" s="72">
        <f>Table3[[#This Row],[Incentive Disbursements]]/'1.) CLM Reference'!$B$5</f>
        <v>9.7490699615316852E-4</v>
      </c>
      <c r="H263" s="59">
        <v>29549.308959212161</v>
      </c>
      <c r="I263" s="60">
        <f>Table3[[#This Row],[CLM $ Collected ]]/'1.) CLM Reference'!$B$4</f>
        <v>1.7295180410986091E-3</v>
      </c>
      <c r="J263" s="61">
        <v>30506.799999999999</v>
      </c>
      <c r="K263" s="60">
        <f>Table3[[#This Row],[Incentive Disbursements]]/'1.) CLM Reference'!$B$5</f>
        <v>9.7490699615316852E-4</v>
      </c>
      <c r="L263" s="59">
        <v>9425.5928449592539</v>
      </c>
      <c r="M263" s="73">
        <f>Table3[[#This Row],[CLM $ Collected ]]/'1.) CLM Reference'!$B$4</f>
        <v>1.7295180410986091E-3</v>
      </c>
      <c r="N263" s="61">
        <v>1071</v>
      </c>
      <c r="O263" s="74">
        <f>Table3[[#This Row],[Incentive Disbursements]]/'1.) CLM Reference'!$B$5</f>
        <v>9.7490699615316852E-4</v>
      </c>
    </row>
    <row r="264" spans="1:15" s="25" customFormat="1" ht="15.75" thickBot="1">
      <c r="A264" s="166" t="s">
        <v>219</v>
      </c>
      <c r="B264" s="167" t="s">
        <v>171</v>
      </c>
      <c r="C264" s="168" t="s">
        <v>49</v>
      </c>
      <c r="D264" s="9">
        <f>Table3[[#This Row],[Residential CLM $ Collected]]+Table3[[#This Row],[C&amp;I CLM $ Collected]]</f>
        <v>85616.097911543548</v>
      </c>
      <c r="E264" s="72">
        <f>Table3[[#This Row],[CLM $ Collected ]]/'1.) CLM Reference'!$B$4</f>
        <v>3.7992292242448023E-3</v>
      </c>
      <c r="F264" s="7">
        <f>Table3[[#This Row],[Residential Incentive Disbursements]]+Table3[[#This Row],[C&amp;I Incentive Disbursements]]</f>
        <v>47311.11</v>
      </c>
      <c r="G264" s="72">
        <f>Table3[[#This Row],[Incentive Disbursements]]/'1.) CLM Reference'!$B$5</f>
        <v>1.4606442543423587E-3</v>
      </c>
      <c r="H264" s="59">
        <v>69094.360606091868</v>
      </c>
      <c r="I264" s="60">
        <f>Table3[[#This Row],[CLM $ Collected ]]/'1.) CLM Reference'!$B$4</f>
        <v>3.7992292242448023E-3</v>
      </c>
      <c r="J264" s="61">
        <v>32270.109999999997</v>
      </c>
      <c r="K264" s="60">
        <f>Table3[[#This Row],[Incentive Disbursements]]/'1.) CLM Reference'!$B$5</f>
        <v>1.4606442543423587E-3</v>
      </c>
      <c r="L264" s="59">
        <v>16521.737305451676</v>
      </c>
      <c r="M264" s="73">
        <f>Table3[[#This Row],[CLM $ Collected ]]/'1.) CLM Reference'!$B$4</f>
        <v>3.7992292242448023E-3</v>
      </c>
      <c r="N264" s="61">
        <v>15041</v>
      </c>
      <c r="O264" s="74">
        <f>Table3[[#This Row],[Incentive Disbursements]]/'1.) CLM Reference'!$B$5</f>
        <v>1.4606442543423587E-3</v>
      </c>
    </row>
    <row r="265" spans="1:15" s="25" customFormat="1" ht="15.75" thickBot="1">
      <c r="A265" s="166" t="s">
        <v>219</v>
      </c>
      <c r="B265" s="167" t="s">
        <v>104</v>
      </c>
      <c r="C265" s="168" t="s">
        <v>49</v>
      </c>
      <c r="D265" s="9">
        <f>Table3[[#This Row],[Residential CLM $ Collected]]+Table3[[#This Row],[C&amp;I CLM $ Collected]]</f>
        <v>1973.0320201793857</v>
      </c>
      <c r="E265" s="72">
        <f>Table3[[#This Row],[CLM $ Collected ]]/'1.) CLM Reference'!$B$4</f>
        <v>8.7553638793267204E-5</v>
      </c>
      <c r="F265" s="7">
        <f>Table3[[#This Row],[Residential Incentive Disbursements]]+Table3[[#This Row],[C&amp;I Incentive Disbursements]]</f>
        <v>0</v>
      </c>
      <c r="G265" s="72">
        <f>Table3[[#This Row],[Incentive Disbursements]]/'1.) CLM Reference'!$B$5</f>
        <v>0</v>
      </c>
      <c r="H265" s="59">
        <v>0</v>
      </c>
      <c r="I265" s="60">
        <f>Table3[[#This Row],[CLM $ Collected ]]/'1.) CLM Reference'!$B$4</f>
        <v>8.7553638793267204E-5</v>
      </c>
      <c r="J265" s="61">
        <v>0</v>
      </c>
      <c r="K265" s="60">
        <f>Table3[[#This Row],[Incentive Disbursements]]/'1.) CLM Reference'!$B$5</f>
        <v>0</v>
      </c>
      <c r="L265" s="59">
        <v>1973.0320201793857</v>
      </c>
      <c r="M265" s="73">
        <f>Table3[[#This Row],[CLM $ Collected ]]/'1.) CLM Reference'!$B$4</f>
        <v>8.7553638793267204E-5</v>
      </c>
      <c r="N265" s="61">
        <v>0</v>
      </c>
      <c r="O265" s="74">
        <f>Table3[[#This Row],[Incentive Disbursements]]/'1.) CLM Reference'!$B$5</f>
        <v>0</v>
      </c>
    </row>
    <row r="266" spans="1:15" s="25" customFormat="1" ht="15.75" thickBot="1">
      <c r="A266" s="166" t="s">
        <v>220</v>
      </c>
      <c r="B266" s="167" t="s">
        <v>171</v>
      </c>
      <c r="C266" s="168" t="s">
        <v>68</v>
      </c>
      <c r="D266" s="9">
        <f>Table3[[#This Row],[Residential CLM $ Collected]]+Table3[[#This Row],[C&amp;I CLM $ Collected]]</f>
        <v>86143.345015031184</v>
      </c>
      <c r="E266" s="72">
        <f>Table3[[#This Row],[CLM $ Collected ]]/'1.) CLM Reference'!$B$4</f>
        <v>3.8226259060935622E-3</v>
      </c>
      <c r="F266" s="7">
        <f>Table3[[#This Row],[Residential Incentive Disbursements]]+Table3[[#This Row],[C&amp;I Incentive Disbursements]]</f>
        <v>164684.68</v>
      </c>
      <c r="G266" s="72">
        <f>Table3[[#This Row],[Incentive Disbursements]]/'1.) CLM Reference'!$B$5</f>
        <v>5.084339209547397E-3</v>
      </c>
      <c r="H266" s="59">
        <v>56321.80933453497</v>
      </c>
      <c r="I266" s="60">
        <f>Table3[[#This Row],[CLM $ Collected ]]/'1.) CLM Reference'!$B$4</f>
        <v>3.8226259060935622E-3</v>
      </c>
      <c r="J266" s="61">
        <v>24981.17</v>
      </c>
      <c r="K266" s="60">
        <f>Table3[[#This Row],[Incentive Disbursements]]/'1.) CLM Reference'!$B$5</f>
        <v>5.084339209547397E-3</v>
      </c>
      <c r="L266" s="59">
        <v>29821.53568049621</v>
      </c>
      <c r="M266" s="73">
        <f>Table3[[#This Row],[CLM $ Collected ]]/'1.) CLM Reference'!$B$4</f>
        <v>3.8226259060935622E-3</v>
      </c>
      <c r="N266" s="61">
        <v>139703.51</v>
      </c>
      <c r="O266" s="74">
        <f>Table3[[#This Row],[Incentive Disbursements]]/'1.) CLM Reference'!$B$5</f>
        <v>5.084339209547397E-3</v>
      </c>
    </row>
    <row r="267" spans="1:15" s="25" customFormat="1" ht="15.75" thickBot="1">
      <c r="A267" s="166" t="s">
        <v>220</v>
      </c>
      <c r="B267" s="167" t="s">
        <v>104</v>
      </c>
      <c r="C267" s="168" t="s">
        <v>68</v>
      </c>
      <c r="D267" s="9">
        <f>Table3[[#This Row],[Residential CLM $ Collected]]+Table3[[#This Row],[C&amp;I CLM $ Collected]]</f>
        <v>1001.2547376224984</v>
      </c>
      <c r="E267" s="72">
        <f>Table3[[#This Row],[CLM $ Collected ]]/'1.) CLM Reference'!$B$4</f>
        <v>4.4430852992379461E-5</v>
      </c>
      <c r="F267" s="7">
        <f>Table3[[#This Row],[Residential Incentive Disbursements]]+Table3[[#This Row],[C&amp;I Incentive Disbursements]]</f>
        <v>0</v>
      </c>
      <c r="G267" s="72">
        <f>Table3[[#This Row],[Incentive Disbursements]]/'1.) CLM Reference'!$B$5</f>
        <v>0</v>
      </c>
      <c r="H267" s="59">
        <v>539.19043571227519</v>
      </c>
      <c r="I267" s="60">
        <f>Table3[[#This Row],[CLM $ Collected ]]/'1.) CLM Reference'!$B$4</f>
        <v>4.4430852992379461E-5</v>
      </c>
      <c r="J267" s="61">
        <v>0</v>
      </c>
      <c r="K267" s="60">
        <f>Table3[[#This Row],[Incentive Disbursements]]/'1.) CLM Reference'!$B$5</f>
        <v>0</v>
      </c>
      <c r="L267" s="59">
        <v>462.06430191022315</v>
      </c>
      <c r="M267" s="73">
        <f>Table3[[#This Row],[CLM $ Collected ]]/'1.) CLM Reference'!$B$4</f>
        <v>4.4430852992379461E-5</v>
      </c>
      <c r="N267" s="61">
        <v>0</v>
      </c>
      <c r="O267" s="74">
        <f>Table3[[#This Row],[Incentive Disbursements]]/'1.) CLM Reference'!$B$5</f>
        <v>0</v>
      </c>
    </row>
    <row r="268" spans="1:15" s="25" customFormat="1" ht="15.75" thickBot="1">
      <c r="A268" s="166" t="s">
        <v>221</v>
      </c>
      <c r="B268" s="167" t="s">
        <v>171</v>
      </c>
      <c r="C268" s="168" t="s">
        <v>49</v>
      </c>
      <c r="D268" s="9">
        <f>Table3[[#This Row],[Residential CLM $ Collected]]+Table3[[#This Row],[C&amp;I CLM $ Collected]]</f>
        <v>99939.227952969144</v>
      </c>
      <c r="E268" s="72">
        <f>Table3[[#This Row],[CLM $ Collected ]]/'1.) CLM Reference'!$B$4</f>
        <v>4.4348206090830244E-3</v>
      </c>
      <c r="F268" s="7">
        <f>Table3[[#This Row],[Residential Incentive Disbursements]]+Table3[[#This Row],[C&amp;I Incentive Disbursements]]</f>
        <v>201531.19</v>
      </c>
      <c r="G268" s="72">
        <f>Table3[[#This Row],[Incentive Disbursements]]/'1.) CLM Reference'!$B$5</f>
        <v>6.22190802000372E-3</v>
      </c>
      <c r="H268" s="59">
        <v>65818.212705069105</v>
      </c>
      <c r="I268" s="60">
        <f>Table3[[#This Row],[CLM $ Collected ]]/'1.) CLM Reference'!$B$4</f>
        <v>4.4348206090830244E-3</v>
      </c>
      <c r="J268" s="61">
        <v>31948.690000000002</v>
      </c>
      <c r="K268" s="60">
        <f>Table3[[#This Row],[Incentive Disbursements]]/'1.) CLM Reference'!$B$5</f>
        <v>6.22190802000372E-3</v>
      </c>
      <c r="L268" s="59">
        <v>34121.015247900039</v>
      </c>
      <c r="M268" s="73">
        <f>Table3[[#This Row],[CLM $ Collected ]]/'1.) CLM Reference'!$B$4</f>
        <v>4.4348206090830244E-3</v>
      </c>
      <c r="N268" s="61">
        <v>169582.5</v>
      </c>
      <c r="O268" s="74">
        <f>Table3[[#This Row],[Incentive Disbursements]]/'1.) CLM Reference'!$B$5</f>
        <v>6.22190802000372E-3</v>
      </c>
    </row>
    <row r="269" spans="1:15" s="25" customFormat="1" ht="15.75" thickBot="1">
      <c r="A269" s="166" t="s">
        <v>222</v>
      </c>
      <c r="B269" s="167" t="s">
        <v>171</v>
      </c>
      <c r="C269" s="168" t="s">
        <v>49</v>
      </c>
      <c r="D269" s="9">
        <f>Table3[[#This Row],[Residential CLM $ Collected]]+Table3[[#This Row],[C&amp;I CLM $ Collected]]</f>
        <v>52621.523097673089</v>
      </c>
      <c r="E269" s="72">
        <f>Table3[[#This Row],[CLM $ Collected ]]/'1.) CLM Reference'!$B$4</f>
        <v>2.3350892326756845E-3</v>
      </c>
      <c r="F269" s="7">
        <f>Table3[[#This Row],[Residential Incentive Disbursements]]+Table3[[#This Row],[C&amp;I Incentive Disbursements]]</f>
        <v>80994.88999999997</v>
      </c>
      <c r="G269" s="72">
        <f>Table3[[#This Row],[Incentive Disbursements]]/'1.) CLM Reference'!$B$5</f>
        <v>2.5005695429591761E-3</v>
      </c>
      <c r="H269" s="59">
        <v>49870.724847666221</v>
      </c>
      <c r="I269" s="60">
        <f>Table3[[#This Row],[CLM $ Collected ]]/'1.) CLM Reference'!$B$4</f>
        <v>2.3350892326756845E-3</v>
      </c>
      <c r="J269" s="61">
        <v>75839.88999999997</v>
      </c>
      <c r="K269" s="60">
        <f>Table3[[#This Row],[Incentive Disbursements]]/'1.) CLM Reference'!$B$5</f>
        <v>2.5005695429591761E-3</v>
      </c>
      <c r="L269" s="59">
        <v>2750.7982500068679</v>
      </c>
      <c r="M269" s="73">
        <f>Table3[[#This Row],[CLM $ Collected ]]/'1.) CLM Reference'!$B$4</f>
        <v>2.3350892326756845E-3</v>
      </c>
      <c r="N269" s="61">
        <v>5155</v>
      </c>
      <c r="O269" s="74">
        <f>Table3[[#This Row],[Incentive Disbursements]]/'1.) CLM Reference'!$B$5</f>
        <v>2.5005695429591761E-3</v>
      </c>
    </row>
    <row r="270" spans="1:15" s="25" customFormat="1" ht="15.75" thickBot="1">
      <c r="A270" s="166" t="s">
        <v>222</v>
      </c>
      <c r="B270" s="167" t="s">
        <v>104</v>
      </c>
      <c r="C270" s="168" t="s">
        <v>49</v>
      </c>
      <c r="D270" s="9">
        <f>Table3[[#This Row],[Residential CLM $ Collected]]+Table3[[#This Row],[C&amp;I CLM $ Collected]]</f>
        <v>6.7357254409909038</v>
      </c>
      <c r="E270" s="72">
        <f>Table3[[#This Row],[CLM $ Collected ]]/'1.) CLM Reference'!$B$4</f>
        <v>2.9889898706130469E-7</v>
      </c>
      <c r="F270" s="7">
        <f>Table3[[#This Row],[Residential Incentive Disbursements]]+Table3[[#This Row],[C&amp;I Incentive Disbursements]]</f>
        <v>0</v>
      </c>
      <c r="G270" s="72">
        <f>Table3[[#This Row],[Incentive Disbursements]]/'1.) CLM Reference'!$B$5</f>
        <v>0</v>
      </c>
      <c r="H270" s="59">
        <v>0</v>
      </c>
      <c r="I270" s="60">
        <f>Table3[[#This Row],[CLM $ Collected ]]/'1.) CLM Reference'!$B$4</f>
        <v>2.9889898706130469E-7</v>
      </c>
      <c r="J270" s="61">
        <v>0</v>
      </c>
      <c r="K270" s="60">
        <f>Table3[[#This Row],[Incentive Disbursements]]/'1.) CLM Reference'!$B$5</f>
        <v>0</v>
      </c>
      <c r="L270" s="59">
        <v>6.7357254409909038</v>
      </c>
      <c r="M270" s="73">
        <f>Table3[[#This Row],[CLM $ Collected ]]/'1.) CLM Reference'!$B$4</f>
        <v>2.9889898706130469E-7</v>
      </c>
      <c r="N270" s="61">
        <v>0</v>
      </c>
      <c r="O270" s="74">
        <f>Table3[[#This Row],[Incentive Disbursements]]/'1.) CLM Reference'!$B$5</f>
        <v>0</v>
      </c>
    </row>
    <row r="271" spans="1:15" s="25" customFormat="1" ht="15.75" thickBot="1">
      <c r="A271" s="166" t="s">
        <v>223</v>
      </c>
      <c r="B271" s="167" t="s">
        <v>171</v>
      </c>
      <c r="C271" s="168" t="s">
        <v>49</v>
      </c>
      <c r="D271" s="9">
        <f>Table3[[#This Row],[Residential CLM $ Collected]]+Table3[[#This Row],[C&amp;I CLM $ Collected]]</f>
        <v>118582.40022191824</v>
      </c>
      <c r="E271" s="72">
        <f>Table3[[#This Row],[CLM $ Collected ]]/'1.) CLM Reference'!$B$4</f>
        <v>5.2621146185577519E-3</v>
      </c>
      <c r="F271" s="7">
        <f>Table3[[#This Row],[Residential Incentive Disbursements]]+Table3[[#This Row],[C&amp;I Incentive Disbursements]]</f>
        <v>143794.20000000001</v>
      </c>
      <c r="G271" s="72">
        <f>Table3[[#This Row],[Incentive Disbursements]]/'1.) CLM Reference'!$B$5</f>
        <v>4.4393837311734177E-3</v>
      </c>
      <c r="H271" s="59">
        <v>66286.103247902487</v>
      </c>
      <c r="I271" s="60">
        <f>Table3[[#This Row],[CLM $ Collected ]]/'1.) CLM Reference'!$B$4</f>
        <v>5.2621146185577519E-3</v>
      </c>
      <c r="J271" s="61">
        <v>32944.449999999997</v>
      </c>
      <c r="K271" s="60">
        <f>Table3[[#This Row],[Incentive Disbursements]]/'1.) CLM Reference'!$B$5</f>
        <v>4.4393837311734177E-3</v>
      </c>
      <c r="L271" s="59">
        <v>52296.29697401575</v>
      </c>
      <c r="M271" s="73">
        <f>Table3[[#This Row],[CLM $ Collected ]]/'1.) CLM Reference'!$B$4</f>
        <v>5.2621146185577519E-3</v>
      </c>
      <c r="N271" s="61">
        <v>110849.75</v>
      </c>
      <c r="O271" s="74">
        <f>Table3[[#This Row],[Incentive Disbursements]]/'1.) CLM Reference'!$B$5</f>
        <v>4.4393837311734177E-3</v>
      </c>
    </row>
    <row r="272" spans="1:15" s="25" customFormat="1" ht="15.75" thickBot="1">
      <c r="A272" s="166" t="s">
        <v>224</v>
      </c>
      <c r="B272" s="167" t="s">
        <v>171</v>
      </c>
      <c r="C272" s="168" t="s">
        <v>49</v>
      </c>
      <c r="D272" s="9">
        <f>Table3[[#This Row],[Residential CLM $ Collected]]+Table3[[#This Row],[C&amp;I CLM $ Collected]]</f>
        <v>65788.49518302409</v>
      </c>
      <c r="E272" s="72">
        <f>Table3[[#This Row],[CLM $ Collected ]]/'1.) CLM Reference'!$B$4</f>
        <v>2.919375907281726E-3</v>
      </c>
      <c r="F272" s="7">
        <f>Table3[[#This Row],[Residential Incentive Disbursements]]+Table3[[#This Row],[C&amp;I Incentive Disbursements]]</f>
        <v>90876.53</v>
      </c>
      <c r="G272" s="72">
        <f>Table3[[#This Row],[Incentive Disbursements]]/'1.) CLM Reference'!$B$5</f>
        <v>2.8056471598123778E-3</v>
      </c>
      <c r="H272" s="59">
        <v>60705.847878756489</v>
      </c>
      <c r="I272" s="60">
        <f>Table3[[#This Row],[CLM $ Collected ]]/'1.) CLM Reference'!$B$4</f>
        <v>2.919375907281726E-3</v>
      </c>
      <c r="J272" s="61">
        <v>90666.53</v>
      </c>
      <c r="K272" s="60">
        <f>Table3[[#This Row],[Incentive Disbursements]]/'1.) CLM Reference'!$B$5</f>
        <v>2.8056471598123778E-3</v>
      </c>
      <c r="L272" s="59">
        <v>5082.6473042676071</v>
      </c>
      <c r="M272" s="73">
        <f>Table3[[#This Row],[CLM $ Collected ]]/'1.) CLM Reference'!$B$4</f>
        <v>2.919375907281726E-3</v>
      </c>
      <c r="N272" s="61">
        <v>210</v>
      </c>
      <c r="O272" s="74">
        <f>Table3[[#This Row],[Incentive Disbursements]]/'1.) CLM Reference'!$B$5</f>
        <v>2.8056471598123778E-3</v>
      </c>
    </row>
    <row r="273" spans="1:15" s="25" customFormat="1" ht="15.75" thickBot="1">
      <c r="A273" s="166" t="s">
        <v>224</v>
      </c>
      <c r="B273" s="167" t="s">
        <v>104</v>
      </c>
      <c r="C273" s="168" t="s">
        <v>49</v>
      </c>
      <c r="D273" s="9">
        <f>Table3[[#This Row],[Residential CLM $ Collected]]+Table3[[#This Row],[C&amp;I CLM $ Collected]]</f>
        <v>137.89077962406876</v>
      </c>
      <c r="E273" s="72">
        <f>Table3[[#This Row],[CLM $ Collected ]]/'1.) CLM Reference'!$B$4</f>
        <v>6.1189273101761813E-6</v>
      </c>
      <c r="F273" s="7">
        <f>Table3[[#This Row],[Residential Incentive Disbursements]]+Table3[[#This Row],[C&amp;I Incentive Disbursements]]</f>
        <v>0</v>
      </c>
      <c r="G273" s="72">
        <f>Table3[[#This Row],[Incentive Disbursements]]/'1.) CLM Reference'!$B$5</f>
        <v>0</v>
      </c>
      <c r="H273" s="59">
        <v>0</v>
      </c>
      <c r="I273" s="60">
        <f>Table3[[#This Row],[CLM $ Collected ]]/'1.) CLM Reference'!$B$4</f>
        <v>6.1189273101761813E-6</v>
      </c>
      <c r="J273" s="61">
        <v>0</v>
      </c>
      <c r="K273" s="60">
        <f>Table3[[#This Row],[Incentive Disbursements]]/'1.) CLM Reference'!$B$5</f>
        <v>0</v>
      </c>
      <c r="L273" s="59">
        <v>137.89077962406876</v>
      </c>
      <c r="M273" s="73">
        <f>Table3[[#This Row],[CLM $ Collected ]]/'1.) CLM Reference'!$B$4</f>
        <v>6.1189273101761813E-6</v>
      </c>
      <c r="N273" s="61">
        <v>0</v>
      </c>
      <c r="O273" s="74">
        <f>Table3[[#This Row],[Incentive Disbursements]]/'1.) CLM Reference'!$B$5</f>
        <v>0</v>
      </c>
    </row>
    <row r="274" spans="1:15" s="25" customFormat="1" ht="15.75" thickBot="1">
      <c r="A274" s="166" t="s">
        <v>225</v>
      </c>
      <c r="B274" s="167" t="s">
        <v>171</v>
      </c>
      <c r="C274" s="168" t="s">
        <v>49</v>
      </c>
      <c r="D274" s="9">
        <f>Table3[[#This Row],[Residential CLM $ Collected]]+Table3[[#This Row],[C&amp;I CLM $ Collected]]</f>
        <v>170099.3843807581</v>
      </c>
      <c r="E274" s="72">
        <f>Table3[[#This Row],[CLM $ Collected ]]/'1.) CLM Reference'!$B$4</f>
        <v>7.5481897438623305E-3</v>
      </c>
      <c r="F274" s="7">
        <f>Table3[[#This Row],[Residential Incentive Disbursements]]+Table3[[#This Row],[C&amp;I Incentive Disbursements]]</f>
        <v>289071.90999999997</v>
      </c>
      <c r="G274" s="72">
        <f>Table3[[#This Row],[Incentive Disbursements]]/'1.) CLM Reference'!$B$5</f>
        <v>8.9245681285700408E-3</v>
      </c>
      <c r="H274" s="59">
        <v>123095.44245085338</v>
      </c>
      <c r="I274" s="60">
        <f>Table3[[#This Row],[CLM $ Collected ]]/'1.) CLM Reference'!$B$4</f>
        <v>7.5481897438623305E-3</v>
      </c>
      <c r="J274" s="61">
        <v>161429.39999999997</v>
      </c>
      <c r="K274" s="60">
        <f>Table3[[#This Row],[Incentive Disbursements]]/'1.) CLM Reference'!$B$5</f>
        <v>8.9245681285700408E-3</v>
      </c>
      <c r="L274" s="59">
        <v>47003.941929904708</v>
      </c>
      <c r="M274" s="73">
        <f>Table3[[#This Row],[CLM $ Collected ]]/'1.) CLM Reference'!$B$4</f>
        <v>7.5481897438623305E-3</v>
      </c>
      <c r="N274" s="61">
        <v>127642.51000000001</v>
      </c>
      <c r="O274" s="74">
        <f>Table3[[#This Row],[Incentive Disbursements]]/'1.) CLM Reference'!$B$5</f>
        <v>8.9245681285700408E-3</v>
      </c>
    </row>
    <row r="275" spans="1:15" s="25" customFormat="1" ht="15.75" thickBot="1">
      <c r="A275" s="166" t="s">
        <v>226</v>
      </c>
      <c r="B275" s="167" t="s">
        <v>171</v>
      </c>
      <c r="C275" s="168" t="s">
        <v>49</v>
      </c>
      <c r="D275" s="9">
        <f>Table3[[#This Row],[Residential CLM $ Collected]]+Table3[[#This Row],[C&amp;I CLM $ Collected]]</f>
        <v>129061.27308893725</v>
      </c>
      <c r="E275" s="72">
        <f>Table3[[#This Row],[CLM $ Collected ]]/'1.) CLM Reference'!$B$4</f>
        <v>5.7271164231793188E-3</v>
      </c>
      <c r="F275" s="7">
        <f>Table3[[#This Row],[Residential Incentive Disbursements]]+Table3[[#This Row],[C&amp;I Incentive Disbursements]]</f>
        <v>276272.68000000005</v>
      </c>
      <c r="G275" s="72">
        <f>Table3[[#This Row],[Incentive Disbursements]]/'1.) CLM Reference'!$B$5</f>
        <v>8.5294152403899443E-3</v>
      </c>
      <c r="H275" s="59">
        <v>84040.002791769002</v>
      </c>
      <c r="I275" s="60">
        <f>Table3[[#This Row],[CLM $ Collected ]]/'1.) CLM Reference'!$B$4</f>
        <v>5.7271164231793188E-3</v>
      </c>
      <c r="J275" s="61">
        <v>167042.68000000002</v>
      </c>
      <c r="K275" s="60">
        <f>Table3[[#This Row],[Incentive Disbursements]]/'1.) CLM Reference'!$B$5</f>
        <v>8.5294152403899443E-3</v>
      </c>
      <c r="L275" s="59">
        <v>45021.270297168237</v>
      </c>
      <c r="M275" s="73">
        <f>Table3[[#This Row],[CLM $ Collected ]]/'1.) CLM Reference'!$B$4</f>
        <v>5.7271164231793188E-3</v>
      </c>
      <c r="N275" s="61">
        <v>109230</v>
      </c>
      <c r="O275" s="74">
        <f>Table3[[#This Row],[Incentive Disbursements]]/'1.) CLM Reference'!$B$5</f>
        <v>8.5294152403899443E-3</v>
      </c>
    </row>
    <row r="276" spans="1:15" s="25" customFormat="1" ht="15.75" thickBot="1">
      <c r="A276" s="166" t="s">
        <v>227</v>
      </c>
      <c r="B276" s="167" t="s">
        <v>171</v>
      </c>
      <c r="C276" s="168" t="s">
        <v>49</v>
      </c>
      <c r="D276" s="9">
        <f>Table3[[#This Row],[Residential CLM $ Collected]]+Table3[[#This Row],[C&amp;I CLM $ Collected]]</f>
        <v>105945.66684395164</v>
      </c>
      <c r="E276" s="72">
        <f>Table3[[#This Row],[CLM $ Collected ]]/'1.) CLM Reference'!$B$4</f>
        <v>4.7013573787433064E-3</v>
      </c>
      <c r="F276" s="7">
        <f>Table3[[#This Row],[Residential Incentive Disbursements]]+Table3[[#This Row],[C&amp;I Incentive Disbursements]]</f>
        <v>157503.5</v>
      </c>
      <c r="G276" s="72">
        <f>Table3[[#This Row],[Incentive Disbursements]]/'1.) CLM Reference'!$B$5</f>
        <v>4.8626333711851545E-3</v>
      </c>
      <c r="H276" s="59">
        <v>75960.146949840622</v>
      </c>
      <c r="I276" s="60">
        <f>Table3[[#This Row],[CLM $ Collected ]]/'1.) CLM Reference'!$B$4</f>
        <v>4.7013573787433064E-3</v>
      </c>
      <c r="J276" s="61">
        <v>59340.130000000005</v>
      </c>
      <c r="K276" s="60">
        <f>Table3[[#This Row],[Incentive Disbursements]]/'1.) CLM Reference'!$B$5</f>
        <v>4.8626333711851545E-3</v>
      </c>
      <c r="L276" s="59">
        <v>29985.519894111017</v>
      </c>
      <c r="M276" s="73">
        <f>Table3[[#This Row],[CLM $ Collected ]]/'1.) CLM Reference'!$B$4</f>
        <v>4.7013573787433064E-3</v>
      </c>
      <c r="N276" s="61">
        <v>98163.37</v>
      </c>
      <c r="O276" s="74">
        <f>Table3[[#This Row],[Incentive Disbursements]]/'1.) CLM Reference'!$B$5</f>
        <v>4.8626333711851545E-3</v>
      </c>
    </row>
    <row r="277" spans="1:15" s="25" customFormat="1" ht="15.75" thickBot="1">
      <c r="A277" s="166" t="s">
        <v>227</v>
      </c>
      <c r="B277" s="167" t="s">
        <v>104</v>
      </c>
      <c r="C277" s="168" t="s">
        <v>49</v>
      </c>
      <c r="D277" s="9">
        <f>Table3[[#This Row],[Residential CLM $ Collected]]+Table3[[#This Row],[C&amp;I CLM $ Collected]]</f>
        <v>90.791484936618986</v>
      </c>
      <c r="E277" s="72">
        <f>Table3[[#This Row],[CLM $ Collected ]]/'1.) CLM Reference'!$B$4</f>
        <v>4.0288879229250291E-6</v>
      </c>
      <c r="F277" s="7">
        <f>Table3[[#This Row],[Residential Incentive Disbursements]]+Table3[[#This Row],[C&amp;I Incentive Disbursements]]</f>
        <v>0</v>
      </c>
      <c r="G277" s="72">
        <f>Table3[[#This Row],[Incentive Disbursements]]/'1.) CLM Reference'!$B$5</f>
        <v>0</v>
      </c>
      <c r="H277" s="59">
        <v>0</v>
      </c>
      <c r="I277" s="60">
        <f>Table3[[#This Row],[CLM $ Collected ]]/'1.) CLM Reference'!$B$4</f>
        <v>4.0288879229250291E-6</v>
      </c>
      <c r="J277" s="61">
        <v>0</v>
      </c>
      <c r="K277" s="60">
        <f>Table3[[#This Row],[Incentive Disbursements]]/'1.) CLM Reference'!$B$5</f>
        <v>0</v>
      </c>
      <c r="L277" s="59">
        <v>90.791484936618986</v>
      </c>
      <c r="M277" s="73">
        <f>Table3[[#This Row],[CLM $ Collected ]]/'1.) CLM Reference'!$B$4</f>
        <v>4.0288879229250291E-6</v>
      </c>
      <c r="N277" s="61">
        <v>0</v>
      </c>
      <c r="O277" s="74">
        <f>Table3[[#This Row],[Incentive Disbursements]]/'1.) CLM Reference'!$B$5</f>
        <v>0</v>
      </c>
    </row>
    <row r="278" spans="1:15" s="25" customFormat="1" ht="15.75" thickBot="1">
      <c r="A278" s="166" t="s">
        <v>227</v>
      </c>
      <c r="B278" s="167" t="s">
        <v>157</v>
      </c>
      <c r="C278" s="168" t="s">
        <v>49</v>
      </c>
      <c r="D278" s="9">
        <f>Table3[[#This Row],[Residential CLM $ Collected]]+Table3[[#This Row],[C&amp;I CLM $ Collected]]</f>
        <v>208.17038784079563</v>
      </c>
      <c r="E278" s="72">
        <f>Table3[[#This Row],[CLM $ Collected ]]/'1.) CLM Reference'!$B$4</f>
        <v>9.2375971388494096E-6</v>
      </c>
      <c r="F278" s="7">
        <f>Table3[[#This Row],[Residential Incentive Disbursements]]+Table3[[#This Row],[C&amp;I Incentive Disbursements]]</f>
        <v>0</v>
      </c>
      <c r="G278" s="72">
        <f>Table3[[#This Row],[Incentive Disbursements]]/'1.) CLM Reference'!$B$5</f>
        <v>0</v>
      </c>
      <c r="H278" s="59">
        <v>208.17038784079563</v>
      </c>
      <c r="I278" s="60">
        <f>Table3[[#This Row],[CLM $ Collected ]]/'1.) CLM Reference'!$B$4</f>
        <v>9.2375971388494096E-6</v>
      </c>
      <c r="J278" s="61">
        <v>0</v>
      </c>
      <c r="K278" s="60">
        <f>Table3[[#This Row],[Incentive Disbursements]]/'1.) CLM Reference'!$B$5</f>
        <v>0</v>
      </c>
      <c r="L278" s="59">
        <v>0</v>
      </c>
      <c r="M278" s="73">
        <f>Table3[[#This Row],[CLM $ Collected ]]/'1.) CLM Reference'!$B$4</f>
        <v>9.2375971388494096E-6</v>
      </c>
      <c r="N278" s="61">
        <v>0</v>
      </c>
      <c r="O278" s="74">
        <f>Table3[[#This Row],[Incentive Disbursements]]/'1.) CLM Reference'!$B$5</f>
        <v>0</v>
      </c>
    </row>
    <row r="279" spans="1:15" s="25" customFormat="1" ht="15.75" thickBot="1">
      <c r="A279" s="166" t="s">
        <v>228</v>
      </c>
      <c r="B279" s="167" t="s">
        <v>171</v>
      </c>
      <c r="C279" s="168" t="s">
        <v>49</v>
      </c>
      <c r="D279" s="9">
        <f>Table3[[#This Row],[Residential CLM $ Collected]]+Table3[[#This Row],[C&amp;I CLM $ Collected]]</f>
        <v>702.97613240181215</v>
      </c>
      <c r="E279" s="72">
        <f>Table3[[#This Row],[CLM $ Collected ]]/'1.) CLM Reference'!$B$4</f>
        <v>3.1194688047181499E-5</v>
      </c>
      <c r="F279" s="7">
        <f>Table3[[#This Row],[Residential Incentive Disbursements]]+Table3[[#This Row],[C&amp;I Incentive Disbursements]]</f>
        <v>0</v>
      </c>
      <c r="G279" s="72">
        <f>Table3[[#This Row],[Incentive Disbursements]]/'1.) CLM Reference'!$B$5</f>
        <v>0</v>
      </c>
      <c r="H279" s="59">
        <v>604.73333775870969</v>
      </c>
      <c r="I279" s="60">
        <f>Table3[[#This Row],[CLM $ Collected ]]/'1.) CLM Reference'!$B$4</f>
        <v>3.1194688047181499E-5</v>
      </c>
      <c r="J279" s="61">
        <v>0</v>
      </c>
      <c r="K279" s="60">
        <f>Table3[[#This Row],[Incentive Disbursements]]/'1.) CLM Reference'!$B$5</f>
        <v>0</v>
      </c>
      <c r="L279" s="59">
        <v>98.242794643102428</v>
      </c>
      <c r="M279" s="73">
        <f>Table3[[#This Row],[CLM $ Collected ]]/'1.) CLM Reference'!$B$4</f>
        <v>3.1194688047181499E-5</v>
      </c>
      <c r="N279" s="61">
        <v>0</v>
      </c>
      <c r="O279" s="74">
        <f>Table3[[#This Row],[Incentive Disbursements]]/'1.) CLM Reference'!$B$5</f>
        <v>0</v>
      </c>
    </row>
    <row r="280" spans="1:15" s="25" customFormat="1" ht="15.75" thickBot="1">
      <c r="A280" s="166" t="s">
        <v>228</v>
      </c>
      <c r="B280" s="167" t="s">
        <v>157</v>
      </c>
      <c r="C280" s="168" t="s">
        <v>49</v>
      </c>
      <c r="D280" s="9">
        <f>Table3[[#This Row],[Residential CLM $ Collected]]+Table3[[#This Row],[C&amp;I CLM $ Collected]]</f>
        <v>207120.63033999043</v>
      </c>
      <c r="E280" s="72">
        <f>Table3[[#This Row],[CLM $ Collected ]]/'1.) CLM Reference'!$B$4</f>
        <v>9.1910139673113903E-3</v>
      </c>
      <c r="F280" s="7">
        <f>Table3[[#This Row],[Residential Incentive Disbursements]]+Table3[[#This Row],[C&amp;I Incentive Disbursements]]</f>
        <v>347220.24000000011</v>
      </c>
      <c r="G280" s="72">
        <f>Table3[[#This Row],[Incentive Disbursements]]/'1.) CLM Reference'!$B$5</f>
        <v>1.0719791789864474E-2</v>
      </c>
      <c r="H280" s="59">
        <v>151146.96890897202</v>
      </c>
      <c r="I280" s="60">
        <f>Table3[[#This Row],[CLM $ Collected ]]/'1.) CLM Reference'!$B$4</f>
        <v>9.1910139673113903E-3</v>
      </c>
      <c r="J280" s="61">
        <v>201002.22000000006</v>
      </c>
      <c r="K280" s="60">
        <f>Table3[[#This Row],[Incentive Disbursements]]/'1.) CLM Reference'!$B$5</f>
        <v>1.0719791789864474E-2</v>
      </c>
      <c r="L280" s="59">
        <v>55973.661431018423</v>
      </c>
      <c r="M280" s="73">
        <f>Table3[[#This Row],[CLM $ Collected ]]/'1.) CLM Reference'!$B$4</f>
        <v>9.1910139673113903E-3</v>
      </c>
      <c r="N280" s="61">
        <v>146218.02000000002</v>
      </c>
      <c r="O280" s="74">
        <f>Table3[[#This Row],[Incentive Disbursements]]/'1.) CLM Reference'!$B$5</f>
        <v>1.0719791789864474E-2</v>
      </c>
    </row>
    <row r="281" spans="1:15" s="25" customFormat="1" ht="15.75" thickBot="1">
      <c r="A281" s="166" t="s">
        <v>229</v>
      </c>
      <c r="B281" s="167" t="s">
        <v>181</v>
      </c>
      <c r="C281" s="168" t="s">
        <v>49</v>
      </c>
      <c r="D281" s="9">
        <f>Table3[[#This Row],[Residential CLM $ Collected]]+Table3[[#This Row],[C&amp;I CLM $ Collected]]</f>
        <v>36.444014140632071</v>
      </c>
      <c r="E281" s="72">
        <f>Table3[[#This Row],[CLM $ Collected ]]/'1.) CLM Reference'!$B$4</f>
        <v>1.6172094611802188E-6</v>
      </c>
      <c r="F281" s="7">
        <f>Table3[[#This Row],[Residential Incentive Disbursements]]+Table3[[#This Row],[C&amp;I Incentive Disbursements]]</f>
        <v>0</v>
      </c>
      <c r="G281" s="72">
        <f>Table3[[#This Row],[Incentive Disbursements]]/'1.) CLM Reference'!$B$5</f>
        <v>0</v>
      </c>
      <c r="H281" s="59">
        <v>0</v>
      </c>
      <c r="I281" s="60">
        <f>Table3[[#This Row],[CLM $ Collected ]]/'1.) CLM Reference'!$B$4</f>
        <v>1.6172094611802188E-6</v>
      </c>
      <c r="J281" s="61">
        <v>0</v>
      </c>
      <c r="K281" s="60">
        <f>Table3[[#This Row],[Incentive Disbursements]]/'1.) CLM Reference'!$B$5</f>
        <v>0</v>
      </c>
      <c r="L281" s="59">
        <v>36.444014140632071</v>
      </c>
      <c r="M281" s="73">
        <f>Table3[[#This Row],[CLM $ Collected ]]/'1.) CLM Reference'!$B$4</f>
        <v>1.6172094611802188E-6</v>
      </c>
      <c r="N281" s="61">
        <v>0</v>
      </c>
      <c r="O281" s="74">
        <f>Table3[[#This Row],[Incentive Disbursements]]/'1.) CLM Reference'!$B$5</f>
        <v>0</v>
      </c>
    </row>
    <row r="282" spans="1:15" s="25" customFormat="1" ht="15.75" thickBot="1">
      <c r="A282" s="166" t="s">
        <v>229</v>
      </c>
      <c r="B282" s="167" t="s">
        <v>104</v>
      </c>
      <c r="C282" s="168" t="s">
        <v>49</v>
      </c>
      <c r="D282" s="9">
        <f>Table3[[#This Row],[Residential CLM $ Collected]]+Table3[[#This Row],[C&amp;I CLM $ Collected]]</f>
        <v>0</v>
      </c>
      <c r="E282" s="72">
        <f>Table3[[#This Row],[CLM $ Collected ]]/'1.) CLM Reference'!$B$4</f>
        <v>0</v>
      </c>
      <c r="F282" s="7">
        <f>Table3[[#This Row],[Residential Incentive Disbursements]]+Table3[[#This Row],[C&amp;I Incentive Disbursements]]</f>
        <v>424</v>
      </c>
      <c r="G282" s="72">
        <f>Table3[[#This Row],[Incentive Disbursements]]/'1.) CLM Reference'!$B$5</f>
        <v>1.3090226879926513E-5</v>
      </c>
      <c r="H282" s="59">
        <v>0</v>
      </c>
      <c r="I282" s="60">
        <f>Table3[[#This Row],[CLM $ Collected ]]/'1.) CLM Reference'!$B$4</f>
        <v>0</v>
      </c>
      <c r="J282" s="61">
        <v>0</v>
      </c>
      <c r="K282" s="60">
        <f>Table3[[#This Row],[Incentive Disbursements]]/'1.) CLM Reference'!$B$5</f>
        <v>1.3090226879926513E-5</v>
      </c>
      <c r="L282" s="59">
        <v>0</v>
      </c>
      <c r="M282" s="73">
        <f>Table3[[#This Row],[CLM $ Collected ]]/'1.) CLM Reference'!$B$4</f>
        <v>0</v>
      </c>
      <c r="N282" s="61">
        <v>424</v>
      </c>
      <c r="O282" s="74">
        <f>Table3[[#This Row],[Incentive Disbursements]]/'1.) CLM Reference'!$B$5</f>
        <v>1.3090226879926513E-5</v>
      </c>
    </row>
    <row r="283" spans="1:15" s="25" customFormat="1" ht="15.75" thickBot="1">
      <c r="A283" s="166" t="s">
        <v>229</v>
      </c>
      <c r="B283" s="167" t="s">
        <v>157</v>
      </c>
      <c r="C283" s="168" t="s">
        <v>49</v>
      </c>
      <c r="D283" s="9">
        <f>Table3[[#This Row],[Residential CLM $ Collected]]+Table3[[#This Row],[C&amp;I CLM $ Collected]]</f>
        <v>121711.67329828019</v>
      </c>
      <c r="E283" s="72">
        <f>Table3[[#This Row],[CLM $ Collected ]]/'1.) CLM Reference'!$B$4</f>
        <v>5.4009766551649336E-3</v>
      </c>
      <c r="F283" s="7">
        <f>Table3[[#This Row],[Residential Incentive Disbursements]]+Table3[[#This Row],[C&amp;I Incentive Disbursements]]</f>
        <v>208240.65</v>
      </c>
      <c r="G283" s="72">
        <f>Table3[[#This Row],[Incentive Disbursements]]/'1.) CLM Reference'!$B$5</f>
        <v>6.4290503634985121E-3</v>
      </c>
      <c r="H283" s="59">
        <v>68649.410309808562</v>
      </c>
      <c r="I283" s="60">
        <f>Table3[[#This Row],[CLM $ Collected ]]/'1.) CLM Reference'!$B$4</f>
        <v>5.4009766551649336E-3</v>
      </c>
      <c r="J283" s="61">
        <v>147846.5</v>
      </c>
      <c r="K283" s="60">
        <f>Table3[[#This Row],[Incentive Disbursements]]/'1.) CLM Reference'!$B$5</f>
        <v>6.4290503634985121E-3</v>
      </c>
      <c r="L283" s="59">
        <v>53062.26298847163</v>
      </c>
      <c r="M283" s="73">
        <f>Table3[[#This Row],[CLM $ Collected ]]/'1.) CLM Reference'!$B$4</f>
        <v>5.4009766551649336E-3</v>
      </c>
      <c r="N283" s="61">
        <v>60394.15</v>
      </c>
      <c r="O283" s="74">
        <f>Table3[[#This Row],[Incentive Disbursements]]/'1.) CLM Reference'!$B$5</f>
        <v>6.4290503634985121E-3</v>
      </c>
    </row>
    <row r="284" spans="1:15" s="25" customFormat="1" ht="15.75" thickBot="1">
      <c r="A284" s="166" t="s">
        <v>229</v>
      </c>
      <c r="B284" s="167" t="s">
        <v>165</v>
      </c>
      <c r="C284" s="168" t="s">
        <v>49</v>
      </c>
      <c r="D284" s="9">
        <f>Table3[[#This Row],[Residential CLM $ Collected]]+Table3[[#This Row],[C&amp;I CLM $ Collected]]</f>
        <v>688.44746347597356</v>
      </c>
      <c r="E284" s="72">
        <f>Table3[[#This Row],[CLM $ Collected ]]/'1.) CLM Reference'!$B$4</f>
        <v>3.0549975838626371E-5</v>
      </c>
      <c r="F284" s="7">
        <f>Table3[[#This Row],[Residential Incentive Disbursements]]+Table3[[#This Row],[C&amp;I Incentive Disbursements]]</f>
        <v>670</v>
      </c>
      <c r="G284" s="72">
        <f>Table3[[#This Row],[Incentive Disbursements]]/'1.) CLM Reference'!$B$5</f>
        <v>2.0685028324412178E-5</v>
      </c>
      <c r="H284" s="59">
        <v>511.52271633745789</v>
      </c>
      <c r="I284" s="60">
        <f>Table3[[#This Row],[CLM $ Collected ]]/'1.) CLM Reference'!$B$4</f>
        <v>3.0549975838626371E-5</v>
      </c>
      <c r="J284" s="61">
        <v>0</v>
      </c>
      <c r="K284" s="60">
        <f>Table3[[#This Row],[Incentive Disbursements]]/'1.) CLM Reference'!$B$5</f>
        <v>2.0685028324412178E-5</v>
      </c>
      <c r="L284" s="59">
        <v>176.9247471385157</v>
      </c>
      <c r="M284" s="73">
        <f>Table3[[#This Row],[CLM $ Collected ]]/'1.) CLM Reference'!$B$4</f>
        <v>3.0549975838626371E-5</v>
      </c>
      <c r="N284" s="61">
        <v>670</v>
      </c>
      <c r="O284" s="74">
        <f>Table3[[#This Row],[Incentive Disbursements]]/'1.) CLM Reference'!$B$5</f>
        <v>2.0685028324412178E-5</v>
      </c>
    </row>
    <row r="285" spans="1:15" s="25" customFormat="1" ht="15.75" thickBot="1">
      <c r="A285" s="166" t="s">
        <v>230</v>
      </c>
      <c r="B285" s="167" t="s">
        <v>181</v>
      </c>
      <c r="C285" s="168" t="s">
        <v>49</v>
      </c>
      <c r="D285" s="9">
        <f>Table3[[#This Row],[Residential CLM $ Collected]]+Table3[[#This Row],[C&amp;I CLM $ Collected]]</f>
        <v>61.655663649371832</v>
      </c>
      <c r="E285" s="72">
        <f>Table3[[#This Row],[CLM $ Collected ]]/'1.) CLM Reference'!$B$4</f>
        <v>2.7359807897215376E-6</v>
      </c>
      <c r="F285" s="7">
        <f>Table3[[#This Row],[Residential Incentive Disbursements]]+Table3[[#This Row],[C&amp;I Incentive Disbursements]]</f>
        <v>0</v>
      </c>
      <c r="G285" s="72">
        <f>Table3[[#This Row],[Incentive Disbursements]]/'1.) CLM Reference'!$B$5</f>
        <v>0</v>
      </c>
      <c r="H285" s="59">
        <v>24.75459891336067</v>
      </c>
      <c r="I285" s="60">
        <f>Table3[[#This Row],[CLM $ Collected ]]/'1.) CLM Reference'!$B$4</f>
        <v>2.7359807897215376E-6</v>
      </c>
      <c r="J285" s="61">
        <v>0</v>
      </c>
      <c r="K285" s="60">
        <f>Table3[[#This Row],[Incentive Disbursements]]/'1.) CLM Reference'!$B$5</f>
        <v>0</v>
      </c>
      <c r="L285" s="59">
        <v>36.901064736011165</v>
      </c>
      <c r="M285" s="73">
        <f>Table3[[#This Row],[CLM $ Collected ]]/'1.) CLM Reference'!$B$4</f>
        <v>2.7359807897215376E-6</v>
      </c>
      <c r="N285" s="61">
        <v>0</v>
      </c>
      <c r="O285" s="74">
        <f>Table3[[#This Row],[Incentive Disbursements]]/'1.) CLM Reference'!$B$5</f>
        <v>0</v>
      </c>
    </row>
    <row r="286" spans="1:15" s="25" customFormat="1" ht="15.75" thickBot="1">
      <c r="A286" s="166" t="s">
        <v>230</v>
      </c>
      <c r="B286" s="167" t="s">
        <v>157</v>
      </c>
      <c r="C286" s="168" t="s">
        <v>49</v>
      </c>
      <c r="D286" s="9">
        <f>Table3[[#This Row],[Residential CLM $ Collected]]+Table3[[#This Row],[C&amp;I CLM $ Collected]]</f>
        <v>138820.06966794617</v>
      </c>
      <c r="E286" s="72">
        <f>Table3[[#This Row],[CLM $ Collected ]]/'1.) CLM Reference'!$B$4</f>
        <v>6.1601647173767119E-3</v>
      </c>
      <c r="F286" s="7">
        <f>Table3[[#This Row],[Residential Incentive Disbursements]]+Table3[[#This Row],[C&amp;I Incentive Disbursements]]</f>
        <v>333738.76</v>
      </c>
      <c r="G286" s="72">
        <f>Table3[[#This Row],[Incentive Disbursements]]/'1.) CLM Reference'!$B$5</f>
        <v>1.0303575676946565E-2</v>
      </c>
      <c r="H286" s="59">
        <v>72021.52498584296</v>
      </c>
      <c r="I286" s="60">
        <f>Table3[[#This Row],[CLM $ Collected ]]/'1.) CLM Reference'!$B$4</f>
        <v>6.1601647173767119E-3</v>
      </c>
      <c r="J286" s="61">
        <v>137927.74000000002</v>
      </c>
      <c r="K286" s="60">
        <f>Table3[[#This Row],[Incentive Disbursements]]/'1.) CLM Reference'!$B$5</f>
        <v>1.0303575676946565E-2</v>
      </c>
      <c r="L286" s="59">
        <v>66798.544682103209</v>
      </c>
      <c r="M286" s="73">
        <f>Table3[[#This Row],[CLM $ Collected ]]/'1.) CLM Reference'!$B$4</f>
        <v>6.1601647173767119E-3</v>
      </c>
      <c r="N286" s="61">
        <v>195811.02000000002</v>
      </c>
      <c r="O286" s="74">
        <f>Table3[[#This Row],[Incentive Disbursements]]/'1.) CLM Reference'!$B$5</f>
        <v>1.0303575676946565E-2</v>
      </c>
    </row>
    <row r="287" spans="1:15" s="25" customFormat="1" ht="15.75" thickBot="1">
      <c r="A287" s="166" t="s">
        <v>230</v>
      </c>
      <c r="B287" s="167" t="s">
        <v>165</v>
      </c>
      <c r="C287" s="168" t="s">
        <v>49</v>
      </c>
      <c r="D287" s="9">
        <f>Table3[[#This Row],[Residential CLM $ Collected]]+Table3[[#This Row],[C&amp;I CLM $ Collected]]</f>
        <v>609.78397767128263</v>
      </c>
      <c r="E287" s="72">
        <f>Table3[[#This Row],[CLM $ Collected ]]/'1.) CLM Reference'!$B$4</f>
        <v>2.7059269984933721E-5</v>
      </c>
      <c r="F287" s="7">
        <f>Table3[[#This Row],[Residential Incentive Disbursements]]+Table3[[#This Row],[C&amp;I Incentive Disbursements]]</f>
        <v>0</v>
      </c>
      <c r="G287" s="72">
        <f>Table3[[#This Row],[Incentive Disbursements]]/'1.) CLM Reference'!$B$5</f>
        <v>0</v>
      </c>
      <c r="H287" s="59">
        <v>572.4350956852536</v>
      </c>
      <c r="I287" s="60">
        <f>Table3[[#This Row],[CLM $ Collected ]]/'1.) CLM Reference'!$B$4</f>
        <v>2.7059269984933721E-5</v>
      </c>
      <c r="J287" s="61">
        <v>0</v>
      </c>
      <c r="K287" s="60">
        <f>Table3[[#This Row],[Incentive Disbursements]]/'1.) CLM Reference'!$B$5</f>
        <v>0</v>
      </c>
      <c r="L287" s="59">
        <v>37.348881986029063</v>
      </c>
      <c r="M287" s="73">
        <f>Table3[[#This Row],[CLM $ Collected ]]/'1.) CLM Reference'!$B$4</f>
        <v>2.7059269984933721E-5</v>
      </c>
      <c r="N287" s="61">
        <v>0</v>
      </c>
      <c r="O287" s="74">
        <f>Table3[[#This Row],[Incentive Disbursements]]/'1.) CLM Reference'!$B$5</f>
        <v>0</v>
      </c>
    </row>
    <row r="288" spans="1:15" s="25" customFormat="1" ht="15.75" thickBot="1">
      <c r="A288" s="166" t="s">
        <v>231</v>
      </c>
      <c r="B288" s="167" t="s">
        <v>181</v>
      </c>
      <c r="C288" s="168" t="s">
        <v>49</v>
      </c>
      <c r="D288" s="9">
        <f>Table3[[#This Row],[Residential CLM $ Collected]]+Table3[[#This Row],[C&amp;I CLM $ Collected]]</f>
        <v>295.20390121540873</v>
      </c>
      <c r="E288" s="72">
        <f>Table3[[#This Row],[CLM $ Collected ]]/'1.) CLM Reference'!$B$4</f>
        <v>1.3099724420603842E-5</v>
      </c>
      <c r="F288" s="7">
        <f>Table3[[#This Row],[Residential Incentive Disbursements]]+Table3[[#This Row],[C&amp;I Incentive Disbursements]]</f>
        <v>0</v>
      </c>
      <c r="G288" s="72">
        <f>Table3[[#This Row],[Incentive Disbursements]]/'1.) CLM Reference'!$B$5</f>
        <v>0</v>
      </c>
      <c r="H288" s="59">
        <v>295.20390121540873</v>
      </c>
      <c r="I288" s="60">
        <f>Table3[[#This Row],[CLM $ Collected ]]/'1.) CLM Reference'!$B$4</f>
        <v>1.3099724420603842E-5</v>
      </c>
      <c r="J288" s="61">
        <v>0</v>
      </c>
      <c r="K288" s="60">
        <f>Table3[[#This Row],[Incentive Disbursements]]/'1.) CLM Reference'!$B$5</f>
        <v>0</v>
      </c>
      <c r="L288" s="59">
        <v>0</v>
      </c>
      <c r="M288" s="73">
        <f>Table3[[#This Row],[CLM $ Collected ]]/'1.) CLM Reference'!$B$4</f>
        <v>1.3099724420603842E-5</v>
      </c>
      <c r="N288" s="61">
        <v>0</v>
      </c>
      <c r="O288" s="74">
        <f>Table3[[#This Row],[Incentive Disbursements]]/'1.) CLM Reference'!$B$5</f>
        <v>0</v>
      </c>
    </row>
    <row r="289" spans="1:15" s="25" customFormat="1" ht="15.75" thickBot="1">
      <c r="A289" s="166" t="s">
        <v>231</v>
      </c>
      <c r="B289" s="167" t="s">
        <v>104</v>
      </c>
      <c r="C289" s="168" t="s">
        <v>49</v>
      </c>
      <c r="D289" s="9">
        <f>Table3[[#This Row],[Residential CLM $ Collected]]+Table3[[#This Row],[C&amp;I CLM $ Collected]]</f>
        <v>48.368879674613915</v>
      </c>
      <c r="E289" s="72">
        <f>Table3[[#This Row],[CLM $ Collected ]]/'1.) CLM Reference'!$B$4</f>
        <v>2.1463774417006781E-6</v>
      </c>
      <c r="F289" s="7">
        <f>Table3[[#This Row],[Residential Incentive Disbursements]]+Table3[[#This Row],[C&amp;I Incentive Disbursements]]</f>
        <v>0</v>
      </c>
      <c r="G289" s="72">
        <f>Table3[[#This Row],[Incentive Disbursements]]/'1.) CLM Reference'!$B$5</f>
        <v>0</v>
      </c>
      <c r="H289" s="59">
        <v>48.368879674613915</v>
      </c>
      <c r="I289" s="60">
        <f>Table3[[#This Row],[CLM $ Collected ]]/'1.) CLM Reference'!$B$4</f>
        <v>2.1463774417006781E-6</v>
      </c>
      <c r="J289" s="61">
        <v>0</v>
      </c>
      <c r="K289" s="60">
        <f>Table3[[#This Row],[Incentive Disbursements]]/'1.) CLM Reference'!$B$5</f>
        <v>0</v>
      </c>
      <c r="L289" s="59">
        <v>0</v>
      </c>
      <c r="M289" s="73">
        <f>Table3[[#This Row],[CLM $ Collected ]]/'1.) CLM Reference'!$B$4</f>
        <v>2.1463774417006781E-6</v>
      </c>
      <c r="N289" s="61">
        <v>0</v>
      </c>
      <c r="O289" s="74">
        <f>Table3[[#This Row],[Incentive Disbursements]]/'1.) CLM Reference'!$B$5</f>
        <v>0</v>
      </c>
    </row>
    <row r="290" spans="1:15" s="25" customFormat="1" ht="15.75" thickBot="1">
      <c r="A290" s="166" t="s">
        <v>231</v>
      </c>
      <c r="B290" s="167" t="s">
        <v>157</v>
      </c>
      <c r="C290" s="168" t="s">
        <v>49</v>
      </c>
      <c r="D290" s="9">
        <f>Table3[[#This Row],[Residential CLM $ Collected]]+Table3[[#This Row],[C&amp;I CLM $ Collected]]</f>
        <v>165707.57135974261</v>
      </c>
      <c r="E290" s="72">
        <f>Table3[[#This Row],[CLM $ Collected ]]/'1.) CLM Reference'!$B$4</f>
        <v>7.3533022777914053E-3</v>
      </c>
      <c r="F290" s="7">
        <f>Table3[[#This Row],[Residential Incentive Disbursements]]+Table3[[#This Row],[C&amp;I Incentive Disbursements]]</f>
        <v>251733.89</v>
      </c>
      <c r="G290" s="72">
        <f>Table3[[#This Row],[Incentive Disbursements]]/'1.) CLM Reference'!$B$5</f>
        <v>7.7718248430812837E-3</v>
      </c>
      <c r="H290" s="59">
        <v>126934.26580151485</v>
      </c>
      <c r="I290" s="60">
        <f>Table3[[#This Row],[CLM $ Collected ]]/'1.) CLM Reference'!$B$4</f>
        <v>7.3533022777914053E-3</v>
      </c>
      <c r="J290" s="61">
        <v>149230.21000000002</v>
      </c>
      <c r="K290" s="60">
        <f>Table3[[#This Row],[Incentive Disbursements]]/'1.) CLM Reference'!$B$5</f>
        <v>7.7718248430812837E-3</v>
      </c>
      <c r="L290" s="59">
        <v>38773.305558227759</v>
      </c>
      <c r="M290" s="73">
        <f>Table3[[#This Row],[CLM $ Collected ]]/'1.) CLM Reference'!$B$4</f>
        <v>7.3533022777914053E-3</v>
      </c>
      <c r="N290" s="61">
        <v>102503.67999999999</v>
      </c>
      <c r="O290" s="74">
        <f>Table3[[#This Row],[Incentive Disbursements]]/'1.) CLM Reference'!$B$5</f>
        <v>7.7718248430812837E-3</v>
      </c>
    </row>
    <row r="291" spans="1:15" s="25" customFormat="1" ht="15.75" thickBot="1">
      <c r="A291" s="166" t="s">
        <v>232</v>
      </c>
      <c r="B291" s="167" t="s">
        <v>181</v>
      </c>
      <c r="C291" s="168" t="s">
        <v>49</v>
      </c>
      <c r="D291" s="9">
        <f>Table3[[#This Row],[Residential CLM $ Collected]]+Table3[[#This Row],[C&amp;I CLM $ Collected]]</f>
        <v>105421.24976081692</v>
      </c>
      <c r="E291" s="72">
        <f>Table3[[#This Row],[CLM $ Collected ]]/'1.) CLM Reference'!$B$4</f>
        <v>4.678086279539544E-3</v>
      </c>
      <c r="F291" s="7">
        <f>Table3[[#This Row],[Residential Incentive Disbursements]]+Table3[[#This Row],[C&amp;I Incentive Disbursements]]</f>
        <v>383178.01</v>
      </c>
      <c r="G291" s="72">
        <f>Table3[[#This Row],[Incentive Disbursements]]/'1.) CLM Reference'!$B$5</f>
        <v>1.1829922373346109E-2</v>
      </c>
      <c r="H291" s="59">
        <v>87118.995685966744</v>
      </c>
      <c r="I291" s="60">
        <f>Table3[[#This Row],[CLM $ Collected ]]/'1.) CLM Reference'!$B$4</f>
        <v>4.678086279539544E-3</v>
      </c>
      <c r="J291" s="61">
        <v>47018.44</v>
      </c>
      <c r="K291" s="60">
        <f>Table3[[#This Row],[Incentive Disbursements]]/'1.) CLM Reference'!$B$5</f>
        <v>1.1829922373346109E-2</v>
      </c>
      <c r="L291" s="59">
        <v>18302.254074850174</v>
      </c>
      <c r="M291" s="73">
        <f>Table3[[#This Row],[CLM $ Collected ]]/'1.) CLM Reference'!$B$4</f>
        <v>4.678086279539544E-3</v>
      </c>
      <c r="N291" s="61">
        <v>336159.57</v>
      </c>
      <c r="O291" s="74">
        <f>Table3[[#This Row],[Incentive Disbursements]]/'1.) CLM Reference'!$B$5</f>
        <v>1.1829922373346109E-2</v>
      </c>
    </row>
    <row r="292" spans="1:15" s="25" customFormat="1" ht="15.75" thickBot="1">
      <c r="A292" s="166" t="s">
        <v>232</v>
      </c>
      <c r="B292" s="167" t="s">
        <v>233</v>
      </c>
      <c r="C292" s="168" t="s">
        <v>49</v>
      </c>
      <c r="D292" s="9">
        <f>Table3[[#This Row],[Residential CLM $ Collected]]+Table3[[#This Row],[C&amp;I CLM $ Collected]]</f>
        <v>21.329027784357763</v>
      </c>
      <c r="E292" s="72">
        <f>Table3[[#This Row],[CLM $ Collected ]]/'1.) CLM Reference'!$B$4</f>
        <v>9.4647931475204094E-7</v>
      </c>
      <c r="F292" s="7">
        <f>Table3[[#This Row],[Residential Incentive Disbursements]]+Table3[[#This Row],[C&amp;I Incentive Disbursements]]</f>
        <v>0</v>
      </c>
      <c r="G292" s="72">
        <f>Table3[[#This Row],[Incentive Disbursements]]/'1.) CLM Reference'!$B$5</f>
        <v>0</v>
      </c>
      <c r="H292" s="59">
        <v>0</v>
      </c>
      <c r="I292" s="60">
        <f>Table3[[#This Row],[CLM $ Collected ]]/'1.) CLM Reference'!$B$4</f>
        <v>9.4647931475204094E-7</v>
      </c>
      <c r="J292" s="61">
        <v>0</v>
      </c>
      <c r="K292" s="60">
        <f>Table3[[#This Row],[Incentive Disbursements]]/'1.) CLM Reference'!$B$5</f>
        <v>0</v>
      </c>
      <c r="L292" s="59">
        <v>21.329027784357763</v>
      </c>
      <c r="M292" s="73">
        <f>Table3[[#This Row],[CLM $ Collected ]]/'1.) CLM Reference'!$B$4</f>
        <v>9.4647931475204094E-7</v>
      </c>
      <c r="N292" s="61">
        <v>0</v>
      </c>
      <c r="O292" s="74">
        <f>Table3[[#This Row],[Incentive Disbursements]]/'1.) CLM Reference'!$B$5</f>
        <v>0</v>
      </c>
    </row>
    <row r="293" spans="1:15" s="25" customFormat="1" ht="15.75" thickBot="1">
      <c r="A293" s="166" t="s">
        <v>232</v>
      </c>
      <c r="B293" s="167" t="s">
        <v>104</v>
      </c>
      <c r="C293" s="168" t="s">
        <v>49</v>
      </c>
      <c r="D293" s="9">
        <f>Table3[[#This Row],[Residential CLM $ Collected]]+Table3[[#This Row],[C&amp;I CLM $ Collected]]</f>
        <v>23.388063799903989</v>
      </c>
      <c r="E293" s="72">
        <f>Table3[[#This Row],[CLM $ Collected ]]/'1.) CLM Reference'!$B$4</f>
        <v>1.0378493957865454E-6</v>
      </c>
      <c r="F293" s="7">
        <f>Table3[[#This Row],[Residential Incentive Disbursements]]+Table3[[#This Row],[C&amp;I Incentive Disbursements]]</f>
        <v>0</v>
      </c>
      <c r="G293" s="72">
        <f>Table3[[#This Row],[Incentive Disbursements]]/'1.) CLM Reference'!$B$5</f>
        <v>0</v>
      </c>
      <c r="H293" s="59">
        <v>0</v>
      </c>
      <c r="I293" s="60">
        <f>Table3[[#This Row],[CLM $ Collected ]]/'1.) CLM Reference'!$B$4</f>
        <v>1.0378493957865454E-6</v>
      </c>
      <c r="J293" s="61">
        <v>0</v>
      </c>
      <c r="K293" s="60">
        <f>Table3[[#This Row],[Incentive Disbursements]]/'1.) CLM Reference'!$B$5</f>
        <v>0</v>
      </c>
      <c r="L293" s="59">
        <v>23.388063799903989</v>
      </c>
      <c r="M293" s="73">
        <f>Table3[[#This Row],[CLM $ Collected ]]/'1.) CLM Reference'!$B$4</f>
        <v>1.0378493957865454E-6</v>
      </c>
      <c r="N293" s="61">
        <v>0</v>
      </c>
      <c r="O293" s="74">
        <f>Table3[[#This Row],[Incentive Disbursements]]/'1.) CLM Reference'!$B$5</f>
        <v>0</v>
      </c>
    </row>
    <row r="294" spans="1:15" s="25" customFormat="1" ht="15.75" thickBot="1">
      <c r="A294" s="166" t="s">
        <v>232</v>
      </c>
      <c r="B294" s="167" t="s">
        <v>157</v>
      </c>
      <c r="C294" s="168" t="s">
        <v>49</v>
      </c>
      <c r="D294" s="9">
        <f>Table3[[#This Row],[Residential CLM $ Collected]]+Table3[[#This Row],[C&amp;I CLM $ Collected]]</f>
        <v>43.890707174434894</v>
      </c>
      <c r="E294" s="72">
        <f>Table3[[#This Row],[CLM $ Collected ]]/'1.) CLM Reference'!$B$4</f>
        <v>1.9476577587332581E-6</v>
      </c>
      <c r="F294" s="7">
        <f>Table3[[#This Row],[Residential Incentive Disbursements]]+Table3[[#This Row],[C&amp;I Incentive Disbursements]]</f>
        <v>0</v>
      </c>
      <c r="G294" s="72">
        <f>Table3[[#This Row],[Incentive Disbursements]]/'1.) CLM Reference'!$B$5</f>
        <v>0</v>
      </c>
      <c r="H294" s="59">
        <v>43.890707174434894</v>
      </c>
      <c r="I294" s="60">
        <f>Table3[[#This Row],[CLM $ Collected ]]/'1.) CLM Reference'!$B$4</f>
        <v>1.9476577587332581E-6</v>
      </c>
      <c r="J294" s="61">
        <v>0</v>
      </c>
      <c r="K294" s="60">
        <f>Table3[[#This Row],[Incentive Disbursements]]/'1.) CLM Reference'!$B$5</f>
        <v>0</v>
      </c>
      <c r="L294" s="59">
        <v>0</v>
      </c>
      <c r="M294" s="73">
        <f>Table3[[#This Row],[CLM $ Collected ]]/'1.) CLM Reference'!$B$4</f>
        <v>1.9476577587332581E-6</v>
      </c>
      <c r="N294" s="61">
        <v>0</v>
      </c>
      <c r="O294" s="74">
        <f>Table3[[#This Row],[Incentive Disbursements]]/'1.) CLM Reference'!$B$5</f>
        <v>0</v>
      </c>
    </row>
    <row r="295" spans="1:15" s="25" customFormat="1" ht="15.75" thickBot="1">
      <c r="A295" s="166" t="s">
        <v>232</v>
      </c>
      <c r="B295" s="167" t="s">
        <v>165</v>
      </c>
      <c r="C295" s="168" t="s">
        <v>49</v>
      </c>
      <c r="D295" s="9">
        <f>Table3[[#This Row],[Residential CLM $ Collected]]+Table3[[#This Row],[C&amp;I CLM $ Collected]]</f>
        <v>194.87898719335709</v>
      </c>
      <c r="E295" s="72">
        <f>Table3[[#This Row],[CLM $ Collected ]]/'1.) CLM Reference'!$B$4</f>
        <v>8.6477889251760066E-6</v>
      </c>
      <c r="F295" s="7">
        <f>Table3[[#This Row],[Residential Incentive Disbursements]]+Table3[[#This Row],[C&amp;I Incentive Disbursements]]</f>
        <v>0</v>
      </c>
      <c r="G295" s="72">
        <f>Table3[[#This Row],[Incentive Disbursements]]/'1.) CLM Reference'!$B$5</f>
        <v>0</v>
      </c>
      <c r="H295" s="59">
        <v>194.87898719335709</v>
      </c>
      <c r="I295" s="60">
        <f>Table3[[#This Row],[CLM $ Collected ]]/'1.) CLM Reference'!$B$4</f>
        <v>8.6477889251760066E-6</v>
      </c>
      <c r="J295" s="61">
        <v>0</v>
      </c>
      <c r="K295" s="60">
        <f>Table3[[#This Row],[Incentive Disbursements]]/'1.) CLM Reference'!$B$5</f>
        <v>0</v>
      </c>
      <c r="L295" s="59">
        <v>0</v>
      </c>
      <c r="M295" s="73">
        <f>Table3[[#This Row],[CLM $ Collected ]]/'1.) CLM Reference'!$B$4</f>
        <v>8.6477889251760066E-6</v>
      </c>
      <c r="N295" s="61">
        <v>0</v>
      </c>
      <c r="O295" s="74">
        <f>Table3[[#This Row],[Incentive Disbursements]]/'1.) CLM Reference'!$B$5</f>
        <v>0</v>
      </c>
    </row>
    <row r="296" spans="1:15" s="25" customFormat="1" ht="15.75" thickBot="1">
      <c r="A296" s="166" t="s">
        <v>234</v>
      </c>
      <c r="B296" s="167" t="s">
        <v>181</v>
      </c>
      <c r="C296" s="168" t="s">
        <v>49</v>
      </c>
      <c r="D296" s="9">
        <f>Table3[[#This Row],[Residential CLM $ Collected]]+Table3[[#This Row],[C&amp;I CLM $ Collected]]</f>
        <v>103037.93865618591</v>
      </c>
      <c r="E296" s="72">
        <f>Table3[[#This Row],[CLM $ Collected ]]/'1.) CLM Reference'!$B$4</f>
        <v>4.5723264350703832E-3</v>
      </c>
      <c r="F296" s="7">
        <f>Table3[[#This Row],[Residential Incentive Disbursements]]+Table3[[#This Row],[C&amp;I Incentive Disbursements]]</f>
        <v>160541.74</v>
      </c>
      <c r="G296" s="72">
        <f>Table3[[#This Row],[Incentive Disbursements]]/'1.) CLM Reference'!$B$5</f>
        <v>4.9564334912692767E-3</v>
      </c>
      <c r="H296" s="59">
        <v>70117.202905168902</v>
      </c>
      <c r="I296" s="60">
        <f>Table3[[#This Row],[CLM $ Collected ]]/'1.) CLM Reference'!$B$4</f>
        <v>4.5723264350703832E-3</v>
      </c>
      <c r="J296" s="61">
        <v>53390.209999999992</v>
      </c>
      <c r="K296" s="60">
        <f>Table3[[#This Row],[Incentive Disbursements]]/'1.) CLM Reference'!$B$5</f>
        <v>4.9564334912692767E-3</v>
      </c>
      <c r="L296" s="59">
        <v>32920.735751017011</v>
      </c>
      <c r="M296" s="73">
        <f>Table3[[#This Row],[CLM $ Collected ]]/'1.) CLM Reference'!$B$4</f>
        <v>4.5723264350703832E-3</v>
      </c>
      <c r="N296" s="61">
        <v>107151.53000000001</v>
      </c>
      <c r="O296" s="74">
        <f>Table3[[#This Row],[Incentive Disbursements]]/'1.) CLM Reference'!$B$5</f>
        <v>4.9564334912692767E-3</v>
      </c>
    </row>
    <row r="297" spans="1:15" s="25" customFormat="1" ht="15.75" thickBot="1">
      <c r="A297" s="166" t="s">
        <v>234</v>
      </c>
      <c r="B297" s="167" t="s">
        <v>233</v>
      </c>
      <c r="C297" s="168" t="s">
        <v>49</v>
      </c>
      <c r="D297" s="9">
        <f>Table3[[#This Row],[Residential CLM $ Collected]]+Table3[[#This Row],[C&amp;I CLM $ Collected]]</f>
        <v>0</v>
      </c>
      <c r="E297" s="72">
        <f>Table3[[#This Row],[CLM $ Collected ]]/'1.) CLM Reference'!$B$4</f>
        <v>0</v>
      </c>
      <c r="F297" s="7">
        <f>Table3[[#This Row],[Residential Incentive Disbursements]]+Table3[[#This Row],[C&amp;I Incentive Disbursements]]</f>
        <v>219375</v>
      </c>
      <c r="G297" s="72">
        <f>Table3[[#This Row],[Incentive Disbursements]]/'1.) CLM Reference'!$B$5</f>
        <v>6.7728031174148088E-3</v>
      </c>
      <c r="H297" s="59">
        <v>0</v>
      </c>
      <c r="I297" s="60">
        <f>Table3[[#This Row],[CLM $ Collected ]]/'1.) CLM Reference'!$B$4</f>
        <v>0</v>
      </c>
      <c r="J297" s="61">
        <v>219375</v>
      </c>
      <c r="K297" s="60">
        <f>Table3[[#This Row],[Incentive Disbursements]]/'1.) CLM Reference'!$B$5</f>
        <v>6.7728031174148088E-3</v>
      </c>
      <c r="L297" s="59">
        <v>0</v>
      </c>
      <c r="M297" s="73">
        <f>Table3[[#This Row],[CLM $ Collected ]]/'1.) CLM Reference'!$B$4</f>
        <v>0</v>
      </c>
      <c r="N297" s="61">
        <v>0</v>
      </c>
      <c r="O297" s="74">
        <f>Table3[[#This Row],[Incentive Disbursements]]/'1.) CLM Reference'!$B$5</f>
        <v>6.7728031174148088E-3</v>
      </c>
    </row>
    <row r="298" spans="1:15" s="25" customFormat="1" ht="15.75" thickBot="1">
      <c r="A298" s="166" t="s">
        <v>234</v>
      </c>
      <c r="B298" s="167" t="s">
        <v>104</v>
      </c>
      <c r="C298" s="168" t="s">
        <v>49</v>
      </c>
      <c r="D298" s="9">
        <f>Table3[[#This Row],[Residential CLM $ Collected]]+Table3[[#This Row],[C&amp;I CLM $ Collected]]</f>
        <v>1811.2084093791025</v>
      </c>
      <c r="E298" s="72">
        <f>Table3[[#This Row],[CLM $ Collected ]]/'1.) CLM Reference'!$B$4</f>
        <v>8.0372687940304327E-5</v>
      </c>
      <c r="F298" s="7">
        <f>Table3[[#This Row],[Residential Incentive Disbursements]]+Table3[[#This Row],[C&amp;I Incentive Disbursements]]</f>
        <v>0</v>
      </c>
      <c r="G298" s="72">
        <f>Table3[[#This Row],[Incentive Disbursements]]/'1.) CLM Reference'!$B$5</f>
        <v>0</v>
      </c>
      <c r="H298" s="59">
        <v>173.31450910228889</v>
      </c>
      <c r="I298" s="60">
        <f>Table3[[#This Row],[CLM $ Collected ]]/'1.) CLM Reference'!$B$4</f>
        <v>8.0372687940304327E-5</v>
      </c>
      <c r="J298" s="61">
        <v>0</v>
      </c>
      <c r="K298" s="60">
        <f>Table3[[#This Row],[Incentive Disbursements]]/'1.) CLM Reference'!$B$5</f>
        <v>0</v>
      </c>
      <c r="L298" s="59">
        <v>1637.8939002768136</v>
      </c>
      <c r="M298" s="73">
        <f>Table3[[#This Row],[CLM $ Collected ]]/'1.) CLM Reference'!$B$4</f>
        <v>8.0372687940304327E-5</v>
      </c>
      <c r="N298" s="61">
        <v>0</v>
      </c>
      <c r="O298" s="74">
        <f>Table3[[#This Row],[Incentive Disbursements]]/'1.) CLM Reference'!$B$5</f>
        <v>0</v>
      </c>
    </row>
    <row r="299" spans="1:15" s="25" customFormat="1" ht="15.75" thickBot="1">
      <c r="A299" s="166" t="s">
        <v>234</v>
      </c>
      <c r="B299" s="167" t="s">
        <v>157</v>
      </c>
      <c r="C299" s="168" t="s">
        <v>49</v>
      </c>
      <c r="D299" s="9">
        <f>Table3[[#This Row],[Residential CLM $ Collected]]+Table3[[#This Row],[C&amp;I CLM $ Collected]]</f>
        <v>212.81476055747612</v>
      </c>
      <c r="E299" s="72">
        <f>Table3[[#This Row],[CLM $ Collected ]]/'1.) CLM Reference'!$B$4</f>
        <v>9.4436919853084038E-6</v>
      </c>
      <c r="F299" s="7">
        <f>Table3[[#This Row],[Residential Incentive Disbursements]]+Table3[[#This Row],[C&amp;I Incentive Disbursements]]</f>
        <v>0</v>
      </c>
      <c r="G299" s="72">
        <f>Table3[[#This Row],[Incentive Disbursements]]/'1.) CLM Reference'!$B$5</f>
        <v>0</v>
      </c>
      <c r="H299" s="59">
        <v>136.97667843331052</v>
      </c>
      <c r="I299" s="60">
        <f>Table3[[#This Row],[CLM $ Collected ]]/'1.) CLM Reference'!$B$4</f>
        <v>9.4436919853084038E-6</v>
      </c>
      <c r="J299" s="61">
        <v>0</v>
      </c>
      <c r="K299" s="60">
        <f>Table3[[#This Row],[Incentive Disbursements]]/'1.) CLM Reference'!$B$5</f>
        <v>0</v>
      </c>
      <c r="L299" s="59">
        <v>75.838082124165581</v>
      </c>
      <c r="M299" s="73">
        <f>Table3[[#This Row],[CLM $ Collected ]]/'1.) CLM Reference'!$B$4</f>
        <v>9.4436919853084038E-6</v>
      </c>
      <c r="N299" s="61">
        <v>0</v>
      </c>
      <c r="O299" s="74">
        <f>Table3[[#This Row],[Incentive Disbursements]]/'1.) CLM Reference'!$B$5</f>
        <v>0</v>
      </c>
    </row>
    <row r="300" spans="1:15" s="25" customFormat="1" ht="15.75" thickBot="1">
      <c r="A300" s="166" t="s">
        <v>234</v>
      </c>
      <c r="B300" s="167" t="s">
        <v>165</v>
      </c>
      <c r="C300" s="168" t="s">
        <v>49</v>
      </c>
      <c r="D300" s="9">
        <f>Table3[[#This Row],[Residential CLM $ Collected]]+Table3[[#This Row],[C&amp;I CLM $ Collected]]</f>
        <v>628.39378524676897</v>
      </c>
      <c r="E300" s="72">
        <f>Table3[[#This Row],[CLM $ Collected ]]/'1.) CLM Reference'!$B$4</f>
        <v>2.7885083430337513E-5</v>
      </c>
      <c r="F300" s="7">
        <f>Table3[[#This Row],[Residential Incentive Disbursements]]+Table3[[#This Row],[C&amp;I Incentive Disbursements]]</f>
        <v>1500.61</v>
      </c>
      <c r="G300" s="72">
        <f>Table3[[#This Row],[Incentive Disbursements]]/'1.) CLM Reference'!$B$5</f>
        <v>4.6328597543128592E-5</v>
      </c>
      <c r="H300" s="59">
        <v>54.60600446610033</v>
      </c>
      <c r="I300" s="60">
        <f>Table3[[#This Row],[CLM $ Collected ]]/'1.) CLM Reference'!$B$4</f>
        <v>2.7885083430337513E-5</v>
      </c>
      <c r="J300" s="61">
        <v>0</v>
      </c>
      <c r="K300" s="60">
        <f>Table3[[#This Row],[Incentive Disbursements]]/'1.) CLM Reference'!$B$5</f>
        <v>4.6328597543128592E-5</v>
      </c>
      <c r="L300" s="59">
        <v>573.78778078066864</v>
      </c>
      <c r="M300" s="73">
        <f>Table3[[#This Row],[CLM $ Collected ]]/'1.) CLM Reference'!$B$4</f>
        <v>2.7885083430337513E-5</v>
      </c>
      <c r="N300" s="61">
        <v>1500.61</v>
      </c>
      <c r="O300" s="74">
        <f>Table3[[#This Row],[Incentive Disbursements]]/'1.) CLM Reference'!$B$5</f>
        <v>4.6328597543128592E-5</v>
      </c>
    </row>
    <row r="301" spans="1:15" s="25" customFormat="1" ht="15.75" thickBot="1">
      <c r="A301" s="166" t="s">
        <v>235</v>
      </c>
      <c r="B301" s="167" t="s">
        <v>181</v>
      </c>
      <c r="C301" s="168" t="s">
        <v>49</v>
      </c>
      <c r="D301" s="9">
        <f>Table3[[#This Row],[Residential CLM $ Collected]]+Table3[[#This Row],[C&amp;I CLM $ Collected]]</f>
        <v>43308.364699177087</v>
      </c>
      <c r="E301" s="72">
        <f>Table3[[#This Row],[CLM $ Collected ]]/'1.) CLM Reference'!$B$4</f>
        <v>1.9218162101870444E-3</v>
      </c>
      <c r="F301" s="7">
        <f>Table3[[#This Row],[Residential Incentive Disbursements]]+Table3[[#This Row],[C&amp;I Incentive Disbursements]]</f>
        <v>150053.16</v>
      </c>
      <c r="G301" s="72">
        <f>Table3[[#This Row],[Incentive Disbursements]]/'1.) CLM Reference'!$B$5</f>
        <v>4.6326177086082878E-3</v>
      </c>
      <c r="H301" s="59">
        <v>29003.355098022785</v>
      </c>
      <c r="I301" s="60">
        <f>Table3[[#This Row],[CLM $ Collected ]]/'1.) CLM Reference'!$B$4</f>
        <v>1.9218162101870444E-3</v>
      </c>
      <c r="J301" s="61">
        <v>5721.1699999999992</v>
      </c>
      <c r="K301" s="60">
        <f>Table3[[#This Row],[Incentive Disbursements]]/'1.) CLM Reference'!$B$5</f>
        <v>4.6326177086082878E-3</v>
      </c>
      <c r="L301" s="59">
        <v>14305.009601154305</v>
      </c>
      <c r="M301" s="73">
        <f>Table3[[#This Row],[CLM $ Collected ]]/'1.) CLM Reference'!$B$4</f>
        <v>1.9218162101870444E-3</v>
      </c>
      <c r="N301" s="61">
        <v>144331.99</v>
      </c>
      <c r="O301" s="74">
        <f>Table3[[#This Row],[Incentive Disbursements]]/'1.) CLM Reference'!$B$5</f>
        <v>4.6326177086082878E-3</v>
      </c>
    </row>
    <row r="302" spans="1:15" s="25" customFormat="1" ht="15.75" thickBot="1">
      <c r="A302" s="166" t="s">
        <v>235</v>
      </c>
      <c r="B302" s="167" t="s">
        <v>104</v>
      </c>
      <c r="C302" s="168" t="s">
        <v>49</v>
      </c>
      <c r="D302" s="9">
        <f>Table3[[#This Row],[Residential CLM $ Collected]]+Table3[[#This Row],[C&amp;I CLM $ Collected]]</f>
        <v>641.38971884264924</v>
      </c>
      <c r="E302" s="72">
        <f>Table3[[#This Row],[CLM $ Collected ]]/'1.) CLM Reference'!$B$4</f>
        <v>2.8461780242248114E-5</v>
      </c>
      <c r="F302" s="7">
        <f>Table3[[#This Row],[Residential Incentive Disbursements]]+Table3[[#This Row],[C&amp;I Incentive Disbursements]]</f>
        <v>0</v>
      </c>
      <c r="G302" s="72">
        <f>Table3[[#This Row],[Incentive Disbursements]]/'1.) CLM Reference'!$B$5</f>
        <v>0</v>
      </c>
      <c r="H302" s="59">
        <v>330.15211340752739</v>
      </c>
      <c r="I302" s="60">
        <f>Table3[[#This Row],[CLM $ Collected ]]/'1.) CLM Reference'!$B$4</f>
        <v>2.8461780242248114E-5</v>
      </c>
      <c r="J302" s="61">
        <v>0</v>
      </c>
      <c r="K302" s="60">
        <f>Table3[[#This Row],[Incentive Disbursements]]/'1.) CLM Reference'!$B$5</f>
        <v>0</v>
      </c>
      <c r="L302" s="59">
        <v>311.23760543512179</v>
      </c>
      <c r="M302" s="73">
        <f>Table3[[#This Row],[CLM $ Collected ]]/'1.) CLM Reference'!$B$4</f>
        <v>2.8461780242248114E-5</v>
      </c>
      <c r="N302" s="61">
        <v>0</v>
      </c>
      <c r="O302" s="74">
        <f>Table3[[#This Row],[Incentive Disbursements]]/'1.) CLM Reference'!$B$5</f>
        <v>0</v>
      </c>
    </row>
    <row r="303" spans="1:15" s="25" customFormat="1" ht="15.75" thickBot="1">
      <c r="A303" s="166" t="s">
        <v>235</v>
      </c>
      <c r="B303" s="167" t="s">
        <v>157</v>
      </c>
      <c r="C303" s="168" t="s">
        <v>49</v>
      </c>
      <c r="D303" s="9">
        <f>Table3[[#This Row],[Residential CLM $ Collected]]+Table3[[#This Row],[C&amp;I CLM $ Collected]]</f>
        <v>88.021481328260847</v>
      </c>
      <c r="E303" s="72">
        <f>Table3[[#This Row],[CLM $ Collected ]]/'1.) CLM Reference'!$B$4</f>
        <v>3.9059685313987906E-6</v>
      </c>
      <c r="F303" s="7">
        <f>Table3[[#This Row],[Residential Incentive Disbursements]]+Table3[[#This Row],[C&amp;I Incentive Disbursements]]</f>
        <v>0</v>
      </c>
      <c r="G303" s="72">
        <f>Table3[[#This Row],[Incentive Disbursements]]/'1.) CLM Reference'!$B$5</f>
        <v>0</v>
      </c>
      <c r="H303" s="59">
        <v>0</v>
      </c>
      <c r="I303" s="60">
        <f>Table3[[#This Row],[CLM $ Collected ]]/'1.) CLM Reference'!$B$4</f>
        <v>3.9059685313987906E-6</v>
      </c>
      <c r="J303" s="61">
        <v>0</v>
      </c>
      <c r="K303" s="60">
        <f>Table3[[#This Row],[Incentive Disbursements]]/'1.) CLM Reference'!$B$5</f>
        <v>0</v>
      </c>
      <c r="L303" s="59">
        <v>88.021481328260847</v>
      </c>
      <c r="M303" s="73">
        <f>Table3[[#This Row],[CLM $ Collected ]]/'1.) CLM Reference'!$B$4</f>
        <v>3.9059685313987906E-6</v>
      </c>
      <c r="N303" s="61">
        <v>0</v>
      </c>
      <c r="O303" s="74">
        <f>Table3[[#This Row],[Incentive Disbursements]]/'1.) CLM Reference'!$B$5</f>
        <v>0</v>
      </c>
    </row>
    <row r="304" spans="1:15" s="25" customFormat="1" ht="15.75" thickBot="1">
      <c r="A304" s="166" t="s">
        <v>235</v>
      </c>
      <c r="B304" s="167" t="s">
        <v>165</v>
      </c>
      <c r="C304" s="168" t="s">
        <v>49</v>
      </c>
      <c r="D304" s="9">
        <f>Table3[[#This Row],[Residential CLM $ Collected]]+Table3[[#This Row],[C&amp;I CLM $ Collected]]</f>
        <v>6.2832915182924047</v>
      </c>
      <c r="E304" s="72">
        <f>Table3[[#This Row],[CLM $ Collected ]]/'1.) CLM Reference'!$B$4</f>
        <v>2.7882215311201892E-7</v>
      </c>
      <c r="F304" s="7">
        <f>Table3[[#This Row],[Residential Incentive Disbursements]]+Table3[[#This Row],[C&amp;I Incentive Disbursements]]</f>
        <v>0</v>
      </c>
      <c r="G304" s="72">
        <f>Table3[[#This Row],[Incentive Disbursements]]/'1.) CLM Reference'!$B$5</f>
        <v>0</v>
      </c>
      <c r="H304" s="59">
        <v>6.2832915182924047</v>
      </c>
      <c r="I304" s="60">
        <f>Table3[[#This Row],[CLM $ Collected ]]/'1.) CLM Reference'!$B$4</f>
        <v>2.7882215311201892E-7</v>
      </c>
      <c r="J304" s="61">
        <v>0</v>
      </c>
      <c r="K304" s="60">
        <f>Table3[[#This Row],[Incentive Disbursements]]/'1.) CLM Reference'!$B$5</f>
        <v>0</v>
      </c>
      <c r="L304" s="59">
        <v>0</v>
      </c>
      <c r="M304" s="73">
        <f>Table3[[#This Row],[CLM $ Collected ]]/'1.) CLM Reference'!$B$4</f>
        <v>2.7882215311201892E-7</v>
      </c>
      <c r="N304" s="61">
        <v>0</v>
      </c>
      <c r="O304" s="74">
        <f>Table3[[#This Row],[Incentive Disbursements]]/'1.) CLM Reference'!$B$5</f>
        <v>0</v>
      </c>
    </row>
    <row r="305" spans="1:15" s="25" customFormat="1" ht="15.75" thickBot="1">
      <c r="A305" s="166" t="s">
        <v>236</v>
      </c>
      <c r="B305" s="167" t="s">
        <v>181</v>
      </c>
      <c r="C305" s="168" t="s">
        <v>49</v>
      </c>
      <c r="D305" s="9">
        <f>Table3[[#This Row],[Residential CLM $ Collected]]+Table3[[#This Row],[C&amp;I CLM $ Collected]]</f>
        <v>44948.437668959152</v>
      </c>
      <c r="E305" s="72">
        <f>Table3[[#This Row],[CLM $ Collected ]]/'1.) CLM Reference'!$B$4</f>
        <v>1.9945947332532057E-3</v>
      </c>
      <c r="F305" s="7">
        <f>Table3[[#This Row],[Residential Incentive Disbursements]]+Table3[[#This Row],[C&amp;I Incentive Disbursements]]</f>
        <v>32043.220000000005</v>
      </c>
      <c r="G305" s="72">
        <f>Table3[[#This Row],[Incentive Disbursements]]/'1.) CLM Reference'!$B$5</f>
        <v>9.8927599000801628E-4</v>
      </c>
      <c r="H305" s="59">
        <v>34843.053621800042</v>
      </c>
      <c r="I305" s="60">
        <f>Table3[[#This Row],[CLM $ Collected ]]/'1.) CLM Reference'!$B$4</f>
        <v>1.9945947332532057E-3</v>
      </c>
      <c r="J305" s="61">
        <v>27388.220000000005</v>
      </c>
      <c r="K305" s="60">
        <f>Table3[[#This Row],[Incentive Disbursements]]/'1.) CLM Reference'!$B$5</f>
        <v>9.8927599000801628E-4</v>
      </c>
      <c r="L305" s="59">
        <v>10105.384047159108</v>
      </c>
      <c r="M305" s="73">
        <f>Table3[[#This Row],[CLM $ Collected ]]/'1.) CLM Reference'!$B$4</f>
        <v>1.9945947332532057E-3</v>
      </c>
      <c r="N305" s="61">
        <v>4655</v>
      </c>
      <c r="O305" s="74">
        <f>Table3[[#This Row],[Incentive Disbursements]]/'1.) CLM Reference'!$B$5</f>
        <v>9.8927599000801628E-4</v>
      </c>
    </row>
    <row r="306" spans="1:15" s="25" customFormat="1" ht="15.75" thickBot="1">
      <c r="A306" s="166" t="s">
        <v>236</v>
      </c>
      <c r="B306" s="167" t="s">
        <v>233</v>
      </c>
      <c r="C306" s="168" t="s">
        <v>45</v>
      </c>
      <c r="D306" s="9">
        <f>Table3[[#This Row],[Residential CLM $ Collected]]+Table3[[#This Row],[C&amp;I CLM $ Collected]]</f>
        <v>0</v>
      </c>
      <c r="E306" s="72">
        <f>Table3[[#This Row],[CLM $ Collected ]]/'1.) CLM Reference'!$B$4</f>
        <v>0</v>
      </c>
      <c r="F306" s="7">
        <f>Table3[[#This Row],[Residential Incentive Disbursements]]+Table3[[#This Row],[C&amp;I Incentive Disbursements]]</f>
        <v>3000</v>
      </c>
      <c r="G306" s="72">
        <f>Table3[[#This Row],[Incentive Disbursements]]/'1.) CLM Reference'!$B$5</f>
        <v>9.2619529810800797E-5</v>
      </c>
      <c r="H306" s="59">
        <v>0</v>
      </c>
      <c r="I306" s="60">
        <f>Table3[[#This Row],[CLM $ Collected ]]/'1.) CLM Reference'!$B$4</f>
        <v>0</v>
      </c>
      <c r="J306" s="61">
        <v>3000</v>
      </c>
      <c r="K306" s="60">
        <f>Table3[[#This Row],[Incentive Disbursements]]/'1.) CLM Reference'!$B$5</f>
        <v>9.2619529810800797E-5</v>
      </c>
      <c r="L306" s="59">
        <v>0</v>
      </c>
      <c r="M306" s="73">
        <f>Table3[[#This Row],[CLM $ Collected ]]/'1.) CLM Reference'!$B$4</f>
        <v>0</v>
      </c>
      <c r="N306" s="61">
        <v>0</v>
      </c>
      <c r="O306" s="74">
        <f>Table3[[#This Row],[Incentive Disbursements]]/'1.) CLM Reference'!$B$5</f>
        <v>9.2619529810800797E-5</v>
      </c>
    </row>
    <row r="307" spans="1:15" s="25" customFormat="1" ht="15.75" thickBot="1">
      <c r="A307" s="166" t="s">
        <v>236</v>
      </c>
      <c r="B307" s="167" t="s">
        <v>165</v>
      </c>
      <c r="C307" s="168" t="s">
        <v>49</v>
      </c>
      <c r="D307" s="9">
        <f>Table3[[#This Row],[Residential CLM $ Collected]]+Table3[[#This Row],[C&amp;I CLM $ Collected]]</f>
        <v>21.804545070459245</v>
      </c>
      <c r="E307" s="72">
        <f>Table3[[#This Row],[CLM $ Collected ]]/'1.) CLM Reference'!$B$4</f>
        <v>9.6758047696404522E-7</v>
      </c>
      <c r="F307" s="7">
        <f>Table3[[#This Row],[Residential Incentive Disbursements]]+Table3[[#This Row],[C&amp;I Incentive Disbursements]]</f>
        <v>0</v>
      </c>
      <c r="G307" s="72">
        <f>Table3[[#This Row],[Incentive Disbursements]]/'1.) CLM Reference'!$B$5</f>
        <v>0</v>
      </c>
      <c r="H307" s="59">
        <v>0</v>
      </c>
      <c r="I307" s="60">
        <f>Table3[[#This Row],[CLM $ Collected ]]/'1.) CLM Reference'!$B$4</f>
        <v>9.6758047696404522E-7</v>
      </c>
      <c r="J307" s="61">
        <v>0</v>
      </c>
      <c r="K307" s="60">
        <f>Table3[[#This Row],[Incentive Disbursements]]/'1.) CLM Reference'!$B$5</f>
        <v>0</v>
      </c>
      <c r="L307" s="59">
        <v>21.804545070459245</v>
      </c>
      <c r="M307" s="73">
        <f>Table3[[#This Row],[CLM $ Collected ]]/'1.) CLM Reference'!$B$4</f>
        <v>9.6758047696404522E-7</v>
      </c>
      <c r="N307" s="61">
        <v>0</v>
      </c>
      <c r="O307" s="74">
        <f>Table3[[#This Row],[Incentive Disbursements]]/'1.) CLM Reference'!$B$5</f>
        <v>0</v>
      </c>
    </row>
    <row r="308" spans="1:15" s="25" customFormat="1" ht="15.75" thickBot="1">
      <c r="A308" s="166" t="s">
        <v>237</v>
      </c>
      <c r="B308" s="167" t="s">
        <v>181</v>
      </c>
      <c r="C308" s="168" t="s">
        <v>49</v>
      </c>
      <c r="D308" s="9">
        <f>Table3[[#This Row],[Residential CLM $ Collected]]+Table3[[#This Row],[C&amp;I CLM $ Collected]]</f>
        <v>78952.060163937</v>
      </c>
      <c r="E308" s="72">
        <f>Table3[[#This Row],[CLM $ Collected ]]/'1.) CLM Reference'!$B$4</f>
        <v>3.503511391036199E-3</v>
      </c>
      <c r="F308" s="7">
        <f>Table3[[#This Row],[Residential Incentive Disbursements]]+Table3[[#This Row],[C&amp;I Incentive Disbursements]]</f>
        <v>186449.36</v>
      </c>
      <c r="G308" s="72">
        <f>Table3[[#This Row],[Incentive Disbursements]]/'1.) CLM Reference'!$B$5</f>
        <v>5.7562840189082434E-3</v>
      </c>
      <c r="H308" s="59">
        <v>65856.037104341332</v>
      </c>
      <c r="I308" s="60">
        <f>Table3[[#This Row],[CLM $ Collected ]]/'1.) CLM Reference'!$B$4</f>
        <v>3.503511391036199E-3</v>
      </c>
      <c r="J308" s="61">
        <v>52528.799999999996</v>
      </c>
      <c r="K308" s="60">
        <f>Table3[[#This Row],[Incentive Disbursements]]/'1.) CLM Reference'!$B$5</f>
        <v>5.7562840189082434E-3</v>
      </c>
      <c r="L308" s="59">
        <v>13096.023059595667</v>
      </c>
      <c r="M308" s="73">
        <f>Table3[[#This Row],[CLM $ Collected ]]/'1.) CLM Reference'!$B$4</f>
        <v>3.503511391036199E-3</v>
      </c>
      <c r="N308" s="61">
        <v>133920.56</v>
      </c>
      <c r="O308" s="74">
        <f>Table3[[#This Row],[Incentive Disbursements]]/'1.) CLM Reference'!$B$5</f>
        <v>5.7562840189082434E-3</v>
      </c>
    </row>
    <row r="309" spans="1:15" s="25" customFormat="1" ht="15.75" thickBot="1">
      <c r="A309" s="166" t="s">
        <v>237</v>
      </c>
      <c r="B309" s="167" t="s">
        <v>104</v>
      </c>
      <c r="C309" s="168" t="s">
        <v>49</v>
      </c>
      <c r="D309" s="9">
        <f>Table3[[#This Row],[Residential CLM $ Collected]]+Table3[[#This Row],[C&amp;I CLM $ Collected]]</f>
        <v>2126.5733201906778</v>
      </c>
      <c r="E309" s="72">
        <f>Table3[[#This Row],[CLM $ Collected ]]/'1.) CLM Reference'!$B$4</f>
        <v>9.4367060665566632E-5</v>
      </c>
      <c r="F309" s="7">
        <f>Table3[[#This Row],[Residential Incentive Disbursements]]+Table3[[#This Row],[C&amp;I Incentive Disbursements]]</f>
        <v>3600</v>
      </c>
      <c r="G309" s="72">
        <f>Table3[[#This Row],[Incentive Disbursements]]/'1.) CLM Reference'!$B$5</f>
        <v>1.1114343577296096E-4</v>
      </c>
      <c r="H309" s="59">
        <v>257.31948519843036</v>
      </c>
      <c r="I309" s="60">
        <f>Table3[[#This Row],[CLM $ Collected ]]/'1.) CLM Reference'!$B$4</f>
        <v>9.4367060665566632E-5</v>
      </c>
      <c r="J309" s="61">
        <v>0</v>
      </c>
      <c r="K309" s="60">
        <f>Table3[[#This Row],[Incentive Disbursements]]/'1.) CLM Reference'!$B$5</f>
        <v>1.1114343577296096E-4</v>
      </c>
      <c r="L309" s="59">
        <v>1869.2538349922474</v>
      </c>
      <c r="M309" s="73">
        <f>Table3[[#This Row],[CLM $ Collected ]]/'1.) CLM Reference'!$B$4</f>
        <v>9.4367060665566632E-5</v>
      </c>
      <c r="N309" s="61">
        <v>3600</v>
      </c>
      <c r="O309" s="74">
        <f>Table3[[#This Row],[Incentive Disbursements]]/'1.) CLM Reference'!$B$5</f>
        <v>1.1114343577296096E-4</v>
      </c>
    </row>
    <row r="310" spans="1:15" s="25" customFormat="1" ht="15.75" thickBot="1">
      <c r="A310" s="166" t="s">
        <v>237</v>
      </c>
      <c r="B310" s="167" t="s">
        <v>165</v>
      </c>
      <c r="C310" s="168" t="s">
        <v>49</v>
      </c>
      <c r="D310" s="9">
        <f>Table3[[#This Row],[Residential CLM $ Collected]]+Table3[[#This Row],[C&amp;I CLM $ Collected]]</f>
        <v>68.751489559449297</v>
      </c>
      <c r="E310" s="72">
        <f>Table3[[#This Row],[CLM $ Collected ]]/'1.) CLM Reference'!$B$4</f>
        <v>3.0508592976812537E-6</v>
      </c>
      <c r="F310" s="7">
        <f>Table3[[#This Row],[Residential Incentive Disbursements]]+Table3[[#This Row],[C&amp;I Incentive Disbursements]]</f>
        <v>0</v>
      </c>
      <c r="G310" s="72">
        <f>Table3[[#This Row],[Incentive Disbursements]]/'1.) CLM Reference'!$B$5</f>
        <v>0</v>
      </c>
      <c r="H310" s="59">
        <v>68.751489559449297</v>
      </c>
      <c r="I310" s="60">
        <f>Table3[[#This Row],[CLM $ Collected ]]/'1.) CLM Reference'!$B$4</f>
        <v>3.0508592976812537E-6</v>
      </c>
      <c r="J310" s="61">
        <v>0</v>
      </c>
      <c r="K310" s="60">
        <f>Table3[[#This Row],[Incentive Disbursements]]/'1.) CLM Reference'!$B$5</f>
        <v>0</v>
      </c>
      <c r="L310" s="59">
        <v>0</v>
      </c>
      <c r="M310" s="73">
        <f>Table3[[#This Row],[CLM $ Collected ]]/'1.) CLM Reference'!$B$4</f>
        <v>3.0508592976812537E-6</v>
      </c>
      <c r="N310" s="61">
        <v>0</v>
      </c>
      <c r="O310" s="74">
        <f>Table3[[#This Row],[Incentive Disbursements]]/'1.) CLM Reference'!$B$5</f>
        <v>0</v>
      </c>
    </row>
    <row r="311" spans="1:15" s="25" customFormat="1" ht="15.75" thickBot="1">
      <c r="A311" s="166" t="s">
        <v>238</v>
      </c>
      <c r="B311" s="167" t="s">
        <v>181</v>
      </c>
      <c r="C311" s="168" t="s">
        <v>49</v>
      </c>
      <c r="D311" s="9">
        <f>Table3[[#This Row],[Residential CLM $ Collected]]+Table3[[#This Row],[C&amp;I CLM $ Collected]]</f>
        <v>52397.734506153865</v>
      </c>
      <c r="E311" s="72">
        <f>Table3[[#This Row],[CLM $ Collected ]]/'1.) CLM Reference'!$B$4</f>
        <v>2.325158575034281E-3</v>
      </c>
      <c r="F311" s="7">
        <f>Table3[[#This Row],[Residential Incentive Disbursements]]+Table3[[#This Row],[C&amp;I Incentive Disbursements]]</f>
        <v>86458.37000000001</v>
      </c>
      <c r="G311" s="72">
        <f>Table3[[#This Row],[Incentive Disbursements]]/'1.) CLM Reference'!$B$5</f>
        <v>2.6692445258694156E-3</v>
      </c>
      <c r="H311" s="59">
        <v>43926.430987637403</v>
      </c>
      <c r="I311" s="60">
        <f>Table3[[#This Row],[CLM $ Collected ]]/'1.) CLM Reference'!$B$4</f>
        <v>2.325158575034281E-3</v>
      </c>
      <c r="J311" s="61">
        <v>82968.37000000001</v>
      </c>
      <c r="K311" s="60">
        <f>Table3[[#This Row],[Incentive Disbursements]]/'1.) CLM Reference'!$B$5</f>
        <v>2.6692445258694156E-3</v>
      </c>
      <c r="L311" s="59">
        <v>8471.3035185164663</v>
      </c>
      <c r="M311" s="73">
        <f>Table3[[#This Row],[CLM $ Collected ]]/'1.) CLM Reference'!$B$4</f>
        <v>2.325158575034281E-3</v>
      </c>
      <c r="N311" s="61">
        <v>3490</v>
      </c>
      <c r="O311" s="74">
        <f>Table3[[#This Row],[Incentive Disbursements]]/'1.) CLM Reference'!$B$5</f>
        <v>2.6692445258694156E-3</v>
      </c>
    </row>
    <row r="312" spans="1:15" s="25" customFormat="1" ht="15.75" thickBot="1">
      <c r="A312" s="166" t="s">
        <v>238</v>
      </c>
      <c r="B312" s="167" t="s">
        <v>104</v>
      </c>
      <c r="C312" s="168" t="s">
        <v>49</v>
      </c>
      <c r="D312" s="9">
        <f>Table3[[#This Row],[Residential CLM $ Collected]]+Table3[[#This Row],[C&amp;I CLM $ Collected]]</f>
        <v>1164.7957506599637</v>
      </c>
      <c r="E312" s="72">
        <f>Table3[[#This Row],[CLM $ Collected ]]/'1.) CLM Reference'!$B$4</f>
        <v>5.168801386808862E-5</v>
      </c>
      <c r="F312" s="7">
        <f>Table3[[#This Row],[Residential Incentive Disbursements]]+Table3[[#This Row],[C&amp;I Incentive Disbursements]]</f>
        <v>0</v>
      </c>
      <c r="G312" s="72">
        <f>Table3[[#This Row],[Incentive Disbursements]]/'1.) CLM Reference'!$B$5</f>
        <v>0</v>
      </c>
      <c r="H312" s="59">
        <v>0</v>
      </c>
      <c r="I312" s="60">
        <f>Table3[[#This Row],[CLM $ Collected ]]/'1.) CLM Reference'!$B$4</f>
        <v>5.168801386808862E-5</v>
      </c>
      <c r="J312" s="61">
        <v>0</v>
      </c>
      <c r="K312" s="60">
        <f>Table3[[#This Row],[Incentive Disbursements]]/'1.) CLM Reference'!$B$5</f>
        <v>0</v>
      </c>
      <c r="L312" s="59">
        <v>1164.7957506599637</v>
      </c>
      <c r="M312" s="73">
        <f>Table3[[#This Row],[CLM $ Collected ]]/'1.) CLM Reference'!$B$4</f>
        <v>5.168801386808862E-5</v>
      </c>
      <c r="N312" s="61">
        <v>0</v>
      </c>
      <c r="O312" s="74">
        <f>Table3[[#This Row],[Incentive Disbursements]]/'1.) CLM Reference'!$B$5</f>
        <v>0</v>
      </c>
    </row>
    <row r="313" spans="1:15" s="25" customFormat="1" ht="15.75" thickBot="1">
      <c r="A313" s="166" t="s">
        <v>238</v>
      </c>
      <c r="B313" s="167" t="s">
        <v>125</v>
      </c>
      <c r="C313" s="168" t="s">
        <v>49</v>
      </c>
      <c r="D313" s="9">
        <f>Table3[[#This Row],[Residential CLM $ Collected]]+Table3[[#This Row],[C&amp;I CLM $ Collected]]</f>
        <v>64.73960100001058</v>
      </c>
      <c r="E313" s="72">
        <f>Table3[[#This Row],[CLM $ Collected ]]/'1.) CLM Reference'!$B$4</f>
        <v>2.8728310456207508E-6</v>
      </c>
      <c r="F313" s="7">
        <f>Table3[[#This Row],[Residential Incentive Disbursements]]+Table3[[#This Row],[C&amp;I Incentive Disbursements]]</f>
        <v>0</v>
      </c>
      <c r="G313" s="72">
        <f>Table3[[#This Row],[Incentive Disbursements]]/'1.) CLM Reference'!$B$5</f>
        <v>0</v>
      </c>
      <c r="H313" s="59">
        <v>0</v>
      </c>
      <c r="I313" s="60">
        <f>Table3[[#This Row],[CLM $ Collected ]]/'1.) CLM Reference'!$B$4</f>
        <v>2.8728310456207508E-6</v>
      </c>
      <c r="J313" s="61">
        <v>0</v>
      </c>
      <c r="K313" s="60">
        <f>Table3[[#This Row],[Incentive Disbursements]]/'1.) CLM Reference'!$B$5</f>
        <v>0</v>
      </c>
      <c r="L313" s="59">
        <v>64.73960100001058</v>
      </c>
      <c r="M313" s="73">
        <f>Table3[[#This Row],[CLM $ Collected ]]/'1.) CLM Reference'!$B$4</f>
        <v>2.8728310456207508E-6</v>
      </c>
      <c r="N313" s="61">
        <v>0</v>
      </c>
      <c r="O313" s="74">
        <f>Table3[[#This Row],[Incentive Disbursements]]/'1.) CLM Reference'!$B$5</f>
        <v>0</v>
      </c>
    </row>
    <row r="314" spans="1:15" s="25" customFormat="1" ht="15.75" thickBot="1">
      <c r="A314" s="166" t="s">
        <v>238</v>
      </c>
      <c r="B314" s="167" t="s">
        <v>157</v>
      </c>
      <c r="C314" s="168" t="s">
        <v>49</v>
      </c>
      <c r="D314" s="9">
        <f>Table3[[#This Row],[Residential CLM $ Collected]]+Table3[[#This Row],[C&amp;I CLM $ Collected]]</f>
        <v>41.831671158888668</v>
      </c>
      <c r="E314" s="72">
        <f>Table3[[#This Row],[CLM $ Collected ]]/'1.) CLM Reference'!$B$4</f>
        <v>1.8562876776987535E-6</v>
      </c>
      <c r="F314" s="7">
        <f>Table3[[#This Row],[Residential Incentive Disbursements]]+Table3[[#This Row],[C&amp;I Incentive Disbursements]]</f>
        <v>0</v>
      </c>
      <c r="G314" s="72">
        <f>Table3[[#This Row],[Incentive Disbursements]]/'1.) CLM Reference'!$B$5</f>
        <v>0</v>
      </c>
      <c r="H314" s="59">
        <v>41.831671158888668</v>
      </c>
      <c r="I314" s="60">
        <f>Table3[[#This Row],[CLM $ Collected ]]/'1.) CLM Reference'!$B$4</f>
        <v>1.8562876776987535E-6</v>
      </c>
      <c r="J314" s="61">
        <v>0</v>
      </c>
      <c r="K314" s="60">
        <f>Table3[[#This Row],[Incentive Disbursements]]/'1.) CLM Reference'!$B$5</f>
        <v>0</v>
      </c>
      <c r="L314" s="59">
        <v>0</v>
      </c>
      <c r="M314" s="73">
        <f>Table3[[#This Row],[CLM $ Collected ]]/'1.) CLM Reference'!$B$4</f>
        <v>1.8562876776987535E-6</v>
      </c>
      <c r="N314" s="61">
        <v>0</v>
      </c>
      <c r="O314" s="74">
        <f>Table3[[#This Row],[Incentive Disbursements]]/'1.) CLM Reference'!$B$5</f>
        <v>0</v>
      </c>
    </row>
    <row r="315" spans="1:15" s="25" customFormat="1" ht="15.75" thickBot="1">
      <c r="A315" s="166" t="s">
        <v>239</v>
      </c>
      <c r="B315" s="167" t="s">
        <v>181</v>
      </c>
      <c r="C315" s="168" t="s">
        <v>49</v>
      </c>
      <c r="D315" s="9">
        <f>Table3[[#This Row],[Residential CLM $ Collected]]+Table3[[#This Row],[C&amp;I CLM $ Collected]]</f>
        <v>59584.638134874076</v>
      </c>
      <c r="E315" s="72">
        <f>Table3[[#This Row],[CLM $ Collected ]]/'1.) CLM Reference'!$B$4</f>
        <v>2.6440786725873762E-3</v>
      </c>
      <c r="F315" s="7">
        <f>Table3[[#This Row],[Residential Incentive Disbursements]]+Table3[[#This Row],[C&amp;I Incentive Disbursements]]</f>
        <v>28583.770000000004</v>
      </c>
      <c r="G315" s="72">
        <f>Table3[[#This Row],[Incentive Disbursements]]/'1.) CLM Reference'!$B$5</f>
        <v>8.8247177920669137E-4</v>
      </c>
      <c r="H315" s="59">
        <v>56163.900662167747</v>
      </c>
      <c r="I315" s="60">
        <f>Table3[[#This Row],[CLM $ Collected ]]/'1.) CLM Reference'!$B$4</f>
        <v>2.6440786725873762E-3</v>
      </c>
      <c r="J315" s="61">
        <v>23783.770000000004</v>
      </c>
      <c r="K315" s="60">
        <f>Table3[[#This Row],[Incentive Disbursements]]/'1.) CLM Reference'!$B$5</f>
        <v>8.8247177920669137E-4</v>
      </c>
      <c r="L315" s="59">
        <v>3420.7374727063279</v>
      </c>
      <c r="M315" s="73">
        <f>Table3[[#This Row],[CLM $ Collected ]]/'1.) CLM Reference'!$B$4</f>
        <v>2.6440786725873762E-3</v>
      </c>
      <c r="N315" s="61">
        <v>4800</v>
      </c>
      <c r="O315" s="74">
        <f>Table3[[#This Row],[Incentive Disbursements]]/'1.) CLM Reference'!$B$5</f>
        <v>8.8247177920669137E-4</v>
      </c>
    </row>
    <row r="316" spans="1:15" s="25" customFormat="1" ht="15.75" thickBot="1">
      <c r="A316" s="166" t="s">
        <v>239</v>
      </c>
      <c r="B316" s="167" t="s">
        <v>104</v>
      </c>
      <c r="C316" s="168" t="s">
        <v>49</v>
      </c>
      <c r="D316" s="9">
        <f>Table3[[#This Row],[Residential CLM $ Collected]]+Table3[[#This Row],[C&amp;I CLM $ Collected]]</f>
        <v>795.54503632046112</v>
      </c>
      <c r="E316" s="72">
        <f>Table3[[#This Row],[CLM $ Collected ]]/'1.) CLM Reference'!$B$4</f>
        <v>3.5302449246335873E-5</v>
      </c>
      <c r="F316" s="7">
        <f>Table3[[#This Row],[Residential Incentive Disbursements]]+Table3[[#This Row],[C&amp;I Incentive Disbursements]]</f>
        <v>0</v>
      </c>
      <c r="G316" s="72">
        <f>Table3[[#This Row],[Incentive Disbursements]]/'1.) CLM Reference'!$B$5</f>
        <v>0</v>
      </c>
      <c r="H316" s="59">
        <v>0</v>
      </c>
      <c r="I316" s="60">
        <f>Table3[[#This Row],[CLM $ Collected ]]/'1.) CLM Reference'!$B$4</f>
        <v>3.5302449246335873E-5</v>
      </c>
      <c r="J316" s="61">
        <v>0</v>
      </c>
      <c r="K316" s="60">
        <f>Table3[[#This Row],[Incentive Disbursements]]/'1.) CLM Reference'!$B$5</f>
        <v>0</v>
      </c>
      <c r="L316" s="59">
        <v>795.54503632046112</v>
      </c>
      <c r="M316" s="73">
        <f>Table3[[#This Row],[CLM $ Collected ]]/'1.) CLM Reference'!$B$4</f>
        <v>3.5302449246335873E-5</v>
      </c>
      <c r="N316" s="61">
        <v>0</v>
      </c>
      <c r="O316" s="74">
        <f>Table3[[#This Row],[Incentive Disbursements]]/'1.) CLM Reference'!$B$5</f>
        <v>0</v>
      </c>
    </row>
    <row r="317" spans="1:15" s="25" customFormat="1" ht="15.75" thickBot="1">
      <c r="A317" s="166" t="s">
        <v>239</v>
      </c>
      <c r="B317" s="167" t="s">
        <v>157</v>
      </c>
      <c r="C317" s="168" t="s">
        <v>49</v>
      </c>
      <c r="D317" s="9">
        <f>Table3[[#This Row],[Residential CLM $ Collected]]+Table3[[#This Row],[C&amp;I CLM $ Collected]]</f>
        <v>1150.978049326937</v>
      </c>
      <c r="E317" s="72">
        <f>Table3[[#This Row],[CLM $ Collected ]]/'1.) CLM Reference'!$B$4</f>
        <v>5.1074850970025232E-5</v>
      </c>
      <c r="F317" s="7">
        <f>Table3[[#This Row],[Residential Incentive Disbursements]]+Table3[[#This Row],[C&amp;I Incentive Disbursements]]</f>
        <v>1040.42</v>
      </c>
      <c r="G317" s="72">
        <f>Table3[[#This Row],[Incentive Disbursements]]/'1.) CLM Reference'!$B$5</f>
        <v>3.2121070401917795E-5</v>
      </c>
      <c r="H317" s="59">
        <v>1142.5018382853611</v>
      </c>
      <c r="I317" s="60">
        <f>Table3[[#This Row],[CLM $ Collected ]]/'1.) CLM Reference'!$B$4</f>
        <v>5.1074850970025232E-5</v>
      </c>
      <c r="J317" s="61">
        <v>1040.42</v>
      </c>
      <c r="K317" s="60">
        <f>Table3[[#This Row],[Incentive Disbursements]]/'1.) CLM Reference'!$B$5</f>
        <v>3.2121070401917795E-5</v>
      </c>
      <c r="L317" s="59">
        <v>8.476211041575942</v>
      </c>
      <c r="M317" s="73">
        <f>Table3[[#This Row],[CLM $ Collected ]]/'1.) CLM Reference'!$B$4</f>
        <v>5.1074850970025232E-5</v>
      </c>
      <c r="N317" s="61">
        <v>0</v>
      </c>
      <c r="O317" s="74">
        <f>Table3[[#This Row],[Incentive Disbursements]]/'1.) CLM Reference'!$B$5</f>
        <v>3.2121070401917795E-5</v>
      </c>
    </row>
    <row r="318" spans="1:15" s="25" customFormat="1" ht="15.75" thickBot="1">
      <c r="A318" s="166" t="s">
        <v>240</v>
      </c>
      <c r="B318" s="167" t="s">
        <v>125</v>
      </c>
      <c r="C318" s="168" t="s">
        <v>45</v>
      </c>
      <c r="D318" s="9">
        <f>Table3[[#This Row],[Residential CLM $ Collected]]+Table3[[#This Row],[C&amp;I CLM $ Collected]]</f>
        <v>2141.1112224618778</v>
      </c>
      <c r="E318" s="72">
        <f>Table3[[#This Row],[CLM $ Collected ]]/'1.) CLM Reference'!$B$4</f>
        <v>9.5012182605426864E-5</v>
      </c>
      <c r="F318" s="7">
        <f>Table3[[#This Row],[Residential Incentive Disbursements]]+Table3[[#This Row],[C&amp;I Incentive Disbursements]]</f>
        <v>22205.02</v>
      </c>
      <c r="G318" s="72">
        <f>Table3[[#This Row],[Incentive Disbursements]]/'1.) CLM Reference'!$B$5</f>
        <v>6.85539503946476E-4</v>
      </c>
      <c r="H318" s="59">
        <v>2062.7939871082317</v>
      </c>
      <c r="I318" s="60">
        <f>Table3[[#This Row],[CLM $ Collected ]]/'1.) CLM Reference'!$B$4</f>
        <v>9.5012182605426864E-5</v>
      </c>
      <c r="J318" s="61">
        <v>22205.02</v>
      </c>
      <c r="K318" s="60">
        <f>Table3[[#This Row],[Incentive Disbursements]]/'1.) CLM Reference'!$B$5</f>
        <v>6.85539503946476E-4</v>
      </c>
      <c r="L318" s="59">
        <v>78.317235353646126</v>
      </c>
      <c r="M318" s="73">
        <f>Table3[[#This Row],[CLM $ Collected ]]/'1.) CLM Reference'!$B$4</f>
        <v>9.5012182605426864E-5</v>
      </c>
      <c r="N318" s="61">
        <v>0</v>
      </c>
      <c r="O318" s="74">
        <f>Table3[[#This Row],[Incentive Disbursements]]/'1.) CLM Reference'!$B$5</f>
        <v>6.85539503946476E-4</v>
      </c>
    </row>
    <row r="319" spans="1:15" s="25" customFormat="1" ht="15.75" thickBot="1">
      <c r="A319" s="166" t="s">
        <v>241</v>
      </c>
      <c r="B319" s="167" t="s">
        <v>181</v>
      </c>
      <c r="C319" s="168" t="s">
        <v>49</v>
      </c>
      <c r="D319" s="9">
        <f>Table3[[#This Row],[Residential CLM $ Collected]]+Table3[[#This Row],[C&amp;I CLM $ Collected]]</f>
        <v>57.985408868297284</v>
      </c>
      <c r="E319" s="72">
        <f>Table3[[#This Row],[CLM $ Collected ]]/'1.) CLM Reference'!$B$4</f>
        <v>2.5731125959492711E-6</v>
      </c>
      <c r="F319" s="7">
        <f>Table3[[#This Row],[Residential Incentive Disbursements]]+Table3[[#This Row],[C&amp;I Incentive Disbursements]]</f>
        <v>0</v>
      </c>
      <c r="G319" s="72">
        <f>Table3[[#This Row],[Incentive Disbursements]]/'1.) CLM Reference'!$B$5</f>
        <v>0</v>
      </c>
      <c r="H319" s="59">
        <v>57.985408868297284</v>
      </c>
      <c r="I319" s="60">
        <f>Table3[[#This Row],[CLM $ Collected ]]/'1.) CLM Reference'!$B$4</f>
        <v>2.5731125959492711E-6</v>
      </c>
      <c r="J319" s="61">
        <v>0</v>
      </c>
      <c r="K319" s="60">
        <f>Table3[[#This Row],[Incentive Disbursements]]/'1.) CLM Reference'!$B$5</f>
        <v>0</v>
      </c>
      <c r="L319" s="59">
        <v>0</v>
      </c>
      <c r="M319" s="73">
        <f>Table3[[#This Row],[CLM $ Collected ]]/'1.) CLM Reference'!$B$4</f>
        <v>2.5731125959492711E-6</v>
      </c>
      <c r="N319" s="61">
        <v>0</v>
      </c>
      <c r="O319" s="74">
        <f>Table3[[#This Row],[Incentive Disbursements]]/'1.) CLM Reference'!$B$5</f>
        <v>0</v>
      </c>
    </row>
    <row r="320" spans="1:15" s="25" customFormat="1" ht="15.75" thickBot="1">
      <c r="A320" s="166" t="s">
        <v>241</v>
      </c>
      <c r="B320" s="167" t="s">
        <v>125</v>
      </c>
      <c r="C320" s="168" t="s">
        <v>49</v>
      </c>
      <c r="D320" s="9">
        <f>Table3[[#This Row],[Residential CLM $ Collected]]+Table3[[#This Row],[C&amp;I CLM $ Collected]]</f>
        <v>138409.2642828082</v>
      </c>
      <c r="E320" s="72">
        <f>Table3[[#This Row],[CLM $ Collected ]]/'1.) CLM Reference'!$B$4</f>
        <v>6.141935157016395E-3</v>
      </c>
      <c r="F320" s="7">
        <f>Table3[[#This Row],[Residential Incentive Disbursements]]+Table3[[#This Row],[C&amp;I Incentive Disbursements]]</f>
        <v>344100.64</v>
      </c>
      <c r="G320" s="72">
        <f>Table3[[#This Row],[Incentive Disbursements]]/'1.) CLM Reference'!$B$5</f>
        <v>1.0623479828131879E-2</v>
      </c>
      <c r="H320" s="59">
        <v>103724.03161659437</v>
      </c>
      <c r="I320" s="60">
        <f>Table3[[#This Row],[CLM $ Collected ]]/'1.) CLM Reference'!$B$4</f>
        <v>6.141935157016395E-3</v>
      </c>
      <c r="J320" s="61">
        <v>102407.64000000001</v>
      </c>
      <c r="K320" s="60">
        <f>Table3[[#This Row],[Incentive Disbursements]]/'1.) CLM Reference'!$B$5</f>
        <v>1.0623479828131879E-2</v>
      </c>
      <c r="L320" s="59">
        <v>34685.232666213829</v>
      </c>
      <c r="M320" s="73">
        <f>Table3[[#This Row],[CLM $ Collected ]]/'1.) CLM Reference'!$B$4</f>
        <v>6.141935157016395E-3</v>
      </c>
      <c r="N320" s="61">
        <v>241693</v>
      </c>
      <c r="O320" s="74">
        <f>Table3[[#This Row],[Incentive Disbursements]]/'1.) CLM Reference'!$B$5</f>
        <v>1.0623479828131879E-2</v>
      </c>
    </row>
    <row r="321" spans="1:15" s="25" customFormat="1" ht="15.75" thickBot="1">
      <c r="A321" s="166" t="s">
        <v>242</v>
      </c>
      <c r="B321" s="167" t="s">
        <v>125</v>
      </c>
      <c r="C321" s="168" t="s">
        <v>49</v>
      </c>
      <c r="D321" s="9">
        <f>Table3[[#This Row],[Residential CLM $ Collected]]+Table3[[#This Row],[C&amp;I CLM $ Collected]]</f>
        <v>8799.7613130502159</v>
      </c>
      <c r="E321" s="72">
        <f>Table3[[#This Row],[CLM $ Collected ]]/'1.) CLM Reference'!$B$4</f>
        <v>3.9049093759751396E-4</v>
      </c>
      <c r="F321" s="7">
        <f>Table3[[#This Row],[Residential Incentive Disbursements]]+Table3[[#This Row],[C&amp;I Incentive Disbursements]]</f>
        <v>27720.739999999998</v>
      </c>
      <c r="G321" s="72">
        <f>Table3[[#This Row],[Incentive Disbursements]]/'1.) CLM Reference'!$B$5</f>
        <v>8.5582730160248602E-4</v>
      </c>
      <c r="H321" s="59">
        <v>8126.2349356779314</v>
      </c>
      <c r="I321" s="60">
        <f>Table3[[#This Row],[CLM $ Collected ]]/'1.) CLM Reference'!$B$4</f>
        <v>3.9049093759751396E-4</v>
      </c>
      <c r="J321" s="61">
        <v>16693.739999999998</v>
      </c>
      <c r="K321" s="60">
        <f>Table3[[#This Row],[Incentive Disbursements]]/'1.) CLM Reference'!$B$5</f>
        <v>8.5582730160248602E-4</v>
      </c>
      <c r="L321" s="59">
        <v>673.5263773722844</v>
      </c>
      <c r="M321" s="73">
        <f>Table3[[#This Row],[CLM $ Collected ]]/'1.) CLM Reference'!$B$4</f>
        <v>3.9049093759751396E-4</v>
      </c>
      <c r="N321" s="61">
        <v>11027</v>
      </c>
      <c r="O321" s="74">
        <f>Table3[[#This Row],[Incentive Disbursements]]/'1.) CLM Reference'!$B$5</f>
        <v>8.5582730160248602E-4</v>
      </c>
    </row>
    <row r="322" spans="1:15" s="25" customFormat="1" ht="15.75" thickBot="1">
      <c r="A322" s="166" t="s">
        <v>242</v>
      </c>
      <c r="B322" s="167" t="s">
        <v>157</v>
      </c>
      <c r="C322" s="168" t="s">
        <v>49</v>
      </c>
      <c r="D322" s="9">
        <f>Table3[[#This Row],[Residential CLM $ Collected]]+Table3[[#This Row],[C&amp;I CLM $ Collected]]</f>
        <v>89.854300382457808</v>
      </c>
      <c r="E322" s="72">
        <f>Table3[[#This Row],[CLM $ Collected ]]/'1.) CLM Reference'!$B$4</f>
        <v>3.9873001954586513E-6</v>
      </c>
      <c r="F322" s="7">
        <f>Table3[[#This Row],[Residential Incentive Disbursements]]+Table3[[#This Row],[C&amp;I Incentive Disbursements]]</f>
        <v>0</v>
      </c>
      <c r="G322" s="72">
        <f>Table3[[#This Row],[Incentive Disbursements]]/'1.) CLM Reference'!$B$5</f>
        <v>0</v>
      </c>
      <c r="H322" s="59">
        <v>89.854300382457808</v>
      </c>
      <c r="I322" s="60">
        <f>Table3[[#This Row],[CLM $ Collected ]]/'1.) CLM Reference'!$B$4</f>
        <v>3.9873001954586513E-6</v>
      </c>
      <c r="J322" s="61">
        <v>0</v>
      </c>
      <c r="K322" s="60">
        <f>Table3[[#This Row],[Incentive Disbursements]]/'1.) CLM Reference'!$B$5</f>
        <v>0</v>
      </c>
      <c r="L322" s="59">
        <v>0</v>
      </c>
      <c r="M322" s="73">
        <f>Table3[[#This Row],[CLM $ Collected ]]/'1.) CLM Reference'!$B$4</f>
        <v>3.9873001954586513E-6</v>
      </c>
      <c r="N322" s="61">
        <v>0</v>
      </c>
      <c r="O322" s="74">
        <f>Table3[[#This Row],[Incentive Disbursements]]/'1.) CLM Reference'!$B$5</f>
        <v>0</v>
      </c>
    </row>
    <row r="323" spans="1:15" s="25" customFormat="1" ht="15.75" thickBot="1">
      <c r="A323" s="166" t="s">
        <v>243</v>
      </c>
      <c r="B323" s="167" t="s">
        <v>125</v>
      </c>
      <c r="C323" s="168" t="s">
        <v>45</v>
      </c>
      <c r="D323" s="9">
        <f>Table3[[#This Row],[Residential CLM $ Collected]]+Table3[[#This Row],[C&amp;I CLM $ Collected]]</f>
        <v>195.11905417274812</v>
      </c>
      <c r="E323" s="72">
        <f>Table3[[#This Row],[CLM $ Collected ]]/'1.) CLM Reference'!$B$4</f>
        <v>8.6584419391082802E-6</v>
      </c>
      <c r="F323" s="7">
        <f>Table3[[#This Row],[Residential Incentive Disbursements]]+Table3[[#This Row],[C&amp;I Incentive Disbursements]]</f>
        <v>0</v>
      </c>
      <c r="G323" s="72">
        <f>Table3[[#This Row],[Incentive Disbursements]]/'1.) CLM Reference'!$B$5</f>
        <v>0</v>
      </c>
      <c r="H323" s="59">
        <v>195.11905417274812</v>
      </c>
      <c r="I323" s="60">
        <f>Table3[[#This Row],[CLM $ Collected ]]/'1.) CLM Reference'!$B$4</f>
        <v>8.6584419391082802E-6</v>
      </c>
      <c r="J323" s="61">
        <v>0</v>
      </c>
      <c r="K323" s="60">
        <f>Table3[[#This Row],[Incentive Disbursements]]/'1.) CLM Reference'!$B$5</f>
        <v>0</v>
      </c>
      <c r="L323" s="59">
        <v>0</v>
      </c>
      <c r="M323" s="73">
        <f>Table3[[#This Row],[CLM $ Collected ]]/'1.) CLM Reference'!$B$4</f>
        <v>8.6584419391082802E-6</v>
      </c>
      <c r="N323" s="61">
        <v>0</v>
      </c>
      <c r="O323" s="74">
        <f>Table3[[#This Row],[Incentive Disbursements]]/'1.) CLM Reference'!$B$5</f>
        <v>0</v>
      </c>
    </row>
    <row r="324" spans="1:15" s="25" customFormat="1" ht="15.75" thickBot="1">
      <c r="A324" s="166" t="s">
        <v>244</v>
      </c>
      <c r="B324" s="167" t="s">
        <v>104</v>
      </c>
      <c r="C324" s="168" t="s">
        <v>68</v>
      </c>
      <c r="D324" s="9">
        <f>Table3[[#This Row],[Residential CLM $ Collected]]+Table3[[#This Row],[C&amp;I CLM $ Collected]]</f>
        <v>82338.989742603269</v>
      </c>
      <c r="E324" s="72">
        <f>Table3[[#This Row],[CLM $ Collected ]]/'1.) CLM Reference'!$B$4</f>
        <v>3.6538069797118549E-3</v>
      </c>
      <c r="F324" s="7">
        <f>Table3[[#This Row],[Residential Incentive Disbursements]]+Table3[[#This Row],[C&amp;I Incentive Disbursements]]</f>
        <v>103978.23</v>
      </c>
      <c r="G324" s="72">
        <f>Table3[[#This Row],[Incentive Disbursements]]/'1.) CLM Reference'!$B$5</f>
        <v>3.2101382577197674E-3</v>
      </c>
      <c r="H324" s="59">
        <v>19730.306351775813</v>
      </c>
      <c r="I324" s="60">
        <f>Table3[[#This Row],[CLM $ Collected ]]/'1.) CLM Reference'!$B$4</f>
        <v>3.6538069797118549E-3</v>
      </c>
      <c r="J324" s="61">
        <v>7281.23</v>
      </c>
      <c r="K324" s="60">
        <f>Table3[[#This Row],[Incentive Disbursements]]/'1.) CLM Reference'!$B$5</f>
        <v>3.2101382577197674E-3</v>
      </c>
      <c r="L324" s="59">
        <v>62608.683390827464</v>
      </c>
      <c r="M324" s="73">
        <f>Table3[[#This Row],[CLM $ Collected ]]/'1.) CLM Reference'!$B$4</f>
        <v>3.6538069797118549E-3</v>
      </c>
      <c r="N324" s="61">
        <v>96697</v>
      </c>
      <c r="O324" s="74">
        <f>Table3[[#This Row],[Incentive Disbursements]]/'1.) CLM Reference'!$B$5</f>
        <v>3.2101382577197674E-3</v>
      </c>
    </row>
    <row r="325" spans="1:15" s="25" customFormat="1" ht="15.75" thickBot="1">
      <c r="A325" s="166" t="s">
        <v>245</v>
      </c>
      <c r="B325" s="167" t="s">
        <v>104</v>
      </c>
      <c r="C325" s="168" t="s">
        <v>68</v>
      </c>
      <c r="D325" s="9">
        <f>Table3[[#This Row],[Residential CLM $ Collected]]+Table3[[#This Row],[C&amp;I CLM $ Collected]]</f>
        <v>28191.254673469699</v>
      </c>
      <c r="E325" s="72">
        <f>Table3[[#This Row],[CLM $ Collected ]]/'1.) CLM Reference'!$B$4</f>
        <v>1.2509918255586962E-3</v>
      </c>
      <c r="F325" s="7">
        <f>Table3[[#This Row],[Residential Incentive Disbursements]]+Table3[[#This Row],[C&amp;I Incentive Disbursements]]</f>
        <v>18689.349999999999</v>
      </c>
      <c r="G325" s="72">
        <f>Table3[[#This Row],[Incentive Disbursements]]/'1.) CLM Reference'!$B$5</f>
        <v>5.7699960315649656E-4</v>
      </c>
      <c r="H325" s="59">
        <v>4245.1551799712388</v>
      </c>
      <c r="I325" s="60">
        <f>Table3[[#This Row],[CLM $ Collected ]]/'1.) CLM Reference'!$B$4</f>
        <v>1.2509918255586962E-3</v>
      </c>
      <c r="J325" s="61">
        <v>858.35000000000014</v>
      </c>
      <c r="K325" s="60">
        <f>Table3[[#This Row],[Incentive Disbursements]]/'1.) CLM Reference'!$B$5</f>
        <v>5.7699960315649656E-4</v>
      </c>
      <c r="L325" s="59">
        <v>23946.099493498459</v>
      </c>
      <c r="M325" s="73">
        <f>Table3[[#This Row],[CLM $ Collected ]]/'1.) CLM Reference'!$B$4</f>
        <v>1.2509918255586962E-3</v>
      </c>
      <c r="N325" s="61">
        <v>17831</v>
      </c>
      <c r="O325" s="74">
        <f>Table3[[#This Row],[Incentive Disbursements]]/'1.) CLM Reference'!$B$5</f>
        <v>5.7699960315649656E-4</v>
      </c>
    </row>
    <row r="326" spans="1:15" s="25" customFormat="1" ht="15.75" thickBot="1">
      <c r="A326" s="166" t="s">
        <v>246</v>
      </c>
      <c r="B326" s="167" t="s">
        <v>181</v>
      </c>
      <c r="C326" s="168" t="s">
        <v>49</v>
      </c>
      <c r="D326" s="9">
        <f>Table3[[#This Row],[Residential CLM $ Collected]]+Table3[[#This Row],[C&amp;I CLM $ Collected]]</f>
        <v>158.79045684913098</v>
      </c>
      <c r="E326" s="72">
        <f>Table3[[#This Row],[CLM $ Collected ]]/'1.) CLM Reference'!$B$4</f>
        <v>7.0463541192416544E-6</v>
      </c>
      <c r="F326" s="7">
        <f>Table3[[#This Row],[Residential Incentive Disbursements]]+Table3[[#This Row],[C&amp;I Incentive Disbursements]]</f>
        <v>0</v>
      </c>
      <c r="G326" s="72">
        <f>Table3[[#This Row],[Incentive Disbursements]]/'1.) CLM Reference'!$B$5</f>
        <v>0</v>
      </c>
      <c r="H326" s="59">
        <v>158.79045684913098</v>
      </c>
      <c r="I326" s="60">
        <f>Table3[[#This Row],[CLM $ Collected ]]/'1.) CLM Reference'!$B$4</f>
        <v>7.0463541192416544E-6</v>
      </c>
      <c r="J326" s="61">
        <v>0</v>
      </c>
      <c r="K326" s="60">
        <f>Table3[[#This Row],[Incentive Disbursements]]/'1.) CLM Reference'!$B$5</f>
        <v>0</v>
      </c>
      <c r="L326" s="59">
        <v>0</v>
      </c>
      <c r="M326" s="73">
        <f>Table3[[#This Row],[CLM $ Collected ]]/'1.) CLM Reference'!$B$4</f>
        <v>7.0463541192416544E-6</v>
      </c>
      <c r="N326" s="61">
        <v>0</v>
      </c>
      <c r="O326" s="74">
        <f>Table3[[#This Row],[Incentive Disbursements]]/'1.) CLM Reference'!$B$5</f>
        <v>0</v>
      </c>
    </row>
    <row r="327" spans="1:15" s="25" customFormat="1" ht="15.75" thickBot="1">
      <c r="A327" s="166" t="s">
        <v>246</v>
      </c>
      <c r="B327" s="167" t="s">
        <v>165</v>
      </c>
      <c r="C327" s="168" t="s">
        <v>49</v>
      </c>
      <c r="D327" s="9">
        <f>Table3[[#This Row],[Residential CLM $ Collected]]+Table3[[#This Row],[C&amp;I CLM $ Collected]]</f>
        <v>113292.50586434576</v>
      </c>
      <c r="E327" s="72">
        <f>Table3[[#This Row],[CLM $ Collected ]]/'1.) CLM Reference'!$B$4</f>
        <v>5.027374637097474E-3</v>
      </c>
      <c r="F327" s="7">
        <f>Table3[[#This Row],[Residential Incentive Disbursements]]+Table3[[#This Row],[C&amp;I Incentive Disbursements]]</f>
        <v>149937.84999999998</v>
      </c>
      <c r="G327" s="72">
        <f>Table3[[#This Row],[Incentive Disbursements]]/'1.) CLM Reference'!$B$5</f>
        <v>4.6290577226141254E-3</v>
      </c>
      <c r="H327" s="59">
        <v>69749.143292380933</v>
      </c>
      <c r="I327" s="60">
        <f>Table3[[#This Row],[CLM $ Collected ]]/'1.) CLM Reference'!$B$4</f>
        <v>5.027374637097474E-3</v>
      </c>
      <c r="J327" s="61">
        <v>77419.95</v>
      </c>
      <c r="K327" s="60">
        <f>Table3[[#This Row],[Incentive Disbursements]]/'1.) CLM Reference'!$B$5</f>
        <v>4.6290577226141254E-3</v>
      </c>
      <c r="L327" s="59">
        <v>43543.362571964833</v>
      </c>
      <c r="M327" s="73">
        <f>Table3[[#This Row],[CLM $ Collected ]]/'1.) CLM Reference'!$B$4</f>
        <v>5.027374637097474E-3</v>
      </c>
      <c r="N327" s="61">
        <v>72517.899999999994</v>
      </c>
      <c r="O327" s="74">
        <f>Table3[[#This Row],[Incentive Disbursements]]/'1.) CLM Reference'!$B$5</f>
        <v>4.6290577226141254E-3</v>
      </c>
    </row>
    <row r="328" spans="1:15" s="25" customFormat="1" ht="15.75" thickBot="1">
      <c r="A328" s="166" t="s">
        <v>247</v>
      </c>
      <c r="B328" s="167" t="s">
        <v>247</v>
      </c>
      <c r="C328" s="168" t="s">
        <v>45</v>
      </c>
      <c r="D328" s="9">
        <f>Table3[[#This Row],[Residential CLM $ Collected]]+Table3[[#This Row],[C&amp;I CLM $ Collected]]</f>
        <v>0</v>
      </c>
      <c r="E328" s="72">
        <f>Table3[[#This Row],[CLM $ Collected ]]/'1.) CLM Reference'!$B$4</f>
        <v>0</v>
      </c>
      <c r="F328" s="7">
        <f>Table3[[#This Row],[Residential Incentive Disbursements]]+Table3[[#This Row],[C&amp;I Incentive Disbursements]]</f>
        <v>695447.01</v>
      </c>
      <c r="G328" s="72">
        <f>Table3[[#This Row],[Incentive Disbursements]]/'1.) CLM Reference'!$B$5</f>
        <v>2.147065835817576E-2</v>
      </c>
      <c r="H328" s="59">
        <v>0</v>
      </c>
      <c r="I328" s="60">
        <f>Table3[[#This Row],[CLM $ Collected ]]/'1.) CLM Reference'!$B$4</f>
        <v>0</v>
      </c>
      <c r="J328" s="61">
        <v>695447.01</v>
      </c>
      <c r="K328" s="60">
        <f>Table3[[#This Row],[Incentive Disbursements]]/'1.) CLM Reference'!$B$5</f>
        <v>2.147065835817576E-2</v>
      </c>
      <c r="L328" s="59">
        <v>0</v>
      </c>
      <c r="M328" s="73">
        <f>Table3[[#This Row],[CLM $ Collected ]]/'1.) CLM Reference'!$B$4</f>
        <v>0</v>
      </c>
      <c r="N328" s="61">
        <v>0</v>
      </c>
      <c r="O328" s="74">
        <f>Table3[[#This Row],[Incentive Disbursements]]/'1.) CLM Reference'!$B$5</f>
        <v>2.147065835817576E-2</v>
      </c>
    </row>
    <row r="329" spans="1:15" s="25" customFormat="1" ht="15.75" thickBot="1">
      <c r="A329" s="166" t="s">
        <v>248</v>
      </c>
      <c r="B329" s="167" t="s">
        <v>248</v>
      </c>
      <c r="C329" s="168" t="s">
        <v>45</v>
      </c>
      <c r="D329" s="9">
        <f>Table3[[#This Row],[Residential CLM $ Collected]]+Table3[[#This Row],[C&amp;I CLM $ Collected]]</f>
        <v>0</v>
      </c>
      <c r="E329" s="72">
        <f>Table3[[#This Row],[CLM $ Collected ]]/'1.) CLM Reference'!$B$4</f>
        <v>0</v>
      </c>
      <c r="F329" s="7">
        <f>Table3[[#This Row],[Residential Incentive Disbursements]]+Table3[[#This Row],[C&amp;I Incentive Disbursements]]</f>
        <v>55275</v>
      </c>
      <c r="G329" s="72">
        <f>Table3[[#This Row],[Incentive Disbursements]]/'1.) CLM Reference'!$B$5</f>
        <v>1.7065148367640048E-3</v>
      </c>
      <c r="H329" s="59">
        <v>0</v>
      </c>
      <c r="I329" s="60">
        <f>Table3[[#This Row],[CLM $ Collected ]]/'1.) CLM Reference'!$B$4</f>
        <v>0</v>
      </c>
      <c r="J329" s="61">
        <v>55275</v>
      </c>
      <c r="K329" s="60">
        <f>Table3[[#This Row],[Incentive Disbursements]]/'1.) CLM Reference'!$B$5</f>
        <v>1.7065148367640048E-3</v>
      </c>
      <c r="L329" s="59">
        <v>0</v>
      </c>
      <c r="M329" s="73">
        <f>Table3[[#This Row],[CLM $ Collected ]]/'1.) CLM Reference'!$B$4</f>
        <v>0</v>
      </c>
      <c r="N329" s="61">
        <v>0</v>
      </c>
      <c r="O329" s="74">
        <f>Table3[[#This Row],[Incentive Disbursements]]/'1.) CLM Reference'!$B$5</f>
        <v>1.7065148367640048E-3</v>
      </c>
    </row>
    <row r="330" spans="1:15" s="25" customFormat="1" ht="15.75" thickBot="1">
      <c r="A330" s="166" t="s">
        <v>249</v>
      </c>
      <c r="B330" s="167" t="s">
        <v>146</v>
      </c>
      <c r="C330" s="168" t="s">
        <v>45</v>
      </c>
      <c r="D330" s="9">
        <f>Table3[[#This Row],[Residential CLM $ Collected]]+Table3[[#This Row],[C&amp;I CLM $ Collected]]</f>
        <v>0</v>
      </c>
      <c r="E330" s="72">
        <f>Table3[[#This Row],[CLM $ Collected ]]/'1.) CLM Reference'!$B$4</f>
        <v>0</v>
      </c>
      <c r="F330" s="7">
        <f>Table3[[#This Row],[Residential Incentive Disbursements]]+Table3[[#This Row],[C&amp;I Incentive Disbursements]]</f>
        <v>387573.84000000008</v>
      </c>
      <c r="G330" s="72">
        <f>Table3[[#This Row],[Incentive Disbursements]]/'1.) CLM Reference'!$B$5</f>
        <v>1.1965635609255516E-2</v>
      </c>
      <c r="H330" s="59">
        <v>0</v>
      </c>
      <c r="I330" s="60">
        <f>Table3[[#This Row],[CLM $ Collected ]]/'1.) CLM Reference'!$B$4</f>
        <v>0</v>
      </c>
      <c r="J330" s="61">
        <v>387573.84000000008</v>
      </c>
      <c r="K330" s="60">
        <f>Table3[[#This Row],[Incentive Disbursements]]/'1.) CLM Reference'!$B$5</f>
        <v>1.1965635609255516E-2</v>
      </c>
      <c r="L330" s="59">
        <v>0</v>
      </c>
      <c r="M330" s="73">
        <f>Table3[[#This Row],[CLM $ Collected ]]/'1.) CLM Reference'!$B$4</f>
        <v>0</v>
      </c>
      <c r="N330" s="61">
        <v>0</v>
      </c>
      <c r="O330" s="74">
        <f>Table3[[#This Row],[Incentive Disbursements]]/'1.) CLM Reference'!$B$5</f>
        <v>1.1965635609255516E-2</v>
      </c>
    </row>
    <row r="331" spans="1:15" s="25" customFormat="1" ht="15.75" thickBot="1">
      <c r="A331" s="166" t="s">
        <v>250</v>
      </c>
      <c r="B331" s="167" t="s">
        <v>250</v>
      </c>
      <c r="C331" s="168" t="s">
        <v>45</v>
      </c>
      <c r="D331" s="9">
        <f>Table3[[#This Row],[Residential CLM $ Collected]]+Table3[[#This Row],[C&amp;I CLM $ Collected]]</f>
        <v>0</v>
      </c>
      <c r="E331" s="72">
        <f>Table3[[#This Row],[CLM $ Collected ]]/'1.) CLM Reference'!$B$4</f>
        <v>0</v>
      </c>
      <c r="F331" s="7">
        <f>Table3[[#This Row],[Residential Incentive Disbursements]]+Table3[[#This Row],[C&amp;I Incentive Disbursements]]</f>
        <v>98104</v>
      </c>
      <c r="G331" s="72">
        <f>Table3[[#This Row],[Incentive Disbursements]]/'1.) CLM Reference'!$B$5</f>
        <v>3.0287821175196007E-3</v>
      </c>
      <c r="H331" s="59">
        <v>0</v>
      </c>
      <c r="I331" s="60">
        <f>Table3[[#This Row],[CLM $ Collected ]]/'1.) CLM Reference'!$B$4</f>
        <v>0</v>
      </c>
      <c r="J331" s="61">
        <v>56961.5</v>
      </c>
      <c r="K331" s="60">
        <f>Table3[[#This Row],[Incentive Disbursements]]/'1.) CLM Reference'!$B$5</f>
        <v>3.0287821175196007E-3</v>
      </c>
      <c r="L331" s="59">
        <v>0</v>
      </c>
      <c r="M331" s="73">
        <f>Table3[[#This Row],[CLM $ Collected ]]/'1.) CLM Reference'!$B$4</f>
        <v>0</v>
      </c>
      <c r="N331" s="61">
        <v>41142.5</v>
      </c>
      <c r="O331" s="74">
        <f>Table3[[#This Row],[Incentive Disbursements]]/'1.) CLM Reference'!$B$5</f>
        <v>3.0287821175196007E-3</v>
      </c>
    </row>
    <row r="332" spans="1:15" s="25" customFormat="1" ht="15.75" thickBot="1">
      <c r="A332" s="166"/>
      <c r="B332" s="167"/>
      <c r="C332" s="168"/>
      <c r="D332" s="70"/>
      <c r="E332" s="72">
        <f>Table3[[#This Row],[CLM $ Collected ]]/'1.) CLM Reference'!$B$4</f>
        <v>0</v>
      </c>
      <c r="F332" s="71"/>
      <c r="G332" s="72"/>
      <c r="H332" s="59"/>
      <c r="I332" s="60"/>
      <c r="J332" s="61"/>
      <c r="K332" s="60"/>
      <c r="L332" s="59"/>
      <c r="M332" s="73"/>
      <c r="N332" s="61"/>
      <c r="O332" s="74"/>
    </row>
    <row r="333" spans="1:15" s="25" customFormat="1">
      <c r="A333" s="65"/>
      <c r="B333" s="65"/>
      <c r="C333" s="104"/>
      <c r="D333" s="9"/>
      <c r="E333" s="24"/>
      <c r="F333" s="7"/>
      <c r="G333" s="10"/>
      <c r="H333" s="26"/>
      <c r="I333" s="27"/>
      <c r="J333" s="28"/>
      <c r="K333" s="27"/>
      <c r="L333" s="26"/>
      <c r="M333" s="47"/>
      <c r="N333" s="28"/>
      <c r="O333" s="29"/>
    </row>
    <row r="334" spans="1:15">
      <c r="A334" s="14"/>
      <c r="B334" s="15"/>
      <c r="C334" s="103" t="s">
        <v>16</v>
      </c>
      <c r="D334" s="16">
        <f>SUBTOTAL(109,D6:D333)</f>
        <v>13879276.81892151</v>
      </c>
      <c r="E334" s="109">
        <f>Table3[[#This Row],[CLM $ Collected ]]/'1.) CLM Reference'!$B$4</f>
        <v>0.61589532095132338</v>
      </c>
      <c r="F334" s="18">
        <f>SUBTOTAL(109,F6:F333)</f>
        <v>22621425.560000002</v>
      </c>
      <c r="G334" s="109">
        <f>Table3[[#This Row],[Incentive Disbursements]]/'1.) CLM Reference'!$B$5</f>
        <v>0.69839526633907711</v>
      </c>
      <c r="H334" s="16">
        <f>SUBTOTAL(109,H6:H333)</f>
        <v>9920837.9213258997</v>
      </c>
      <c r="I334" s="17">
        <f>Table3[[#This Row],[CLM $ Collected ]]/'1.) CLM Reference'!$B$4</f>
        <v>0.61589532095132338</v>
      </c>
      <c r="J334" s="18">
        <f>SUBTOTAL(109,J6:J333)</f>
        <v>11519360.850000001</v>
      </c>
      <c r="K334" s="17">
        <f>Table3[[#This Row],[Incentive Disbursements]]/'1.) CLM Reference'!$B$5</f>
        <v>0.69839526633907711</v>
      </c>
      <c r="L334" s="16">
        <f>SUBTOTAL(109,L6:L333)</f>
        <v>3958438.8975956053</v>
      </c>
      <c r="M334" s="48">
        <f>Table3[[#This Row],[CLM $ Collected ]]/'1.) CLM Reference'!$B$4</f>
        <v>0.61589532095132338</v>
      </c>
      <c r="N334" s="18">
        <f>SUBTOTAL(109,N6:N333)</f>
        <v>11102064.709999997</v>
      </c>
      <c r="O334" s="19">
        <f>Table3[[#This Row],[Incentive Disbursements]]/'1.) CLM Reference'!$B$5</f>
        <v>0.69839526633907711</v>
      </c>
    </row>
    <row r="336" spans="1:15">
      <c r="A336" s="25"/>
      <c r="B336" s="25"/>
      <c r="H336" s="25"/>
      <c r="I336" s="25"/>
      <c r="J336" s="8"/>
      <c r="K336" s="25"/>
      <c r="L336" s="25"/>
      <c r="M336" s="25"/>
      <c r="N336" s="8"/>
      <c r="O336" s="25"/>
    </row>
    <row r="339" spans="2:13">
      <c r="B339" s="25"/>
      <c r="H339" s="25"/>
      <c r="I339" s="25"/>
      <c r="J339" s="25"/>
      <c r="K339" s="25"/>
      <c r="L339" s="25"/>
      <c r="M339" s="25"/>
    </row>
    <row r="342" spans="2:13">
      <c r="B342" s="25"/>
      <c r="H342" s="25"/>
      <c r="I342" s="25"/>
      <c r="J342" s="25"/>
      <c r="K342" s="25"/>
      <c r="L342" s="25"/>
      <c r="M342" s="25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80"/>
  <sheetViews>
    <sheetView topLeftCell="A155" zoomScale="80" zoomScaleNormal="80" workbookViewId="0">
      <selection activeCell="G180" sqref="G180"/>
    </sheetView>
  </sheetViews>
  <sheetFormatPr defaultColWidth="8.7109375" defaultRowHeight="15"/>
  <cols>
    <col min="1" max="2" width="15.7109375" style="90" customWidth="1"/>
    <col min="3" max="3" width="20" style="90" customWidth="1"/>
    <col min="4" max="4" width="22.7109375" style="91" customWidth="1"/>
    <col min="5" max="5" width="27.28515625" style="90" customWidth="1"/>
    <col min="6" max="6" width="25" style="91" customWidth="1"/>
    <col min="7" max="7" width="34.42578125" style="90" customWidth="1"/>
    <col min="8" max="8" width="30.28515625" style="90" customWidth="1"/>
    <col min="9" max="9" width="40.28515625" style="90" customWidth="1"/>
    <col min="10" max="10" width="38.5703125" style="90" customWidth="1"/>
    <col min="11" max="11" width="49.28515625" style="90" customWidth="1"/>
    <col min="12" max="12" width="22.7109375" style="90" customWidth="1"/>
    <col min="13" max="13" width="32.7109375" style="96" customWidth="1"/>
    <col min="14" max="14" width="31.28515625" style="90" customWidth="1"/>
    <col min="15" max="15" width="41.28515625" style="90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>
      <c r="A1" s="150" t="s">
        <v>27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"/>
      <c r="Q1" s="2"/>
      <c r="R1" s="2"/>
      <c r="S1" s="2"/>
    </row>
    <row r="2" spans="1:19" ht="15.75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25"/>
      <c r="Q2" s="25"/>
      <c r="R2" s="25"/>
      <c r="S2" s="25"/>
    </row>
    <row r="3" spans="1:19" ht="15.75">
      <c r="A3" s="151" t="s">
        <v>15</v>
      </c>
      <c r="B3" s="151"/>
      <c r="C3" s="151"/>
      <c r="D3" s="152" t="s">
        <v>251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25"/>
      <c r="Q3" s="25"/>
      <c r="R3" s="25"/>
      <c r="S3" s="25"/>
    </row>
    <row r="4" spans="1:19">
      <c r="A4" s="153"/>
      <c r="B4" s="153"/>
      <c r="C4" s="153"/>
      <c r="D4" s="154" t="s">
        <v>20</v>
      </c>
      <c r="E4" s="154"/>
      <c r="F4" s="154"/>
      <c r="G4" s="154"/>
      <c r="H4" s="155" t="s">
        <v>21</v>
      </c>
      <c r="I4" s="155"/>
      <c r="J4" s="155"/>
      <c r="K4" s="155"/>
      <c r="L4" s="156" t="s">
        <v>22</v>
      </c>
      <c r="M4" s="156"/>
      <c r="N4" s="156"/>
      <c r="O4" s="156"/>
      <c r="P4" s="25"/>
      <c r="Q4" s="25"/>
      <c r="R4" s="25"/>
      <c r="S4" s="25"/>
    </row>
    <row r="5" spans="1:19" ht="18">
      <c r="A5" s="77" t="s">
        <v>28</v>
      </c>
      <c r="B5" s="77" t="s">
        <v>29</v>
      </c>
      <c r="C5" s="78" t="s">
        <v>30</v>
      </c>
      <c r="D5" s="79" t="s">
        <v>31</v>
      </c>
      <c r="E5" s="80" t="s">
        <v>32</v>
      </c>
      <c r="F5" s="79" t="s">
        <v>33</v>
      </c>
      <c r="G5" s="80" t="s">
        <v>34</v>
      </c>
      <c r="H5" s="76" t="s">
        <v>35</v>
      </c>
      <c r="I5" s="76" t="s">
        <v>36</v>
      </c>
      <c r="J5" s="76" t="s">
        <v>37</v>
      </c>
      <c r="K5" s="76" t="s">
        <v>38</v>
      </c>
      <c r="L5" s="76" t="s">
        <v>39</v>
      </c>
      <c r="M5" s="93" t="s">
        <v>40</v>
      </c>
      <c r="N5" s="76" t="s">
        <v>41</v>
      </c>
      <c r="O5" s="76" t="s">
        <v>42</v>
      </c>
      <c r="P5" s="25"/>
      <c r="Q5" s="25"/>
      <c r="R5" s="25"/>
      <c r="S5" s="25"/>
    </row>
    <row r="6" spans="1:19" s="25" customFormat="1">
      <c r="A6" s="81" t="s">
        <v>47</v>
      </c>
      <c r="B6" s="82" t="s">
        <v>50</v>
      </c>
      <c r="C6" s="69" t="s">
        <v>49</v>
      </c>
      <c r="D6" s="66">
        <f>Table32[[#This Row],[Residential CLM $ Collected]]+Table32[[#This Row],[C&amp;I CLM $ Collected]]</f>
        <v>86001.594697046079</v>
      </c>
      <c r="E6" s="84">
        <f>Table3[[#This Row],[CLM $ Collected ]]/'1.) CLM Reference'!$B$4</f>
        <v>1.5104949427701888E-5</v>
      </c>
      <c r="F6" s="66">
        <f>Table32[[#This Row],[Residential Incentive Disbursements]]+Table32[[#This Row],[C&amp;I Incentive Disbursements]]</f>
        <v>40</v>
      </c>
      <c r="G6" s="84">
        <f>Table3[[#This Row],[Incentive Disbursements]]/'1.) CLM Reference'!$B$5</f>
        <v>0</v>
      </c>
      <c r="H6" s="66">
        <v>0</v>
      </c>
      <c r="I6" s="84">
        <f>Table3[[#This Row],[CLM $ Collected ]]/'1.) CLM Reference'!$B$4</f>
        <v>1.5104949427701888E-5</v>
      </c>
      <c r="J6" s="66">
        <v>0</v>
      </c>
      <c r="K6" s="84">
        <f>Table3[[#This Row],[Incentive Disbursements]]/'1.) CLM Reference'!$B$5</f>
        <v>0</v>
      </c>
      <c r="L6" s="66">
        <v>86001.594697046079</v>
      </c>
      <c r="M6" s="94">
        <f>Table32[[#This Row],[CLM $ Collected ]]/'1.) CLM Reference'!$B$4</f>
        <v>3.8163357110978569E-3</v>
      </c>
      <c r="N6" s="66">
        <v>40</v>
      </c>
      <c r="O6" s="92">
        <f>Table3[[#This Row],[Incentive Disbursements]]/'1.) CLM Reference'!$B$5</f>
        <v>0</v>
      </c>
    </row>
    <row r="7" spans="1:19" s="25" customFormat="1">
      <c r="A7" s="81" t="s">
        <v>52</v>
      </c>
      <c r="B7" s="82" t="s">
        <v>50</v>
      </c>
      <c r="C7" s="69" t="s">
        <v>49</v>
      </c>
      <c r="D7" s="66">
        <f>Table32[[#This Row],[Residential CLM $ Collected]]+Table32[[#This Row],[C&amp;I CLM $ Collected]]</f>
        <v>63287.195774694788</v>
      </c>
      <c r="E7" s="84">
        <f>Table3[[#This Row],[CLM $ Collected ]]/'1.) CLM Reference'!$B$4</f>
        <v>3.085010401960294E-5</v>
      </c>
      <c r="F7" s="66">
        <f>Table32[[#This Row],[Residential Incentive Disbursements]]+Table32[[#This Row],[C&amp;I Incentive Disbursements]]</f>
        <v>0</v>
      </c>
      <c r="G7" s="84">
        <f>Table3[[#This Row],[Incentive Disbursements]]/'1.) CLM Reference'!$B$5</f>
        <v>0</v>
      </c>
      <c r="H7" s="66">
        <v>0</v>
      </c>
      <c r="I7" s="84">
        <f>Table3[[#This Row],[CLM $ Collected ]]/'1.) CLM Reference'!$B$4</f>
        <v>3.085010401960294E-5</v>
      </c>
      <c r="J7" s="66">
        <v>0</v>
      </c>
      <c r="K7" s="84">
        <f>Table3[[#This Row],[Incentive Disbursements]]/'1.) CLM Reference'!$B$5</f>
        <v>0</v>
      </c>
      <c r="L7" s="66">
        <v>63287.195774694788</v>
      </c>
      <c r="M7" s="94">
        <f>Table32[[#This Row],[CLM $ Collected ]]/'1.) CLM Reference'!$B$4</f>
        <v>2.8083803113304927E-3</v>
      </c>
      <c r="N7" s="66">
        <v>0</v>
      </c>
      <c r="O7" s="92">
        <f>Table3[[#This Row],[Incentive Disbursements]]/'1.) CLM Reference'!$B$5</f>
        <v>0</v>
      </c>
    </row>
    <row r="8" spans="1:19" s="25" customFormat="1">
      <c r="A8" s="81" t="s">
        <v>53</v>
      </c>
      <c r="B8" s="82" t="s">
        <v>50</v>
      </c>
      <c r="C8" s="69" t="s">
        <v>49</v>
      </c>
      <c r="D8" s="66">
        <f>Table32[[#This Row],[Residential CLM $ Collected]]+Table32[[#This Row],[C&amp;I CLM $ Collected]]</f>
        <v>32091.045803550849</v>
      </c>
      <c r="E8" s="84">
        <f>Table3[[#This Row],[CLM $ Collected ]]/'1.) CLM Reference'!$B$4</f>
        <v>3.1959041796822169E-8</v>
      </c>
      <c r="F8" s="66">
        <f>Table32[[#This Row],[Residential Incentive Disbursements]]+Table32[[#This Row],[C&amp;I Incentive Disbursements]]</f>
        <v>120</v>
      </c>
      <c r="G8" s="84">
        <f>Table3[[#This Row],[Incentive Disbursements]]/'1.) CLM Reference'!$B$5</f>
        <v>7.5639282678820652E-6</v>
      </c>
      <c r="H8" s="66">
        <v>0</v>
      </c>
      <c r="I8" s="84">
        <f>Table3[[#This Row],[CLM $ Collected ]]/'1.) CLM Reference'!$B$4</f>
        <v>3.1959041796822169E-8</v>
      </c>
      <c r="J8" s="66">
        <v>0</v>
      </c>
      <c r="K8" s="84">
        <f>Table3[[#This Row],[Incentive Disbursements]]/'1.) CLM Reference'!$B$5</f>
        <v>7.5639282678820652E-6</v>
      </c>
      <c r="L8" s="66">
        <v>32091.045803550849</v>
      </c>
      <c r="M8" s="94">
        <f>Table32[[#This Row],[CLM $ Collected ]]/'1.) CLM Reference'!$B$4</f>
        <v>1.4240457347097851E-3</v>
      </c>
      <c r="N8" s="66">
        <v>120</v>
      </c>
      <c r="O8" s="92">
        <f>Table3[[#This Row],[Incentive Disbursements]]/'1.) CLM Reference'!$B$5</f>
        <v>7.5639282678820652E-6</v>
      </c>
    </row>
    <row r="9" spans="1:19" s="25" customFormat="1">
      <c r="A9" s="81" t="s">
        <v>54</v>
      </c>
      <c r="B9" s="82" t="s">
        <v>50</v>
      </c>
      <c r="C9" s="69" t="s">
        <v>49</v>
      </c>
      <c r="D9" s="66">
        <f>Table32[[#This Row],[Residential CLM $ Collected]]+Table32[[#This Row],[C&amp;I CLM $ Collected]]</f>
        <v>10147.815885766473</v>
      </c>
      <c r="E9" s="84">
        <f>Table3[[#This Row],[CLM $ Collected ]]/'1.) CLM Reference'!$B$4</f>
        <v>2.7437290135663974E-3</v>
      </c>
      <c r="F9" s="66">
        <f>Table32[[#This Row],[Residential Incentive Disbursements]]+Table32[[#This Row],[C&amp;I Incentive Disbursements]]</f>
        <v>0</v>
      </c>
      <c r="G9" s="84">
        <f>Table3[[#This Row],[Incentive Disbursements]]/'1.) CLM Reference'!$B$5</f>
        <v>4.9891877705233343E-3</v>
      </c>
      <c r="H9" s="66">
        <v>0</v>
      </c>
      <c r="I9" s="84">
        <f>Table3[[#This Row],[CLM $ Collected ]]/'1.) CLM Reference'!$B$4</f>
        <v>2.7437290135663974E-3</v>
      </c>
      <c r="J9" s="66">
        <v>0</v>
      </c>
      <c r="K9" s="84">
        <f>Table3[[#This Row],[Incentive Disbursements]]/'1.) CLM Reference'!$B$5</f>
        <v>4.9891877705233343E-3</v>
      </c>
      <c r="L9" s="66">
        <v>10147.815885766473</v>
      </c>
      <c r="M9" s="94">
        <f>Table32[[#This Row],[CLM $ Collected ]]/'1.) CLM Reference'!$B$4</f>
        <v>4.5031109354332598E-4</v>
      </c>
      <c r="N9" s="66">
        <v>0</v>
      </c>
      <c r="O9" s="92">
        <f>Table3[[#This Row],[Incentive Disbursements]]/'1.) CLM Reference'!$B$5</f>
        <v>4.9891877705233343E-3</v>
      </c>
    </row>
    <row r="10" spans="1:19" s="25" customFormat="1">
      <c r="A10" s="81" t="s">
        <v>55</v>
      </c>
      <c r="B10" s="82" t="s">
        <v>50</v>
      </c>
      <c r="C10" s="69" t="s">
        <v>49</v>
      </c>
      <c r="D10" s="66">
        <f>Table32[[#This Row],[Residential CLM $ Collected]]+Table32[[#This Row],[C&amp;I CLM $ Collected]]</f>
        <v>4504.3952010048006</v>
      </c>
      <c r="E10" s="84">
        <f>Table3[[#This Row],[CLM $ Collected ]]/'1.) CLM Reference'!$B$4</f>
        <v>3.772600991592821E-6</v>
      </c>
      <c r="F10" s="66">
        <f>Table32[[#This Row],[Residential Incentive Disbursements]]+Table32[[#This Row],[C&amp;I Incentive Disbursements]]</f>
        <v>0</v>
      </c>
      <c r="G10" s="84">
        <f>Table3[[#This Row],[Incentive Disbursements]]/'1.) CLM Reference'!$B$5</f>
        <v>0</v>
      </c>
      <c r="H10" s="66">
        <v>0</v>
      </c>
      <c r="I10" s="84">
        <f>Table3[[#This Row],[CLM $ Collected ]]/'1.) CLM Reference'!$B$4</f>
        <v>3.772600991592821E-6</v>
      </c>
      <c r="J10" s="66">
        <v>0</v>
      </c>
      <c r="K10" s="84">
        <f>Table3[[#This Row],[Incentive Disbursements]]/'1.) CLM Reference'!$B$5</f>
        <v>0</v>
      </c>
      <c r="L10" s="66">
        <v>4504.3952010048006</v>
      </c>
      <c r="M10" s="94">
        <f>Table32[[#This Row],[CLM $ Collected ]]/'1.) CLM Reference'!$B$4</f>
        <v>1.9988331987386821E-4</v>
      </c>
      <c r="N10" s="66">
        <v>0</v>
      </c>
      <c r="O10" s="92">
        <f>Table3[[#This Row],[Incentive Disbursements]]/'1.) CLM Reference'!$B$5</f>
        <v>0</v>
      </c>
    </row>
    <row r="11" spans="1:19" s="25" customFormat="1">
      <c r="A11" s="169" t="s">
        <v>56</v>
      </c>
      <c r="B11" s="170" t="s">
        <v>50</v>
      </c>
      <c r="C11" s="171" t="s">
        <v>49</v>
      </c>
      <c r="D11" s="66">
        <f>Table32[[#This Row],[Residential CLM $ Collected]]+Table32[[#This Row],[C&amp;I CLM $ Collected]]</f>
        <v>26970.047799325523</v>
      </c>
      <c r="E11" s="84">
        <f>Table3[[#This Row],[CLM $ Collected ]]/'1.) CLM Reference'!$B$4</f>
        <v>3.5159424339668965E-3</v>
      </c>
      <c r="F11" s="66">
        <f>Table32[[#This Row],[Residential Incentive Disbursements]]+Table32[[#This Row],[C&amp;I Incentive Disbursements]]</f>
        <v>0</v>
      </c>
      <c r="G11" s="84">
        <f>Table3[[#This Row],[Incentive Disbursements]]/'1.) CLM Reference'!$B$5</f>
        <v>2.2967457572175068E-3</v>
      </c>
      <c r="H11" s="66">
        <v>0</v>
      </c>
      <c r="I11" s="172">
        <f>Table32[[#This Row],[Residential CLM $ Collected]]/'1.) CLM Reference'!$B$4</f>
        <v>0</v>
      </c>
      <c r="J11" s="173">
        <v>0</v>
      </c>
      <c r="K11" s="84">
        <f>Table32[[#This Row],[Residential Incentive Disbursements]]/'1.) CLM Reference'!$B$5</f>
        <v>0</v>
      </c>
      <c r="L11" s="173">
        <v>26970.047799325523</v>
      </c>
      <c r="M11" s="94">
        <f>Table32[[#This Row],[CLM $ Collected ]]/'1.) CLM Reference'!$B$4</f>
        <v>1.1968005582821759E-3</v>
      </c>
      <c r="N11" s="173">
        <v>0</v>
      </c>
      <c r="O11" s="92">
        <f>Table3[[#This Row],[Incentive Disbursements]]/'1.) CLM Reference'!$B$5</f>
        <v>2.2967457572175068E-3</v>
      </c>
    </row>
    <row r="12" spans="1:19" s="25" customFormat="1">
      <c r="A12" s="169" t="s">
        <v>57</v>
      </c>
      <c r="B12" s="170" t="s">
        <v>50</v>
      </c>
      <c r="C12" s="171" t="s">
        <v>49</v>
      </c>
      <c r="D12" s="66">
        <f>Table32[[#This Row],[Residential CLM $ Collected]]+Table32[[#This Row],[C&amp;I CLM $ Collected]]</f>
        <v>76168.451221189083</v>
      </c>
      <c r="E12" s="84">
        <f>Table3[[#This Row],[CLM $ Collected ]]/'1.) CLM Reference'!$B$4</f>
        <v>3.6949083561190932E-3</v>
      </c>
      <c r="F12" s="66">
        <f>Table32[[#This Row],[Residential Incentive Disbursements]]+Table32[[#This Row],[C&amp;I Incentive Disbursements]]</f>
        <v>336245</v>
      </c>
      <c r="G12" s="84">
        <f>Table3[[#This Row],[Incentive Disbursements]]/'1.) CLM Reference'!$B$5</f>
        <v>1.9189809508323211E-3</v>
      </c>
      <c r="H12" s="66">
        <v>0</v>
      </c>
      <c r="I12" s="172">
        <f>Table32[[#This Row],[Residential CLM $ Collected]]/'1.) CLM Reference'!$B$4</f>
        <v>0</v>
      </c>
      <c r="J12" s="173">
        <v>0</v>
      </c>
      <c r="K12" s="84">
        <f>Table32[[#This Row],[Residential Incentive Disbursements]]/'1.) CLM Reference'!$B$5</f>
        <v>0</v>
      </c>
      <c r="L12" s="173">
        <v>76168.451221189083</v>
      </c>
      <c r="M12" s="94">
        <f>Table32[[#This Row],[CLM $ Collected ]]/'1.) CLM Reference'!$B$4</f>
        <v>3.3799882604319113E-3</v>
      </c>
      <c r="N12" s="173">
        <v>336245</v>
      </c>
      <c r="O12" s="92">
        <f>Table3[[#This Row],[Incentive Disbursements]]/'1.) CLM Reference'!$B$5</f>
        <v>1.9189809508323211E-3</v>
      </c>
    </row>
    <row r="13" spans="1:19" s="25" customFormat="1">
      <c r="A13" s="169" t="s">
        <v>59</v>
      </c>
      <c r="B13" s="170" t="s">
        <v>50</v>
      </c>
      <c r="C13" s="171" t="s">
        <v>49</v>
      </c>
      <c r="D13" s="66">
        <f>Table32[[#This Row],[Residential CLM $ Collected]]+Table32[[#This Row],[C&amp;I CLM $ Collected]]</f>
        <v>1826.8173797122004</v>
      </c>
      <c r="E13" s="84">
        <f>Table3[[#This Row],[CLM $ Collected ]]/'1.) CLM Reference'!$B$4</f>
        <v>6.3480695425463503E-3</v>
      </c>
      <c r="F13" s="66">
        <f>Table32[[#This Row],[Residential Incentive Disbursements]]+Table32[[#This Row],[C&amp;I Incentive Disbursements]]</f>
        <v>0</v>
      </c>
      <c r="G13" s="84">
        <f>Table3[[#This Row],[Incentive Disbursements]]/'1.) CLM Reference'!$B$5</f>
        <v>1.3162442327319995E-3</v>
      </c>
      <c r="H13" s="66">
        <v>0</v>
      </c>
      <c r="I13" s="172">
        <f>Table32[[#This Row],[Residential CLM $ Collected]]/'1.) CLM Reference'!$B$4</f>
        <v>0</v>
      </c>
      <c r="J13" s="173">
        <v>0</v>
      </c>
      <c r="K13" s="84">
        <f>Table32[[#This Row],[Residential Incentive Disbursements]]/'1.) CLM Reference'!$B$5</f>
        <v>0</v>
      </c>
      <c r="L13" s="173">
        <v>1826.8173797122004</v>
      </c>
      <c r="M13" s="94">
        <f>Table32[[#This Row],[CLM $ Collected ]]/'1.) CLM Reference'!$B$4</f>
        <v>8.1065338711554664E-5</v>
      </c>
      <c r="N13" s="173">
        <v>0</v>
      </c>
      <c r="O13" s="92">
        <f>Table3[[#This Row],[Incentive Disbursements]]/'1.) CLM Reference'!$B$5</f>
        <v>1.3162442327319995E-3</v>
      </c>
    </row>
    <row r="14" spans="1:19" s="25" customFormat="1">
      <c r="A14" s="169" t="s">
        <v>60</v>
      </c>
      <c r="B14" s="170" t="s">
        <v>50</v>
      </c>
      <c r="C14" s="171" t="s">
        <v>49</v>
      </c>
      <c r="D14" s="66">
        <f>Table32[[#This Row],[Residential CLM $ Collected]]+Table32[[#This Row],[C&amp;I CLM $ Collected]]</f>
        <v>37567.435270728529</v>
      </c>
      <c r="E14" s="84">
        <f>Table3[[#This Row],[CLM $ Collected ]]/'1.) CLM Reference'!$B$4</f>
        <v>2.789688369192403E-3</v>
      </c>
      <c r="F14" s="66">
        <f>Table32[[#This Row],[Residential Incentive Disbursements]]+Table32[[#This Row],[C&amp;I Incentive Disbursements]]</f>
        <v>57468</v>
      </c>
      <c r="G14" s="84">
        <f>Table3[[#This Row],[Incentive Disbursements]]/'1.) CLM Reference'!$B$5</f>
        <v>4.6690184187509962E-4</v>
      </c>
      <c r="H14" s="66">
        <v>0</v>
      </c>
      <c r="I14" s="172">
        <f>Table32[[#This Row],[Residential CLM $ Collected]]/'1.) CLM Reference'!$B$4</f>
        <v>0</v>
      </c>
      <c r="J14" s="173">
        <v>0</v>
      </c>
      <c r="K14" s="84">
        <f>Table32[[#This Row],[Residential Incentive Disbursements]]/'1.) CLM Reference'!$B$5</f>
        <v>0</v>
      </c>
      <c r="L14" s="173">
        <v>37567.435270728529</v>
      </c>
      <c r="M14" s="94">
        <f>Table32[[#This Row],[CLM $ Collected ]]/'1.) CLM Reference'!$B$4</f>
        <v>1.6670614690702107E-3</v>
      </c>
      <c r="N14" s="173">
        <v>57468</v>
      </c>
      <c r="O14" s="92">
        <f>Table3[[#This Row],[Incentive Disbursements]]/'1.) CLM Reference'!$B$5</f>
        <v>4.6690184187509962E-4</v>
      </c>
    </row>
    <row r="15" spans="1:19" s="25" customFormat="1">
      <c r="A15" s="169" t="s">
        <v>61</v>
      </c>
      <c r="B15" s="170" t="s">
        <v>50</v>
      </c>
      <c r="C15" s="171" t="s">
        <v>49</v>
      </c>
      <c r="D15" s="66">
        <f>Table32[[#This Row],[Residential CLM $ Collected]]+Table32[[#This Row],[C&amp;I CLM $ Collected]]</f>
        <v>2512.9472735025147</v>
      </c>
      <c r="E15" s="84">
        <f>Table3[[#This Row],[CLM $ Collected ]]/'1.) CLM Reference'!$B$4</f>
        <v>4.3061774760903664E-3</v>
      </c>
      <c r="F15" s="66">
        <f>Table32[[#This Row],[Residential Incentive Disbursements]]+Table32[[#This Row],[C&amp;I Incentive Disbursements]]</f>
        <v>0</v>
      </c>
      <c r="G15" s="84">
        <f>Table3[[#This Row],[Incentive Disbursements]]/'1.) CLM Reference'!$B$5</f>
        <v>3.7931010149372495E-3</v>
      </c>
      <c r="H15" s="66">
        <v>0</v>
      </c>
      <c r="I15" s="172">
        <f>Table32[[#This Row],[Residential CLM $ Collected]]/'1.) CLM Reference'!$B$4</f>
        <v>0</v>
      </c>
      <c r="J15" s="173">
        <v>0</v>
      </c>
      <c r="K15" s="84">
        <f>Table32[[#This Row],[Residential Incentive Disbursements]]/'1.) CLM Reference'!$B$5</f>
        <v>0</v>
      </c>
      <c r="L15" s="173">
        <v>2512.9472735025147</v>
      </c>
      <c r="M15" s="94">
        <f>Table32[[#This Row],[CLM $ Collected ]]/'1.) CLM Reference'!$B$4</f>
        <v>1.115124719926041E-4</v>
      </c>
      <c r="N15" s="173">
        <v>0</v>
      </c>
      <c r="O15" s="92">
        <f>Table3[[#This Row],[Incentive Disbursements]]/'1.) CLM Reference'!$B$5</f>
        <v>3.7931010149372495E-3</v>
      </c>
    </row>
    <row r="16" spans="1:19" s="25" customFormat="1">
      <c r="A16" s="169" t="s">
        <v>63</v>
      </c>
      <c r="B16" s="170" t="s">
        <v>50</v>
      </c>
      <c r="C16" s="171" t="s">
        <v>49</v>
      </c>
      <c r="D16" s="66">
        <f>Table32[[#This Row],[Residential CLM $ Collected]]+Table32[[#This Row],[C&amp;I CLM $ Collected]]</f>
        <v>14027.852273447348</v>
      </c>
      <c r="E16" s="84">
        <f>Table3[[#This Row],[CLM $ Collected ]]/'1.) CLM Reference'!$B$4</f>
        <v>4.2855198480161163E-3</v>
      </c>
      <c r="F16" s="66">
        <f>Table32[[#This Row],[Residential Incentive Disbursements]]+Table32[[#This Row],[C&amp;I Incentive Disbursements]]</f>
        <v>32914</v>
      </c>
      <c r="G16" s="84">
        <f>Table3[[#This Row],[Incentive Disbursements]]/'1.) CLM Reference'!$B$5</f>
        <v>9.1415599415966794E-4</v>
      </c>
      <c r="H16" s="66">
        <v>1635.4101303746522</v>
      </c>
      <c r="I16" s="172">
        <f>Table32[[#This Row],[Residential CLM $ Collected]]/'1.) CLM Reference'!$B$4</f>
        <v>7.257160875709155E-5</v>
      </c>
      <c r="J16" s="173">
        <v>0</v>
      </c>
      <c r="K16" s="84">
        <f>Table32[[#This Row],[Residential Incentive Disbursements]]/'1.) CLM Reference'!$B$5</f>
        <v>0</v>
      </c>
      <c r="L16" s="173">
        <v>12392.442143072696</v>
      </c>
      <c r="M16" s="94">
        <f>Table32[[#This Row],[CLM $ Collected ]]/'1.) CLM Reference'!$B$4</f>
        <v>6.2248838256718001E-4</v>
      </c>
      <c r="N16" s="173">
        <v>32914</v>
      </c>
      <c r="O16" s="92">
        <f>Table3[[#This Row],[Incentive Disbursements]]/'1.) CLM Reference'!$B$5</f>
        <v>9.1415599415966794E-4</v>
      </c>
    </row>
    <row r="17" spans="1:15" s="25" customFormat="1">
      <c r="A17" s="169" t="s">
        <v>64</v>
      </c>
      <c r="B17" s="170" t="s">
        <v>50</v>
      </c>
      <c r="C17" s="171" t="s">
        <v>49</v>
      </c>
      <c r="D17" s="66">
        <f>Table32[[#This Row],[Residential CLM $ Collected]]+Table32[[#This Row],[C&amp;I CLM $ Collected]]</f>
        <v>87202.575928176564</v>
      </c>
      <c r="E17" s="84">
        <f>Table3[[#This Row],[CLM $ Collected ]]/'1.) CLM Reference'!$B$4</f>
        <v>1.537514673684182E-3</v>
      </c>
      <c r="F17" s="66">
        <f>Table32[[#This Row],[Residential Incentive Disbursements]]+Table32[[#This Row],[C&amp;I Incentive Disbursements]]</f>
        <v>289123</v>
      </c>
      <c r="G17" s="84">
        <f>Table3[[#This Row],[Incentive Disbursements]]/'1.) CLM Reference'!$B$5</f>
        <v>3.5061740473410718E-4</v>
      </c>
      <c r="H17" s="66">
        <v>0</v>
      </c>
      <c r="I17" s="172">
        <f>Table32[[#This Row],[Residential CLM $ Collected]]/'1.) CLM Reference'!$B$4</f>
        <v>0</v>
      </c>
      <c r="J17" s="173">
        <v>2250</v>
      </c>
      <c r="K17" s="84">
        <f>Table32[[#This Row],[Residential Incentive Disbursements]]/'1.) CLM Reference'!$B$5</f>
        <v>6.9464647358100594E-5</v>
      </c>
      <c r="L17" s="173">
        <v>87202.575928176564</v>
      </c>
      <c r="M17" s="94">
        <f>Table32[[#This Row],[CLM $ Collected ]]/'1.) CLM Reference'!$B$4</f>
        <v>3.8696294619505836E-3</v>
      </c>
      <c r="N17" s="173">
        <v>286873</v>
      </c>
      <c r="O17" s="92">
        <f>Table3[[#This Row],[Incentive Disbursements]]/'1.) CLM Reference'!$B$5</f>
        <v>3.5061740473410718E-4</v>
      </c>
    </row>
    <row r="18" spans="1:15" s="25" customFormat="1">
      <c r="A18" s="169" t="s">
        <v>65</v>
      </c>
      <c r="B18" s="170" t="s">
        <v>48</v>
      </c>
      <c r="C18" s="171" t="s">
        <v>49</v>
      </c>
      <c r="D18" s="66">
        <f>Table32[[#This Row],[Residential CLM $ Collected]]+Table32[[#This Row],[C&amp;I CLM $ Collected]]</f>
        <v>2443.1431825718887</v>
      </c>
      <c r="E18" s="84">
        <f>Table3[[#This Row],[CLM $ Collected ]]/'1.) CLM Reference'!$B$4</f>
        <v>1.8413634197765932E-3</v>
      </c>
      <c r="F18" s="66">
        <f>Table32[[#This Row],[Residential Incentive Disbursements]]+Table32[[#This Row],[C&amp;I Incentive Disbursements]]</f>
        <v>0</v>
      </c>
      <c r="G18" s="84">
        <f>Table3[[#This Row],[Incentive Disbursements]]/'1.) CLM Reference'!$B$5</f>
        <v>7.3987104632878978E-4</v>
      </c>
      <c r="H18" s="66">
        <v>0</v>
      </c>
      <c r="I18" s="172">
        <f>Table32[[#This Row],[Residential CLM $ Collected]]/'1.) CLM Reference'!$B$4</f>
        <v>0</v>
      </c>
      <c r="J18" s="173">
        <v>0</v>
      </c>
      <c r="K18" s="84">
        <f>Table32[[#This Row],[Residential Incentive Disbursements]]/'1.) CLM Reference'!$B$5</f>
        <v>0</v>
      </c>
      <c r="L18" s="173">
        <v>2443.1431825718887</v>
      </c>
      <c r="M18" s="94">
        <f>Table32[[#This Row],[CLM $ Collected ]]/'1.) CLM Reference'!$B$4</f>
        <v>1.0841490332614285E-4</v>
      </c>
      <c r="N18" s="173">
        <v>0</v>
      </c>
      <c r="O18" s="92">
        <f>Table3[[#This Row],[Incentive Disbursements]]/'1.) CLM Reference'!$B$5</f>
        <v>7.3987104632878978E-4</v>
      </c>
    </row>
    <row r="19" spans="1:15" s="25" customFormat="1">
      <c r="A19" s="169" t="s">
        <v>65</v>
      </c>
      <c r="B19" s="170" t="s">
        <v>50</v>
      </c>
      <c r="C19" s="171" t="s">
        <v>49</v>
      </c>
      <c r="D19" s="66">
        <f>Table32[[#This Row],[Residential CLM $ Collected]]+Table32[[#This Row],[C&amp;I CLM $ Collected]]</f>
        <v>44970.269914065684</v>
      </c>
      <c r="E19" s="84">
        <f>Table3[[#This Row],[CLM $ Collected ]]/'1.) CLM Reference'!$B$4</f>
        <v>4.8746077540551781E-3</v>
      </c>
      <c r="F19" s="66">
        <f>Table32[[#This Row],[Residential Incentive Disbursements]]+Table32[[#This Row],[C&amp;I Incentive Disbursements]]</f>
        <v>36584.68</v>
      </c>
      <c r="G19" s="84">
        <f>Table3[[#This Row],[Incentive Disbursements]]/'1.) CLM Reference'!$B$5</f>
        <v>2.9244548616771827E-3</v>
      </c>
      <c r="H19" s="66">
        <v>0</v>
      </c>
      <c r="I19" s="172">
        <f>Table32[[#This Row],[Residential CLM $ Collected]]/'1.) CLM Reference'!$B$4</f>
        <v>0</v>
      </c>
      <c r="J19" s="173">
        <v>0</v>
      </c>
      <c r="K19" s="84">
        <f>Table32[[#This Row],[Residential Incentive Disbursements]]/'1.) CLM Reference'!$B$5</f>
        <v>0</v>
      </c>
      <c r="L19" s="173">
        <v>44970.269914065684</v>
      </c>
      <c r="M19" s="94">
        <f>Table32[[#This Row],[CLM $ Collected ]]/'1.) CLM Reference'!$B$4</f>
        <v>1.9955635429240843E-3</v>
      </c>
      <c r="N19" s="173">
        <v>36584.68</v>
      </c>
      <c r="O19" s="92">
        <f>Table3[[#This Row],[Incentive Disbursements]]/'1.) CLM Reference'!$B$5</f>
        <v>2.9244548616771827E-3</v>
      </c>
    </row>
    <row r="20" spans="1:15" s="25" customFormat="1">
      <c r="A20" s="169" t="s">
        <v>66</v>
      </c>
      <c r="B20" s="170" t="s">
        <v>50</v>
      </c>
      <c r="C20" s="171" t="s">
        <v>49</v>
      </c>
      <c r="D20" s="66">
        <f>Table32[[#This Row],[Residential CLM $ Collected]]+Table32[[#This Row],[C&amp;I CLM $ Collected]]</f>
        <v>26349.566991053296</v>
      </c>
      <c r="E20" s="84">
        <f>Table3[[#This Row],[CLM $ Collected ]]/'1.) CLM Reference'!$B$4</f>
        <v>2.6927789257787651E-3</v>
      </c>
      <c r="F20" s="66">
        <f>Table32[[#This Row],[Residential Incentive Disbursements]]+Table32[[#This Row],[C&amp;I Incentive Disbursements]]</f>
        <v>26897</v>
      </c>
      <c r="G20" s="84">
        <f>Table3[[#This Row],[Incentive Disbursements]]/'1.) CLM Reference'!$B$5</f>
        <v>1.7492609108940519E-3</v>
      </c>
      <c r="H20" s="66">
        <v>1490.6312751111329</v>
      </c>
      <c r="I20" s="172">
        <f>Table32[[#This Row],[Residential CLM $ Collected]]/'1.) CLM Reference'!$B$4</f>
        <v>6.6147021893320126E-5</v>
      </c>
      <c r="J20" s="173">
        <v>0</v>
      </c>
      <c r="K20" s="84">
        <f>Table32[[#This Row],[Residential Incentive Disbursements]]/'1.) CLM Reference'!$B$5</f>
        <v>0</v>
      </c>
      <c r="L20" s="173">
        <v>24858.935715942163</v>
      </c>
      <c r="M20" s="94">
        <f>Table32[[#This Row],[CLM $ Collected ]]/'1.) CLM Reference'!$B$4</f>
        <v>1.1692666145802983E-3</v>
      </c>
      <c r="N20" s="173">
        <v>26897</v>
      </c>
      <c r="O20" s="92">
        <f>Table3[[#This Row],[Incentive Disbursements]]/'1.) CLM Reference'!$B$5</f>
        <v>1.7492609108940519E-3</v>
      </c>
    </row>
    <row r="21" spans="1:15" s="25" customFormat="1">
      <c r="A21" s="169" t="s">
        <v>67</v>
      </c>
      <c r="B21" s="170" t="s">
        <v>48</v>
      </c>
      <c r="C21" s="171" t="s">
        <v>68</v>
      </c>
      <c r="D21" s="66">
        <f>Table32[[#This Row],[Residential CLM $ Collected]]+Table32[[#This Row],[C&amp;I CLM $ Collected]]</f>
        <v>5885.3343332249515</v>
      </c>
      <c r="E21" s="84">
        <f>Table3[[#This Row],[CLM $ Collected ]]/'1.) CLM Reference'!$B$4</f>
        <v>1.3875685858117629E-3</v>
      </c>
      <c r="F21" s="66">
        <f>Table32[[#This Row],[Residential Incentive Disbursements]]+Table32[[#This Row],[C&amp;I Incentive Disbursements]]</f>
        <v>750</v>
      </c>
      <c r="G21" s="84">
        <f>Table3[[#This Row],[Incentive Disbursements]]/'1.) CLM Reference'!$B$5</f>
        <v>2.9661898392734619E-4</v>
      </c>
      <c r="H21" s="66">
        <v>0</v>
      </c>
      <c r="I21" s="172">
        <f>Table32[[#This Row],[Residential CLM $ Collected]]/'1.) CLM Reference'!$B$4</f>
        <v>0</v>
      </c>
      <c r="J21" s="173">
        <v>0</v>
      </c>
      <c r="K21" s="84">
        <f>Table32[[#This Row],[Residential Incentive Disbursements]]/'1.) CLM Reference'!$B$5</f>
        <v>0</v>
      </c>
      <c r="L21" s="173">
        <v>5885.3343332249515</v>
      </c>
      <c r="M21" s="94">
        <f>Table32[[#This Row],[CLM $ Collected ]]/'1.) CLM Reference'!$B$4</f>
        <v>2.6116273386274933E-4</v>
      </c>
      <c r="N21" s="173">
        <v>750</v>
      </c>
      <c r="O21" s="92">
        <f>Table3[[#This Row],[Incentive Disbursements]]/'1.) CLM Reference'!$B$5</f>
        <v>2.9661898392734619E-4</v>
      </c>
    </row>
    <row r="22" spans="1:15" s="25" customFormat="1">
      <c r="A22" s="169" t="s">
        <v>69</v>
      </c>
      <c r="B22" s="170" t="s">
        <v>48</v>
      </c>
      <c r="C22" s="171" t="s">
        <v>68</v>
      </c>
      <c r="D22" s="66">
        <f>Table32[[#This Row],[Residential CLM $ Collected]]+Table32[[#This Row],[C&amp;I CLM $ Collected]]</f>
        <v>18975.355718335843</v>
      </c>
      <c r="E22" s="84">
        <f>Table3[[#This Row],[CLM $ Collected ]]/'1.) CLM Reference'!$B$4</f>
        <v>2.6718391977009694E-3</v>
      </c>
      <c r="F22" s="66">
        <f>Table32[[#This Row],[Residential Incentive Disbursements]]+Table32[[#This Row],[C&amp;I Incentive Disbursements]]</f>
        <v>0</v>
      </c>
      <c r="G22" s="84">
        <f>Table3[[#This Row],[Incentive Disbursements]]/'1.) CLM Reference'!$B$5</f>
        <v>2.0353752964820228E-3</v>
      </c>
      <c r="H22" s="66">
        <v>0</v>
      </c>
      <c r="I22" s="172">
        <f>Table32[[#This Row],[Residential CLM $ Collected]]/'1.) CLM Reference'!$B$4</f>
        <v>0</v>
      </c>
      <c r="J22" s="173">
        <v>0</v>
      </c>
      <c r="K22" s="84">
        <f>Table32[[#This Row],[Residential Incentive Disbursements]]/'1.) CLM Reference'!$B$5</f>
        <v>0</v>
      </c>
      <c r="L22" s="173">
        <v>18975.355718335843</v>
      </c>
      <c r="M22" s="94">
        <f>Table32[[#This Row],[CLM $ Collected ]]/'1.) CLM Reference'!$B$4</f>
        <v>8.4203470777219564E-4</v>
      </c>
      <c r="N22" s="173">
        <v>0</v>
      </c>
      <c r="O22" s="92">
        <f>Table3[[#This Row],[Incentive Disbursements]]/'1.) CLM Reference'!$B$5</f>
        <v>2.0353752964820228E-3</v>
      </c>
    </row>
    <row r="23" spans="1:15" s="25" customFormat="1">
      <c r="A23" s="169" t="s">
        <v>70</v>
      </c>
      <c r="B23" s="170" t="s">
        <v>48</v>
      </c>
      <c r="C23" s="171" t="s">
        <v>68</v>
      </c>
      <c r="D23" s="66">
        <f>Table32[[#This Row],[Residential CLM $ Collected]]+Table32[[#This Row],[C&amp;I CLM $ Collected]]</f>
        <v>73313.316168600737</v>
      </c>
      <c r="E23" s="84">
        <f>Table3[[#This Row],[CLM $ Collected ]]/'1.) CLM Reference'!$B$4</f>
        <v>4.7867156772039149E-3</v>
      </c>
      <c r="F23" s="66">
        <f>Table32[[#This Row],[Residential Incentive Disbursements]]+Table32[[#This Row],[C&amp;I Incentive Disbursements]]</f>
        <v>53135</v>
      </c>
      <c r="G23" s="84">
        <f>Table3[[#This Row],[Incentive Disbursements]]/'1.) CLM Reference'!$B$5</f>
        <v>5.3581904606566522E-3</v>
      </c>
      <c r="H23" s="66">
        <v>0</v>
      </c>
      <c r="I23" s="172">
        <f>Table32[[#This Row],[Residential CLM $ Collected]]/'1.) CLM Reference'!$B$4</f>
        <v>0</v>
      </c>
      <c r="J23" s="173">
        <v>0</v>
      </c>
      <c r="K23" s="84">
        <f>Table32[[#This Row],[Residential Incentive Disbursements]]/'1.) CLM Reference'!$B$5</f>
        <v>0</v>
      </c>
      <c r="L23" s="173">
        <v>73313.316168600737</v>
      </c>
      <c r="M23" s="94">
        <f>Table32[[#This Row],[CLM $ Collected ]]/'1.) CLM Reference'!$B$4</f>
        <v>3.2532911462727666E-3</v>
      </c>
      <c r="N23" s="173">
        <v>53135</v>
      </c>
      <c r="O23" s="92">
        <f>Table3[[#This Row],[Incentive Disbursements]]/'1.) CLM Reference'!$B$5</f>
        <v>5.3581904606566522E-3</v>
      </c>
    </row>
    <row r="24" spans="1:15" s="25" customFormat="1">
      <c r="A24" s="169" t="s">
        <v>71</v>
      </c>
      <c r="B24" s="170" t="s">
        <v>48</v>
      </c>
      <c r="C24" s="171" t="s">
        <v>68</v>
      </c>
      <c r="D24" s="66">
        <f>Table32[[#This Row],[Residential CLM $ Collected]]+Table32[[#This Row],[C&amp;I CLM $ Collected]]</f>
        <v>26414.662075849716</v>
      </c>
      <c r="E24" s="84">
        <f>Table3[[#This Row],[CLM $ Collected ]]/'1.) CLM Reference'!$B$4</f>
        <v>2.1320368460226169E-5</v>
      </c>
      <c r="F24" s="66">
        <f>Table32[[#This Row],[Residential Incentive Disbursements]]+Table32[[#This Row],[C&amp;I Incentive Disbursements]]</f>
        <v>75574</v>
      </c>
      <c r="G24" s="84">
        <f>Table3[[#This Row],[Incentive Disbursements]]/'1.) CLM Reference'!$B$5</f>
        <v>0</v>
      </c>
      <c r="H24" s="66">
        <v>0</v>
      </c>
      <c r="I24" s="172">
        <f>Table32[[#This Row],[Residential CLM $ Collected]]/'1.) CLM Reference'!$B$4</f>
        <v>0</v>
      </c>
      <c r="J24" s="173">
        <v>0</v>
      </c>
      <c r="K24" s="84">
        <f>Table32[[#This Row],[Residential Incentive Disbursements]]/'1.) CLM Reference'!$B$5</f>
        <v>0</v>
      </c>
      <c r="L24" s="173">
        <v>26414.662075849716</v>
      </c>
      <c r="M24" s="94">
        <f>Table32[[#This Row],[CLM $ Collected ]]/'1.) CLM Reference'!$B$4</f>
        <v>1.1721552202811651E-3</v>
      </c>
      <c r="N24" s="173">
        <v>75574</v>
      </c>
      <c r="O24" s="92">
        <f>Table3[[#This Row],[Incentive Disbursements]]/'1.) CLM Reference'!$B$5</f>
        <v>0</v>
      </c>
    </row>
    <row r="25" spans="1:15" s="25" customFormat="1">
      <c r="A25" s="169" t="s">
        <v>73</v>
      </c>
      <c r="B25" s="170" t="s">
        <v>48</v>
      </c>
      <c r="C25" s="171" t="s">
        <v>68</v>
      </c>
      <c r="D25" s="66">
        <f>Table32[[#This Row],[Residential CLM $ Collected]]+Table32[[#This Row],[C&amp;I CLM $ Collected]]</f>
        <v>14839.832664510734</v>
      </c>
      <c r="E25" s="84">
        <f>Table3[[#This Row],[CLM $ Collected ]]/'1.) CLM Reference'!$B$4</f>
        <v>6.6937725463190887E-3</v>
      </c>
      <c r="F25" s="66">
        <f>Table32[[#This Row],[Residential Incentive Disbursements]]+Table32[[#This Row],[C&amp;I Incentive Disbursements]]</f>
        <v>0</v>
      </c>
      <c r="G25" s="84">
        <f>Table3[[#This Row],[Incentive Disbursements]]/'1.) CLM Reference'!$B$5</f>
        <v>2.4501493233207734E-3</v>
      </c>
      <c r="H25" s="66">
        <v>0</v>
      </c>
      <c r="I25" s="172">
        <f>Table32[[#This Row],[Residential CLM $ Collected]]/'1.) CLM Reference'!$B$4</f>
        <v>0</v>
      </c>
      <c r="J25" s="173">
        <v>0</v>
      </c>
      <c r="K25" s="84">
        <f>Table32[[#This Row],[Residential Incentive Disbursements]]/'1.) CLM Reference'!$B$5</f>
        <v>0</v>
      </c>
      <c r="L25" s="173">
        <v>14839.832664510734</v>
      </c>
      <c r="M25" s="94">
        <f>Table32[[#This Row],[CLM $ Collected ]]/'1.) CLM Reference'!$B$4</f>
        <v>6.5852015353657148E-4</v>
      </c>
      <c r="N25" s="173">
        <v>0</v>
      </c>
      <c r="O25" s="92">
        <f>Table3[[#This Row],[Incentive Disbursements]]/'1.) CLM Reference'!$B$5</f>
        <v>2.4501493233207734E-3</v>
      </c>
    </row>
    <row r="26" spans="1:15" s="25" customFormat="1">
      <c r="A26" s="169" t="s">
        <v>74</v>
      </c>
      <c r="B26" s="170" t="s">
        <v>48</v>
      </c>
      <c r="C26" s="171" t="s">
        <v>68</v>
      </c>
      <c r="D26" s="66">
        <f>Table32[[#This Row],[Residential CLM $ Collected]]+Table32[[#This Row],[C&amp;I CLM $ Collected]]</f>
        <v>224947.0070282704</v>
      </c>
      <c r="E26" s="84">
        <f>Table3[[#This Row],[CLM $ Collected ]]/'1.) CLM Reference'!$B$4</f>
        <v>6.3707149820472217E-3</v>
      </c>
      <c r="F26" s="66">
        <f>Table32[[#This Row],[Residential Incentive Disbursements]]+Table32[[#This Row],[C&amp;I Incentive Disbursements]]</f>
        <v>55484</v>
      </c>
      <c r="G26" s="84">
        <f>Table3[[#This Row],[Incentive Disbursements]]/'1.) CLM Reference'!$B$5</f>
        <v>1.2578223031814745E-3</v>
      </c>
      <c r="H26" s="66">
        <v>0</v>
      </c>
      <c r="I26" s="172">
        <f>Table32[[#This Row],[Residential CLM $ Collected]]/'1.) CLM Reference'!$B$4</f>
        <v>0</v>
      </c>
      <c r="J26" s="173">
        <v>0</v>
      </c>
      <c r="K26" s="84">
        <f>Table32[[#This Row],[Residential Incentive Disbursements]]/'1.) CLM Reference'!$B$5</f>
        <v>0</v>
      </c>
      <c r="L26" s="173">
        <v>224947.0070282704</v>
      </c>
      <c r="M26" s="94">
        <f>Table32[[#This Row],[CLM $ Collected ]]/'1.) CLM Reference'!$B$4</f>
        <v>9.9820625309411295E-3</v>
      </c>
      <c r="N26" s="173">
        <v>55484</v>
      </c>
      <c r="O26" s="92">
        <f>Table3[[#This Row],[Incentive Disbursements]]/'1.) CLM Reference'!$B$5</f>
        <v>1.2578223031814745E-3</v>
      </c>
    </row>
    <row r="27" spans="1:15" s="25" customFormat="1">
      <c r="A27" s="169" t="s">
        <v>75</v>
      </c>
      <c r="B27" s="170" t="s">
        <v>48</v>
      </c>
      <c r="C27" s="171" t="s">
        <v>68</v>
      </c>
      <c r="D27" s="66">
        <f>Table32[[#This Row],[Residential CLM $ Collected]]+Table32[[#This Row],[C&amp;I CLM $ Collected]]</f>
        <v>8142.8872740368433</v>
      </c>
      <c r="E27" s="84">
        <f>Table3[[#This Row],[CLM $ Collected ]]/'1.) CLM Reference'!$B$4</f>
        <v>4.4359729783785854E-3</v>
      </c>
      <c r="F27" s="66">
        <f>Table32[[#This Row],[Residential Incentive Disbursements]]+Table32[[#This Row],[C&amp;I Incentive Disbursements]]</f>
        <v>252907</v>
      </c>
      <c r="G27" s="84">
        <f>Table3[[#This Row],[Incentive Disbursements]]/'1.) CLM Reference'!$B$5</f>
        <v>3.730288610941926E-3</v>
      </c>
      <c r="H27" s="66">
        <v>0</v>
      </c>
      <c r="I27" s="172">
        <f>Table32[[#This Row],[Residential CLM $ Collected]]/'1.) CLM Reference'!$B$4</f>
        <v>0</v>
      </c>
      <c r="J27" s="173">
        <v>0</v>
      </c>
      <c r="K27" s="84">
        <f>Table32[[#This Row],[Residential Incentive Disbursements]]/'1.) CLM Reference'!$B$5</f>
        <v>0</v>
      </c>
      <c r="L27" s="173">
        <v>8142.8872740368433</v>
      </c>
      <c r="M27" s="94">
        <f>Table32[[#This Row],[CLM $ Collected ]]/'1.) CLM Reference'!$B$4</f>
        <v>3.613420379566341E-4</v>
      </c>
      <c r="N27" s="173">
        <v>252907</v>
      </c>
      <c r="O27" s="92">
        <f>Table3[[#This Row],[Incentive Disbursements]]/'1.) CLM Reference'!$B$5</f>
        <v>3.730288610941926E-3</v>
      </c>
    </row>
    <row r="28" spans="1:15" s="25" customFormat="1">
      <c r="A28" s="169" t="s">
        <v>76</v>
      </c>
      <c r="B28" s="170" t="s">
        <v>48</v>
      </c>
      <c r="C28" s="171" t="s">
        <v>68</v>
      </c>
      <c r="D28" s="66">
        <f>Table32[[#This Row],[Residential CLM $ Collected]]+Table32[[#This Row],[C&amp;I CLM $ Collected]]</f>
        <v>17254.537143370144</v>
      </c>
      <c r="E28" s="84">
        <f>Table3[[#This Row],[CLM $ Collected ]]/'1.) CLM Reference'!$B$4</f>
        <v>2.4153615364462385E-3</v>
      </c>
      <c r="F28" s="66">
        <f>Table32[[#This Row],[Residential Incentive Disbursements]]+Table32[[#This Row],[C&amp;I Incentive Disbursements]]</f>
        <v>205978</v>
      </c>
      <c r="G28" s="84">
        <f>Table3[[#This Row],[Incentive Disbursements]]/'1.) CLM Reference'!$B$5</f>
        <v>8.2778735641579821E-4</v>
      </c>
      <c r="H28" s="66">
        <v>0</v>
      </c>
      <c r="I28" s="172">
        <f>Table32[[#This Row],[Residential CLM $ Collected]]/'1.) CLM Reference'!$B$4</f>
        <v>0</v>
      </c>
      <c r="J28" s="173">
        <v>0</v>
      </c>
      <c r="K28" s="84">
        <f>Table32[[#This Row],[Residential Incentive Disbursements]]/'1.) CLM Reference'!$B$5</f>
        <v>0</v>
      </c>
      <c r="L28" s="173">
        <v>17254.537143370144</v>
      </c>
      <c r="M28" s="94">
        <f>Table32[[#This Row],[CLM $ Collected ]]/'1.) CLM Reference'!$B$4</f>
        <v>7.6567308444304492E-4</v>
      </c>
      <c r="N28" s="173">
        <v>205978</v>
      </c>
      <c r="O28" s="92">
        <f>Table3[[#This Row],[Incentive Disbursements]]/'1.) CLM Reference'!$B$5</f>
        <v>8.2778735641579821E-4</v>
      </c>
    </row>
    <row r="29" spans="1:15" s="25" customFormat="1">
      <c r="A29" s="169" t="s">
        <v>77</v>
      </c>
      <c r="B29" s="170" t="s">
        <v>48</v>
      </c>
      <c r="C29" s="171" t="s">
        <v>49</v>
      </c>
      <c r="D29" s="66">
        <f>Table32[[#This Row],[Residential CLM $ Collected]]+Table32[[#This Row],[C&amp;I CLM $ Collected]]</f>
        <v>4064.5186279975264</v>
      </c>
      <c r="E29" s="84">
        <f>Table3[[#This Row],[CLM $ Collected ]]/'1.) CLM Reference'!$B$4</f>
        <v>1.6661172432776367E-3</v>
      </c>
      <c r="F29" s="66">
        <f>Table32[[#This Row],[Residential Incentive Disbursements]]+Table32[[#This Row],[C&amp;I Incentive Disbursements]]</f>
        <v>2540</v>
      </c>
      <c r="G29" s="84">
        <f>Table3[[#This Row],[Incentive Disbursements]]/'1.) CLM Reference'!$B$5</f>
        <v>1.0265263299708558E-3</v>
      </c>
      <c r="H29" s="66">
        <v>0</v>
      </c>
      <c r="I29" s="172">
        <f>Table32[[#This Row],[Residential CLM $ Collected]]/'1.) CLM Reference'!$B$4</f>
        <v>0</v>
      </c>
      <c r="J29" s="173">
        <v>0</v>
      </c>
      <c r="K29" s="84">
        <f>Table32[[#This Row],[Residential Incentive Disbursements]]/'1.) CLM Reference'!$B$5</f>
        <v>0</v>
      </c>
      <c r="L29" s="173">
        <v>4064.5186279975264</v>
      </c>
      <c r="M29" s="94">
        <f>Table32[[#This Row],[CLM $ Collected ]]/'1.) CLM Reference'!$B$4</f>
        <v>1.8036372049950146E-4</v>
      </c>
      <c r="N29" s="173">
        <v>2540</v>
      </c>
      <c r="O29" s="92">
        <f>Table3[[#This Row],[Incentive Disbursements]]/'1.) CLM Reference'!$B$5</f>
        <v>1.0265263299708558E-3</v>
      </c>
    </row>
    <row r="30" spans="1:15" s="25" customFormat="1">
      <c r="A30" s="169" t="s">
        <v>78</v>
      </c>
      <c r="B30" s="170" t="s">
        <v>48</v>
      </c>
      <c r="C30" s="171" t="s">
        <v>68</v>
      </c>
      <c r="D30" s="66">
        <f>Table32[[#This Row],[Residential CLM $ Collected]]+Table32[[#This Row],[C&amp;I CLM $ Collected]]</f>
        <v>19852.061860381196</v>
      </c>
      <c r="E30" s="84">
        <f>Table3[[#This Row],[CLM $ Collected ]]/'1.) CLM Reference'!$B$4</f>
        <v>1.114149764285586E-3</v>
      </c>
      <c r="F30" s="66">
        <f>Table32[[#This Row],[Residential Incentive Disbursements]]+Table32[[#This Row],[C&amp;I Incentive Disbursements]]</f>
        <v>700</v>
      </c>
      <c r="G30" s="84">
        <f>Table3[[#This Row],[Incentive Disbursements]]/'1.) CLM Reference'!$B$5</f>
        <v>4.0782817956647275E-4</v>
      </c>
      <c r="H30" s="66">
        <v>1120.9281268489317</v>
      </c>
      <c r="I30" s="172">
        <f>Table32[[#This Row],[Residential CLM $ Collected]]/'1.) CLM Reference'!$B$4</f>
        <v>4.9741380437618078E-5</v>
      </c>
      <c r="J30" s="173">
        <v>0</v>
      </c>
      <c r="K30" s="84">
        <f>Table32[[#This Row],[Residential Incentive Disbursements]]/'1.) CLM Reference'!$B$5</f>
        <v>0</v>
      </c>
      <c r="L30" s="173">
        <v>18731.133733532264</v>
      </c>
      <c r="M30" s="94">
        <f>Table32[[#This Row],[CLM $ Collected ]]/'1.) CLM Reference'!$B$4</f>
        <v>8.8093869519025026E-4</v>
      </c>
      <c r="N30" s="173">
        <v>700</v>
      </c>
      <c r="O30" s="92">
        <f>Table3[[#This Row],[Incentive Disbursements]]/'1.) CLM Reference'!$B$5</f>
        <v>4.0782817956647275E-4</v>
      </c>
    </row>
    <row r="31" spans="1:15" s="25" customFormat="1">
      <c r="A31" s="169" t="s">
        <v>79</v>
      </c>
      <c r="B31" s="170" t="s">
        <v>48</v>
      </c>
      <c r="C31" s="171" t="s">
        <v>68</v>
      </c>
      <c r="D31" s="66">
        <f>Table32[[#This Row],[Residential CLM $ Collected]]+Table32[[#This Row],[C&amp;I CLM $ Collected]]</f>
        <v>25224.022191523771</v>
      </c>
      <c r="E31" s="84">
        <f>Table3[[#This Row],[CLM $ Collected ]]/'1.) CLM Reference'!$B$4</f>
        <v>5.2896311486791555E-7</v>
      </c>
      <c r="F31" s="66">
        <f>Table32[[#This Row],[Residential Incentive Disbursements]]+Table32[[#This Row],[C&amp;I Incentive Disbursements]]</f>
        <v>0</v>
      </c>
      <c r="G31" s="84">
        <f>Table3[[#This Row],[Incentive Disbursements]]/'1.) CLM Reference'!$B$5</f>
        <v>0</v>
      </c>
      <c r="H31" s="66">
        <v>0</v>
      </c>
      <c r="I31" s="172">
        <f>Table32[[#This Row],[Residential CLM $ Collected]]/'1.) CLM Reference'!$B$4</f>
        <v>0</v>
      </c>
      <c r="J31" s="173">
        <v>0</v>
      </c>
      <c r="K31" s="84">
        <f>Table32[[#This Row],[Residential Incentive Disbursements]]/'1.) CLM Reference'!$B$5</f>
        <v>0</v>
      </c>
      <c r="L31" s="173">
        <v>25224.022191523771</v>
      </c>
      <c r="M31" s="94">
        <f>Table32[[#This Row],[CLM $ Collected ]]/'1.) CLM Reference'!$B$4</f>
        <v>1.1193203684901367E-3</v>
      </c>
      <c r="N31" s="173">
        <v>0</v>
      </c>
      <c r="O31" s="92">
        <f>Table3[[#This Row],[Incentive Disbursements]]/'1.) CLM Reference'!$B$5</f>
        <v>0</v>
      </c>
    </row>
    <row r="32" spans="1:15" s="25" customFormat="1">
      <c r="A32" s="169" t="s">
        <v>80</v>
      </c>
      <c r="B32" s="170" t="s">
        <v>48</v>
      </c>
      <c r="C32" s="171" t="s">
        <v>49</v>
      </c>
      <c r="D32" s="66">
        <f>Table32[[#This Row],[Residential CLM $ Collected]]+Table32[[#This Row],[C&amp;I CLM $ Collected]]</f>
        <v>12393.827144876874</v>
      </c>
      <c r="E32" s="84">
        <f>Table3[[#This Row],[CLM $ Collected ]]/'1.) CLM Reference'!$B$4</f>
        <v>9.5459916489061168E-4</v>
      </c>
      <c r="F32" s="66">
        <f>Table32[[#This Row],[Residential Incentive Disbursements]]+Table32[[#This Row],[C&amp;I Incentive Disbursements]]</f>
        <v>0</v>
      </c>
      <c r="G32" s="84">
        <f>Table3[[#This Row],[Incentive Disbursements]]/'1.) CLM Reference'!$B$5</f>
        <v>5.4331758494550076E-4</v>
      </c>
      <c r="H32" s="66">
        <v>0</v>
      </c>
      <c r="I32" s="172">
        <f>Table32[[#This Row],[Residential CLM $ Collected]]/'1.) CLM Reference'!$B$4</f>
        <v>0</v>
      </c>
      <c r="J32" s="173">
        <v>0</v>
      </c>
      <c r="K32" s="84">
        <f>Table32[[#This Row],[Residential Incentive Disbursements]]/'1.) CLM Reference'!$B$5</f>
        <v>0</v>
      </c>
      <c r="L32" s="173">
        <v>12393.827144876874</v>
      </c>
      <c r="M32" s="94">
        <f>Table32[[#This Row],[CLM $ Collected ]]/'1.) CLM Reference'!$B$4</f>
        <v>5.4997823350585149E-4</v>
      </c>
      <c r="N32" s="173">
        <v>0</v>
      </c>
      <c r="O32" s="92">
        <f>Table3[[#This Row],[Incentive Disbursements]]/'1.) CLM Reference'!$B$5</f>
        <v>5.4331758494550076E-4</v>
      </c>
    </row>
    <row r="33" spans="1:15" s="25" customFormat="1">
      <c r="A33" s="169" t="s">
        <v>82</v>
      </c>
      <c r="B33" s="170" t="s">
        <v>48</v>
      </c>
      <c r="C33" s="171" t="s">
        <v>68</v>
      </c>
      <c r="D33" s="66">
        <f>Table32[[#This Row],[Residential CLM $ Collected]]+Table32[[#This Row],[C&amp;I CLM $ Collected]]</f>
        <v>17265.063157081906</v>
      </c>
      <c r="E33" s="84">
        <f>Table3[[#This Row],[CLM $ Collected ]]/'1.) CLM Reference'!$B$4</f>
        <v>4.923890440296755E-3</v>
      </c>
      <c r="F33" s="66">
        <f>Table32[[#This Row],[Residential Incentive Disbursements]]+Table32[[#This Row],[C&amp;I Incentive Disbursements]]</f>
        <v>156616</v>
      </c>
      <c r="G33" s="84">
        <f>Table3[[#This Row],[Incentive Disbursements]]/'1.) CLM Reference'!$B$5</f>
        <v>5.581777092937586E-3</v>
      </c>
      <c r="H33" s="66">
        <v>0</v>
      </c>
      <c r="I33" s="172">
        <f>Table32[[#This Row],[Residential CLM $ Collected]]/'1.) CLM Reference'!$B$4</f>
        <v>0</v>
      </c>
      <c r="J33" s="173">
        <v>0</v>
      </c>
      <c r="K33" s="84">
        <f>Table32[[#This Row],[Residential Incentive Disbursements]]/'1.) CLM Reference'!$B$5</f>
        <v>0</v>
      </c>
      <c r="L33" s="173">
        <v>17265.063157081906</v>
      </c>
      <c r="M33" s="94">
        <f>Table32[[#This Row],[CLM $ Collected ]]/'1.) CLM Reference'!$B$4</f>
        <v>7.6614017813084461E-4</v>
      </c>
      <c r="N33" s="173">
        <v>156616</v>
      </c>
      <c r="O33" s="92">
        <f>Table3[[#This Row],[Incentive Disbursements]]/'1.) CLM Reference'!$B$5</f>
        <v>5.581777092937586E-3</v>
      </c>
    </row>
    <row r="34" spans="1:15" s="25" customFormat="1">
      <c r="A34" s="169" t="s">
        <v>83</v>
      </c>
      <c r="B34" s="170" t="s">
        <v>48</v>
      </c>
      <c r="C34" s="171" t="s">
        <v>68</v>
      </c>
      <c r="D34" s="66">
        <f>Table32[[#This Row],[Residential CLM $ Collected]]+Table32[[#This Row],[C&amp;I CLM $ Collected]]</f>
        <v>12996.11826278755</v>
      </c>
      <c r="E34" s="84">
        <f>Table3[[#This Row],[CLM $ Collected ]]/'1.) CLM Reference'!$B$4</f>
        <v>1.4512910227072293E-3</v>
      </c>
      <c r="F34" s="66">
        <f>Table32[[#This Row],[Residential Incentive Disbursements]]+Table32[[#This Row],[C&amp;I Incentive Disbursements]]</f>
        <v>0</v>
      </c>
      <c r="G34" s="84">
        <f>Table3[[#This Row],[Incentive Disbursements]]/'1.) CLM Reference'!$B$5</f>
        <v>4.9573708009109619E-4</v>
      </c>
      <c r="H34" s="66">
        <v>0</v>
      </c>
      <c r="I34" s="172">
        <f>Table32[[#This Row],[Residential CLM $ Collected]]/'1.) CLM Reference'!$B$4</f>
        <v>0</v>
      </c>
      <c r="J34" s="173">
        <v>0</v>
      </c>
      <c r="K34" s="84">
        <f>Table32[[#This Row],[Residential Incentive Disbursements]]/'1.) CLM Reference'!$B$5</f>
        <v>0</v>
      </c>
      <c r="L34" s="173">
        <v>12996.11826278755</v>
      </c>
      <c r="M34" s="94">
        <f>Table32[[#This Row],[CLM $ Collected ]]/'1.) CLM Reference'!$B$4</f>
        <v>5.7670500653670678E-4</v>
      </c>
      <c r="N34" s="173">
        <v>0</v>
      </c>
      <c r="O34" s="92">
        <f>Table3[[#This Row],[Incentive Disbursements]]/'1.) CLM Reference'!$B$5</f>
        <v>4.9573708009109619E-4</v>
      </c>
    </row>
    <row r="35" spans="1:15" s="25" customFormat="1">
      <c r="A35" s="169" t="s">
        <v>84</v>
      </c>
      <c r="B35" s="170" t="s">
        <v>48</v>
      </c>
      <c r="C35" s="171" t="s">
        <v>49</v>
      </c>
      <c r="D35" s="66">
        <f>Table32[[#This Row],[Residential CLM $ Collected]]+Table32[[#This Row],[C&amp;I CLM $ Collected]]</f>
        <v>64220.225323443425</v>
      </c>
      <c r="E35" s="84">
        <f>Table3[[#This Row],[CLM $ Collected ]]/'1.) CLM Reference'!$B$4</f>
        <v>2.2595011820505414E-3</v>
      </c>
      <c r="F35" s="66">
        <f>Table32[[#This Row],[Residential Incentive Disbursements]]+Table32[[#This Row],[C&amp;I Incentive Disbursements]]</f>
        <v>22531</v>
      </c>
      <c r="G35" s="84">
        <f>Table3[[#This Row],[Incentive Disbursements]]/'1.) CLM Reference'!$B$5</f>
        <v>1.8655820871152024E-3</v>
      </c>
      <c r="H35" s="66">
        <v>3090.2160254843529</v>
      </c>
      <c r="I35" s="172">
        <f>Table32[[#This Row],[Residential CLM $ Collected]]/'1.) CLM Reference'!$B$4</f>
        <v>1.3712887318667231E-4</v>
      </c>
      <c r="J35" s="173">
        <v>0</v>
      </c>
      <c r="K35" s="84">
        <f>Table32[[#This Row],[Residential Incentive Disbursements]]/'1.) CLM Reference'!$B$5</f>
        <v>0</v>
      </c>
      <c r="L35" s="173">
        <v>61130.00929795907</v>
      </c>
      <c r="M35" s="94">
        <f>Table32[[#This Row],[CLM $ Collected ]]/'1.) CLM Reference'!$B$4</f>
        <v>2.8497836597095811E-3</v>
      </c>
      <c r="N35" s="173">
        <v>22531</v>
      </c>
      <c r="O35" s="92">
        <f>Table3[[#This Row],[Incentive Disbursements]]/'1.) CLM Reference'!$B$5</f>
        <v>1.8655820871152024E-3</v>
      </c>
    </row>
    <row r="36" spans="1:15" s="25" customFormat="1">
      <c r="A36" s="169" t="s">
        <v>85</v>
      </c>
      <c r="B36" s="170" t="s">
        <v>48</v>
      </c>
      <c r="C36" s="171" t="s">
        <v>68</v>
      </c>
      <c r="D36" s="66">
        <f>Table32[[#This Row],[Residential CLM $ Collected]]+Table32[[#This Row],[C&amp;I CLM $ Collected]]</f>
        <v>5787.2762054890727</v>
      </c>
      <c r="E36" s="84">
        <f>Table3[[#This Row],[CLM $ Collected ]]/'1.) CLM Reference'!$B$4</f>
        <v>2.3780632860128229E-3</v>
      </c>
      <c r="F36" s="66">
        <f>Table32[[#This Row],[Residential Incentive Disbursements]]+Table32[[#This Row],[C&amp;I Incentive Disbursements]]</f>
        <v>0</v>
      </c>
      <c r="G36" s="84">
        <f>Table3[[#This Row],[Incentive Disbursements]]/'1.) CLM Reference'!$B$5</f>
        <v>6.0861929317037201E-3</v>
      </c>
      <c r="H36" s="66">
        <v>0</v>
      </c>
      <c r="I36" s="172">
        <f>Table32[[#This Row],[Residential CLM $ Collected]]/'1.) CLM Reference'!$B$4</f>
        <v>0</v>
      </c>
      <c r="J36" s="173">
        <v>0</v>
      </c>
      <c r="K36" s="84">
        <f>Table32[[#This Row],[Residential Incentive Disbursements]]/'1.) CLM Reference'!$B$5</f>
        <v>0</v>
      </c>
      <c r="L36" s="173">
        <v>5787.2762054890727</v>
      </c>
      <c r="M36" s="94">
        <f>Table32[[#This Row],[CLM $ Collected ]]/'1.) CLM Reference'!$B$4</f>
        <v>2.5681138740272044E-4</v>
      </c>
      <c r="N36" s="173">
        <v>0</v>
      </c>
      <c r="O36" s="92">
        <f>Table3[[#This Row],[Incentive Disbursements]]/'1.) CLM Reference'!$B$5</f>
        <v>6.0861929317037201E-3</v>
      </c>
    </row>
    <row r="37" spans="1:15" s="25" customFormat="1">
      <c r="A37" s="169" t="s">
        <v>86</v>
      </c>
      <c r="B37" s="170" t="s">
        <v>48</v>
      </c>
      <c r="C37" s="171" t="s">
        <v>49</v>
      </c>
      <c r="D37" s="66">
        <f>Table32[[#This Row],[Residential CLM $ Collected]]+Table32[[#This Row],[C&amp;I CLM $ Collected]]</f>
        <v>6100.9329474088272</v>
      </c>
      <c r="E37" s="84">
        <f>Table3[[#This Row],[CLM $ Collected ]]/'1.) CLM Reference'!$B$4</f>
        <v>2.4106910092995463E-3</v>
      </c>
      <c r="F37" s="66">
        <f>Table32[[#This Row],[Residential Incentive Disbursements]]+Table32[[#This Row],[C&amp;I Incentive Disbursements]]</f>
        <v>227809</v>
      </c>
      <c r="G37" s="84">
        <f>Table3[[#This Row],[Incentive Disbursements]]/'1.) CLM Reference'!$B$5</f>
        <v>1.3322522835327321E-3</v>
      </c>
      <c r="H37" s="66">
        <v>0</v>
      </c>
      <c r="I37" s="172">
        <f>Table32[[#This Row],[Residential CLM $ Collected]]/'1.) CLM Reference'!$B$4</f>
        <v>0</v>
      </c>
      <c r="J37" s="173">
        <v>0</v>
      </c>
      <c r="K37" s="84">
        <f>Table32[[#This Row],[Residential Incentive Disbursements]]/'1.) CLM Reference'!$B$5</f>
        <v>0</v>
      </c>
      <c r="L37" s="173">
        <v>6100.9329474088272</v>
      </c>
      <c r="M37" s="94">
        <f>Table32[[#This Row],[CLM $ Collected ]]/'1.) CLM Reference'!$B$4</f>
        <v>2.7072995983654156E-4</v>
      </c>
      <c r="N37" s="173">
        <v>227809</v>
      </c>
      <c r="O37" s="92">
        <f>Table3[[#This Row],[Incentive Disbursements]]/'1.) CLM Reference'!$B$5</f>
        <v>1.3322522835327321E-3</v>
      </c>
    </row>
    <row r="38" spans="1:15" s="25" customFormat="1">
      <c r="A38" s="169" t="s">
        <v>87</v>
      </c>
      <c r="B38" s="170" t="s">
        <v>48</v>
      </c>
      <c r="C38" s="171" t="s">
        <v>49</v>
      </c>
      <c r="D38" s="66">
        <f>Table32[[#This Row],[Residential CLM $ Collected]]+Table32[[#This Row],[C&amp;I CLM $ Collected]]</f>
        <v>3993.2372018091105</v>
      </c>
      <c r="E38" s="84">
        <f>Table3[[#This Row],[CLM $ Collected ]]/'1.) CLM Reference'!$B$4</f>
        <v>1.8814029775066983E-3</v>
      </c>
      <c r="F38" s="66">
        <f>Table32[[#This Row],[Residential Incentive Disbursements]]+Table32[[#This Row],[C&amp;I Incentive Disbursements]]</f>
        <v>0</v>
      </c>
      <c r="G38" s="84">
        <f>Table3[[#This Row],[Incentive Disbursements]]/'1.) CLM Reference'!$B$5</f>
        <v>6.2610635436947679E-3</v>
      </c>
      <c r="H38" s="66">
        <v>0</v>
      </c>
      <c r="I38" s="172">
        <f>Table32[[#This Row],[Residential CLM $ Collected]]/'1.) CLM Reference'!$B$4</f>
        <v>0</v>
      </c>
      <c r="J38" s="173">
        <v>0</v>
      </c>
      <c r="K38" s="84">
        <f>Table32[[#This Row],[Residential Incentive Disbursements]]/'1.) CLM Reference'!$B$5</f>
        <v>0</v>
      </c>
      <c r="L38" s="173">
        <v>3993.2372018091105</v>
      </c>
      <c r="M38" s="94">
        <f>Table32[[#This Row],[CLM $ Collected ]]/'1.) CLM Reference'!$B$4</f>
        <v>1.7720059482422628E-4</v>
      </c>
      <c r="N38" s="173">
        <v>0</v>
      </c>
      <c r="O38" s="92">
        <f>Table3[[#This Row],[Incentive Disbursements]]/'1.) CLM Reference'!$B$5</f>
        <v>6.2610635436947679E-3</v>
      </c>
    </row>
    <row r="39" spans="1:15" s="25" customFormat="1">
      <c r="A39" s="169" t="s">
        <v>88</v>
      </c>
      <c r="B39" s="170" t="s">
        <v>48</v>
      </c>
      <c r="C39" s="171" t="s">
        <v>49</v>
      </c>
      <c r="D39" s="66">
        <f>Table32[[#This Row],[Residential CLM $ Collected]]+Table32[[#This Row],[C&amp;I CLM $ Collected]]</f>
        <v>2421.1678206122474</v>
      </c>
      <c r="E39" s="84">
        <f>Table3[[#This Row],[CLM $ Collected ]]/'1.) CLM Reference'!$B$4</f>
        <v>2.4680898580979487E-3</v>
      </c>
      <c r="F39" s="66">
        <f>Table32[[#This Row],[Residential Incentive Disbursements]]+Table32[[#This Row],[C&amp;I Incentive Disbursements]]</f>
        <v>130</v>
      </c>
      <c r="G39" s="84">
        <f>Table3[[#This Row],[Incentive Disbursements]]/'1.) CLM Reference'!$B$5</f>
        <v>9.7231920649025472E-4</v>
      </c>
      <c r="H39" s="66">
        <v>0</v>
      </c>
      <c r="I39" s="172">
        <f>Table32[[#This Row],[Residential CLM $ Collected]]/'1.) CLM Reference'!$B$4</f>
        <v>0</v>
      </c>
      <c r="J39" s="173">
        <v>0</v>
      </c>
      <c r="K39" s="84">
        <f>Table32[[#This Row],[Residential Incentive Disbursements]]/'1.) CLM Reference'!$B$5</f>
        <v>0</v>
      </c>
      <c r="L39" s="173">
        <v>2421.1678206122474</v>
      </c>
      <c r="M39" s="94">
        <f>Table32[[#This Row],[CLM $ Collected ]]/'1.) CLM Reference'!$B$4</f>
        <v>1.0743974282003469E-4</v>
      </c>
      <c r="N39" s="173">
        <v>130</v>
      </c>
      <c r="O39" s="92">
        <f>Table3[[#This Row],[Incentive Disbursements]]/'1.) CLM Reference'!$B$5</f>
        <v>9.7231920649025472E-4</v>
      </c>
    </row>
    <row r="40" spans="1:15" s="25" customFormat="1">
      <c r="A40" s="169" t="s">
        <v>89</v>
      </c>
      <c r="B40" s="170" t="s">
        <v>144</v>
      </c>
      <c r="C40" s="171" t="s">
        <v>49</v>
      </c>
      <c r="D40" s="66">
        <f>Table32[[#This Row],[Residential CLM $ Collected]]+Table32[[#This Row],[C&amp;I CLM $ Collected]]</f>
        <v>0</v>
      </c>
      <c r="E40" s="84">
        <f>Table3[[#This Row],[CLM $ Collected ]]/'1.) CLM Reference'!$B$4</f>
        <v>1.1024781583288622E-3</v>
      </c>
      <c r="F40" s="66">
        <f>Table32[[#This Row],[Residential Incentive Disbursements]]+Table32[[#This Row],[C&amp;I Incentive Disbursements]]</f>
        <v>106552</v>
      </c>
      <c r="G40" s="84">
        <f>Table3[[#This Row],[Incentive Disbursements]]/'1.) CLM Reference'!$B$5</f>
        <v>2.8071219714587316E-4</v>
      </c>
      <c r="H40" s="66">
        <v>0</v>
      </c>
      <c r="I40" s="172">
        <f>Table32[[#This Row],[Residential CLM $ Collected]]/'1.) CLM Reference'!$B$4</f>
        <v>0</v>
      </c>
      <c r="J40" s="173">
        <v>0</v>
      </c>
      <c r="K40" s="84">
        <f>Table32[[#This Row],[Residential Incentive Disbursements]]/'1.) CLM Reference'!$B$5</f>
        <v>0</v>
      </c>
      <c r="L40" s="173">
        <v>0</v>
      </c>
      <c r="M40" s="94">
        <f>Table32[[#This Row],[CLM $ Collected ]]/'1.) CLM Reference'!$B$4</f>
        <v>0</v>
      </c>
      <c r="N40" s="173">
        <v>106552</v>
      </c>
      <c r="O40" s="92">
        <f>Table3[[#This Row],[Incentive Disbursements]]/'1.) CLM Reference'!$B$5</f>
        <v>2.8071219714587316E-4</v>
      </c>
    </row>
    <row r="41" spans="1:15" s="25" customFormat="1">
      <c r="A41" s="169" t="s">
        <v>89</v>
      </c>
      <c r="B41" s="170" t="s">
        <v>48</v>
      </c>
      <c r="C41" s="171" t="s">
        <v>49</v>
      </c>
      <c r="D41" s="66">
        <f>Table32[[#This Row],[Residential CLM $ Collected]]+Table32[[#This Row],[C&amp;I CLM $ Collected]]</f>
        <v>21502.984010962653</v>
      </c>
      <c r="E41" s="84">
        <f>Table3[[#This Row],[CLM $ Collected ]]/'1.) CLM Reference'!$B$4</f>
        <v>2.6803314935958627E-3</v>
      </c>
      <c r="F41" s="66">
        <f>Table32[[#This Row],[Residential Incentive Disbursements]]+Table32[[#This Row],[C&amp;I Incentive Disbursements]]</f>
        <v>19527</v>
      </c>
      <c r="G41" s="84">
        <f>Table3[[#This Row],[Incentive Disbursements]]/'1.) CLM Reference'!$B$5</f>
        <v>1.0662264564971918E-3</v>
      </c>
      <c r="H41" s="66">
        <v>0</v>
      </c>
      <c r="I41" s="172">
        <f>Table32[[#This Row],[Residential CLM $ Collected]]/'1.) CLM Reference'!$B$4</f>
        <v>0</v>
      </c>
      <c r="J41" s="173">
        <v>0</v>
      </c>
      <c r="K41" s="84">
        <f>Table32[[#This Row],[Residential Incentive Disbursements]]/'1.) CLM Reference'!$B$5</f>
        <v>0</v>
      </c>
      <c r="L41" s="173">
        <v>21502.984010962653</v>
      </c>
      <c r="M41" s="94">
        <f>Table32[[#This Row],[CLM $ Collected ]]/'1.) CLM Reference'!$B$4</f>
        <v>9.5419865253988873E-4</v>
      </c>
      <c r="N41" s="173">
        <v>19527</v>
      </c>
      <c r="O41" s="92">
        <f>Table3[[#This Row],[Incentive Disbursements]]/'1.) CLM Reference'!$B$5</f>
        <v>1.0662264564971918E-3</v>
      </c>
    </row>
    <row r="42" spans="1:15" s="25" customFormat="1">
      <c r="A42" s="169" t="s">
        <v>90</v>
      </c>
      <c r="B42" s="170" t="s">
        <v>48</v>
      </c>
      <c r="C42" s="171" t="s">
        <v>49</v>
      </c>
      <c r="D42" s="66">
        <f>Table32[[#This Row],[Residential CLM $ Collected]]+Table32[[#This Row],[C&amp;I CLM $ Collected]]</f>
        <v>3365.0003834334816</v>
      </c>
      <c r="E42" s="84">
        <f>Table3[[#This Row],[CLM $ Collected ]]/'1.) CLM Reference'!$B$4</f>
        <v>1.9299661755765392E-3</v>
      </c>
      <c r="F42" s="66">
        <f>Table32[[#This Row],[Residential Incentive Disbursements]]+Table32[[#This Row],[C&amp;I Incentive Disbursements]]</f>
        <v>1100</v>
      </c>
      <c r="G42" s="84">
        <f>Table3[[#This Row],[Incentive Disbursements]]/'1.) CLM Reference'!$B$5</f>
        <v>5.6885834648612733E-4</v>
      </c>
      <c r="H42" s="66">
        <v>0</v>
      </c>
      <c r="I42" s="172">
        <f>Table32[[#This Row],[Residential CLM $ Collected]]/'1.) CLM Reference'!$B$4</f>
        <v>0</v>
      </c>
      <c r="J42" s="173">
        <v>0</v>
      </c>
      <c r="K42" s="84">
        <f>Table32[[#This Row],[Residential Incentive Disbursements]]/'1.) CLM Reference'!$B$5</f>
        <v>0</v>
      </c>
      <c r="L42" s="173">
        <v>3365.0003834334816</v>
      </c>
      <c r="M42" s="94">
        <f>Table32[[#This Row],[CLM $ Collected ]]/'1.) CLM Reference'!$B$4</f>
        <v>1.4932247682607522E-4</v>
      </c>
      <c r="N42" s="173">
        <v>1100</v>
      </c>
      <c r="O42" s="92">
        <f>Table3[[#This Row],[Incentive Disbursements]]/'1.) CLM Reference'!$B$5</f>
        <v>5.6885834648612733E-4</v>
      </c>
    </row>
    <row r="43" spans="1:15" s="25" customFormat="1">
      <c r="A43" s="169" t="s">
        <v>91</v>
      </c>
      <c r="B43" s="170" t="s">
        <v>48</v>
      </c>
      <c r="C43" s="171" t="s">
        <v>49</v>
      </c>
      <c r="D43" s="66">
        <f>Table32[[#This Row],[Residential CLM $ Collected]]+Table32[[#This Row],[C&amp;I CLM $ Collected]]</f>
        <v>1297.1003563405102</v>
      </c>
      <c r="E43" s="84">
        <f>Table3[[#This Row],[CLM $ Collected ]]/'1.) CLM Reference'!$B$4</f>
        <v>5.4724272390713081E-3</v>
      </c>
      <c r="F43" s="66">
        <f>Table32[[#This Row],[Residential Incentive Disbursements]]+Table32[[#This Row],[C&amp;I Incentive Disbursements]]</f>
        <v>0</v>
      </c>
      <c r="G43" s="84">
        <f>Table3[[#This Row],[Incentive Disbursements]]/'1.) CLM Reference'!$B$5</f>
        <v>7.5732846927835523E-3</v>
      </c>
      <c r="H43" s="66">
        <v>0</v>
      </c>
      <c r="I43" s="172">
        <f>Table32[[#This Row],[Residential CLM $ Collected]]/'1.) CLM Reference'!$B$4</f>
        <v>0</v>
      </c>
      <c r="J43" s="173">
        <v>0</v>
      </c>
      <c r="K43" s="84">
        <f>Table32[[#This Row],[Residential Incentive Disbursements]]/'1.) CLM Reference'!$B$5</f>
        <v>0</v>
      </c>
      <c r="L43" s="173">
        <v>1297.1003563405102</v>
      </c>
      <c r="M43" s="94">
        <f>Table32[[#This Row],[CLM $ Collected ]]/'1.) CLM Reference'!$B$4</f>
        <v>5.755905373868689E-5</v>
      </c>
      <c r="N43" s="173">
        <v>0</v>
      </c>
      <c r="O43" s="92">
        <f>Table3[[#This Row],[Incentive Disbursements]]/'1.) CLM Reference'!$B$5</f>
        <v>7.5732846927835523E-3</v>
      </c>
    </row>
    <row r="44" spans="1:15" s="25" customFormat="1">
      <c r="A44" s="169" t="s">
        <v>92</v>
      </c>
      <c r="B44" s="170" t="s">
        <v>48</v>
      </c>
      <c r="C44" s="171" t="s">
        <v>49</v>
      </c>
      <c r="D44" s="66">
        <f>Table32[[#This Row],[Residential CLM $ Collected]]+Table32[[#This Row],[C&amp;I CLM $ Collected]]</f>
        <v>29494.167420715083</v>
      </c>
      <c r="E44" s="84">
        <f>Table3[[#This Row],[CLM $ Collected ]]/'1.) CLM Reference'!$B$4</f>
        <v>2.2999652214127135E-5</v>
      </c>
      <c r="F44" s="66">
        <f>Table32[[#This Row],[Residential Incentive Disbursements]]+Table32[[#This Row],[C&amp;I Incentive Disbursements]]</f>
        <v>150</v>
      </c>
      <c r="G44" s="84">
        <f>Table3[[#This Row],[Incentive Disbursements]]/'1.) CLM Reference'!$B$5</f>
        <v>2.3939061138431646E-4</v>
      </c>
      <c r="H44" s="66">
        <v>0</v>
      </c>
      <c r="I44" s="172">
        <f>Table32[[#This Row],[Residential CLM $ Collected]]/'1.) CLM Reference'!$B$4</f>
        <v>0</v>
      </c>
      <c r="J44" s="173">
        <v>0</v>
      </c>
      <c r="K44" s="84">
        <f>Table32[[#This Row],[Residential Incentive Disbursements]]/'1.) CLM Reference'!$B$5</f>
        <v>0</v>
      </c>
      <c r="L44" s="173">
        <v>29494.167420715083</v>
      </c>
      <c r="M44" s="94">
        <f>Table32[[#This Row],[CLM $ Collected ]]/'1.) CLM Reference'!$B$4</f>
        <v>1.3088088051539358E-3</v>
      </c>
      <c r="N44" s="173">
        <v>150</v>
      </c>
      <c r="O44" s="92">
        <f>Table3[[#This Row],[Incentive Disbursements]]/'1.) CLM Reference'!$B$5</f>
        <v>2.3939061138431646E-4</v>
      </c>
    </row>
    <row r="45" spans="1:15" s="25" customFormat="1">
      <c r="A45" s="169" t="s">
        <v>93</v>
      </c>
      <c r="B45" s="170" t="s">
        <v>48</v>
      </c>
      <c r="C45" s="171" t="s">
        <v>49</v>
      </c>
      <c r="D45" s="66">
        <f>Table32[[#This Row],[Residential CLM $ Collected]]+Table32[[#This Row],[C&amp;I CLM $ Collected]]</f>
        <v>11017.597018790932</v>
      </c>
      <c r="E45" s="84">
        <f>Table3[[#This Row],[CLM $ Collected ]]/'1.) CLM Reference'!$B$4</f>
        <v>1.7420842953599855E-3</v>
      </c>
      <c r="F45" s="66">
        <f>Table32[[#This Row],[Residential Incentive Disbursements]]+Table32[[#This Row],[C&amp;I Incentive Disbursements]]</f>
        <v>0</v>
      </c>
      <c r="G45" s="84">
        <f>Table3[[#This Row],[Incentive Disbursements]]/'1.) CLM Reference'!$B$5</f>
        <v>1.7804934512733177E-3</v>
      </c>
      <c r="H45" s="66">
        <v>0</v>
      </c>
      <c r="I45" s="172">
        <f>Table32[[#This Row],[Residential CLM $ Collected]]/'1.) CLM Reference'!$B$4</f>
        <v>0</v>
      </c>
      <c r="J45" s="173">
        <v>0</v>
      </c>
      <c r="K45" s="84">
        <f>Table32[[#This Row],[Residential Incentive Disbursements]]/'1.) CLM Reference'!$B$5</f>
        <v>0</v>
      </c>
      <c r="L45" s="173">
        <v>11017.597018790932</v>
      </c>
      <c r="M45" s="94">
        <f>Table32[[#This Row],[CLM $ Collected ]]/'1.) CLM Reference'!$B$4</f>
        <v>4.8890778248256498E-4</v>
      </c>
      <c r="N45" s="173">
        <v>0</v>
      </c>
      <c r="O45" s="92">
        <f>Table3[[#This Row],[Incentive Disbursements]]/'1.) CLM Reference'!$B$5</f>
        <v>1.7804934512733177E-3</v>
      </c>
    </row>
    <row r="46" spans="1:15" s="25" customFormat="1">
      <c r="A46" s="81" t="s">
        <v>94</v>
      </c>
      <c r="B46" s="82" t="s">
        <v>48</v>
      </c>
      <c r="C46" s="69" t="s">
        <v>68</v>
      </c>
      <c r="D46" s="66">
        <f>Table32[[#This Row],[Residential CLM $ Collected]]+Table32[[#This Row],[C&amp;I CLM $ Collected]]</f>
        <v>21832.152773089216</v>
      </c>
      <c r="E46" s="84">
        <f>Table3[[#This Row],[CLM $ Collected ]]/'1.) CLM Reference'!$B$4</f>
        <v>5.6542920102069978E-8</v>
      </c>
      <c r="F46" s="66">
        <f>Table32[[#This Row],[Residential Incentive Disbursements]]+Table32[[#This Row],[C&amp;I Incentive Disbursements]]</f>
        <v>297346</v>
      </c>
      <c r="G46" s="84">
        <f>Table3[[#This Row],[Incentive Disbursements]]/'1.) CLM Reference'!$B$5</f>
        <v>0</v>
      </c>
      <c r="H46" s="66">
        <v>0</v>
      </c>
      <c r="I46" s="84">
        <f>Table3[[#This Row],[CLM $ Collected ]]/'1.) CLM Reference'!$B$4</f>
        <v>5.6542920102069978E-8</v>
      </c>
      <c r="J46" s="66">
        <v>257877</v>
      </c>
      <c r="K46" s="84">
        <f>Table3[[#This Row],[Incentive Disbursements]]/'1.) CLM Reference'!$B$5</f>
        <v>0</v>
      </c>
      <c r="L46" s="66">
        <v>21832.152773089216</v>
      </c>
      <c r="M46" s="94">
        <f>Table32[[#This Row],[CLM $ Collected ]]/'1.) CLM Reference'!$B$4</f>
        <v>9.6880557356625687E-4</v>
      </c>
      <c r="N46" s="66">
        <v>39469</v>
      </c>
      <c r="O46" s="92">
        <f>Table3[[#This Row],[Incentive Disbursements]]/'1.) CLM Reference'!$B$5</f>
        <v>0</v>
      </c>
    </row>
    <row r="47" spans="1:15" s="25" customFormat="1">
      <c r="A47" s="81" t="s">
        <v>96</v>
      </c>
      <c r="B47" s="82" t="s">
        <v>48</v>
      </c>
      <c r="C47" s="69" t="s">
        <v>68</v>
      </c>
      <c r="D47" s="66">
        <f>Table32[[#This Row],[Residential CLM $ Collected]]+Table32[[#This Row],[C&amp;I CLM $ Collected]]</f>
        <v>5988.19380054865</v>
      </c>
      <c r="E47" s="84">
        <f>Table3[[#This Row],[CLM $ Collected ]]/'1.) CLM Reference'!$B$4</f>
        <v>2.6489163701065499E-3</v>
      </c>
      <c r="F47" s="66">
        <f>Table32[[#This Row],[Residential Incentive Disbursements]]+Table32[[#This Row],[C&amp;I Incentive Disbursements]]</f>
        <v>285</v>
      </c>
      <c r="G47" s="84">
        <f>Table3[[#This Row],[Incentive Disbursements]]/'1.) CLM Reference'!$B$5</f>
        <v>9.5365853235574078E-4</v>
      </c>
      <c r="H47" s="66">
        <v>0</v>
      </c>
      <c r="I47" s="84">
        <f>Table3[[#This Row],[CLM $ Collected ]]/'1.) CLM Reference'!$B$4</f>
        <v>2.6489163701065499E-3</v>
      </c>
      <c r="J47" s="66">
        <v>0</v>
      </c>
      <c r="K47" s="84">
        <f>Table3[[#This Row],[Incentive Disbursements]]/'1.) CLM Reference'!$B$5</f>
        <v>9.5365853235574078E-4</v>
      </c>
      <c r="L47" s="66">
        <v>5988.19380054865</v>
      </c>
      <c r="M47" s="94">
        <f>Table32[[#This Row],[CLM $ Collected ]]/'1.) CLM Reference'!$B$4</f>
        <v>2.6572714060142362E-4</v>
      </c>
      <c r="N47" s="66">
        <v>285</v>
      </c>
      <c r="O47" s="92">
        <f>Table3[[#This Row],[Incentive Disbursements]]/'1.) CLM Reference'!$B$5</f>
        <v>9.5365853235574078E-4</v>
      </c>
    </row>
    <row r="48" spans="1:15" s="25" customFormat="1">
      <c r="A48" s="81" t="s">
        <v>97</v>
      </c>
      <c r="B48" s="82" t="s">
        <v>48</v>
      </c>
      <c r="C48" s="69" t="s">
        <v>68</v>
      </c>
      <c r="D48" s="66">
        <f>Table32[[#This Row],[Residential CLM $ Collected]]+Table32[[#This Row],[C&amp;I CLM $ Collected]]</f>
        <v>9320.1388075890573</v>
      </c>
      <c r="E48" s="84">
        <f>Table3[[#This Row],[CLM $ Collected ]]/'1.) CLM Reference'!$B$4</f>
        <v>1.718298368771398E-3</v>
      </c>
      <c r="F48" s="66">
        <f>Table32[[#This Row],[Residential Incentive Disbursements]]+Table32[[#This Row],[C&amp;I Incentive Disbursements]]</f>
        <v>0</v>
      </c>
      <c r="G48" s="84">
        <f>Table3[[#This Row],[Incentive Disbursements]]/'1.) CLM Reference'!$B$5</f>
        <v>7.7159200036192488E-4</v>
      </c>
      <c r="H48" s="66">
        <v>0</v>
      </c>
      <c r="I48" s="84">
        <f>Table3[[#This Row],[CLM $ Collected ]]/'1.) CLM Reference'!$B$4</f>
        <v>1.718298368771398E-3</v>
      </c>
      <c r="J48" s="66">
        <v>0</v>
      </c>
      <c r="K48" s="84">
        <f>Table3[[#This Row],[Incentive Disbursements]]/'1.) CLM Reference'!$B$5</f>
        <v>7.7159200036192488E-4</v>
      </c>
      <c r="L48" s="66">
        <v>9320.1388075890573</v>
      </c>
      <c r="M48" s="94">
        <f>Table32[[#This Row],[CLM $ Collected ]]/'1.) CLM Reference'!$B$4</f>
        <v>4.1358277935528572E-4</v>
      </c>
      <c r="N48" s="66">
        <v>0</v>
      </c>
      <c r="O48" s="92">
        <f>Table3[[#This Row],[Incentive Disbursements]]/'1.) CLM Reference'!$B$5</f>
        <v>7.7159200036192488E-4</v>
      </c>
    </row>
    <row r="49" spans="1:15" s="25" customFormat="1">
      <c r="A49" s="81" t="s">
        <v>98</v>
      </c>
      <c r="B49" s="82" t="s">
        <v>48</v>
      </c>
      <c r="C49" s="69" t="s">
        <v>68</v>
      </c>
      <c r="D49" s="66">
        <f>Table32[[#This Row],[Residential CLM $ Collected]]+Table32[[#This Row],[C&amp;I CLM $ Collected]]</f>
        <v>1567.8220423307132</v>
      </c>
      <c r="E49" s="84">
        <f>Table3[[#This Row],[CLM $ Collected ]]/'1.) CLM Reference'!$B$4</f>
        <v>3.4332375554380324E-3</v>
      </c>
      <c r="F49" s="66">
        <f>Table32[[#This Row],[Residential Incentive Disbursements]]+Table32[[#This Row],[C&amp;I Incentive Disbursements]]</f>
        <v>0</v>
      </c>
      <c r="G49" s="84">
        <f>Table3[[#This Row],[Incentive Disbursements]]/'1.) CLM Reference'!$B$5</f>
        <v>1.5505799789110083E-3</v>
      </c>
      <c r="H49" s="66">
        <v>0</v>
      </c>
      <c r="I49" s="84">
        <f>Table3[[#This Row],[CLM $ Collected ]]/'1.) CLM Reference'!$B$4</f>
        <v>3.4332375554380324E-3</v>
      </c>
      <c r="J49" s="66">
        <v>0</v>
      </c>
      <c r="K49" s="84">
        <f>Table3[[#This Row],[Incentive Disbursements]]/'1.) CLM Reference'!$B$5</f>
        <v>1.5505799789110083E-3</v>
      </c>
      <c r="L49" s="66">
        <v>1567.8220423307132</v>
      </c>
      <c r="M49" s="94">
        <f>Table32[[#This Row],[CLM $ Collected ]]/'1.) CLM Reference'!$B$4</f>
        <v>6.9572375603851316E-5</v>
      </c>
      <c r="N49" s="66">
        <v>0</v>
      </c>
      <c r="O49" s="92">
        <f>Table3[[#This Row],[Incentive Disbursements]]/'1.) CLM Reference'!$B$5</f>
        <v>1.5505799789110083E-3</v>
      </c>
    </row>
    <row r="50" spans="1:15" s="25" customFormat="1">
      <c r="A50" s="81" t="s">
        <v>99</v>
      </c>
      <c r="B50" s="82" t="s">
        <v>48</v>
      </c>
      <c r="C50" s="69" t="s">
        <v>68</v>
      </c>
      <c r="D50" s="66">
        <f>Table32[[#This Row],[Residential CLM $ Collected]]+Table32[[#This Row],[C&amp;I CLM $ Collected]]</f>
        <v>4443.0857878064735</v>
      </c>
      <c r="E50" s="84">
        <f>Table3[[#This Row],[CLM $ Collected ]]/'1.) CLM Reference'!$B$4</f>
        <v>1.9814605914029741E-6</v>
      </c>
      <c r="F50" s="66">
        <f>Table32[[#This Row],[Residential Incentive Disbursements]]+Table32[[#This Row],[C&amp;I Incentive Disbursements]]</f>
        <v>0</v>
      </c>
      <c r="G50" s="84">
        <f>Table3[[#This Row],[Incentive Disbursements]]/'1.) CLM Reference'!$B$5</f>
        <v>0</v>
      </c>
      <c r="H50" s="66">
        <v>0</v>
      </c>
      <c r="I50" s="84">
        <f>Table3[[#This Row],[CLM $ Collected ]]/'1.) CLM Reference'!$B$4</f>
        <v>1.9814605914029741E-6</v>
      </c>
      <c r="J50" s="66">
        <v>0</v>
      </c>
      <c r="K50" s="84">
        <f>Table3[[#This Row],[Incentive Disbursements]]/'1.) CLM Reference'!$B$5</f>
        <v>0</v>
      </c>
      <c r="L50" s="66">
        <v>4443.0857878064735</v>
      </c>
      <c r="M50" s="94">
        <f>Table32[[#This Row],[CLM $ Collected ]]/'1.) CLM Reference'!$B$4</f>
        <v>1.9716270400808747E-4</v>
      </c>
      <c r="N50" s="66">
        <v>0</v>
      </c>
      <c r="O50" s="92">
        <f>Table3[[#This Row],[Incentive Disbursements]]/'1.) CLM Reference'!$B$5</f>
        <v>0</v>
      </c>
    </row>
    <row r="51" spans="1:15" s="25" customFormat="1">
      <c r="A51" s="81" t="s">
        <v>100</v>
      </c>
      <c r="B51" s="82" t="s">
        <v>48</v>
      </c>
      <c r="C51" s="69" t="s">
        <v>68</v>
      </c>
      <c r="D51" s="66">
        <f>Table32[[#This Row],[Residential CLM $ Collected]]+Table32[[#This Row],[C&amp;I CLM $ Collected]]</f>
        <v>150419.69061157989</v>
      </c>
      <c r="E51" s="84">
        <f>Table3[[#This Row],[CLM $ Collected ]]/'1.) CLM Reference'!$B$4</f>
        <v>5.2090613799811005E-3</v>
      </c>
      <c r="F51" s="66">
        <f>Table32[[#This Row],[Residential Incentive Disbursements]]+Table32[[#This Row],[C&amp;I Incentive Disbursements]]</f>
        <v>31728</v>
      </c>
      <c r="G51" s="84">
        <f>Table3[[#This Row],[Incentive Disbursements]]/'1.) CLM Reference'!$B$5</f>
        <v>3.3070846632315626E-3</v>
      </c>
      <c r="H51" s="66">
        <v>0</v>
      </c>
      <c r="I51" s="84">
        <f>Table3[[#This Row],[CLM $ Collected ]]/'1.) CLM Reference'!$B$4</f>
        <v>5.2090613799811005E-3</v>
      </c>
      <c r="J51" s="66">
        <v>0</v>
      </c>
      <c r="K51" s="84">
        <f>Table3[[#This Row],[Incentive Disbursements]]/'1.) CLM Reference'!$B$5</f>
        <v>3.3070846632315626E-3</v>
      </c>
      <c r="L51" s="66">
        <v>150419.69061157989</v>
      </c>
      <c r="M51" s="94">
        <f>Table32[[#This Row],[CLM $ Collected ]]/'1.) CLM Reference'!$B$4</f>
        <v>6.6748999126754627E-3</v>
      </c>
      <c r="N51" s="66">
        <v>31728</v>
      </c>
      <c r="O51" s="92">
        <f>Table3[[#This Row],[Incentive Disbursements]]/'1.) CLM Reference'!$B$5</f>
        <v>3.3070846632315626E-3</v>
      </c>
    </row>
    <row r="52" spans="1:15" s="25" customFormat="1">
      <c r="A52" s="81" t="s">
        <v>101</v>
      </c>
      <c r="B52" s="82" t="s">
        <v>48</v>
      </c>
      <c r="C52" s="69" t="s">
        <v>68</v>
      </c>
      <c r="D52" s="66">
        <f>Table32[[#This Row],[Residential CLM $ Collected]]+Table32[[#This Row],[C&amp;I CLM $ Collected]]</f>
        <v>34043.252013268058</v>
      </c>
      <c r="E52" s="84">
        <f>Table3[[#This Row],[CLM $ Collected ]]/'1.) CLM Reference'!$B$4</f>
        <v>1.3361337858902186E-6</v>
      </c>
      <c r="F52" s="66">
        <f>Table32[[#This Row],[Residential Incentive Disbursements]]+Table32[[#This Row],[C&amp;I Incentive Disbursements]]</f>
        <v>132590.02000000002</v>
      </c>
      <c r="G52" s="84">
        <f>Table3[[#This Row],[Incentive Disbursements]]/'1.) CLM Reference'!$B$5</f>
        <v>0</v>
      </c>
      <c r="H52" s="66">
        <v>0</v>
      </c>
      <c r="I52" s="84">
        <f>Table3[[#This Row],[CLM $ Collected ]]/'1.) CLM Reference'!$B$4</f>
        <v>1.3361337858902186E-6</v>
      </c>
      <c r="J52" s="66">
        <v>0</v>
      </c>
      <c r="K52" s="84">
        <f>Table3[[#This Row],[Incentive Disbursements]]/'1.) CLM Reference'!$B$5</f>
        <v>0</v>
      </c>
      <c r="L52" s="66">
        <v>34043.252013268058</v>
      </c>
      <c r="M52" s="94">
        <f>Table32[[#This Row],[CLM $ Collected ]]/'1.) CLM Reference'!$B$4</f>
        <v>1.5106752245444273E-3</v>
      </c>
      <c r="N52" s="66">
        <v>132590.02000000002</v>
      </c>
      <c r="O52" s="92">
        <f>Table3[[#This Row],[Incentive Disbursements]]/'1.) CLM Reference'!$B$5</f>
        <v>0</v>
      </c>
    </row>
    <row r="53" spans="1:15" s="25" customFormat="1">
      <c r="A53" s="81" t="s">
        <v>102</v>
      </c>
      <c r="B53" s="82" t="s">
        <v>48</v>
      </c>
      <c r="C53" s="69" t="s">
        <v>68</v>
      </c>
      <c r="D53" s="66">
        <f>Table32[[#This Row],[Residential CLM $ Collected]]+Table32[[#This Row],[C&amp;I CLM $ Collected]]</f>
        <v>5427.7297371241848</v>
      </c>
      <c r="E53" s="84">
        <f>Table3[[#This Row],[CLM $ Collected ]]/'1.) CLM Reference'!$B$4</f>
        <v>2.8545035594785338E-3</v>
      </c>
      <c r="F53" s="66">
        <f>Table32[[#This Row],[Residential Incentive Disbursements]]+Table32[[#This Row],[C&amp;I Incentive Disbursements]]</f>
        <v>0</v>
      </c>
      <c r="G53" s="84">
        <f>Table3[[#This Row],[Incentive Disbursements]]/'1.) CLM Reference'!$B$5</f>
        <v>1.6808799120347372E-3</v>
      </c>
      <c r="H53" s="66">
        <v>4483.7125073957268</v>
      </c>
      <c r="I53" s="84">
        <f>Table3[[#This Row],[CLM $ Collected ]]/'1.) CLM Reference'!$B$4</f>
        <v>2.8545035594785338E-3</v>
      </c>
      <c r="J53" s="66">
        <v>0</v>
      </c>
      <c r="K53" s="84">
        <f>Table3[[#This Row],[Incentive Disbursements]]/'1.) CLM Reference'!$B$5</f>
        <v>1.6808799120347372E-3</v>
      </c>
      <c r="L53" s="66">
        <v>944.01722972845789</v>
      </c>
      <c r="M53" s="94">
        <f>Table32[[#This Row],[CLM $ Collected ]]/'1.) CLM Reference'!$B$4</f>
        <v>2.408564503826146E-4</v>
      </c>
      <c r="N53" s="66">
        <v>0</v>
      </c>
      <c r="O53" s="92">
        <f>Table3[[#This Row],[Incentive Disbursements]]/'1.) CLM Reference'!$B$5</f>
        <v>1.6808799120347372E-3</v>
      </c>
    </row>
    <row r="54" spans="1:15" s="25" customFormat="1">
      <c r="A54" s="81" t="s">
        <v>103</v>
      </c>
      <c r="B54" s="82" t="s">
        <v>48</v>
      </c>
      <c r="C54" s="69" t="s">
        <v>68</v>
      </c>
      <c r="D54" s="66">
        <f>Table32[[#This Row],[Residential CLM $ Collected]]+Table32[[#This Row],[C&amp;I CLM $ Collected]]</f>
        <v>17076.795245167163</v>
      </c>
      <c r="E54" s="84">
        <f>Table3[[#This Row],[CLM $ Collected ]]/'1.) CLM Reference'!$B$4</f>
        <v>1.1113142187887273E-5</v>
      </c>
      <c r="F54" s="66">
        <f>Table32[[#This Row],[Residential Incentive Disbursements]]+Table32[[#This Row],[C&amp;I Incentive Disbursements]]</f>
        <v>0</v>
      </c>
      <c r="G54" s="84">
        <f>Table3[[#This Row],[Incentive Disbursements]]/'1.) CLM Reference'!$B$5</f>
        <v>0</v>
      </c>
      <c r="H54" s="66">
        <v>0</v>
      </c>
      <c r="I54" s="84">
        <f>Table3[[#This Row],[CLM $ Collected ]]/'1.) CLM Reference'!$B$4</f>
        <v>1.1113142187887273E-5</v>
      </c>
      <c r="J54" s="66">
        <v>0</v>
      </c>
      <c r="K54" s="84">
        <f>Table3[[#This Row],[Incentive Disbursements]]/'1.) CLM Reference'!$B$5</f>
        <v>0</v>
      </c>
      <c r="L54" s="66">
        <v>17076.795245167163</v>
      </c>
      <c r="M54" s="94">
        <f>Table32[[#This Row],[CLM $ Collected ]]/'1.) CLM Reference'!$B$4</f>
        <v>7.5778575682011122E-4</v>
      </c>
      <c r="N54" s="66">
        <v>0</v>
      </c>
      <c r="O54" s="92">
        <f>Table3[[#This Row],[Incentive Disbursements]]/'1.) CLM Reference'!$B$5</f>
        <v>0</v>
      </c>
    </row>
    <row r="55" spans="1:15" s="25" customFormat="1">
      <c r="A55" s="81" t="s">
        <v>103</v>
      </c>
      <c r="B55" s="82" t="s">
        <v>104</v>
      </c>
      <c r="C55" s="69" t="s">
        <v>68</v>
      </c>
      <c r="D55" s="66">
        <f>Table32[[#This Row],[Residential CLM $ Collected]]+Table32[[#This Row],[C&amp;I CLM $ Collected]]</f>
        <v>449.94091945097563</v>
      </c>
      <c r="E55" s="84">
        <f>Table3[[#This Row],[CLM $ Collected ]]/'1.) CLM Reference'!$B$4</f>
        <v>2.8206212389356288E-3</v>
      </c>
      <c r="F55" s="66">
        <f>Table32[[#This Row],[Residential Incentive Disbursements]]+Table32[[#This Row],[C&amp;I Incentive Disbursements]]</f>
        <v>0</v>
      </c>
      <c r="G55" s="84">
        <f>Table3[[#This Row],[Incentive Disbursements]]/'1.) CLM Reference'!$B$5</f>
        <v>1.4451218386096008E-3</v>
      </c>
      <c r="H55" s="66">
        <v>0</v>
      </c>
      <c r="I55" s="84">
        <f>Table3[[#This Row],[CLM $ Collected ]]/'1.) CLM Reference'!$B$4</f>
        <v>2.8206212389356288E-3</v>
      </c>
      <c r="J55" s="66">
        <v>0</v>
      </c>
      <c r="K55" s="84">
        <f>Table3[[#This Row],[Incentive Disbursements]]/'1.) CLM Reference'!$B$5</f>
        <v>1.4451218386096008E-3</v>
      </c>
      <c r="L55" s="66">
        <v>449.94091945097563</v>
      </c>
      <c r="M55" s="94">
        <f>Table32[[#This Row],[CLM $ Collected ]]/'1.) CLM Reference'!$B$4</f>
        <v>1.9966206496912101E-5</v>
      </c>
      <c r="N55" s="66">
        <v>0</v>
      </c>
      <c r="O55" s="92">
        <f>Table3[[#This Row],[Incentive Disbursements]]/'1.) CLM Reference'!$B$5</f>
        <v>1.4451218386096008E-3</v>
      </c>
    </row>
    <row r="56" spans="1:15" s="25" customFormat="1">
      <c r="A56" s="81" t="s">
        <v>105</v>
      </c>
      <c r="B56" s="82" t="s">
        <v>48</v>
      </c>
      <c r="C56" s="69" t="s">
        <v>68</v>
      </c>
      <c r="D56" s="66">
        <f>Table32[[#This Row],[Residential CLM $ Collected]]+Table32[[#This Row],[C&amp;I CLM $ Collected]]</f>
        <v>54597.786788728888</v>
      </c>
      <c r="E56" s="84">
        <f>Table3[[#This Row],[CLM $ Collected ]]/'1.) CLM Reference'!$B$4</f>
        <v>2.8157046681402315E-3</v>
      </c>
      <c r="F56" s="66">
        <f>Table32[[#This Row],[Residential Incentive Disbursements]]+Table32[[#This Row],[C&amp;I Incentive Disbursements]]</f>
        <v>3418</v>
      </c>
      <c r="G56" s="84">
        <f>Table3[[#This Row],[Incentive Disbursements]]/'1.) CLM Reference'!$B$5</f>
        <v>2.2252045800010473E-3</v>
      </c>
      <c r="H56" s="66">
        <v>0</v>
      </c>
      <c r="I56" s="84">
        <f>Table3[[#This Row],[CLM $ Collected ]]/'1.) CLM Reference'!$B$4</f>
        <v>2.8157046681402315E-3</v>
      </c>
      <c r="J56" s="66">
        <v>0</v>
      </c>
      <c r="K56" s="84">
        <f>Table3[[#This Row],[Incentive Disbursements]]/'1.) CLM Reference'!$B$5</f>
        <v>2.2252045800010473E-3</v>
      </c>
      <c r="L56" s="66">
        <v>54597.786788728888</v>
      </c>
      <c r="M56" s="94">
        <f>Table32[[#This Row],[CLM $ Collected ]]/'1.) CLM Reference'!$B$4</f>
        <v>2.4227862774257318E-3</v>
      </c>
      <c r="N56" s="66">
        <v>3418</v>
      </c>
      <c r="O56" s="92">
        <f>Table3[[#This Row],[Incentive Disbursements]]/'1.) CLM Reference'!$B$5</f>
        <v>2.2252045800010473E-3</v>
      </c>
    </row>
    <row r="57" spans="1:15" s="25" customFormat="1">
      <c r="A57" s="81" t="s">
        <v>106</v>
      </c>
      <c r="B57" s="82" t="s">
        <v>48</v>
      </c>
      <c r="C57" s="69" t="s">
        <v>68</v>
      </c>
      <c r="D57" s="66">
        <f>Table32[[#This Row],[Residential CLM $ Collected]]+Table32[[#This Row],[C&amp;I CLM $ Collected]]</f>
        <v>50554.504855062107</v>
      </c>
      <c r="E57" s="84">
        <f>Table3[[#This Row],[CLM $ Collected ]]/'1.) CLM Reference'!$B$4</f>
        <v>2.2801547128117347E-7</v>
      </c>
      <c r="F57" s="66">
        <f>Table32[[#This Row],[Residential Incentive Disbursements]]+Table32[[#This Row],[C&amp;I Incentive Disbursements]]</f>
        <v>10431</v>
      </c>
      <c r="G57" s="84">
        <f>Table3[[#This Row],[Incentive Disbursements]]/'1.) CLM Reference'!$B$5</f>
        <v>0</v>
      </c>
      <c r="H57" s="66">
        <v>0</v>
      </c>
      <c r="I57" s="84">
        <f>Table3[[#This Row],[CLM $ Collected ]]/'1.) CLM Reference'!$B$4</f>
        <v>2.2801547128117347E-7</v>
      </c>
      <c r="J57" s="66">
        <v>0</v>
      </c>
      <c r="K57" s="84">
        <f>Table3[[#This Row],[Incentive Disbursements]]/'1.) CLM Reference'!$B$5</f>
        <v>0</v>
      </c>
      <c r="L57" s="66">
        <v>50554.504855062107</v>
      </c>
      <c r="M57" s="94">
        <f>Table32[[#This Row],[CLM $ Collected ]]/'1.) CLM Reference'!$B$4</f>
        <v>2.2433649389279318E-3</v>
      </c>
      <c r="N57" s="66">
        <v>10431</v>
      </c>
      <c r="O57" s="92">
        <f>Table3[[#This Row],[Incentive Disbursements]]/'1.) CLM Reference'!$B$5</f>
        <v>0</v>
      </c>
    </row>
    <row r="58" spans="1:15" s="25" customFormat="1">
      <c r="A58" s="81" t="s">
        <v>107</v>
      </c>
      <c r="B58" s="82" t="s">
        <v>72</v>
      </c>
      <c r="C58" s="69" t="s">
        <v>49</v>
      </c>
      <c r="D58" s="66">
        <f>Table32[[#This Row],[Residential CLM $ Collected]]+Table32[[#This Row],[C&amp;I CLM $ Collected]]</f>
        <v>19361.401887887354</v>
      </c>
      <c r="E58" s="84">
        <f>Table3[[#This Row],[CLM $ Collected ]]/'1.) CLM Reference'!$B$4</f>
        <v>5.507403337333142E-6</v>
      </c>
      <c r="F58" s="66">
        <f>Table32[[#This Row],[Residential Incentive Disbursements]]+Table32[[#This Row],[C&amp;I Incentive Disbursements]]</f>
        <v>3000</v>
      </c>
      <c r="G58" s="84">
        <f>Table3[[#This Row],[Incentive Disbursements]]/'1.) CLM Reference'!$B$5</f>
        <v>0</v>
      </c>
      <c r="H58" s="66">
        <v>0</v>
      </c>
      <c r="I58" s="84">
        <f>Table3[[#This Row],[CLM $ Collected ]]/'1.) CLM Reference'!$B$4</f>
        <v>5.507403337333142E-6</v>
      </c>
      <c r="J58" s="66">
        <v>3000</v>
      </c>
      <c r="K58" s="84">
        <f>Table3[[#This Row],[Incentive Disbursements]]/'1.) CLM Reference'!$B$5</f>
        <v>0</v>
      </c>
      <c r="L58" s="66">
        <v>19361.401887887354</v>
      </c>
      <c r="M58" s="94">
        <f>Table32[[#This Row],[CLM $ Collected ]]/'1.) CLM Reference'!$B$4</f>
        <v>8.5916557363790232E-4</v>
      </c>
      <c r="N58" s="66">
        <v>0</v>
      </c>
      <c r="O58" s="92">
        <f>Table3[[#This Row],[Incentive Disbursements]]/'1.) CLM Reference'!$B$5</f>
        <v>0</v>
      </c>
    </row>
    <row r="59" spans="1:15" s="25" customFormat="1">
      <c r="A59" s="81" t="s">
        <v>108</v>
      </c>
      <c r="B59" s="82" t="s">
        <v>72</v>
      </c>
      <c r="C59" s="69" t="s">
        <v>49</v>
      </c>
      <c r="D59" s="66">
        <f>Table32[[#This Row],[Residential CLM $ Collected]]+Table32[[#This Row],[C&amp;I CLM $ Collected]]</f>
        <v>20546.594098450194</v>
      </c>
      <c r="E59" s="84">
        <f>Table3[[#This Row],[CLM $ Collected ]]/'1.) CLM Reference'!$B$4</f>
        <v>1.5689525372609319E-3</v>
      </c>
      <c r="F59" s="66">
        <f>Table32[[#This Row],[Residential Incentive Disbursements]]+Table32[[#This Row],[C&amp;I Incentive Disbursements]]</f>
        <v>37851.880000000005</v>
      </c>
      <c r="G59" s="84">
        <f>Table3[[#This Row],[Incentive Disbursements]]/'1.) CLM Reference'!$B$5</f>
        <v>1.1724891517808894E-3</v>
      </c>
      <c r="H59" s="66">
        <v>0</v>
      </c>
      <c r="I59" s="84">
        <f>Table3[[#This Row],[CLM $ Collected ]]/'1.) CLM Reference'!$B$4</f>
        <v>1.5689525372609319E-3</v>
      </c>
      <c r="J59" s="66">
        <v>0</v>
      </c>
      <c r="K59" s="84">
        <f>Table3[[#This Row],[Incentive Disbursements]]/'1.) CLM Reference'!$B$5</f>
        <v>1.1724891517808894E-3</v>
      </c>
      <c r="L59" s="66">
        <v>20546.594098450194</v>
      </c>
      <c r="M59" s="94">
        <f>Table32[[#This Row],[CLM $ Collected ]]/'1.) CLM Reference'!$B$4</f>
        <v>9.1175868395892913E-4</v>
      </c>
      <c r="N59" s="66">
        <v>37851.880000000005</v>
      </c>
      <c r="O59" s="92">
        <f>Table3[[#This Row],[Incentive Disbursements]]/'1.) CLM Reference'!$B$5</f>
        <v>1.1724891517808894E-3</v>
      </c>
    </row>
    <row r="60" spans="1:15" s="25" customFormat="1">
      <c r="A60" s="81" t="s">
        <v>109</v>
      </c>
      <c r="B60" s="82" t="s">
        <v>72</v>
      </c>
      <c r="C60" s="69" t="s">
        <v>49</v>
      </c>
      <c r="D60" s="66">
        <f>Table32[[#This Row],[Residential CLM $ Collected]]+Table32[[#This Row],[C&amp;I CLM $ Collected]]</f>
        <v>68678.084463827821</v>
      </c>
      <c r="E60" s="84">
        <f>Table3[[#This Row],[CLM $ Collected ]]/'1.) CLM Reference'!$B$4</f>
        <v>6.9824360356480113E-6</v>
      </c>
      <c r="F60" s="66">
        <f>Table32[[#This Row],[Residential Incentive Disbursements]]+Table32[[#This Row],[C&amp;I Incentive Disbursements]]</f>
        <v>144168</v>
      </c>
      <c r="G60" s="84">
        <f>Table3[[#This Row],[Incentive Disbursements]]/'1.) CLM Reference'!$B$5</f>
        <v>0</v>
      </c>
      <c r="H60" s="66">
        <v>0</v>
      </c>
      <c r="I60" s="84">
        <f>Table3[[#This Row],[CLM $ Collected ]]/'1.) CLM Reference'!$B$4</f>
        <v>6.9824360356480113E-6</v>
      </c>
      <c r="J60" s="66">
        <v>0</v>
      </c>
      <c r="K60" s="84">
        <f>Table3[[#This Row],[Incentive Disbursements]]/'1.) CLM Reference'!$B$5</f>
        <v>0</v>
      </c>
      <c r="L60" s="66">
        <v>68678.084463827821</v>
      </c>
      <c r="M60" s="94">
        <f>Table32[[#This Row],[CLM $ Collected ]]/'1.) CLM Reference'!$B$4</f>
        <v>3.0476019338058088E-3</v>
      </c>
      <c r="N60" s="66">
        <v>144168</v>
      </c>
      <c r="O60" s="92">
        <f>Table3[[#This Row],[Incentive Disbursements]]/'1.) CLM Reference'!$B$5</f>
        <v>0</v>
      </c>
    </row>
    <row r="61" spans="1:15" s="25" customFormat="1">
      <c r="A61" s="81" t="s">
        <v>110</v>
      </c>
      <c r="B61" s="82" t="s">
        <v>72</v>
      </c>
      <c r="C61" s="69" t="s">
        <v>49</v>
      </c>
      <c r="D61" s="66">
        <f>Table32[[#This Row],[Residential CLM $ Collected]]+Table32[[#This Row],[C&amp;I CLM $ Collected]]</f>
        <v>65994.338767833935</v>
      </c>
      <c r="E61" s="84">
        <f>Table3[[#This Row],[CLM $ Collected ]]/'1.) CLM Reference'!$B$4</f>
        <v>3.0916271528061523E-3</v>
      </c>
      <c r="F61" s="66">
        <f>Table32[[#This Row],[Residential Incentive Disbursements]]+Table32[[#This Row],[C&amp;I Incentive Disbursements]]</f>
        <v>26394</v>
      </c>
      <c r="G61" s="84">
        <f>Table3[[#This Row],[Incentive Disbursements]]/'1.) CLM Reference'!$B$5</f>
        <v>4.6359501592908806E-3</v>
      </c>
      <c r="H61" s="66">
        <v>0</v>
      </c>
      <c r="I61" s="84">
        <f>Table3[[#This Row],[CLM $ Collected ]]/'1.) CLM Reference'!$B$4</f>
        <v>3.0916271528061523E-3</v>
      </c>
      <c r="J61" s="66">
        <v>0</v>
      </c>
      <c r="K61" s="84">
        <f>Table3[[#This Row],[Incentive Disbursements]]/'1.) CLM Reference'!$B$5</f>
        <v>4.6359501592908806E-3</v>
      </c>
      <c r="L61" s="66">
        <v>65994.338767833935</v>
      </c>
      <c r="M61" s="94">
        <f>Table32[[#This Row],[CLM $ Collected ]]/'1.) CLM Reference'!$B$4</f>
        <v>2.9285102521316967E-3</v>
      </c>
      <c r="N61" s="66">
        <v>26394</v>
      </c>
      <c r="O61" s="92">
        <f>Table3[[#This Row],[Incentive Disbursements]]/'1.) CLM Reference'!$B$5</f>
        <v>4.6359501592908806E-3</v>
      </c>
    </row>
    <row r="62" spans="1:15" s="25" customFormat="1">
      <c r="A62" s="81" t="s">
        <v>111</v>
      </c>
      <c r="B62" s="82" t="s">
        <v>72</v>
      </c>
      <c r="C62" s="69" t="s">
        <v>49</v>
      </c>
      <c r="D62" s="66">
        <f>Table32[[#This Row],[Residential CLM $ Collected]]+Table32[[#This Row],[C&amp;I CLM $ Collected]]</f>
        <v>39840.223231386386</v>
      </c>
      <c r="E62" s="84">
        <f>Table3[[#This Row],[CLM $ Collected ]]/'1.) CLM Reference'!$B$4</f>
        <v>3.5298351933284986E-6</v>
      </c>
      <c r="F62" s="66">
        <f>Table32[[#This Row],[Residential Incentive Disbursements]]+Table32[[#This Row],[C&amp;I Incentive Disbursements]]</f>
        <v>440</v>
      </c>
      <c r="G62" s="84">
        <f>Table3[[#This Row],[Incentive Disbursements]]/'1.) CLM Reference'!$B$5</f>
        <v>0</v>
      </c>
      <c r="H62" s="66">
        <v>0</v>
      </c>
      <c r="I62" s="84">
        <f>Table3[[#This Row],[CLM $ Collected ]]/'1.) CLM Reference'!$B$4</f>
        <v>3.5298351933284986E-6</v>
      </c>
      <c r="J62" s="66">
        <v>0</v>
      </c>
      <c r="K62" s="84">
        <f>Table3[[#This Row],[Incentive Disbursements]]/'1.) CLM Reference'!$B$5</f>
        <v>0</v>
      </c>
      <c r="L62" s="66">
        <v>39840.223231386386</v>
      </c>
      <c r="M62" s="94">
        <f>Table32[[#This Row],[CLM $ Collected ]]/'1.) CLM Reference'!$B$4</f>
        <v>1.7679168298174895E-3</v>
      </c>
      <c r="N62" s="66">
        <v>440</v>
      </c>
      <c r="O62" s="92">
        <f>Table3[[#This Row],[Incentive Disbursements]]/'1.) CLM Reference'!$B$5</f>
        <v>0</v>
      </c>
    </row>
    <row r="63" spans="1:15" s="25" customFormat="1">
      <c r="A63" s="81" t="s">
        <v>112</v>
      </c>
      <c r="B63" s="82" t="s">
        <v>72</v>
      </c>
      <c r="C63" s="69" t="s">
        <v>49</v>
      </c>
      <c r="D63" s="66">
        <f>Table32[[#This Row],[Residential CLM $ Collected]]+Table32[[#This Row],[C&amp;I CLM $ Collected]]</f>
        <v>31330.495146149311</v>
      </c>
      <c r="E63" s="84">
        <f>Table3[[#This Row],[CLM $ Collected ]]/'1.) CLM Reference'!$B$4</f>
        <v>8.5365878489752683E-4</v>
      </c>
      <c r="F63" s="66">
        <f>Table32[[#This Row],[Residential Incentive Disbursements]]+Table32[[#This Row],[C&amp;I Incentive Disbursements]]</f>
        <v>0</v>
      </c>
      <c r="G63" s="84">
        <f>Table3[[#This Row],[Incentive Disbursements]]/'1.) CLM Reference'!$B$5</f>
        <v>3.4051878866706953E-5</v>
      </c>
      <c r="H63" s="66">
        <v>0</v>
      </c>
      <c r="I63" s="84">
        <f>Table3[[#This Row],[CLM $ Collected ]]/'1.) CLM Reference'!$B$4</f>
        <v>8.5365878489752683E-4</v>
      </c>
      <c r="J63" s="66">
        <v>0</v>
      </c>
      <c r="K63" s="84">
        <f>Table3[[#This Row],[Incentive Disbursements]]/'1.) CLM Reference'!$B$5</f>
        <v>3.4051878866706953E-5</v>
      </c>
      <c r="L63" s="66">
        <v>31330.495146149311</v>
      </c>
      <c r="M63" s="94">
        <f>Table32[[#This Row],[CLM $ Collected ]]/'1.) CLM Reference'!$B$4</f>
        <v>1.3902961671097304E-3</v>
      </c>
      <c r="N63" s="66">
        <v>0</v>
      </c>
      <c r="O63" s="92">
        <f>Table3[[#This Row],[Incentive Disbursements]]/'1.) CLM Reference'!$B$5</f>
        <v>3.4051878866706953E-5</v>
      </c>
    </row>
    <row r="64" spans="1:15" s="25" customFormat="1">
      <c r="A64" s="81" t="s">
        <v>113</v>
      </c>
      <c r="B64" s="82" t="s">
        <v>72</v>
      </c>
      <c r="C64" s="69" t="s">
        <v>49</v>
      </c>
      <c r="D64" s="66">
        <f>Table32[[#This Row],[Residential CLM $ Collected]]+Table32[[#This Row],[C&amp;I CLM $ Collected]]</f>
        <v>57311.743990744588</v>
      </c>
      <c r="E64" s="84">
        <f>Table3[[#This Row],[CLM $ Collected ]]/'1.) CLM Reference'!$B$4</f>
        <v>1.2976190432119971E-6</v>
      </c>
      <c r="F64" s="66">
        <f>Table32[[#This Row],[Residential Incentive Disbursements]]+Table32[[#This Row],[C&amp;I Incentive Disbursements]]</f>
        <v>59165</v>
      </c>
      <c r="G64" s="84">
        <f>Table3[[#This Row],[Incentive Disbursements]]/'1.) CLM Reference'!$B$5</f>
        <v>0</v>
      </c>
      <c r="H64" s="66">
        <v>0</v>
      </c>
      <c r="I64" s="84">
        <f>Table3[[#This Row],[CLM $ Collected ]]/'1.) CLM Reference'!$B$4</f>
        <v>1.2976190432119971E-6</v>
      </c>
      <c r="J64" s="66">
        <v>0</v>
      </c>
      <c r="K64" s="84">
        <f>Table3[[#This Row],[Incentive Disbursements]]/'1.) CLM Reference'!$B$5</f>
        <v>0</v>
      </c>
      <c r="L64" s="66">
        <v>57311.743990744588</v>
      </c>
      <c r="M64" s="94">
        <f>Table32[[#This Row],[CLM $ Collected ]]/'1.) CLM Reference'!$B$4</f>
        <v>2.5432185999300898E-3</v>
      </c>
      <c r="N64" s="66">
        <v>59165</v>
      </c>
      <c r="O64" s="92">
        <f>Table3[[#This Row],[Incentive Disbursements]]/'1.) CLM Reference'!$B$5</f>
        <v>0</v>
      </c>
    </row>
    <row r="65" spans="1:15" s="25" customFormat="1">
      <c r="A65" s="81" t="s">
        <v>116</v>
      </c>
      <c r="B65" s="82" t="s">
        <v>72</v>
      </c>
      <c r="C65" s="69" t="s">
        <v>49</v>
      </c>
      <c r="D65" s="66">
        <f>Table32[[#This Row],[Residential CLM $ Collected]]+Table32[[#This Row],[C&amp;I CLM $ Collected]]</f>
        <v>1651.6608182103535</v>
      </c>
      <c r="E65" s="84">
        <f>Table3[[#This Row],[CLM $ Collected ]]/'1.) CLM Reference'!$B$4</f>
        <v>2.3755575742165596E-3</v>
      </c>
      <c r="F65" s="66">
        <f>Table32[[#This Row],[Residential Incentive Disbursements]]+Table32[[#This Row],[C&amp;I Incentive Disbursements]]</f>
        <v>0</v>
      </c>
      <c r="G65" s="84">
        <f>Table3[[#This Row],[Incentive Disbursements]]/'1.) CLM Reference'!$B$5</f>
        <v>2.8024891425775952E-3</v>
      </c>
      <c r="H65" s="66">
        <v>0</v>
      </c>
      <c r="I65" s="84">
        <f>Table3[[#This Row],[CLM $ Collected ]]/'1.) CLM Reference'!$B$4</f>
        <v>2.3755575742165596E-3</v>
      </c>
      <c r="J65" s="66">
        <v>0</v>
      </c>
      <c r="K65" s="84">
        <f>Table3[[#This Row],[Incentive Disbursements]]/'1.) CLM Reference'!$B$5</f>
        <v>2.8024891425775952E-3</v>
      </c>
      <c r="L65" s="66">
        <v>1651.6608182103535</v>
      </c>
      <c r="M65" s="94">
        <f>Table32[[#This Row],[CLM $ Collected ]]/'1.) CLM Reference'!$B$4</f>
        <v>7.3292735854045492E-5</v>
      </c>
      <c r="N65" s="66">
        <v>0</v>
      </c>
      <c r="O65" s="92">
        <f>Table3[[#This Row],[Incentive Disbursements]]/'1.) CLM Reference'!$B$5</f>
        <v>2.8024891425775952E-3</v>
      </c>
    </row>
    <row r="66" spans="1:15" s="25" customFormat="1">
      <c r="A66" s="81" t="s">
        <v>117</v>
      </c>
      <c r="B66" s="82" t="s">
        <v>72</v>
      </c>
      <c r="C66" s="69" t="s">
        <v>49</v>
      </c>
      <c r="D66" s="66">
        <f>Table32[[#This Row],[Residential CLM $ Collected]]+Table32[[#This Row],[C&amp;I CLM $ Collected]]</f>
        <v>22025.406691499</v>
      </c>
      <c r="E66" s="84">
        <f>Table3[[#This Row],[CLM $ Collected ]]/'1.) CLM Reference'!$B$4</f>
        <v>2.7241260338714403E-3</v>
      </c>
      <c r="F66" s="66">
        <f>Table32[[#This Row],[Residential Incentive Disbursements]]+Table32[[#This Row],[C&amp;I Incentive Disbursements]]</f>
        <v>64965</v>
      </c>
      <c r="G66" s="84">
        <f>Table3[[#This Row],[Incentive Disbursements]]/'1.) CLM Reference'!$B$5</f>
        <v>5.1456869900446444E-3</v>
      </c>
      <c r="H66" s="66">
        <v>0</v>
      </c>
      <c r="I66" s="84">
        <f>Table3[[#This Row],[CLM $ Collected ]]/'1.) CLM Reference'!$B$4</f>
        <v>2.7241260338714403E-3</v>
      </c>
      <c r="J66" s="66">
        <v>0</v>
      </c>
      <c r="K66" s="84">
        <f>Table3[[#This Row],[Incentive Disbursements]]/'1.) CLM Reference'!$B$5</f>
        <v>5.1456869900446444E-3</v>
      </c>
      <c r="L66" s="66">
        <v>22025.406691499</v>
      </c>
      <c r="M66" s="94">
        <f>Table32[[#This Row],[CLM $ Collected ]]/'1.) CLM Reference'!$B$4</f>
        <v>9.7738124978173743E-4</v>
      </c>
      <c r="N66" s="66">
        <v>64965</v>
      </c>
      <c r="O66" s="92">
        <f>Table3[[#This Row],[Incentive Disbursements]]/'1.) CLM Reference'!$B$5</f>
        <v>5.1456869900446444E-3</v>
      </c>
    </row>
    <row r="67" spans="1:15" s="25" customFormat="1">
      <c r="A67" s="81" t="s">
        <v>118</v>
      </c>
      <c r="B67" s="82" t="s">
        <v>72</v>
      </c>
      <c r="C67" s="69" t="s">
        <v>49</v>
      </c>
      <c r="D67" s="66">
        <f>Table32[[#This Row],[Residential CLM $ Collected]]+Table32[[#This Row],[C&amp;I CLM $ Collected]]</f>
        <v>11655.621183249426</v>
      </c>
      <c r="E67" s="84">
        <f>Table3[[#This Row],[CLM $ Collected ]]/'1.) CLM Reference'!$B$4</f>
        <v>1.6775716916426629E-3</v>
      </c>
      <c r="F67" s="66">
        <f>Table32[[#This Row],[Residential Incentive Disbursements]]+Table32[[#This Row],[C&amp;I Incentive Disbursements]]</f>
        <v>0</v>
      </c>
      <c r="G67" s="84">
        <f>Table3[[#This Row],[Incentive Disbursements]]/'1.) CLM Reference'!$B$5</f>
        <v>4.2874413925187988E-4</v>
      </c>
      <c r="H67" s="66">
        <v>0</v>
      </c>
      <c r="I67" s="84">
        <f>Table3[[#This Row],[CLM $ Collected ]]/'1.) CLM Reference'!$B$4</f>
        <v>1.6775716916426629E-3</v>
      </c>
      <c r="J67" s="66">
        <v>0</v>
      </c>
      <c r="K67" s="84">
        <f>Table3[[#This Row],[Incentive Disbursements]]/'1.) CLM Reference'!$B$5</f>
        <v>4.2874413925187988E-4</v>
      </c>
      <c r="L67" s="66">
        <v>11655.621183249426</v>
      </c>
      <c r="M67" s="94">
        <f>Table32[[#This Row],[CLM $ Collected ]]/'1.) CLM Reference'!$B$4</f>
        <v>5.1722021566410873E-4</v>
      </c>
      <c r="N67" s="66">
        <v>0</v>
      </c>
      <c r="O67" s="92">
        <f>Table3[[#This Row],[Incentive Disbursements]]/'1.) CLM Reference'!$B$5</f>
        <v>4.2874413925187988E-4</v>
      </c>
    </row>
    <row r="68" spans="1:15" s="25" customFormat="1">
      <c r="A68" s="81" t="s">
        <v>119</v>
      </c>
      <c r="B68" s="82" t="s">
        <v>72</v>
      </c>
      <c r="C68" s="69" t="s">
        <v>49</v>
      </c>
      <c r="D68" s="66">
        <f>Table32[[#This Row],[Residential CLM $ Collected]]+Table32[[#This Row],[C&amp;I CLM $ Collected]]</f>
        <v>74188.083308120244</v>
      </c>
      <c r="E68" s="84">
        <f>Table3[[#This Row],[CLM $ Collected ]]/'1.) CLM Reference'!$B$4</f>
        <v>1.1107063823976311E-3</v>
      </c>
      <c r="F68" s="66">
        <f>Table32[[#This Row],[Residential Incentive Disbursements]]+Table32[[#This Row],[C&amp;I Incentive Disbursements]]</f>
        <v>338232</v>
      </c>
      <c r="G68" s="84">
        <f>Table3[[#This Row],[Incentive Disbursements]]/'1.) CLM Reference'!$B$5</f>
        <v>3.1133746214134654E-5</v>
      </c>
      <c r="H68" s="66">
        <v>0</v>
      </c>
      <c r="I68" s="84">
        <f>Table3[[#This Row],[CLM $ Collected ]]/'1.) CLM Reference'!$B$4</f>
        <v>1.1107063823976311E-3</v>
      </c>
      <c r="J68" s="66">
        <v>0</v>
      </c>
      <c r="K68" s="84">
        <f>Table3[[#This Row],[Incentive Disbursements]]/'1.) CLM Reference'!$B$5</f>
        <v>3.1133746214134654E-5</v>
      </c>
      <c r="L68" s="66">
        <v>74188.083308120244</v>
      </c>
      <c r="M68" s="94">
        <f>Table32[[#This Row],[CLM $ Collected ]]/'1.) CLM Reference'!$B$4</f>
        <v>3.2921090901167527E-3</v>
      </c>
      <c r="N68" s="66">
        <v>338232</v>
      </c>
      <c r="O68" s="92">
        <f>Table3[[#This Row],[Incentive Disbursements]]/'1.) CLM Reference'!$B$5</f>
        <v>3.1133746214134654E-5</v>
      </c>
    </row>
    <row r="69" spans="1:15" s="25" customFormat="1">
      <c r="A69" s="81" t="s">
        <v>120</v>
      </c>
      <c r="B69" s="82" t="s">
        <v>51</v>
      </c>
      <c r="C69" s="69" t="s">
        <v>49</v>
      </c>
      <c r="D69" s="66">
        <f>Table32[[#This Row],[Residential CLM $ Collected]]+Table32[[#This Row],[C&amp;I CLM $ Collected]]</f>
        <v>52475.871691272936</v>
      </c>
      <c r="E69" s="84">
        <f>Table3[[#This Row],[CLM $ Collected ]]/'1.) CLM Reference'!$B$4</f>
        <v>2.8814640842189407E-3</v>
      </c>
      <c r="F69" s="66">
        <f>Table32[[#This Row],[Residential Incentive Disbursements]]+Table32[[#This Row],[C&amp;I Incentive Disbursements]]</f>
        <v>36383</v>
      </c>
      <c r="G69" s="84">
        <f>Table3[[#This Row],[Incentive Disbursements]]/'1.) CLM Reference'!$B$5</f>
        <v>1.3750986954867408E-3</v>
      </c>
      <c r="H69" s="66">
        <v>0</v>
      </c>
      <c r="I69" s="84">
        <f>Table3[[#This Row],[CLM $ Collected ]]/'1.) CLM Reference'!$B$4</f>
        <v>2.8814640842189407E-3</v>
      </c>
      <c r="J69" s="66">
        <v>0</v>
      </c>
      <c r="K69" s="84">
        <f>Table3[[#This Row],[Incentive Disbursements]]/'1.) CLM Reference'!$B$5</f>
        <v>1.3750986954867408E-3</v>
      </c>
      <c r="L69" s="66">
        <v>52475.871691272936</v>
      </c>
      <c r="M69" s="94">
        <f>Table32[[#This Row],[CLM $ Collected ]]/'1.) CLM Reference'!$B$4</f>
        <v>2.3286259262035821E-3</v>
      </c>
      <c r="N69" s="66">
        <v>36383</v>
      </c>
      <c r="O69" s="92">
        <f>Table3[[#This Row],[Incentive Disbursements]]/'1.) CLM Reference'!$B$5</f>
        <v>1.3750986954867408E-3</v>
      </c>
    </row>
    <row r="70" spans="1:15" s="25" customFormat="1">
      <c r="A70" s="81" t="s">
        <v>121</v>
      </c>
      <c r="B70" s="82" t="s">
        <v>51</v>
      </c>
      <c r="C70" s="69" t="s">
        <v>49</v>
      </c>
      <c r="D70" s="66">
        <f>Table32[[#This Row],[Residential CLM $ Collected]]+Table32[[#This Row],[C&amp;I CLM $ Collected]]</f>
        <v>25186.534809357323</v>
      </c>
      <c r="E70" s="84">
        <f>Table3[[#This Row],[CLM $ Collected ]]/'1.) CLM Reference'!$B$4</f>
        <v>1.0038416974642859E-8</v>
      </c>
      <c r="F70" s="66">
        <f>Table32[[#This Row],[Residential Incentive Disbursements]]+Table32[[#This Row],[C&amp;I Incentive Disbursements]]</f>
        <v>0</v>
      </c>
      <c r="G70" s="84">
        <f>Table3[[#This Row],[Incentive Disbursements]]/'1.) CLM Reference'!$B$5</f>
        <v>0</v>
      </c>
      <c r="H70" s="66">
        <v>0</v>
      </c>
      <c r="I70" s="84">
        <f>Table3[[#This Row],[CLM $ Collected ]]/'1.) CLM Reference'!$B$4</f>
        <v>1.0038416974642859E-8</v>
      </c>
      <c r="J70" s="66">
        <v>0</v>
      </c>
      <c r="K70" s="84">
        <f>Table3[[#This Row],[Incentive Disbursements]]/'1.) CLM Reference'!$B$5</f>
        <v>0</v>
      </c>
      <c r="L70" s="66">
        <v>25186.534809357323</v>
      </c>
      <c r="M70" s="94">
        <f>Table32[[#This Row],[CLM $ Collected ]]/'1.) CLM Reference'!$B$4</f>
        <v>1.1176568593914814E-3</v>
      </c>
      <c r="N70" s="66">
        <v>0</v>
      </c>
      <c r="O70" s="92">
        <f>Table3[[#This Row],[Incentive Disbursements]]/'1.) CLM Reference'!$B$5</f>
        <v>0</v>
      </c>
    </row>
    <row r="71" spans="1:15" s="25" customFormat="1">
      <c r="A71" s="81" t="s">
        <v>122</v>
      </c>
      <c r="B71" s="82" t="s">
        <v>51</v>
      </c>
      <c r="C71" s="69" t="s">
        <v>49</v>
      </c>
      <c r="D71" s="66">
        <f>Table32[[#This Row],[Residential CLM $ Collected]]+Table32[[#This Row],[C&amp;I CLM $ Collected]]</f>
        <v>71220.301442125303</v>
      </c>
      <c r="E71" s="84">
        <f>Table3[[#This Row],[CLM $ Collected ]]/'1.) CLM Reference'!$B$4</f>
        <v>1.4313031004511468E-3</v>
      </c>
      <c r="F71" s="66">
        <f>Table32[[#This Row],[Residential Incentive Disbursements]]+Table32[[#This Row],[C&amp;I Incentive Disbursements]]</f>
        <v>0</v>
      </c>
      <c r="G71" s="84">
        <f>Table3[[#This Row],[Incentive Disbursements]]/'1.) CLM Reference'!$B$5</f>
        <v>8.2716896668842807E-4</v>
      </c>
      <c r="H71" s="66">
        <v>1285.6510080926298</v>
      </c>
      <c r="I71" s="84">
        <f>Table3[[#This Row],[CLM $ Collected ]]/'1.) CLM Reference'!$B$4</f>
        <v>1.4313031004511468E-3</v>
      </c>
      <c r="J71" s="66">
        <v>0</v>
      </c>
      <c r="K71" s="84">
        <f>Table3[[#This Row],[Incentive Disbursements]]/'1.) CLM Reference'!$B$5</f>
        <v>8.2716896668842807E-4</v>
      </c>
      <c r="L71" s="66">
        <v>69934.650434032679</v>
      </c>
      <c r="M71" s="94">
        <f>Table32[[#This Row],[CLM $ Collected ]]/'1.) CLM Reference'!$B$4</f>
        <v>3.1604132540355395E-3</v>
      </c>
      <c r="N71" s="66">
        <v>0</v>
      </c>
      <c r="O71" s="92">
        <f>Table3[[#This Row],[Incentive Disbursements]]/'1.) CLM Reference'!$B$5</f>
        <v>8.2716896668842807E-4</v>
      </c>
    </row>
    <row r="72" spans="1:15" s="25" customFormat="1">
      <c r="A72" s="81" t="s">
        <v>123</v>
      </c>
      <c r="B72" s="82" t="s">
        <v>51</v>
      </c>
      <c r="C72" s="69" t="s">
        <v>49</v>
      </c>
      <c r="D72" s="66">
        <f>Table32[[#This Row],[Residential CLM $ Collected]]+Table32[[#This Row],[C&amp;I CLM $ Collected]]</f>
        <v>59782.86420976089</v>
      </c>
      <c r="E72" s="84">
        <f>Table3[[#This Row],[CLM $ Collected ]]/'1.) CLM Reference'!$B$4</f>
        <v>1.7066411034103539E-3</v>
      </c>
      <c r="F72" s="66">
        <f>Table32[[#This Row],[Residential Incentive Disbursements]]+Table32[[#This Row],[C&amp;I Incentive Disbursements]]</f>
        <v>55921.86</v>
      </c>
      <c r="G72" s="84">
        <f>Table3[[#This Row],[Incentive Disbursements]]/'1.) CLM Reference'!$B$5</f>
        <v>7.093800796515421E-4</v>
      </c>
      <c r="H72" s="66">
        <v>0</v>
      </c>
      <c r="I72" s="84">
        <f>Table3[[#This Row],[CLM $ Collected ]]/'1.) CLM Reference'!$B$4</f>
        <v>1.7066411034103539E-3</v>
      </c>
      <c r="J72" s="66">
        <v>0</v>
      </c>
      <c r="K72" s="84">
        <f>Table3[[#This Row],[Incentive Disbursements]]/'1.) CLM Reference'!$B$5</f>
        <v>7.093800796515421E-4</v>
      </c>
      <c r="L72" s="66">
        <v>59782.86420976089</v>
      </c>
      <c r="M72" s="94">
        <f>Table32[[#This Row],[CLM $ Collected ]]/'1.) CLM Reference'!$B$4</f>
        <v>2.6528749891106475E-3</v>
      </c>
      <c r="N72" s="66">
        <v>55921.86</v>
      </c>
      <c r="O72" s="92">
        <f>Table3[[#This Row],[Incentive Disbursements]]/'1.) CLM Reference'!$B$5</f>
        <v>7.093800796515421E-4</v>
      </c>
    </row>
    <row r="73" spans="1:15" s="25" customFormat="1">
      <c r="A73" s="81" t="s">
        <v>124</v>
      </c>
      <c r="B73" s="82" t="s">
        <v>51</v>
      </c>
      <c r="C73" s="69" t="s">
        <v>49</v>
      </c>
      <c r="D73" s="66">
        <f>Table32[[#This Row],[Residential CLM $ Collected]]+Table32[[#This Row],[C&amp;I CLM $ Collected]]</f>
        <v>187777.89827642377</v>
      </c>
      <c r="E73" s="84">
        <f>Table3[[#This Row],[CLM $ Collected ]]/'1.) CLM Reference'!$B$4</f>
        <v>1.6965524943508385E-3</v>
      </c>
      <c r="F73" s="66">
        <f>Table32[[#This Row],[Residential Incentive Disbursements]]+Table32[[#This Row],[C&amp;I Incentive Disbursements]]</f>
        <v>11492</v>
      </c>
      <c r="G73" s="84">
        <f>Table3[[#This Row],[Incentive Disbursements]]/'1.) CLM Reference'!$B$5</f>
        <v>1.0318883832833696E-3</v>
      </c>
      <c r="H73" s="66">
        <v>0</v>
      </c>
      <c r="I73" s="84">
        <f>Table3[[#This Row],[CLM $ Collected ]]/'1.) CLM Reference'!$B$4</f>
        <v>1.6965524943508385E-3</v>
      </c>
      <c r="J73" s="66">
        <v>0</v>
      </c>
      <c r="K73" s="84">
        <f>Table3[[#This Row],[Incentive Disbursements]]/'1.) CLM Reference'!$B$5</f>
        <v>1.0318883832833696E-3</v>
      </c>
      <c r="L73" s="66">
        <v>187777.89827642377</v>
      </c>
      <c r="M73" s="94">
        <f>Table32[[#This Row],[CLM $ Collected ]]/'1.) CLM Reference'!$B$4</f>
        <v>8.3326768703723911E-3</v>
      </c>
      <c r="N73" s="66">
        <v>11492</v>
      </c>
      <c r="O73" s="92">
        <f>Table3[[#This Row],[Incentive Disbursements]]/'1.) CLM Reference'!$B$5</f>
        <v>1.0318883832833696E-3</v>
      </c>
    </row>
    <row r="74" spans="1:15" s="25" customFormat="1">
      <c r="A74" s="81" t="s">
        <v>127</v>
      </c>
      <c r="B74" s="82" t="s">
        <v>51</v>
      </c>
      <c r="C74" s="69" t="s">
        <v>49</v>
      </c>
      <c r="D74" s="66">
        <f>Table32[[#This Row],[Residential CLM $ Collected]]+Table32[[#This Row],[C&amp;I CLM $ Collected]]</f>
        <v>16803.857556290273</v>
      </c>
      <c r="E74" s="84">
        <f>Table3[[#This Row],[CLM $ Collected ]]/'1.) CLM Reference'!$B$4</f>
        <v>6.2138067398387624E-4</v>
      </c>
      <c r="F74" s="66">
        <f>Table32[[#This Row],[Residential Incentive Disbursements]]+Table32[[#This Row],[C&amp;I Incentive Disbursements]]</f>
        <v>237056</v>
      </c>
      <c r="G74" s="84">
        <f>Table3[[#This Row],[Incentive Disbursements]]/'1.) CLM Reference'!$B$5</f>
        <v>0</v>
      </c>
      <c r="H74" s="66">
        <v>0</v>
      </c>
      <c r="I74" s="84">
        <f>Table3[[#This Row],[CLM $ Collected ]]/'1.) CLM Reference'!$B$4</f>
        <v>6.2138067398387624E-4</v>
      </c>
      <c r="J74" s="66">
        <v>0</v>
      </c>
      <c r="K74" s="84">
        <f>Table3[[#This Row],[Incentive Disbursements]]/'1.) CLM Reference'!$B$5</f>
        <v>0</v>
      </c>
      <c r="L74" s="66">
        <v>16803.857556290273</v>
      </c>
      <c r="M74" s="94">
        <f>Table32[[#This Row],[CLM $ Collected ]]/'1.) CLM Reference'!$B$4</f>
        <v>7.4567409944172579E-4</v>
      </c>
      <c r="N74" s="66">
        <v>237056</v>
      </c>
      <c r="O74" s="92">
        <f>Table3[[#This Row],[Incentive Disbursements]]/'1.) CLM Reference'!$B$5</f>
        <v>0</v>
      </c>
    </row>
    <row r="75" spans="1:15" s="25" customFormat="1">
      <c r="A75" s="81" t="s">
        <v>128</v>
      </c>
      <c r="B75" s="82" t="s">
        <v>51</v>
      </c>
      <c r="C75" s="69" t="s">
        <v>49</v>
      </c>
      <c r="D75" s="66">
        <f>Table32[[#This Row],[Residential CLM $ Collected]]+Table32[[#This Row],[C&amp;I CLM $ Collected]]</f>
        <v>32845.687119921218</v>
      </c>
      <c r="E75" s="84">
        <f>Table3[[#This Row],[CLM $ Collected ]]/'1.) CLM Reference'!$B$4</f>
        <v>3.2892622770090067E-3</v>
      </c>
      <c r="F75" s="66">
        <f>Table32[[#This Row],[Residential Incentive Disbursements]]+Table32[[#This Row],[C&amp;I Incentive Disbursements]]</f>
        <v>131315</v>
      </c>
      <c r="G75" s="84">
        <f>Table3[[#This Row],[Incentive Disbursements]]/'1.) CLM Reference'!$B$5</f>
        <v>1.4794330521597778E-3</v>
      </c>
      <c r="H75" s="66">
        <v>1507.9899643901772</v>
      </c>
      <c r="I75" s="84">
        <f>Table3[[#This Row],[CLM $ Collected ]]/'1.) CLM Reference'!$B$4</f>
        <v>3.2892622770090067E-3</v>
      </c>
      <c r="J75" s="66">
        <v>4500</v>
      </c>
      <c r="K75" s="84">
        <f>Table3[[#This Row],[Incentive Disbursements]]/'1.) CLM Reference'!$B$5</f>
        <v>1.4794330521597778E-3</v>
      </c>
      <c r="L75" s="66">
        <v>31337.697155531045</v>
      </c>
      <c r="M75" s="94">
        <f>Table32[[#This Row],[CLM $ Collected ]]/'1.) CLM Reference'!$B$4</f>
        <v>1.4575330742745832E-3</v>
      </c>
      <c r="N75" s="66">
        <v>126815</v>
      </c>
      <c r="O75" s="92">
        <f>Table3[[#This Row],[Incentive Disbursements]]/'1.) CLM Reference'!$B$5</f>
        <v>1.4794330521597778E-3</v>
      </c>
    </row>
    <row r="76" spans="1:15" s="25" customFormat="1">
      <c r="A76" s="81" t="s">
        <v>131</v>
      </c>
      <c r="B76" s="82" t="s">
        <v>44</v>
      </c>
      <c r="C76" s="69" t="s">
        <v>49</v>
      </c>
      <c r="D76" s="66">
        <f>Table32[[#This Row],[Residential CLM $ Collected]]+Table32[[#This Row],[C&amp;I CLM $ Collected]]</f>
        <v>25141.199083633859</v>
      </c>
      <c r="E76" s="84">
        <f>Table3[[#This Row],[CLM $ Collected ]]/'1.) CLM Reference'!$B$4</f>
        <v>2.7290153575350505E-6</v>
      </c>
      <c r="F76" s="66">
        <f>Table32[[#This Row],[Residential Incentive Disbursements]]+Table32[[#This Row],[C&amp;I Incentive Disbursements]]</f>
        <v>69054</v>
      </c>
      <c r="G76" s="84">
        <f>Table3[[#This Row],[Incentive Disbursements]]/'1.) CLM Reference'!$B$5</f>
        <v>0</v>
      </c>
      <c r="H76" s="66">
        <v>0</v>
      </c>
      <c r="I76" s="84">
        <f>Table3[[#This Row],[CLM $ Collected ]]/'1.) CLM Reference'!$B$4</f>
        <v>2.7290153575350505E-6</v>
      </c>
      <c r="J76" s="66">
        <v>0</v>
      </c>
      <c r="K76" s="84">
        <f>Table3[[#This Row],[Incentive Disbursements]]/'1.) CLM Reference'!$B$5</f>
        <v>0</v>
      </c>
      <c r="L76" s="66">
        <v>25141.199083633859</v>
      </c>
      <c r="M76" s="94">
        <f>Table32[[#This Row],[CLM $ Collected ]]/'1.) CLM Reference'!$B$4</f>
        <v>1.1156450786835019E-3</v>
      </c>
      <c r="N76" s="66">
        <v>69054</v>
      </c>
      <c r="O76" s="92">
        <f>Table3[[#This Row],[Incentive Disbursements]]/'1.) CLM Reference'!$B$5</f>
        <v>0</v>
      </c>
    </row>
    <row r="77" spans="1:15" s="25" customFormat="1">
      <c r="A77" s="81" t="s">
        <v>132</v>
      </c>
      <c r="B77" s="82" t="s">
        <v>44</v>
      </c>
      <c r="C77" s="69" t="s">
        <v>49</v>
      </c>
      <c r="D77" s="66">
        <f>Table32[[#This Row],[Residential CLM $ Collected]]+Table32[[#This Row],[C&amp;I CLM $ Collected]]</f>
        <v>1819.3383699696335</v>
      </c>
      <c r="E77" s="84">
        <f>Table3[[#This Row],[CLM $ Collected ]]/'1.) CLM Reference'!$B$4</f>
        <v>2.9605121108499028E-3</v>
      </c>
      <c r="F77" s="66">
        <f>Table32[[#This Row],[Residential Incentive Disbursements]]+Table32[[#This Row],[C&amp;I Incentive Disbursements]]</f>
        <v>31524</v>
      </c>
      <c r="G77" s="84">
        <f>Table3[[#This Row],[Incentive Disbursements]]/'1.) CLM Reference'!$B$5</f>
        <v>2.3065152652219497E-3</v>
      </c>
      <c r="H77" s="66">
        <v>0</v>
      </c>
      <c r="I77" s="84">
        <f>Table3[[#This Row],[CLM $ Collected ]]/'1.) CLM Reference'!$B$4</f>
        <v>2.9605121108499028E-3</v>
      </c>
      <c r="J77" s="66">
        <v>0</v>
      </c>
      <c r="K77" s="84">
        <f>Table3[[#This Row],[Incentive Disbursements]]/'1.) CLM Reference'!$B$5</f>
        <v>2.3065152652219497E-3</v>
      </c>
      <c r="L77" s="66">
        <v>1819.3383699696335</v>
      </c>
      <c r="M77" s="94">
        <f>Table32[[#This Row],[CLM $ Collected ]]/'1.) CLM Reference'!$B$4</f>
        <v>8.073345635443383E-5</v>
      </c>
      <c r="N77" s="66">
        <v>31524</v>
      </c>
      <c r="O77" s="92">
        <f>Table3[[#This Row],[Incentive Disbursements]]/'1.) CLM Reference'!$B$5</f>
        <v>2.3065152652219497E-3</v>
      </c>
    </row>
    <row r="78" spans="1:15" s="25" customFormat="1">
      <c r="A78" s="81" t="s">
        <v>133</v>
      </c>
      <c r="B78" s="82" t="s">
        <v>126</v>
      </c>
      <c r="C78" s="69" t="s">
        <v>49</v>
      </c>
      <c r="D78" s="66">
        <f>Table32[[#This Row],[Residential CLM $ Collected]]+Table32[[#This Row],[C&amp;I CLM $ Collected]]</f>
        <v>57056.137291110659</v>
      </c>
      <c r="E78" s="84">
        <f>Table3[[#This Row],[CLM $ Collected ]]/'1.) CLM Reference'!$B$4</f>
        <v>9.4420530600880569E-6</v>
      </c>
      <c r="F78" s="66">
        <f>Table32[[#This Row],[Residential Incentive Disbursements]]+Table32[[#This Row],[C&amp;I Incentive Disbursements]]</f>
        <v>35</v>
      </c>
      <c r="G78" s="84">
        <f>Table3[[#This Row],[Incentive Disbursements]]/'1.) CLM Reference'!$B$5</f>
        <v>0</v>
      </c>
      <c r="H78" s="66">
        <v>0</v>
      </c>
      <c r="I78" s="84">
        <f>Table3[[#This Row],[CLM $ Collected ]]/'1.) CLM Reference'!$B$4</f>
        <v>9.4420530600880569E-6</v>
      </c>
      <c r="J78" s="66">
        <v>0</v>
      </c>
      <c r="K78" s="84">
        <f>Table3[[#This Row],[Incentive Disbursements]]/'1.) CLM Reference'!$B$5</f>
        <v>0</v>
      </c>
      <c r="L78" s="66">
        <v>57056.137291110659</v>
      </c>
      <c r="M78" s="94">
        <f>Table32[[#This Row],[CLM $ Collected ]]/'1.) CLM Reference'!$B$4</f>
        <v>2.5318760082113537E-3</v>
      </c>
      <c r="N78" s="66">
        <v>35</v>
      </c>
      <c r="O78" s="92">
        <f>Table3[[#This Row],[Incentive Disbursements]]/'1.) CLM Reference'!$B$5</f>
        <v>0</v>
      </c>
    </row>
    <row r="79" spans="1:15" s="25" customFormat="1">
      <c r="A79" s="81" t="s">
        <v>134</v>
      </c>
      <c r="B79" s="82" t="s">
        <v>126</v>
      </c>
      <c r="C79" s="69" t="s">
        <v>49</v>
      </c>
      <c r="D79" s="66">
        <f>Table32[[#This Row],[Residential CLM $ Collected]]+Table32[[#This Row],[C&amp;I CLM $ Collected]]</f>
        <v>10221.220981387964</v>
      </c>
      <c r="E79" s="84">
        <f>Table3[[#This Row],[CLM $ Collected ]]/'1.) CLM Reference'!$B$4</f>
        <v>2.8035055331282134E-3</v>
      </c>
      <c r="F79" s="66">
        <f>Table32[[#This Row],[Residential Incentive Disbursements]]+Table32[[#This Row],[C&amp;I Incentive Disbursements]]</f>
        <v>935</v>
      </c>
      <c r="G79" s="84">
        <f>Table3[[#This Row],[Incentive Disbursements]]/'1.) CLM Reference'!$B$5</f>
        <v>1.422574849004225E-3</v>
      </c>
      <c r="H79" s="66">
        <v>0</v>
      </c>
      <c r="I79" s="84">
        <f>Table3[[#This Row],[CLM $ Collected ]]/'1.) CLM Reference'!$B$4</f>
        <v>2.8035055331282134E-3</v>
      </c>
      <c r="J79" s="66">
        <v>0</v>
      </c>
      <c r="K79" s="84">
        <f>Table3[[#This Row],[Incentive Disbursements]]/'1.) CLM Reference'!$B$5</f>
        <v>1.422574849004225E-3</v>
      </c>
      <c r="L79" s="66">
        <v>10221.220981387964</v>
      </c>
      <c r="M79" s="94">
        <f>Table32[[#This Row],[CLM $ Collected ]]/'1.) CLM Reference'!$B$4</f>
        <v>4.5356845741877127E-4</v>
      </c>
      <c r="N79" s="66">
        <v>935</v>
      </c>
      <c r="O79" s="92">
        <f>Table3[[#This Row],[Incentive Disbursements]]/'1.) CLM Reference'!$B$5</f>
        <v>1.422574849004225E-3</v>
      </c>
    </row>
    <row r="80" spans="1:15" s="25" customFormat="1">
      <c r="A80" s="81" t="s">
        <v>135</v>
      </c>
      <c r="B80" s="82" t="s">
        <v>126</v>
      </c>
      <c r="C80" s="69" t="s">
        <v>49</v>
      </c>
      <c r="D80" s="66">
        <f>Table32[[#This Row],[Residential CLM $ Collected]]+Table32[[#This Row],[C&amp;I CLM $ Collected]]</f>
        <v>362097.31852109823</v>
      </c>
      <c r="E80" s="84">
        <f>Table3[[#This Row],[CLM $ Collected ]]/'1.) CLM Reference'!$B$4</f>
        <v>2.7662712007783933E-3</v>
      </c>
      <c r="F80" s="66">
        <f>Table32[[#This Row],[Residential Incentive Disbursements]]+Table32[[#This Row],[C&amp;I Incentive Disbursements]]</f>
        <v>72685</v>
      </c>
      <c r="G80" s="84">
        <f>Table3[[#This Row],[Incentive Disbursements]]/'1.) CLM Reference'!$B$5</f>
        <v>9.9216170582515483E-3</v>
      </c>
      <c r="H80" s="66">
        <v>4640.3100447215747</v>
      </c>
      <c r="I80" s="84">
        <f>Table3[[#This Row],[CLM $ Collected ]]/'1.) CLM Reference'!$B$4</f>
        <v>2.7662712007783933E-3</v>
      </c>
      <c r="J80" s="66">
        <v>0</v>
      </c>
      <c r="K80" s="84">
        <f>Table3[[#This Row],[Incentive Disbursements]]/'1.) CLM Reference'!$B$5</f>
        <v>9.9216170582515483E-3</v>
      </c>
      <c r="L80" s="66">
        <v>357457.00847637665</v>
      </c>
      <c r="M80" s="94">
        <f>Table32[[#This Row],[CLM $ Collected ]]/'1.) CLM Reference'!$B$4</f>
        <v>1.6068131439105821E-2</v>
      </c>
      <c r="N80" s="66">
        <v>72685</v>
      </c>
      <c r="O80" s="92">
        <f>Table3[[#This Row],[Incentive Disbursements]]/'1.) CLM Reference'!$B$5</f>
        <v>9.9216170582515483E-3</v>
      </c>
    </row>
    <row r="81" spans="1:15" s="25" customFormat="1">
      <c r="A81" s="81" t="s">
        <v>136</v>
      </c>
      <c r="B81" s="82" t="s">
        <v>126</v>
      </c>
      <c r="C81" s="69" t="s">
        <v>49</v>
      </c>
      <c r="D81" s="66">
        <f>Table32[[#This Row],[Residential CLM $ Collected]]+Table32[[#This Row],[C&amp;I CLM $ Collected]]</f>
        <v>43849.526454123981</v>
      </c>
      <c r="E81" s="84">
        <f>Table3[[#This Row],[CLM $ Collected ]]/'1.) CLM Reference'!$B$4</f>
        <v>1.059565154956181E-6</v>
      </c>
      <c r="F81" s="66">
        <f>Table32[[#This Row],[Residential Incentive Disbursements]]+Table32[[#This Row],[C&amp;I Incentive Disbursements]]</f>
        <v>17821</v>
      </c>
      <c r="G81" s="84">
        <f>Table3[[#This Row],[Incentive Disbursements]]/'1.) CLM Reference'!$B$5</f>
        <v>0</v>
      </c>
      <c r="H81" s="66">
        <v>351.97512516870904</v>
      </c>
      <c r="I81" s="84">
        <f>Table3[[#This Row],[CLM $ Collected ]]/'1.) CLM Reference'!$B$4</f>
        <v>1.059565154956181E-6</v>
      </c>
      <c r="J81" s="66">
        <v>0</v>
      </c>
      <c r="K81" s="84">
        <f>Table3[[#This Row],[Incentive Disbursements]]/'1.) CLM Reference'!$B$5</f>
        <v>0</v>
      </c>
      <c r="L81" s="66">
        <v>43497.551328955269</v>
      </c>
      <c r="M81" s="94">
        <f>Table32[[#This Row],[CLM $ Collected ]]/'1.) CLM Reference'!$B$4</f>
        <v>1.9458303571125684E-3</v>
      </c>
      <c r="N81" s="66">
        <v>17821</v>
      </c>
      <c r="O81" s="92">
        <f>Table3[[#This Row],[Incentive Disbursements]]/'1.) CLM Reference'!$B$5</f>
        <v>0</v>
      </c>
    </row>
    <row r="82" spans="1:15" s="25" customFormat="1">
      <c r="A82" s="81" t="s">
        <v>137</v>
      </c>
      <c r="B82" s="82" t="s">
        <v>126</v>
      </c>
      <c r="C82" s="69" t="s">
        <v>49</v>
      </c>
      <c r="D82" s="66">
        <f>Table32[[#This Row],[Residential CLM $ Collected]]+Table32[[#This Row],[C&amp;I CLM $ Collected]]</f>
        <v>288193.39141646872</v>
      </c>
      <c r="E82" s="84">
        <f>Table3[[#This Row],[CLM $ Collected ]]/'1.) CLM Reference'!$B$4</f>
        <v>5.3880176734476233E-3</v>
      </c>
      <c r="F82" s="66">
        <f>Table32[[#This Row],[Residential Incentive Disbursements]]+Table32[[#This Row],[C&amp;I Incentive Disbursements]]</f>
        <v>145102</v>
      </c>
      <c r="G82" s="84">
        <f>Table3[[#This Row],[Incentive Disbursements]]/'1.) CLM Reference'!$B$5</f>
        <v>1.1749162465595818E-2</v>
      </c>
      <c r="H82" s="66">
        <v>0</v>
      </c>
      <c r="I82" s="84">
        <f>Table3[[#This Row],[CLM $ Collected ]]/'1.) CLM Reference'!$B$4</f>
        <v>5.3880176734476233E-3</v>
      </c>
      <c r="J82" s="66">
        <v>0</v>
      </c>
      <c r="K82" s="84">
        <f>Table3[[#This Row],[Incentive Disbursements]]/'1.) CLM Reference'!$B$5</f>
        <v>1.1749162465595818E-2</v>
      </c>
      <c r="L82" s="66">
        <v>288193.39141646872</v>
      </c>
      <c r="M82" s="94">
        <f>Table32[[#This Row],[CLM $ Collected ]]/'1.) CLM Reference'!$B$4</f>
        <v>1.2788631829903136E-2</v>
      </c>
      <c r="N82" s="66">
        <v>145102</v>
      </c>
      <c r="O82" s="92">
        <f>Table3[[#This Row],[Incentive Disbursements]]/'1.) CLM Reference'!$B$5</f>
        <v>1.1749162465595818E-2</v>
      </c>
    </row>
    <row r="83" spans="1:15" s="25" customFormat="1">
      <c r="A83" s="81" t="s">
        <v>139</v>
      </c>
      <c r="B83" s="82" t="s">
        <v>126</v>
      </c>
      <c r="C83" s="69" t="s">
        <v>49</v>
      </c>
      <c r="D83" s="66">
        <f>Table32[[#This Row],[Residential CLM $ Collected]]+Table32[[#This Row],[C&amp;I CLM $ Collected]]</f>
        <v>9689.4726220368102</v>
      </c>
      <c r="E83" s="84">
        <f>Table3[[#This Row],[CLM $ Collected ]]/'1.) CLM Reference'!$B$4</f>
        <v>3.3597967017172012E-8</v>
      </c>
      <c r="F83" s="66">
        <f>Table32[[#This Row],[Residential Incentive Disbursements]]+Table32[[#This Row],[C&amp;I Incentive Disbursements]]</f>
        <v>0</v>
      </c>
      <c r="G83" s="84">
        <f>Table3[[#This Row],[Incentive Disbursements]]/'1.) CLM Reference'!$B$5</f>
        <v>0</v>
      </c>
      <c r="H83" s="66">
        <v>0</v>
      </c>
      <c r="I83" s="84">
        <f>Table3[[#This Row],[CLM $ Collected ]]/'1.) CLM Reference'!$B$4</f>
        <v>3.3597967017172012E-8</v>
      </c>
      <c r="J83" s="66">
        <v>0</v>
      </c>
      <c r="K83" s="84">
        <f>Table3[[#This Row],[Incentive Disbursements]]/'1.) CLM Reference'!$B$5</f>
        <v>0</v>
      </c>
      <c r="L83" s="66">
        <v>9689.4726220368102</v>
      </c>
      <c r="M83" s="94">
        <f>Table32[[#This Row],[CLM $ Collected ]]/'1.) CLM Reference'!$B$4</f>
        <v>4.2997203155878421E-4</v>
      </c>
      <c r="N83" s="66">
        <v>0</v>
      </c>
      <c r="O83" s="92">
        <f>Table3[[#This Row],[Incentive Disbursements]]/'1.) CLM Reference'!$B$5</f>
        <v>0</v>
      </c>
    </row>
    <row r="84" spans="1:15" s="25" customFormat="1">
      <c r="A84" s="81" t="s">
        <v>140</v>
      </c>
      <c r="B84" s="82" t="s">
        <v>126</v>
      </c>
      <c r="C84" s="69" t="s">
        <v>49</v>
      </c>
      <c r="D84" s="66">
        <f>Table32[[#This Row],[Residential CLM $ Collected]]+Table32[[#This Row],[C&amp;I CLM $ Collected]]</f>
        <v>18164.667995623022</v>
      </c>
      <c r="E84" s="84">
        <f>Table3[[#This Row],[CLM $ Collected ]]/'1.) CLM Reference'!$B$4</f>
        <v>4.0632647891531782E-3</v>
      </c>
      <c r="F84" s="66">
        <f>Table32[[#This Row],[Residential Incentive Disbursements]]+Table32[[#This Row],[C&amp;I Incentive Disbursements]]</f>
        <v>0</v>
      </c>
      <c r="G84" s="84">
        <f>Table3[[#This Row],[Incentive Disbursements]]/'1.) CLM Reference'!$B$5</f>
        <v>1.0293507934056131E-2</v>
      </c>
      <c r="H84" s="66">
        <v>0</v>
      </c>
      <c r="I84" s="84">
        <f>Table3[[#This Row],[CLM $ Collected ]]/'1.) CLM Reference'!$B$4</f>
        <v>4.0632647891531782E-3</v>
      </c>
      <c r="J84" s="66">
        <v>0</v>
      </c>
      <c r="K84" s="84">
        <f>Table3[[#This Row],[Incentive Disbursements]]/'1.) CLM Reference'!$B$5</f>
        <v>1.0293507934056131E-2</v>
      </c>
      <c r="L84" s="66">
        <v>18164.667995623022</v>
      </c>
      <c r="M84" s="94">
        <f>Table32[[#This Row],[CLM $ Collected ]]/'1.) CLM Reference'!$B$4</f>
        <v>8.0606029918551625E-4</v>
      </c>
      <c r="N84" s="66">
        <v>0</v>
      </c>
      <c r="O84" s="92">
        <f>Table3[[#This Row],[Incentive Disbursements]]/'1.) CLM Reference'!$B$5</f>
        <v>1.0293507934056131E-2</v>
      </c>
    </row>
    <row r="85" spans="1:15" s="25" customFormat="1">
      <c r="A85" s="81" t="s">
        <v>142</v>
      </c>
      <c r="B85" s="82" t="s">
        <v>48</v>
      </c>
      <c r="C85" s="69" t="s">
        <v>49</v>
      </c>
      <c r="D85" s="66">
        <f>Table32[[#This Row],[Residential CLM $ Collected]]+Table32[[#This Row],[C&amp;I CLM $ Collected]]</f>
        <v>123625.07637411705</v>
      </c>
      <c r="E85" s="84">
        <f>Table3[[#This Row],[CLM $ Collected ]]/'1.) CLM Reference'!$B$4</f>
        <v>2.073193079776828E-3</v>
      </c>
      <c r="F85" s="66">
        <f>Table32[[#This Row],[Residential Incentive Disbursements]]+Table32[[#This Row],[C&amp;I Incentive Disbursements]]</f>
        <v>66113</v>
      </c>
      <c r="G85" s="84">
        <f>Table3[[#This Row],[Incentive Disbursements]]/'1.) CLM Reference'!$B$5</f>
        <v>7.1862412619019215E-4</v>
      </c>
      <c r="H85" s="66">
        <v>0</v>
      </c>
      <c r="I85" s="84">
        <f>Table3[[#This Row],[CLM $ Collected ]]/'1.) CLM Reference'!$B$4</f>
        <v>2.073193079776828E-3</v>
      </c>
      <c r="J85" s="66">
        <v>0</v>
      </c>
      <c r="K85" s="84">
        <f>Table3[[#This Row],[Incentive Disbursements]]/'1.) CLM Reference'!$B$5</f>
        <v>7.1862412619019215E-4</v>
      </c>
      <c r="L85" s="66">
        <v>123625.07637411705</v>
      </c>
      <c r="M85" s="94">
        <f>Table32[[#This Row],[CLM $ Collected ]]/'1.) CLM Reference'!$B$4</f>
        <v>5.4858842491899481E-3</v>
      </c>
      <c r="N85" s="66">
        <v>66113</v>
      </c>
      <c r="O85" s="92">
        <f>Table3[[#This Row],[Incentive Disbursements]]/'1.) CLM Reference'!$B$5</f>
        <v>7.1862412619019215E-4</v>
      </c>
    </row>
    <row r="86" spans="1:15" s="25" customFormat="1">
      <c r="A86" s="81" t="s">
        <v>143</v>
      </c>
      <c r="B86" s="82" t="s">
        <v>145</v>
      </c>
      <c r="C86" s="69" t="s">
        <v>49</v>
      </c>
      <c r="D86" s="66">
        <f>Table32[[#This Row],[Residential CLM $ Collected]]+Table32[[#This Row],[C&amp;I CLM $ Collected]]</f>
        <v>20304.77278344053</v>
      </c>
      <c r="E86" s="84">
        <f>Table3[[#This Row],[CLM $ Collected ]]/'1.) CLM Reference'!$B$4</f>
        <v>2.7918460142449938E-3</v>
      </c>
      <c r="F86" s="66">
        <f>Table32[[#This Row],[Residential Incentive Disbursements]]+Table32[[#This Row],[C&amp;I Incentive Disbursements]]</f>
        <v>3000</v>
      </c>
      <c r="G86" s="84">
        <f>Table3[[#This Row],[Incentive Disbursements]]/'1.) CLM Reference'!$B$5</f>
        <v>9.1914324710821364E-4</v>
      </c>
      <c r="H86" s="66">
        <v>0</v>
      </c>
      <c r="I86" s="84">
        <f>Table3[[#This Row],[CLM $ Collected ]]/'1.) CLM Reference'!$B$4</f>
        <v>2.7918460142449938E-3</v>
      </c>
      <c r="J86" s="66">
        <v>3000</v>
      </c>
      <c r="K86" s="84">
        <f>Table3[[#This Row],[Incentive Disbursements]]/'1.) CLM Reference'!$B$5</f>
        <v>9.1914324710821364E-4</v>
      </c>
      <c r="L86" s="66">
        <v>20304.77278344053</v>
      </c>
      <c r="M86" s="94">
        <f>Table32[[#This Row],[CLM $ Collected ]]/'1.) CLM Reference'!$B$4</f>
        <v>9.0102782107868865E-4</v>
      </c>
      <c r="N86" s="66">
        <v>0</v>
      </c>
      <c r="O86" s="92">
        <f>Table3[[#This Row],[Incentive Disbursements]]/'1.) CLM Reference'!$B$5</f>
        <v>9.1914324710821364E-4</v>
      </c>
    </row>
    <row r="87" spans="1:15" s="25" customFormat="1">
      <c r="A87" s="81" t="s">
        <v>147</v>
      </c>
      <c r="B87" s="82" t="s">
        <v>145</v>
      </c>
      <c r="C87" s="69" t="s">
        <v>49</v>
      </c>
      <c r="D87" s="66">
        <f>Table32[[#This Row],[Residential CLM $ Collected]]+Table32[[#This Row],[C&amp;I CLM $ Collected]]</f>
        <v>98675.838540542405</v>
      </c>
      <c r="E87" s="84">
        <f>Table3[[#This Row],[CLM $ Collected ]]/'1.) CLM Reference'!$B$4</f>
        <v>4.9167756610495637E-9</v>
      </c>
      <c r="F87" s="66">
        <f>Table32[[#This Row],[Residential Incentive Disbursements]]+Table32[[#This Row],[C&amp;I Incentive Disbursements]]</f>
        <v>44683</v>
      </c>
      <c r="G87" s="84">
        <f>Table3[[#This Row],[Incentive Disbursements]]/'1.) CLM Reference'!$B$5</f>
        <v>0</v>
      </c>
      <c r="H87" s="66">
        <v>0</v>
      </c>
      <c r="I87" s="84">
        <f>Table3[[#This Row],[CLM $ Collected ]]/'1.) CLM Reference'!$B$4</f>
        <v>4.9167756610495637E-9</v>
      </c>
      <c r="J87" s="66">
        <v>4500</v>
      </c>
      <c r="K87" s="84">
        <f>Table3[[#This Row],[Incentive Disbursements]]/'1.) CLM Reference'!$B$5</f>
        <v>0</v>
      </c>
      <c r="L87" s="66">
        <v>98675.838540542405</v>
      </c>
      <c r="M87" s="94">
        <f>Table32[[#This Row],[CLM $ Collected ]]/'1.) CLM Reference'!$B$4</f>
        <v>4.3787574843392142E-3</v>
      </c>
      <c r="N87" s="66">
        <v>40183</v>
      </c>
      <c r="O87" s="92">
        <f>Table3[[#This Row],[Incentive Disbursements]]/'1.) CLM Reference'!$B$5</f>
        <v>0</v>
      </c>
    </row>
    <row r="88" spans="1:15" s="25" customFormat="1">
      <c r="A88" s="81" t="s">
        <v>148</v>
      </c>
      <c r="B88" s="82" t="s">
        <v>144</v>
      </c>
      <c r="C88" s="69" t="s">
        <v>49</v>
      </c>
      <c r="D88" s="66">
        <f>Table32[[#This Row],[Residential CLM $ Collected]]+Table32[[#This Row],[C&amp;I CLM $ Collected]]</f>
        <v>23736.701070724623</v>
      </c>
      <c r="E88" s="84">
        <f>Table3[[#This Row],[CLM $ Collected ]]/'1.) CLM Reference'!$B$4</f>
        <v>3.9698601873232563E-3</v>
      </c>
      <c r="F88" s="66">
        <f>Table32[[#This Row],[Residential Incentive Disbursements]]+Table32[[#This Row],[C&amp;I Incentive Disbursements]]</f>
        <v>0</v>
      </c>
      <c r="G88" s="84">
        <f>Table3[[#This Row],[Incentive Disbursements]]/'1.) CLM Reference'!$B$5</f>
        <v>1.4123697204779051E-2</v>
      </c>
      <c r="H88" s="66">
        <v>0</v>
      </c>
      <c r="I88" s="84">
        <f>Table3[[#This Row],[CLM $ Collected ]]/'1.) CLM Reference'!$B$4</f>
        <v>3.9698601873232563E-3</v>
      </c>
      <c r="J88" s="66">
        <v>0</v>
      </c>
      <c r="K88" s="84">
        <f>Table3[[#This Row],[Incentive Disbursements]]/'1.) CLM Reference'!$B$5</f>
        <v>1.4123697204779051E-2</v>
      </c>
      <c r="L88" s="66">
        <v>23736.701070724623</v>
      </c>
      <c r="M88" s="94">
        <f>Table32[[#This Row],[CLM $ Collected ]]/'1.) CLM Reference'!$B$4</f>
        <v>1.0533202352696902E-3</v>
      </c>
      <c r="N88" s="66">
        <v>0</v>
      </c>
      <c r="O88" s="92">
        <f>Table3[[#This Row],[Incentive Disbursements]]/'1.) CLM Reference'!$B$5</f>
        <v>1.4123697204779051E-2</v>
      </c>
    </row>
    <row r="89" spans="1:15" s="25" customFormat="1">
      <c r="A89" s="81" t="s">
        <v>149</v>
      </c>
      <c r="B89" s="82" t="s">
        <v>144</v>
      </c>
      <c r="C89" s="69" t="s">
        <v>49</v>
      </c>
      <c r="D89" s="66">
        <f>Table32[[#This Row],[Residential CLM $ Collected]]+Table32[[#This Row],[C&amp;I CLM $ Collected]]</f>
        <v>18430.219008210956</v>
      </c>
      <c r="E89" s="84">
        <f>Table3[[#This Row],[CLM $ Collected ]]/'1.) CLM Reference'!$B$4</f>
        <v>3.5892462325661814E-7</v>
      </c>
      <c r="F89" s="66">
        <f>Table32[[#This Row],[Residential Incentive Disbursements]]+Table32[[#This Row],[C&amp;I Incentive Disbursements]]</f>
        <v>3514</v>
      </c>
      <c r="G89" s="84">
        <f>Table3[[#This Row],[Incentive Disbursements]]/'1.) CLM Reference'!$B$5</f>
        <v>0</v>
      </c>
      <c r="H89" s="66">
        <v>0</v>
      </c>
      <c r="I89" s="84">
        <f>Table3[[#This Row],[CLM $ Collected ]]/'1.) CLM Reference'!$B$4</f>
        <v>3.5892462325661814E-7</v>
      </c>
      <c r="J89" s="66">
        <v>0</v>
      </c>
      <c r="K89" s="84">
        <f>Table3[[#This Row],[Incentive Disbursements]]/'1.) CLM Reference'!$B$5</f>
        <v>0</v>
      </c>
      <c r="L89" s="66">
        <v>18430.219008210956</v>
      </c>
      <c r="M89" s="94">
        <f>Table32[[#This Row],[CLM $ Collected ]]/'1.) CLM Reference'!$B$4</f>
        <v>8.1784417151983162E-4</v>
      </c>
      <c r="N89" s="66">
        <v>3514</v>
      </c>
      <c r="O89" s="92">
        <f>Table3[[#This Row],[Incentive Disbursements]]/'1.) CLM Reference'!$B$5</f>
        <v>0</v>
      </c>
    </row>
    <row r="90" spans="1:15" s="25" customFormat="1">
      <c r="A90" s="81" t="s">
        <v>150</v>
      </c>
      <c r="B90" s="82" t="s">
        <v>144</v>
      </c>
      <c r="C90" s="69" t="s">
        <v>68</v>
      </c>
      <c r="D90" s="66">
        <f>Table32[[#This Row],[Residential CLM $ Collected]]+Table32[[#This Row],[C&amp;I CLM $ Collected]]</f>
        <v>44944.785880868789</v>
      </c>
      <c r="E90" s="84">
        <f>Table3[[#This Row],[CLM $ Collected ]]/'1.) CLM Reference'!$B$4</f>
        <v>3.3780959163993624E-3</v>
      </c>
      <c r="F90" s="66">
        <f>Table32[[#This Row],[Residential Incentive Disbursements]]+Table32[[#This Row],[C&amp;I Incentive Disbursements]]</f>
        <v>109973.56</v>
      </c>
      <c r="G90" s="84">
        <f>Table3[[#This Row],[Incentive Disbursements]]/'1.) CLM Reference'!$B$5</f>
        <v>2.3372915000510145E-3</v>
      </c>
      <c r="H90" s="66">
        <v>0</v>
      </c>
      <c r="I90" s="84">
        <f>Table3[[#This Row],[CLM $ Collected ]]/'1.) CLM Reference'!$B$4</f>
        <v>3.3780959163993624E-3</v>
      </c>
      <c r="J90" s="66">
        <v>0</v>
      </c>
      <c r="K90" s="84">
        <f>Table3[[#This Row],[Incentive Disbursements]]/'1.) CLM Reference'!$B$5</f>
        <v>2.3372915000510145E-3</v>
      </c>
      <c r="L90" s="66">
        <v>44944.785880868789</v>
      </c>
      <c r="M90" s="94">
        <f>Table32[[#This Row],[CLM $ Collected ]]/'1.) CLM Reference'!$B$4</f>
        <v>1.9944326845220432E-3</v>
      </c>
      <c r="N90" s="66">
        <v>109973.56</v>
      </c>
      <c r="O90" s="92">
        <f>Table3[[#This Row],[Incentive Disbursements]]/'1.) CLM Reference'!$B$5</f>
        <v>2.3372915000510145E-3</v>
      </c>
    </row>
    <row r="91" spans="1:15" s="25" customFormat="1">
      <c r="A91" s="81" t="s">
        <v>151</v>
      </c>
      <c r="B91" s="82" t="s">
        <v>144</v>
      </c>
      <c r="C91" s="69" t="s">
        <v>49</v>
      </c>
      <c r="D91" s="66">
        <f>Table32[[#This Row],[Residential CLM $ Collected]]+Table32[[#This Row],[C&amp;I CLM $ Collected]]</f>
        <v>4755.6345282828852</v>
      </c>
      <c r="E91" s="84">
        <f>Table3[[#This Row],[CLM $ Collected ]]/'1.) CLM Reference'!$B$4</f>
        <v>2.290602861091465E-6</v>
      </c>
      <c r="F91" s="66">
        <f>Table32[[#This Row],[Residential Incentive Disbursements]]+Table32[[#This Row],[C&amp;I Incentive Disbursements]]</f>
        <v>150</v>
      </c>
      <c r="G91" s="84">
        <f>Table3[[#This Row],[Incentive Disbursements]]/'1.) CLM Reference'!$B$5</f>
        <v>0</v>
      </c>
      <c r="H91" s="66">
        <v>0</v>
      </c>
      <c r="I91" s="84">
        <f>Table3[[#This Row],[CLM $ Collected ]]/'1.) CLM Reference'!$B$4</f>
        <v>2.290602861091465E-6</v>
      </c>
      <c r="J91" s="66">
        <v>0</v>
      </c>
      <c r="K91" s="84">
        <f>Table3[[#This Row],[Incentive Disbursements]]/'1.) CLM Reference'!$B$5</f>
        <v>0</v>
      </c>
      <c r="L91" s="66">
        <v>4755.6345282828852</v>
      </c>
      <c r="M91" s="94">
        <f>Table32[[#This Row],[CLM $ Collected ]]/'1.) CLM Reference'!$B$4</f>
        <v>2.1103210868529812E-4</v>
      </c>
      <c r="N91" s="66">
        <v>150</v>
      </c>
      <c r="O91" s="92">
        <f>Table3[[#This Row],[Incentive Disbursements]]/'1.) CLM Reference'!$B$5</f>
        <v>0</v>
      </c>
    </row>
    <row r="92" spans="1:15" s="25" customFormat="1">
      <c r="A92" s="81" t="s">
        <v>156</v>
      </c>
      <c r="B92" s="82" t="s">
        <v>104</v>
      </c>
      <c r="C92" s="69" t="s">
        <v>68</v>
      </c>
      <c r="D92" s="66">
        <f>Table32[[#This Row],[Residential CLM $ Collected]]+Table32[[#This Row],[C&amp;I CLM $ Collected]]</f>
        <v>462106.12896470935</v>
      </c>
      <c r="E92" s="84">
        <f>Table3[[#This Row],[CLM $ Collected ]]/'1.) CLM Reference'!$B$4</f>
        <v>2.511925166638384E-3</v>
      </c>
      <c r="F92" s="66">
        <f>Table32[[#This Row],[Residential Incentive Disbursements]]+Table32[[#This Row],[C&amp;I Incentive Disbursements]]</f>
        <v>251916.59</v>
      </c>
      <c r="G92" s="84">
        <f>Table3[[#This Row],[Incentive Disbursements]]/'1.) CLM Reference'!$B$5</f>
        <v>1.087808659333704E-3</v>
      </c>
      <c r="H92" s="66">
        <v>0</v>
      </c>
      <c r="I92" s="84">
        <f>Table3[[#This Row],[CLM $ Collected ]]/'1.) CLM Reference'!$B$4</f>
        <v>2.511925166638384E-3</v>
      </c>
      <c r="J92" s="66">
        <v>0</v>
      </c>
      <c r="K92" s="84">
        <f>Table3[[#This Row],[Incentive Disbursements]]/'1.) CLM Reference'!$B$5</f>
        <v>1.087808659333704E-3</v>
      </c>
      <c r="L92" s="66">
        <v>462106.12896470935</v>
      </c>
      <c r="M92" s="94">
        <f>Table32[[#This Row],[CLM $ Collected ]]/'1.) CLM Reference'!$B$4</f>
        <v>2.0506039783303988E-2</v>
      </c>
      <c r="N92" s="66">
        <v>251916.59</v>
      </c>
      <c r="O92" s="92">
        <f>Table3[[#This Row],[Incentive Disbursements]]/'1.) CLM Reference'!$B$5</f>
        <v>1.087808659333704E-3</v>
      </c>
    </row>
    <row r="93" spans="1:15" s="25" customFormat="1">
      <c r="A93" s="81" t="s">
        <v>158</v>
      </c>
      <c r="B93" s="82" t="s">
        <v>104</v>
      </c>
      <c r="C93" s="69" t="s">
        <v>68</v>
      </c>
      <c r="D93" s="66">
        <f>Table32[[#This Row],[Residential CLM $ Collected]]+Table32[[#This Row],[C&amp;I CLM $ Collected]]</f>
        <v>293340.47362133936</v>
      </c>
      <c r="E93" s="84">
        <f>Table3[[#This Row],[CLM $ Collected ]]/'1.) CLM Reference'!$B$4</f>
        <v>3.2155044961236817E-3</v>
      </c>
      <c r="F93" s="66">
        <f>Table32[[#This Row],[Residential Incentive Disbursements]]+Table32[[#This Row],[C&amp;I Incentive Disbursements]]</f>
        <v>139395</v>
      </c>
      <c r="G93" s="84">
        <f>Table3[[#This Row],[Incentive Disbursements]]/'1.) CLM Reference'!$B$5</f>
        <v>2.7840708228794196E-3</v>
      </c>
      <c r="H93" s="66">
        <v>13178.384500217513</v>
      </c>
      <c r="I93" s="84">
        <f>Table3[[#This Row],[CLM $ Collected ]]/'1.) CLM Reference'!$B$4</f>
        <v>3.2155044961236817E-3</v>
      </c>
      <c r="J93" s="66">
        <v>0</v>
      </c>
      <c r="K93" s="84">
        <f>Table3[[#This Row],[Incentive Disbursements]]/'1.) CLM Reference'!$B$5</f>
        <v>2.7840708228794196E-3</v>
      </c>
      <c r="L93" s="66">
        <v>280162.08912112185</v>
      </c>
      <c r="M93" s="94">
        <f>Table32[[#This Row],[CLM $ Collected ]]/'1.) CLM Reference'!$B$4</f>
        <v>1.3017034497267614E-2</v>
      </c>
      <c r="N93" s="66">
        <v>139395</v>
      </c>
      <c r="O93" s="92">
        <f>Table3[[#This Row],[Incentive Disbursements]]/'1.) CLM Reference'!$B$5</f>
        <v>2.7840708228794196E-3</v>
      </c>
    </row>
    <row r="94" spans="1:15" s="25" customFormat="1">
      <c r="A94" s="81" t="s">
        <v>159</v>
      </c>
      <c r="B94" s="82" t="s">
        <v>104</v>
      </c>
      <c r="C94" s="69" t="s">
        <v>68</v>
      </c>
      <c r="D94" s="66">
        <f>Table32[[#This Row],[Residential CLM $ Collected]]+Table32[[#This Row],[C&amp;I CLM $ Collected]]</f>
        <v>302052.82747052785</v>
      </c>
      <c r="E94" s="84">
        <f>Table3[[#This Row],[CLM $ Collected ]]/'1.) CLM Reference'!$B$4</f>
        <v>1.1064793893886953E-5</v>
      </c>
      <c r="F94" s="66">
        <f>Table32[[#This Row],[Residential Incentive Disbursements]]+Table32[[#This Row],[C&amp;I Incentive Disbursements]]</f>
        <v>3386</v>
      </c>
      <c r="G94" s="84">
        <f>Table3[[#This Row],[Incentive Disbursements]]/'1.) CLM Reference'!$B$5</f>
        <v>0</v>
      </c>
      <c r="H94" s="66">
        <v>0</v>
      </c>
      <c r="I94" s="84">
        <f>Table3[[#This Row],[CLM $ Collected ]]/'1.) CLM Reference'!$B$4</f>
        <v>1.1064793893886953E-5</v>
      </c>
      <c r="J94" s="66">
        <v>0</v>
      </c>
      <c r="K94" s="84">
        <f>Table3[[#This Row],[Incentive Disbursements]]/'1.) CLM Reference'!$B$5</f>
        <v>0</v>
      </c>
      <c r="L94" s="66">
        <v>302052.82747052785</v>
      </c>
      <c r="M94" s="94">
        <f>Table32[[#This Row],[CLM $ Collected ]]/'1.) CLM Reference'!$B$4</f>
        <v>1.3403646713465518E-2</v>
      </c>
      <c r="N94" s="66">
        <v>3386</v>
      </c>
      <c r="O94" s="92">
        <f>Table3[[#This Row],[Incentive Disbursements]]/'1.) CLM Reference'!$B$5</f>
        <v>0</v>
      </c>
    </row>
    <row r="95" spans="1:15" s="25" customFormat="1">
      <c r="A95" s="81" t="s">
        <v>160</v>
      </c>
      <c r="B95" s="82" t="s">
        <v>104</v>
      </c>
      <c r="C95" s="69" t="s">
        <v>68</v>
      </c>
      <c r="D95" s="66">
        <f>Table32[[#This Row],[Residential CLM $ Collected]]+Table32[[#This Row],[C&amp;I CLM $ Collected]]</f>
        <v>13762.485927766638</v>
      </c>
      <c r="E95" s="84">
        <f>Table3[[#This Row],[CLM $ Collected ]]/'1.) CLM Reference'!$B$4</f>
        <v>1.0040260765515752E-5</v>
      </c>
      <c r="F95" s="66">
        <f>Table32[[#This Row],[Residential Incentive Disbursements]]+Table32[[#This Row],[C&amp;I Incentive Disbursements]]</f>
        <v>812</v>
      </c>
      <c r="G95" s="84">
        <f>Table3[[#This Row],[Incentive Disbursements]]/'1.) CLM Reference'!$B$5</f>
        <v>0</v>
      </c>
      <c r="H95" s="66">
        <v>0</v>
      </c>
      <c r="I95" s="84">
        <f>Table3[[#This Row],[CLM $ Collected ]]/'1.) CLM Reference'!$B$4</f>
        <v>1.0040260765515752E-5</v>
      </c>
      <c r="J95" s="66">
        <v>0</v>
      </c>
      <c r="K95" s="84">
        <f>Table3[[#This Row],[Incentive Disbursements]]/'1.) CLM Reference'!$B$5</f>
        <v>0</v>
      </c>
      <c r="L95" s="66">
        <v>13762.485927766638</v>
      </c>
      <c r="M95" s="94">
        <f>Table32[[#This Row],[CLM $ Collected ]]/'1.) CLM Reference'!$B$4</f>
        <v>6.1071270485896635E-4</v>
      </c>
      <c r="N95" s="66">
        <v>812</v>
      </c>
      <c r="O95" s="92">
        <f>Table3[[#This Row],[Incentive Disbursements]]/'1.) CLM Reference'!$B$5</f>
        <v>0</v>
      </c>
    </row>
    <row r="96" spans="1:15" s="25" customFormat="1">
      <c r="A96" s="81" t="s">
        <v>161</v>
      </c>
      <c r="B96" s="82" t="s">
        <v>104</v>
      </c>
      <c r="C96" s="69" t="s">
        <v>68</v>
      </c>
      <c r="D96" s="66">
        <f>Table32[[#This Row],[Residential CLM $ Collected]]+Table32[[#This Row],[C&amp;I CLM $ Collected]]</f>
        <v>17961.719064583984</v>
      </c>
      <c r="E96" s="84">
        <f>Table3[[#This Row],[CLM $ Collected ]]/'1.) CLM Reference'!$B$4</f>
        <v>3.9483349532104884E-3</v>
      </c>
      <c r="F96" s="66">
        <f>Table32[[#This Row],[Residential Incentive Disbursements]]+Table32[[#This Row],[C&amp;I Incentive Disbursements]]</f>
        <v>635</v>
      </c>
      <c r="G96" s="84">
        <f>Table3[[#This Row],[Incentive Disbursements]]/'1.) CLM Reference'!$B$5</f>
        <v>3.0925867854109637E-3</v>
      </c>
      <c r="H96" s="66">
        <v>0</v>
      </c>
      <c r="I96" s="84">
        <f>Table3[[#This Row],[CLM $ Collected ]]/'1.) CLM Reference'!$B$4</f>
        <v>3.9483349532104884E-3</v>
      </c>
      <c r="J96" s="66">
        <v>0</v>
      </c>
      <c r="K96" s="84">
        <f>Table3[[#This Row],[Incentive Disbursements]]/'1.) CLM Reference'!$B$5</f>
        <v>3.0925867854109637E-3</v>
      </c>
      <c r="L96" s="66">
        <v>17961.719064583984</v>
      </c>
      <c r="M96" s="94">
        <f>Table32[[#This Row],[CLM $ Collected ]]/'1.) CLM Reference'!$B$4</f>
        <v>7.9705440509969386E-4</v>
      </c>
      <c r="N96" s="66">
        <v>635</v>
      </c>
      <c r="O96" s="92">
        <f>Table3[[#This Row],[Incentive Disbursements]]/'1.) CLM Reference'!$B$5</f>
        <v>3.0925867854109637E-3</v>
      </c>
    </row>
    <row r="97" spans="1:15" s="25" customFormat="1">
      <c r="A97" s="81" t="s">
        <v>162</v>
      </c>
      <c r="B97" s="82" t="s">
        <v>104</v>
      </c>
      <c r="C97" s="69" t="s">
        <v>68</v>
      </c>
      <c r="D97" s="66">
        <f>Table32[[#This Row],[Residential CLM $ Collected]]+Table32[[#This Row],[C&amp;I CLM $ Collected]]</f>
        <v>33961.167573007049</v>
      </c>
      <c r="E97" s="84">
        <f>Table3[[#This Row],[CLM $ Collected ]]/'1.) CLM Reference'!$B$4</f>
        <v>4.1023734373581118E-3</v>
      </c>
      <c r="F97" s="66">
        <f>Table32[[#This Row],[Residential Incentive Disbursements]]+Table32[[#This Row],[C&amp;I Incentive Disbursements]]</f>
        <v>0</v>
      </c>
      <c r="G97" s="84">
        <f>Table3[[#This Row],[Incentive Disbursements]]/'1.) CLM Reference'!$B$5</f>
        <v>1.9084306601915733E-3</v>
      </c>
      <c r="H97" s="66">
        <v>0</v>
      </c>
      <c r="I97" s="84">
        <f>Table3[[#This Row],[CLM $ Collected ]]/'1.) CLM Reference'!$B$4</f>
        <v>4.1023734373581118E-3</v>
      </c>
      <c r="J97" s="66">
        <v>0</v>
      </c>
      <c r="K97" s="84">
        <f>Table3[[#This Row],[Incentive Disbursements]]/'1.) CLM Reference'!$B$5</f>
        <v>1.9084306601915733E-3</v>
      </c>
      <c r="L97" s="66">
        <v>33961.167573007049</v>
      </c>
      <c r="M97" s="94">
        <f>Table32[[#This Row],[CLM $ Collected ]]/'1.) CLM Reference'!$B$4</f>
        <v>1.5070327132421998E-3</v>
      </c>
      <c r="N97" s="66">
        <v>0</v>
      </c>
      <c r="O97" s="92">
        <f>Table3[[#This Row],[Incentive Disbursements]]/'1.) CLM Reference'!$B$5</f>
        <v>1.9084306601915733E-3</v>
      </c>
    </row>
    <row r="98" spans="1:15" s="25" customFormat="1">
      <c r="A98" s="81" t="s">
        <v>163</v>
      </c>
      <c r="B98" s="82" t="s">
        <v>104</v>
      </c>
      <c r="C98" s="69" t="s">
        <v>68</v>
      </c>
      <c r="D98" s="66">
        <f>Table32[[#This Row],[Residential CLM $ Collected]]+Table32[[#This Row],[C&amp;I CLM $ Collected]]</f>
        <v>40536.50980507402</v>
      </c>
      <c r="E98" s="84">
        <f>Table3[[#This Row],[CLM $ Collected ]]/'1.) CLM Reference'!$B$4</f>
        <v>1.3676011501209359E-5</v>
      </c>
      <c r="F98" s="66">
        <f>Table32[[#This Row],[Residential Incentive Disbursements]]+Table32[[#This Row],[C&amp;I Incentive Disbursements]]</f>
        <v>1740</v>
      </c>
      <c r="G98" s="84">
        <f>Table3[[#This Row],[Incentive Disbursements]]/'1.) CLM Reference'!$B$5</f>
        <v>0</v>
      </c>
      <c r="H98" s="66">
        <v>0</v>
      </c>
      <c r="I98" s="84">
        <f>Table3[[#This Row],[CLM $ Collected ]]/'1.) CLM Reference'!$B$4</f>
        <v>1.3676011501209359E-5</v>
      </c>
      <c r="J98" s="66">
        <v>0</v>
      </c>
      <c r="K98" s="84">
        <f>Table3[[#This Row],[Incentive Disbursements]]/'1.) CLM Reference'!$B$5</f>
        <v>0</v>
      </c>
      <c r="L98" s="66">
        <v>40536.50980507402</v>
      </c>
      <c r="M98" s="94">
        <f>Table32[[#This Row],[CLM $ Collected ]]/'1.) CLM Reference'!$B$4</f>
        <v>1.7988146675341355E-3</v>
      </c>
      <c r="N98" s="66">
        <v>1740</v>
      </c>
      <c r="O98" s="92">
        <f>Table3[[#This Row],[Incentive Disbursements]]/'1.) CLM Reference'!$B$5</f>
        <v>0</v>
      </c>
    </row>
    <row r="99" spans="1:15" s="25" customFormat="1">
      <c r="A99" s="81" t="s">
        <v>164</v>
      </c>
      <c r="B99" s="82" t="s">
        <v>104</v>
      </c>
      <c r="C99" s="69" t="s">
        <v>68</v>
      </c>
      <c r="D99" s="66">
        <f>Table32[[#This Row],[Residential CLM $ Collected]]+Table32[[#This Row],[C&amp;I CLM $ Collected]]</f>
        <v>123476.1148134049</v>
      </c>
      <c r="E99" s="84">
        <f>Table3[[#This Row],[CLM $ Collected ]]/'1.) CLM Reference'!$B$4</f>
        <v>3.8188850592781125E-3</v>
      </c>
      <c r="F99" s="66">
        <f>Table32[[#This Row],[Residential Incentive Disbursements]]+Table32[[#This Row],[C&amp;I Incentive Disbursements]]</f>
        <v>1437.5</v>
      </c>
      <c r="G99" s="84">
        <f>Table3[[#This Row],[Incentive Disbursements]]/'1.) CLM Reference'!$B$5</f>
        <v>3.0969145873072554E-3</v>
      </c>
      <c r="H99" s="66">
        <v>1811.5823598662307</v>
      </c>
      <c r="I99" s="84">
        <f>Table3[[#This Row],[CLM $ Collected ]]/'1.) CLM Reference'!$B$4</f>
        <v>3.8188850592781125E-3</v>
      </c>
      <c r="J99" s="66">
        <v>0</v>
      </c>
      <c r="K99" s="84">
        <f>Table3[[#This Row],[Incentive Disbursements]]/'1.) CLM Reference'!$B$5</f>
        <v>3.0969145873072554E-3</v>
      </c>
      <c r="L99" s="66">
        <v>121664.53245353868</v>
      </c>
      <c r="M99" s="94">
        <f>Table32[[#This Row],[CLM $ Collected ]]/'1.) CLM Reference'!$B$4</f>
        <v>5.4792740540449717E-3</v>
      </c>
      <c r="N99" s="66">
        <v>1437.5</v>
      </c>
      <c r="O99" s="92">
        <f>Table3[[#This Row],[Incentive Disbursements]]/'1.) CLM Reference'!$B$5</f>
        <v>3.0969145873072554E-3</v>
      </c>
    </row>
    <row r="100" spans="1:15" s="25" customFormat="1">
      <c r="A100" s="81" t="s">
        <v>166</v>
      </c>
      <c r="B100" s="82" t="s">
        <v>104</v>
      </c>
      <c r="C100" s="69" t="s">
        <v>68</v>
      </c>
      <c r="D100" s="66">
        <f>Table32[[#This Row],[Residential CLM $ Collected]]+Table32[[#This Row],[C&amp;I CLM $ Collected]]</f>
        <v>3595.8340174633272</v>
      </c>
      <c r="E100" s="84">
        <f>Table3[[#This Row],[CLM $ Collected ]]/'1.) CLM Reference'!$B$4</f>
        <v>1.3228175184748762E-6</v>
      </c>
      <c r="F100" s="66">
        <f>Table32[[#This Row],[Residential Incentive Disbursements]]+Table32[[#This Row],[C&amp;I Incentive Disbursements]]</f>
        <v>0</v>
      </c>
      <c r="G100" s="84">
        <f>Table3[[#This Row],[Incentive Disbursements]]/'1.) CLM Reference'!$B$5</f>
        <v>0</v>
      </c>
      <c r="H100" s="66">
        <v>0</v>
      </c>
      <c r="I100" s="84">
        <f>Table3[[#This Row],[CLM $ Collected ]]/'1.) CLM Reference'!$B$4</f>
        <v>1.3228175184748762E-6</v>
      </c>
      <c r="J100" s="66">
        <v>0</v>
      </c>
      <c r="K100" s="84">
        <f>Table3[[#This Row],[Incentive Disbursements]]/'1.) CLM Reference'!$B$5</f>
        <v>0</v>
      </c>
      <c r="L100" s="66">
        <v>3595.8340174633272</v>
      </c>
      <c r="M100" s="94">
        <f>Table32[[#This Row],[CLM $ Collected ]]/'1.) CLM Reference'!$B$4</f>
        <v>1.595657594532618E-4</v>
      </c>
      <c r="N100" s="66">
        <v>0</v>
      </c>
      <c r="O100" s="92">
        <f>Table3[[#This Row],[Incentive Disbursements]]/'1.) CLM Reference'!$B$5</f>
        <v>0</v>
      </c>
    </row>
    <row r="101" spans="1:15" s="25" customFormat="1">
      <c r="A101" s="81" t="s">
        <v>167</v>
      </c>
      <c r="B101" s="82" t="s">
        <v>104</v>
      </c>
      <c r="C101" s="69" t="s">
        <v>49</v>
      </c>
      <c r="D101" s="66">
        <f>Table32[[#This Row],[Residential CLM $ Collected]]+Table32[[#This Row],[C&amp;I CLM $ Collected]]</f>
        <v>7189.0826982255212</v>
      </c>
      <c r="E101" s="84">
        <f>Table3[[#This Row],[CLM $ Collected ]]/'1.) CLM Reference'!$B$4</f>
        <v>6.1113214679598526E-3</v>
      </c>
      <c r="F101" s="66">
        <f>Table32[[#This Row],[Residential Incentive Disbursements]]+Table32[[#This Row],[C&amp;I Incentive Disbursements]]</f>
        <v>5082</v>
      </c>
      <c r="G101" s="84">
        <f>Table3[[#This Row],[Incentive Disbursements]]/'1.) CLM Reference'!$B$5</f>
        <v>4.1316615180123526E-3</v>
      </c>
      <c r="H101" s="66">
        <v>0</v>
      </c>
      <c r="I101" s="84">
        <f>Table3[[#This Row],[CLM $ Collected ]]/'1.) CLM Reference'!$B$4</f>
        <v>6.1113214679598526E-3</v>
      </c>
      <c r="J101" s="66">
        <v>0</v>
      </c>
      <c r="K101" s="84">
        <f>Table3[[#This Row],[Incentive Disbursements]]/'1.) CLM Reference'!$B$5</f>
        <v>4.1316615180123526E-3</v>
      </c>
      <c r="L101" s="66">
        <v>7189.0826982255212</v>
      </c>
      <c r="M101" s="94">
        <f>Table32[[#This Row],[CLM $ Collected ]]/'1.) CLM Reference'!$B$4</f>
        <v>3.1901679414109916E-4</v>
      </c>
      <c r="N101" s="66">
        <v>5082</v>
      </c>
      <c r="O101" s="92">
        <f>Table3[[#This Row],[Incentive Disbursements]]/'1.) CLM Reference'!$B$5</f>
        <v>4.1316615180123526E-3</v>
      </c>
    </row>
    <row r="102" spans="1:15" s="25" customFormat="1">
      <c r="A102" s="81" t="s">
        <v>168</v>
      </c>
      <c r="B102" s="82" t="s">
        <v>104</v>
      </c>
      <c r="C102" s="69" t="s">
        <v>49</v>
      </c>
      <c r="D102" s="66">
        <f>Table32[[#This Row],[Residential CLM $ Collected]]+Table32[[#This Row],[C&amp;I CLM $ Collected]]</f>
        <v>10915.199218735293</v>
      </c>
      <c r="E102" s="84">
        <f>Table3[[#This Row],[CLM $ Collected ]]/'1.) CLM Reference'!$B$4</f>
        <v>6.2006687055411288E-6</v>
      </c>
      <c r="F102" s="66">
        <f>Table32[[#This Row],[Residential Incentive Disbursements]]+Table32[[#This Row],[C&amp;I Incentive Disbursements]]</f>
        <v>93583</v>
      </c>
      <c r="G102" s="84">
        <f>Table3[[#This Row],[Incentive Disbursements]]/'1.) CLM Reference'!$B$5</f>
        <v>0</v>
      </c>
      <c r="H102" s="66">
        <v>0</v>
      </c>
      <c r="I102" s="84">
        <f>Table3[[#This Row],[CLM $ Collected ]]/'1.) CLM Reference'!$B$4</f>
        <v>6.2006687055411288E-6</v>
      </c>
      <c r="J102" s="66">
        <v>0</v>
      </c>
      <c r="K102" s="84">
        <f>Table3[[#This Row],[Incentive Disbursements]]/'1.) CLM Reference'!$B$5</f>
        <v>0</v>
      </c>
      <c r="L102" s="66">
        <v>10915.199218735293</v>
      </c>
      <c r="M102" s="94">
        <f>Table32[[#This Row],[CLM $ Collected ]]/'1.) CLM Reference'!$B$4</f>
        <v>4.8436386230914507E-4</v>
      </c>
      <c r="N102" s="66">
        <v>93583</v>
      </c>
      <c r="O102" s="92">
        <f>Table3[[#This Row],[Incentive Disbursements]]/'1.) CLM Reference'!$B$5</f>
        <v>0</v>
      </c>
    </row>
    <row r="103" spans="1:15" s="25" customFormat="1">
      <c r="A103" s="81" t="s">
        <v>169</v>
      </c>
      <c r="B103" s="82" t="s">
        <v>104</v>
      </c>
      <c r="C103" s="69" t="s">
        <v>49</v>
      </c>
      <c r="D103" s="66">
        <f>Table32[[#This Row],[Residential CLM $ Collected]]+Table32[[#This Row],[C&amp;I CLM $ Collected]]</f>
        <v>28082.818265547841</v>
      </c>
      <c r="E103" s="84">
        <f>Table3[[#This Row],[CLM $ Collected ]]/'1.) CLM Reference'!$B$4</f>
        <v>5.0138393682995662E-3</v>
      </c>
      <c r="F103" s="66">
        <f>Table32[[#This Row],[Residential Incentive Disbursements]]+Table32[[#This Row],[C&amp;I Incentive Disbursements]]</f>
        <v>16109</v>
      </c>
      <c r="G103" s="84">
        <f>Table3[[#This Row],[Incentive Disbursements]]/'1.) CLM Reference'!$B$5</f>
        <v>4.90605402422399E-3</v>
      </c>
      <c r="H103" s="66">
        <v>0</v>
      </c>
      <c r="I103" s="84">
        <f>Table3[[#This Row],[CLM $ Collected ]]/'1.) CLM Reference'!$B$4</f>
        <v>5.0138393682995662E-3</v>
      </c>
      <c r="J103" s="66">
        <v>0</v>
      </c>
      <c r="K103" s="84">
        <f>Table3[[#This Row],[Incentive Disbursements]]/'1.) CLM Reference'!$B$5</f>
        <v>4.90605402422399E-3</v>
      </c>
      <c r="L103" s="66">
        <v>28082.818265547841</v>
      </c>
      <c r="M103" s="94">
        <f>Table32[[#This Row],[CLM $ Collected ]]/'1.) CLM Reference'!$B$4</f>
        <v>1.2461799411117493E-3</v>
      </c>
      <c r="N103" s="66">
        <v>16109</v>
      </c>
      <c r="O103" s="92">
        <f>Table3[[#This Row],[Incentive Disbursements]]/'1.) CLM Reference'!$B$5</f>
        <v>4.90605402422399E-3</v>
      </c>
    </row>
    <row r="104" spans="1:15" s="25" customFormat="1">
      <c r="A104" s="81" t="s">
        <v>170</v>
      </c>
      <c r="B104" s="82" t="s">
        <v>104</v>
      </c>
      <c r="C104" s="69" t="s">
        <v>68</v>
      </c>
      <c r="D104" s="66">
        <f>Table32[[#This Row],[Residential CLM $ Collected]]+Table32[[#This Row],[C&amp;I CLM $ Collected]]</f>
        <v>51848.096540165359</v>
      </c>
      <c r="E104" s="84">
        <f>Table3[[#This Row],[CLM $ Collected ]]/'1.) CLM Reference'!$B$4</f>
        <v>4.1731133423158166E-7</v>
      </c>
      <c r="F104" s="66">
        <f>Table32[[#This Row],[Residential Incentive Disbursements]]+Table32[[#This Row],[C&amp;I Incentive Disbursements]]</f>
        <v>53353.8</v>
      </c>
      <c r="G104" s="84">
        <f>Table3[[#This Row],[Incentive Disbursements]]/'1.) CLM Reference'!$B$5</f>
        <v>0</v>
      </c>
      <c r="H104" s="66">
        <v>0</v>
      </c>
      <c r="I104" s="84">
        <f>Table3[[#This Row],[CLM $ Collected ]]/'1.) CLM Reference'!$B$4</f>
        <v>4.1731133423158166E-7</v>
      </c>
      <c r="J104" s="66">
        <v>53353.8</v>
      </c>
      <c r="K104" s="84">
        <f>Table3[[#This Row],[Incentive Disbursements]]/'1.) CLM Reference'!$B$5</f>
        <v>0</v>
      </c>
      <c r="L104" s="66">
        <v>51848.096540165359</v>
      </c>
      <c r="M104" s="94">
        <f>Table32[[#This Row],[CLM $ Collected ]]/'1.) CLM Reference'!$B$4</f>
        <v>2.3007682947706852E-3</v>
      </c>
      <c r="N104" s="66">
        <v>0</v>
      </c>
      <c r="O104" s="92">
        <f>Table3[[#This Row],[Incentive Disbursements]]/'1.) CLM Reference'!$B$5</f>
        <v>0</v>
      </c>
    </row>
    <row r="105" spans="1:15" s="25" customFormat="1">
      <c r="A105" s="81" t="s">
        <v>172</v>
      </c>
      <c r="B105" s="82" t="s">
        <v>104</v>
      </c>
      <c r="C105" s="69" t="s">
        <v>49</v>
      </c>
      <c r="D105" s="66">
        <f>Table32[[#This Row],[Residential CLM $ Collected]]+Table32[[#This Row],[C&amp;I CLM $ Collected]]</f>
        <v>59952.019096777971</v>
      </c>
      <c r="E105" s="84">
        <f>Table3[[#This Row],[CLM $ Collected ]]/'1.) CLM Reference'!$B$4</f>
        <v>5.5633920958450753E-3</v>
      </c>
      <c r="F105" s="66">
        <f>Table32[[#This Row],[Residential Incentive Disbursements]]+Table32[[#This Row],[C&amp;I Incentive Disbursements]]</f>
        <v>1350</v>
      </c>
      <c r="G105" s="84">
        <f>Table3[[#This Row],[Incentive Disbursements]]/'1.) CLM Reference'!$B$5</f>
        <v>7.7947500291000527E-3</v>
      </c>
      <c r="H105" s="66">
        <v>0</v>
      </c>
      <c r="I105" s="84">
        <f>Table3[[#This Row],[CLM $ Collected ]]/'1.) CLM Reference'!$B$4</f>
        <v>5.5633920958450753E-3</v>
      </c>
      <c r="J105" s="66">
        <v>0</v>
      </c>
      <c r="K105" s="84">
        <f>Table3[[#This Row],[Incentive Disbursements]]/'1.) CLM Reference'!$B$5</f>
        <v>7.7947500291000527E-3</v>
      </c>
      <c r="L105" s="66">
        <v>59952.019096777971</v>
      </c>
      <c r="M105" s="94">
        <f>Table32[[#This Row],[CLM $ Collected ]]/'1.) CLM Reference'!$B$4</f>
        <v>2.6603812666198506E-3</v>
      </c>
      <c r="N105" s="66">
        <v>1350</v>
      </c>
      <c r="O105" s="92">
        <f>Table3[[#This Row],[Incentive Disbursements]]/'1.) CLM Reference'!$B$5</f>
        <v>7.7947500291000527E-3</v>
      </c>
    </row>
    <row r="106" spans="1:15" s="25" customFormat="1">
      <c r="A106" s="81" t="s">
        <v>173</v>
      </c>
      <c r="B106" s="82" t="s">
        <v>104</v>
      </c>
      <c r="C106" s="69" t="s">
        <v>68</v>
      </c>
      <c r="D106" s="66">
        <f>Table32[[#This Row],[Residential CLM $ Collected]]+Table32[[#This Row],[C&amp;I CLM $ Collected]]</f>
        <v>75297.285086360454</v>
      </c>
      <c r="E106" s="84">
        <f>Table3[[#This Row],[CLM $ Collected ]]/'1.) CLM Reference'!$B$4</f>
        <v>1.4867510136403703E-5</v>
      </c>
      <c r="F106" s="66">
        <f>Table32[[#This Row],[Residential Incentive Disbursements]]+Table32[[#This Row],[C&amp;I Incentive Disbursements]]</f>
        <v>5058</v>
      </c>
      <c r="G106" s="84">
        <f>Table3[[#This Row],[Incentive Disbursements]]/'1.) CLM Reference'!$B$5</f>
        <v>0</v>
      </c>
      <c r="H106" s="66">
        <v>0</v>
      </c>
      <c r="I106" s="84">
        <f>Table3[[#This Row],[CLM $ Collected ]]/'1.) CLM Reference'!$B$4</f>
        <v>1.4867510136403703E-5</v>
      </c>
      <c r="J106" s="66">
        <v>0</v>
      </c>
      <c r="K106" s="84">
        <f>Table3[[#This Row],[Incentive Disbursements]]/'1.) CLM Reference'!$B$5</f>
        <v>0</v>
      </c>
      <c r="L106" s="66">
        <v>75297.285086360454</v>
      </c>
      <c r="M106" s="94">
        <f>Table32[[#This Row],[CLM $ Collected ]]/'1.) CLM Reference'!$B$4</f>
        <v>3.3413301117969098E-3</v>
      </c>
      <c r="N106" s="66">
        <v>5058</v>
      </c>
      <c r="O106" s="92">
        <f>Table3[[#This Row],[Incentive Disbursements]]/'1.) CLM Reference'!$B$5</f>
        <v>0</v>
      </c>
    </row>
    <row r="107" spans="1:15" s="25" customFormat="1">
      <c r="A107" s="81" t="s">
        <v>174</v>
      </c>
      <c r="B107" s="82" t="s">
        <v>104</v>
      </c>
      <c r="C107" s="69" t="s">
        <v>68</v>
      </c>
      <c r="D107" s="66">
        <f>Table32[[#This Row],[Residential CLM $ Collected]]+Table32[[#This Row],[C&amp;I CLM $ Collected]]</f>
        <v>50842.031229609682</v>
      </c>
      <c r="E107" s="84">
        <f>Table3[[#This Row],[CLM $ Collected ]]/'1.) CLM Reference'!$B$4</f>
        <v>0</v>
      </c>
      <c r="F107" s="66">
        <f>Table32[[#This Row],[Residential Incentive Disbursements]]+Table32[[#This Row],[C&amp;I Incentive Disbursements]]</f>
        <v>164591.69</v>
      </c>
      <c r="G107" s="84">
        <f>Table3[[#This Row],[Incentive Disbursements]]/'1.) CLM Reference'!$B$5</f>
        <v>1.8678271845178163E-5</v>
      </c>
      <c r="H107" s="66">
        <v>4627.2910277622914</v>
      </c>
      <c r="I107" s="84">
        <f>Table3[[#This Row],[CLM $ Collected ]]/'1.) CLM Reference'!$B$4</f>
        <v>0</v>
      </c>
      <c r="J107" s="66">
        <v>38465.69</v>
      </c>
      <c r="K107" s="84">
        <f>Table3[[#This Row],[Incentive Disbursements]]/'1.) CLM Reference'!$B$5</f>
        <v>1.8678271845178163E-5</v>
      </c>
      <c r="L107" s="66">
        <v>46214.740201847388</v>
      </c>
      <c r="M107" s="94">
        <f>Table32[[#This Row],[CLM $ Collected ]]/'1.) CLM Reference'!$B$4</f>
        <v>2.2561239717683551E-3</v>
      </c>
      <c r="N107" s="66">
        <v>126126</v>
      </c>
      <c r="O107" s="92">
        <f>Table3[[#This Row],[Incentive Disbursements]]/'1.) CLM Reference'!$B$5</f>
        <v>1.8678271845178163E-5</v>
      </c>
    </row>
    <row r="108" spans="1:15" s="25" customFormat="1">
      <c r="A108" s="81" t="s">
        <v>175</v>
      </c>
      <c r="B108" s="82" t="s">
        <v>104</v>
      </c>
      <c r="C108" s="69" t="s">
        <v>49</v>
      </c>
      <c r="D108" s="66">
        <f>Table32[[#This Row],[Residential CLM $ Collected]]+Table32[[#This Row],[C&amp;I CLM $ Collected]]</f>
        <v>58504.692211410838</v>
      </c>
      <c r="E108" s="84">
        <f>Table3[[#This Row],[CLM $ Collected ]]/'1.) CLM Reference'!$B$4</f>
        <v>1.404149182534738E-6</v>
      </c>
      <c r="F108" s="66">
        <f>Table32[[#This Row],[Residential Incentive Disbursements]]+Table32[[#This Row],[C&amp;I Incentive Disbursements]]</f>
        <v>67103</v>
      </c>
      <c r="G108" s="84">
        <f>Table3[[#This Row],[Incentive Disbursements]]/'1.) CLM Reference'!$B$5</f>
        <v>0</v>
      </c>
      <c r="H108" s="66">
        <v>0</v>
      </c>
      <c r="I108" s="84">
        <f>Table3[[#This Row],[CLM $ Collected ]]/'1.) CLM Reference'!$B$4</f>
        <v>1.404149182534738E-6</v>
      </c>
      <c r="J108" s="66">
        <v>0</v>
      </c>
      <c r="K108" s="84">
        <f>Table3[[#This Row],[Incentive Disbursements]]/'1.) CLM Reference'!$B$5</f>
        <v>0</v>
      </c>
      <c r="L108" s="66">
        <v>58504.692211410838</v>
      </c>
      <c r="M108" s="94">
        <f>Table32[[#This Row],[CLM $ Collected ]]/'1.) CLM Reference'!$B$4</f>
        <v>2.5961558845473908E-3</v>
      </c>
      <c r="N108" s="66">
        <v>67103</v>
      </c>
      <c r="O108" s="92">
        <f>Table3[[#This Row],[Incentive Disbursements]]/'1.) CLM Reference'!$B$5</f>
        <v>0</v>
      </c>
    </row>
    <row r="109" spans="1:15" s="25" customFormat="1">
      <c r="A109" s="81" t="s">
        <v>176</v>
      </c>
      <c r="B109" s="82" t="s">
        <v>104</v>
      </c>
      <c r="C109" s="69" t="s">
        <v>49</v>
      </c>
      <c r="D109" s="66">
        <f>Table32[[#This Row],[Residential CLM $ Collected]]+Table32[[#This Row],[C&amp;I CLM $ Collected]]</f>
        <v>19740.984715686034</v>
      </c>
      <c r="E109" s="84">
        <f>Table3[[#This Row],[CLM $ Collected ]]/'1.) CLM Reference'!$B$4</f>
        <v>5.6245864905881553E-6</v>
      </c>
      <c r="F109" s="66">
        <f>Table32[[#This Row],[Residential Incentive Disbursements]]+Table32[[#This Row],[C&amp;I Incentive Disbursements]]</f>
        <v>99806</v>
      </c>
      <c r="G109" s="84">
        <f>Table3[[#This Row],[Incentive Disbursements]]/'1.) CLM Reference'!$B$5</f>
        <v>0</v>
      </c>
      <c r="H109" s="66">
        <v>0</v>
      </c>
      <c r="I109" s="84">
        <f>Table3[[#This Row],[CLM $ Collected ]]/'1.) CLM Reference'!$B$4</f>
        <v>5.6245864905881553E-6</v>
      </c>
      <c r="J109" s="66">
        <v>0</v>
      </c>
      <c r="K109" s="84">
        <f>Table3[[#This Row],[Incentive Disbursements]]/'1.) CLM Reference'!$B$5</f>
        <v>0</v>
      </c>
      <c r="L109" s="66">
        <v>19740.984715686034</v>
      </c>
      <c r="M109" s="94">
        <f>Table32[[#This Row],[CLM $ Collected ]]/'1.) CLM Reference'!$B$4</f>
        <v>8.7600962759004804E-4</v>
      </c>
      <c r="N109" s="66">
        <v>99806</v>
      </c>
      <c r="O109" s="92">
        <f>Table3[[#This Row],[Incentive Disbursements]]/'1.) CLM Reference'!$B$5</f>
        <v>0</v>
      </c>
    </row>
    <row r="110" spans="1:15" s="25" customFormat="1">
      <c r="A110" s="81" t="s">
        <v>177</v>
      </c>
      <c r="B110" s="82" t="s">
        <v>104</v>
      </c>
      <c r="C110" s="69" t="s">
        <v>49</v>
      </c>
      <c r="D110" s="66">
        <f>Table32[[#This Row],[Residential CLM $ Collected]]+Table32[[#This Row],[C&amp;I CLM $ Collected]]</f>
        <v>25975.801170832172</v>
      </c>
      <c r="E110" s="84">
        <f>Table3[[#This Row],[CLM $ Collected ]]/'1.) CLM Reference'!$B$4</f>
        <v>4.0793967300970756E-3</v>
      </c>
      <c r="F110" s="66">
        <f>Table32[[#This Row],[Residential Incentive Disbursements]]+Table32[[#This Row],[C&amp;I Incentive Disbursements]]</f>
        <v>225</v>
      </c>
      <c r="G110" s="84">
        <f>Table3[[#This Row],[Incentive Disbursements]]/'1.) CLM Reference'!$B$5</f>
        <v>5.5449225470988036E-3</v>
      </c>
      <c r="H110" s="66">
        <v>5994.7494757550985</v>
      </c>
      <c r="I110" s="84">
        <f>Table3[[#This Row],[CLM $ Collected ]]/'1.) CLM Reference'!$B$4</f>
        <v>4.0793967300970756E-3</v>
      </c>
      <c r="J110" s="66">
        <v>0</v>
      </c>
      <c r="K110" s="84">
        <f>Table3[[#This Row],[Incentive Disbursements]]/'1.) CLM Reference'!$B$5</f>
        <v>5.5449225470988036E-3</v>
      </c>
      <c r="L110" s="66">
        <v>19981.051695077073</v>
      </c>
      <c r="M110" s="94">
        <f>Table32[[#This Row],[CLM $ Collected ]]/'1.) CLM Reference'!$B$4</f>
        <v>1.1526806913503579E-3</v>
      </c>
      <c r="N110" s="66">
        <v>225</v>
      </c>
      <c r="O110" s="92">
        <f>Table3[[#This Row],[Incentive Disbursements]]/'1.) CLM Reference'!$B$5</f>
        <v>5.5449225470988036E-3</v>
      </c>
    </row>
    <row r="111" spans="1:15" s="25" customFormat="1">
      <c r="A111" s="81" t="s">
        <v>178</v>
      </c>
      <c r="B111" s="82" t="s">
        <v>104</v>
      </c>
      <c r="C111" s="69" t="s">
        <v>68</v>
      </c>
      <c r="D111" s="66">
        <f>Table32[[#This Row],[Residential CLM $ Collected]]+Table32[[#This Row],[C&amp;I CLM $ Collected]]</f>
        <v>1682.315524809517</v>
      </c>
      <c r="E111" s="84">
        <f>Table3[[#This Row],[CLM $ Collected ]]/'1.) CLM Reference'!$B$4</f>
        <v>1.7388996587911949E-6</v>
      </c>
      <c r="F111" s="66">
        <f>Table32[[#This Row],[Residential Incentive Disbursements]]+Table32[[#This Row],[C&amp;I Incentive Disbursements]]</f>
        <v>0</v>
      </c>
      <c r="G111" s="84">
        <f>Table3[[#This Row],[Incentive Disbursements]]/'1.) CLM Reference'!$B$5</f>
        <v>0</v>
      </c>
      <c r="H111" s="66">
        <v>0</v>
      </c>
      <c r="I111" s="84">
        <f>Table3[[#This Row],[CLM $ Collected ]]/'1.) CLM Reference'!$B$4</f>
        <v>1.7388996587911949E-6</v>
      </c>
      <c r="J111" s="66">
        <v>0</v>
      </c>
      <c r="K111" s="84">
        <f>Table3[[#This Row],[Incentive Disbursements]]/'1.) CLM Reference'!$B$5</f>
        <v>0</v>
      </c>
      <c r="L111" s="66">
        <v>1682.315524809517</v>
      </c>
      <c r="M111" s="94">
        <f>Table32[[#This Row],[CLM $ Collected ]]/'1.) CLM Reference'!$B$4</f>
        <v>7.4653043786935874E-5</v>
      </c>
      <c r="N111" s="66">
        <v>0</v>
      </c>
      <c r="O111" s="92">
        <f>Table3[[#This Row],[Incentive Disbursements]]/'1.) CLM Reference'!$B$5</f>
        <v>0</v>
      </c>
    </row>
    <row r="112" spans="1:15" s="25" customFormat="1">
      <c r="A112" s="81" t="s">
        <v>179</v>
      </c>
      <c r="B112" s="82" t="s">
        <v>104</v>
      </c>
      <c r="C112" s="69" t="s">
        <v>49</v>
      </c>
      <c r="D112" s="66">
        <f>Table32[[#This Row],[Residential CLM $ Collected]]+Table32[[#This Row],[C&amp;I CLM $ Collected]]</f>
        <v>20478.590509865004</v>
      </c>
      <c r="E112" s="84">
        <f>Table3[[#This Row],[CLM $ Collected ]]/'1.) CLM Reference'!$B$4</f>
        <v>2.9220026946786453E-3</v>
      </c>
      <c r="F112" s="66">
        <f>Table32[[#This Row],[Residential Incentive Disbursements]]+Table32[[#This Row],[C&amp;I Incentive Disbursements]]</f>
        <v>1200</v>
      </c>
      <c r="G112" s="84">
        <f>Table3[[#This Row],[Incentive Disbursements]]/'1.) CLM Reference'!$B$5</f>
        <v>5.0499248795873638E-3</v>
      </c>
      <c r="H112" s="66">
        <v>0</v>
      </c>
      <c r="I112" s="84">
        <f>Table3[[#This Row],[CLM $ Collected ]]/'1.) CLM Reference'!$B$4</f>
        <v>2.9220026946786453E-3</v>
      </c>
      <c r="J112" s="66">
        <v>0</v>
      </c>
      <c r="K112" s="84">
        <f>Table3[[#This Row],[Incentive Disbursements]]/'1.) CLM Reference'!$B$5</f>
        <v>5.0499248795873638E-3</v>
      </c>
      <c r="L112" s="66">
        <v>20478.590509865004</v>
      </c>
      <c r="M112" s="94">
        <f>Table32[[#This Row],[CLM $ Collected ]]/'1.) CLM Reference'!$B$4</f>
        <v>9.087410128969601E-4</v>
      </c>
      <c r="N112" s="66">
        <v>1200</v>
      </c>
      <c r="O112" s="92">
        <f>Table3[[#This Row],[Incentive Disbursements]]/'1.) CLM Reference'!$B$5</f>
        <v>5.0499248795873638E-3</v>
      </c>
    </row>
    <row r="113" spans="1:15" s="25" customFormat="1">
      <c r="A113" s="81" t="s">
        <v>180</v>
      </c>
      <c r="B113" s="82" t="s">
        <v>104</v>
      </c>
      <c r="C113" s="69" t="s">
        <v>68</v>
      </c>
      <c r="D113" s="66">
        <f>Table32[[#This Row],[Residential CLM $ Collected]]+Table32[[#This Row],[C&amp;I CLM $ Collected]]</f>
        <v>16842.545273353677</v>
      </c>
      <c r="E113" s="84">
        <f>Table3[[#This Row],[CLM $ Collected ]]/'1.) CLM Reference'!$B$4</f>
        <v>1.1154934781006199E-6</v>
      </c>
      <c r="F113" s="66">
        <f>Table32[[#This Row],[Residential Incentive Disbursements]]+Table32[[#This Row],[C&amp;I Incentive Disbursements]]</f>
        <v>133255</v>
      </c>
      <c r="G113" s="84">
        <f>Table3[[#This Row],[Incentive Disbursements]]/'1.) CLM Reference'!$B$5</f>
        <v>0</v>
      </c>
      <c r="H113" s="66">
        <v>0</v>
      </c>
      <c r="I113" s="84">
        <f>Table3[[#This Row],[CLM $ Collected ]]/'1.) CLM Reference'!$B$4</f>
        <v>1.1154934781006199E-6</v>
      </c>
      <c r="J113" s="66">
        <v>0</v>
      </c>
      <c r="K113" s="84">
        <f>Table3[[#This Row],[Incentive Disbursements]]/'1.) CLM Reference'!$B$5</f>
        <v>0</v>
      </c>
      <c r="L113" s="66">
        <v>16842.545273353677</v>
      </c>
      <c r="M113" s="94">
        <f>Table32[[#This Row],[CLM $ Collected ]]/'1.) CLM Reference'!$B$4</f>
        <v>7.4739087361004239E-4</v>
      </c>
      <c r="N113" s="66">
        <v>133255</v>
      </c>
      <c r="O113" s="92">
        <f>Table3[[#This Row],[Incentive Disbursements]]/'1.) CLM Reference'!$B$5</f>
        <v>0</v>
      </c>
    </row>
    <row r="114" spans="1:15" s="25" customFormat="1">
      <c r="A114" s="81" t="s">
        <v>182</v>
      </c>
      <c r="B114" s="82" t="s">
        <v>104</v>
      </c>
      <c r="C114" s="69" t="s">
        <v>68</v>
      </c>
      <c r="D114" s="66">
        <f>Table32[[#This Row],[Residential CLM $ Collected]]+Table32[[#This Row],[C&amp;I CLM $ Collected]]</f>
        <v>25476.92352096687</v>
      </c>
      <c r="E114" s="84">
        <f>Table3[[#This Row],[CLM $ Collected ]]/'1.) CLM Reference'!$B$4</f>
        <v>1.4476626471350265E-5</v>
      </c>
      <c r="F114" s="66">
        <f>Table32[[#This Row],[Residential Incentive Disbursements]]+Table32[[#This Row],[C&amp;I Incentive Disbursements]]</f>
        <v>26921.940000000002</v>
      </c>
      <c r="G114" s="84">
        <f>Table3[[#This Row],[Incentive Disbursements]]/'1.) CLM Reference'!$B$5</f>
        <v>0</v>
      </c>
      <c r="H114" s="66">
        <v>1628.0234540856973</v>
      </c>
      <c r="I114" s="84">
        <f>Table3[[#This Row],[CLM $ Collected ]]/'1.) CLM Reference'!$B$4</f>
        <v>1.4476626471350265E-5</v>
      </c>
      <c r="J114" s="66">
        <v>0</v>
      </c>
      <c r="K114" s="84">
        <f>Table3[[#This Row],[Incentive Disbursements]]/'1.) CLM Reference'!$B$5</f>
        <v>0</v>
      </c>
      <c r="L114" s="66">
        <v>23848.900066881171</v>
      </c>
      <c r="M114" s="94">
        <f>Table32[[#This Row],[CLM $ Collected ]]/'1.) CLM Reference'!$B$4</f>
        <v>1.1305429089364823E-3</v>
      </c>
      <c r="N114" s="66">
        <v>26921.940000000002</v>
      </c>
      <c r="O114" s="92">
        <f>Table3[[#This Row],[Incentive Disbursements]]/'1.) CLM Reference'!$B$5</f>
        <v>0</v>
      </c>
    </row>
    <row r="115" spans="1:15" s="25" customFormat="1">
      <c r="A115" s="81" t="s">
        <v>183</v>
      </c>
      <c r="B115" s="82" t="s">
        <v>104</v>
      </c>
      <c r="C115" s="69" t="s">
        <v>68</v>
      </c>
      <c r="D115" s="66">
        <f>Table32[[#This Row],[Residential CLM $ Collected]]+Table32[[#This Row],[C&amp;I CLM $ Collected]]</f>
        <v>97738.653986381236</v>
      </c>
      <c r="E115" s="84">
        <f>Table3[[#This Row],[CLM $ Collected ]]/'1.) CLM Reference'!$B$4</f>
        <v>4.9227263936590026E-3</v>
      </c>
      <c r="F115" s="66">
        <f>Table32[[#This Row],[Residential Incentive Disbursements]]+Table32[[#This Row],[C&amp;I Incentive Disbursements]]</f>
        <v>79769</v>
      </c>
      <c r="G115" s="84">
        <f>Table3[[#This Row],[Incentive Disbursements]]/'1.) CLM Reference'!$B$5</f>
        <v>5.2264299175478063E-3</v>
      </c>
      <c r="H115" s="66">
        <v>0</v>
      </c>
      <c r="I115" s="84">
        <f>Table3[[#This Row],[CLM $ Collected ]]/'1.) CLM Reference'!$B$4</f>
        <v>4.9227263936590026E-3</v>
      </c>
      <c r="J115" s="66">
        <v>0</v>
      </c>
      <c r="K115" s="84">
        <f>Table3[[#This Row],[Incentive Disbursements]]/'1.) CLM Reference'!$B$5</f>
        <v>5.2264299175478063E-3</v>
      </c>
      <c r="L115" s="66">
        <v>97738.653986381236</v>
      </c>
      <c r="M115" s="94">
        <f>Table32[[#This Row],[CLM $ Collected ]]/'1.) CLM Reference'!$B$4</f>
        <v>4.3371697568728371E-3</v>
      </c>
      <c r="N115" s="66">
        <v>79769</v>
      </c>
      <c r="O115" s="92">
        <f>Table3[[#This Row],[Incentive Disbursements]]/'1.) CLM Reference'!$B$5</f>
        <v>5.2264299175478063E-3</v>
      </c>
    </row>
    <row r="116" spans="1:15" s="25" customFormat="1">
      <c r="A116" s="81" t="s">
        <v>184</v>
      </c>
      <c r="B116" s="82" t="s">
        <v>104</v>
      </c>
      <c r="C116" s="69" t="s">
        <v>49</v>
      </c>
      <c r="D116" s="66">
        <f>Table32[[#This Row],[Residential CLM $ Collected]]+Table32[[#This Row],[C&amp;I CLM $ Collected]]</f>
        <v>31779.143397249722</v>
      </c>
      <c r="E116" s="84">
        <f>Table3[[#This Row],[CLM $ Collected ]]/'1.) CLM Reference'!$B$4</f>
        <v>1.0344076528238105E-5</v>
      </c>
      <c r="F116" s="66">
        <f>Table32[[#This Row],[Residential Incentive Disbursements]]+Table32[[#This Row],[C&amp;I Incentive Disbursements]]</f>
        <v>197122</v>
      </c>
      <c r="G116" s="84">
        <f>Table3[[#This Row],[Incentive Disbursements]]/'1.) CLM Reference'!$B$5</f>
        <v>0</v>
      </c>
      <c r="H116" s="66">
        <v>0</v>
      </c>
      <c r="I116" s="84">
        <f>Table3[[#This Row],[CLM $ Collected ]]/'1.) CLM Reference'!$B$4</f>
        <v>1.0344076528238105E-5</v>
      </c>
      <c r="J116" s="66">
        <v>38125</v>
      </c>
      <c r="K116" s="84">
        <f>Table3[[#This Row],[Incentive Disbursements]]/'1.) CLM Reference'!$B$5</f>
        <v>0</v>
      </c>
      <c r="L116" s="66">
        <v>31779.143397249722</v>
      </c>
      <c r="M116" s="94">
        <f>Table32[[#This Row],[CLM $ Collected ]]/'1.) CLM Reference'!$B$4</f>
        <v>1.4102050112239305E-3</v>
      </c>
      <c r="N116" s="66">
        <v>158997</v>
      </c>
      <c r="O116" s="92">
        <f>Table3[[#This Row],[Incentive Disbursements]]/'1.) CLM Reference'!$B$5</f>
        <v>0</v>
      </c>
    </row>
    <row r="117" spans="1:15" s="25" customFormat="1">
      <c r="A117" s="81" t="s">
        <v>185</v>
      </c>
      <c r="B117" s="82" t="s">
        <v>104</v>
      </c>
      <c r="C117" s="69" t="s">
        <v>68</v>
      </c>
      <c r="D117" s="66">
        <f>Table32[[#This Row],[Residential CLM $ Collected]]+Table32[[#This Row],[C&amp;I CLM $ Collected]]</f>
        <v>35119.952415836873</v>
      </c>
      <c r="E117" s="84">
        <f>Table3[[#This Row],[CLM $ Collected ]]/'1.) CLM Reference'!$B$4</f>
        <v>2.1528307097558057E-5</v>
      </c>
      <c r="F117" s="66">
        <f>Table32[[#This Row],[Residential Incentive Disbursements]]+Table32[[#This Row],[C&amp;I Incentive Disbursements]]</f>
        <v>0</v>
      </c>
      <c r="G117" s="84">
        <f>Table3[[#This Row],[Incentive Disbursements]]/'1.) CLM Reference'!$B$5</f>
        <v>0</v>
      </c>
      <c r="H117" s="66">
        <v>35119.952415836873</v>
      </c>
      <c r="I117" s="84">
        <f>Table3[[#This Row],[CLM $ Collected ]]/'1.) CLM Reference'!$B$4</f>
        <v>2.1528307097558057E-5</v>
      </c>
      <c r="J117" s="66">
        <v>0</v>
      </c>
      <c r="K117" s="84">
        <f>Table3[[#This Row],[Incentive Disbursements]]/'1.) CLM Reference'!$B$5</f>
        <v>0</v>
      </c>
      <c r="L117" s="66">
        <v>0</v>
      </c>
      <c r="M117" s="94">
        <f>Table32[[#This Row],[CLM $ Collected ]]/'1.) CLM Reference'!$B$4</f>
        <v>1.5584539920306764E-3</v>
      </c>
      <c r="N117" s="66">
        <v>0</v>
      </c>
      <c r="O117" s="92">
        <f>Table3[[#This Row],[Incentive Disbursements]]/'1.) CLM Reference'!$B$5</f>
        <v>0</v>
      </c>
    </row>
    <row r="118" spans="1:15" s="25" customFormat="1">
      <c r="A118" s="81" t="s">
        <v>186</v>
      </c>
      <c r="B118" s="82" t="s">
        <v>104</v>
      </c>
      <c r="C118" s="69" t="s">
        <v>49</v>
      </c>
      <c r="D118" s="66">
        <f>Table32[[#This Row],[Residential CLM $ Collected]]+Table32[[#This Row],[C&amp;I CLM $ Collected]]</f>
        <v>27067.182592525282</v>
      </c>
      <c r="E118" s="84">
        <f>Table3[[#This Row],[CLM $ Collected ]]/'1.) CLM Reference'!$B$4</f>
        <v>2.0552327128839712E-5</v>
      </c>
      <c r="F118" s="66">
        <f>Table32[[#This Row],[Residential Incentive Disbursements]]+Table32[[#This Row],[C&amp;I Incentive Disbursements]]</f>
        <v>175</v>
      </c>
      <c r="G118" s="84">
        <f>Table3[[#This Row],[Incentive Disbursements]]/'1.) CLM Reference'!$B$5</f>
        <v>0</v>
      </c>
      <c r="H118" s="66">
        <v>0</v>
      </c>
      <c r="I118" s="84">
        <f>Table3[[#This Row],[CLM $ Collected ]]/'1.) CLM Reference'!$B$4</f>
        <v>2.0552327128839712E-5</v>
      </c>
      <c r="J118" s="66">
        <v>0</v>
      </c>
      <c r="K118" s="84">
        <f>Table3[[#This Row],[Incentive Disbursements]]/'1.) CLM Reference'!$B$5</f>
        <v>0</v>
      </c>
      <c r="L118" s="66">
        <v>27067.182592525282</v>
      </c>
      <c r="M118" s="94">
        <f>Table32[[#This Row],[CLM $ Collected ]]/'1.) CLM Reference'!$B$4</f>
        <v>1.201110931611696E-3</v>
      </c>
      <c r="N118" s="66">
        <v>175</v>
      </c>
      <c r="O118" s="92">
        <f>Table3[[#This Row],[Incentive Disbursements]]/'1.) CLM Reference'!$B$5</f>
        <v>0</v>
      </c>
    </row>
    <row r="119" spans="1:15" s="25" customFormat="1">
      <c r="A119" s="81" t="s">
        <v>187</v>
      </c>
      <c r="B119" s="82" t="s">
        <v>104</v>
      </c>
      <c r="C119" s="69" t="s">
        <v>49</v>
      </c>
      <c r="D119" s="66">
        <f>Table32[[#This Row],[Residential CLM $ Collected]]+Table32[[#This Row],[C&amp;I CLM $ Collected]]</f>
        <v>157495.57249567716</v>
      </c>
      <c r="E119" s="84">
        <f>Table3[[#This Row],[CLM $ Collected ]]/'1.) CLM Reference'!$B$4</f>
        <v>4.2562986307998953E-3</v>
      </c>
      <c r="F119" s="66">
        <f>Table32[[#This Row],[Residential Incentive Disbursements]]+Table32[[#This Row],[C&amp;I Incentive Disbursements]]</f>
        <v>168764.22</v>
      </c>
      <c r="G119" s="84">
        <f>Table3[[#This Row],[Incentive Disbursements]]/'1.) CLM Reference'!$B$5</f>
        <v>1.4917671949446823E-3</v>
      </c>
      <c r="H119" s="66">
        <v>0</v>
      </c>
      <c r="I119" s="84">
        <f>Table3[[#This Row],[CLM $ Collected ]]/'1.) CLM Reference'!$B$4</f>
        <v>4.2562986307998953E-3</v>
      </c>
      <c r="J119" s="66">
        <v>0</v>
      </c>
      <c r="K119" s="84">
        <f>Table3[[#This Row],[Incentive Disbursements]]/'1.) CLM Reference'!$B$5</f>
        <v>1.4917671949446823E-3</v>
      </c>
      <c r="L119" s="66">
        <v>157495.57249567716</v>
      </c>
      <c r="M119" s="94">
        <f>Table32[[#This Row],[CLM $ Collected ]]/'1.) CLM Reference'!$B$4</f>
        <v>6.9888934010161885E-3</v>
      </c>
      <c r="N119" s="66">
        <v>168764.22</v>
      </c>
      <c r="O119" s="92">
        <f>Table3[[#This Row],[Incentive Disbursements]]/'1.) CLM Reference'!$B$5</f>
        <v>1.4917671949446823E-3</v>
      </c>
    </row>
    <row r="120" spans="1:15" s="25" customFormat="1">
      <c r="A120" s="81" t="s">
        <v>188</v>
      </c>
      <c r="B120" s="82" t="s">
        <v>104</v>
      </c>
      <c r="C120" s="69" t="s">
        <v>45</v>
      </c>
      <c r="D120" s="66">
        <f>Table32[[#This Row],[Residential CLM $ Collected]]+Table32[[#This Row],[C&amp;I CLM $ Collected]]</f>
        <v>15269.27555725986</v>
      </c>
      <c r="E120" s="84">
        <f>Table3[[#This Row],[CLM $ Collected ]]/'1.) CLM Reference'!$B$4</f>
        <v>4.2530109468078715E-6</v>
      </c>
      <c r="F120" s="66">
        <f>Table32[[#This Row],[Residential Incentive Disbursements]]+Table32[[#This Row],[C&amp;I Incentive Disbursements]]</f>
        <v>48384</v>
      </c>
      <c r="G120" s="84">
        <f>Table3[[#This Row],[Incentive Disbursements]]/'1.) CLM Reference'!$B$5</f>
        <v>0</v>
      </c>
      <c r="H120" s="66">
        <v>0</v>
      </c>
      <c r="I120" s="84">
        <f>Table3[[#This Row],[CLM $ Collected ]]/'1.) CLM Reference'!$B$4</f>
        <v>4.2530109468078715E-6</v>
      </c>
      <c r="J120" s="66">
        <v>0</v>
      </c>
      <c r="K120" s="84">
        <f>Table3[[#This Row],[Incentive Disbursements]]/'1.) CLM Reference'!$B$5</f>
        <v>0</v>
      </c>
      <c r="L120" s="66">
        <v>15269.27555725986</v>
      </c>
      <c r="M120" s="94">
        <f>Table32[[#This Row],[CLM $ Collected ]]/'1.) CLM Reference'!$B$4</f>
        <v>6.7757675653618943E-4</v>
      </c>
      <c r="N120" s="66">
        <v>48384</v>
      </c>
      <c r="O120" s="92">
        <f>Table3[[#This Row],[Incentive Disbursements]]/'1.) CLM Reference'!$B$5</f>
        <v>0</v>
      </c>
    </row>
    <row r="121" spans="1:15" s="25" customFormat="1">
      <c r="A121" s="81" t="s">
        <v>189</v>
      </c>
      <c r="B121" s="82" t="s">
        <v>114</v>
      </c>
      <c r="C121" s="69" t="s">
        <v>49</v>
      </c>
      <c r="D121" s="66">
        <f>Table32[[#This Row],[Residential CLM $ Collected]]+Table32[[#This Row],[C&amp;I CLM $ Collected]]</f>
        <v>41997.56205832056</v>
      </c>
      <c r="E121" s="84">
        <f>Table3[[#This Row],[CLM $ Collected ]]/'1.) CLM Reference'!$B$4</f>
        <v>1.5127894380786785E-5</v>
      </c>
      <c r="F121" s="66">
        <f>Table32[[#This Row],[Residential Incentive Disbursements]]+Table32[[#This Row],[C&amp;I Incentive Disbursements]]</f>
        <v>19105</v>
      </c>
      <c r="G121" s="84">
        <f>Table3[[#This Row],[Incentive Disbursements]]/'1.) CLM Reference'!$B$5</f>
        <v>0</v>
      </c>
      <c r="H121" s="66">
        <v>0</v>
      </c>
      <c r="I121" s="84">
        <f>Table3[[#This Row],[CLM $ Collected ]]/'1.) CLM Reference'!$B$4</f>
        <v>1.5127894380786785E-5</v>
      </c>
      <c r="J121" s="66">
        <v>0</v>
      </c>
      <c r="K121" s="84">
        <f>Table3[[#This Row],[Incentive Disbursements]]/'1.) CLM Reference'!$B$5</f>
        <v>0</v>
      </c>
      <c r="L121" s="66">
        <v>41997.56205832056</v>
      </c>
      <c r="M121" s="94">
        <f>Table32[[#This Row],[CLM $ Collected ]]/'1.) CLM Reference'!$B$4</f>
        <v>1.8636491151916075E-3</v>
      </c>
      <c r="N121" s="66">
        <v>19105</v>
      </c>
      <c r="O121" s="92">
        <f>Table3[[#This Row],[Incentive Disbursements]]/'1.) CLM Reference'!$B$5</f>
        <v>0</v>
      </c>
    </row>
    <row r="122" spans="1:15" s="25" customFormat="1">
      <c r="A122" s="81" t="s">
        <v>190</v>
      </c>
      <c r="B122" s="82" t="s">
        <v>114</v>
      </c>
      <c r="C122" s="69" t="s">
        <v>49</v>
      </c>
      <c r="D122" s="66">
        <f>Table32[[#This Row],[Residential CLM $ Collected]]+Table32[[#This Row],[C&amp;I CLM $ Collected]]</f>
        <v>35331.119024247375</v>
      </c>
      <c r="E122" s="84">
        <f>Table3[[#This Row],[CLM $ Collected ]]/'1.) CLM Reference'!$B$4</f>
        <v>3.9392309284770922E-3</v>
      </c>
      <c r="F122" s="66">
        <f>Table32[[#This Row],[Residential Incentive Disbursements]]+Table32[[#This Row],[C&amp;I Incentive Disbursements]]</f>
        <v>325</v>
      </c>
      <c r="G122" s="84">
        <f>Table3[[#This Row],[Incentive Disbursements]]/'1.) CLM Reference'!$B$5</f>
        <v>6.4577124031937614E-3</v>
      </c>
      <c r="H122" s="66">
        <v>0</v>
      </c>
      <c r="I122" s="84">
        <f>Table3[[#This Row],[CLM $ Collected ]]/'1.) CLM Reference'!$B$4</f>
        <v>3.9392309284770922E-3</v>
      </c>
      <c r="J122" s="66">
        <v>0</v>
      </c>
      <c r="K122" s="84">
        <f>Table3[[#This Row],[Incentive Disbursements]]/'1.) CLM Reference'!$B$5</f>
        <v>6.4577124031937614E-3</v>
      </c>
      <c r="L122" s="66">
        <v>35331.119024247375</v>
      </c>
      <c r="M122" s="94">
        <f>Table32[[#This Row],[CLM $ Collected ]]/'1.) CLM Reference'!$B$4</f>
        <v>1.5678245469780267E-3</v>
      </c>
      <c r="N122" s="66">
        <v>325</v>
      </c>
      <c r="O122" s="92">
        <f>Table3[[#This Row],[Incentive Disbursements]]/'1.) CLM Reference'!$B$5</f>
        <v>6.4577124031937614E-3</v>
      </c>
    </row>
    <row r="123" spans="1:15" s="25" customFormat="1">
      <c r="A123" s="81" t="s">
        <v>191</v>
      </c>
      <c r="B123" s="82" t="s">
        <v>114</v>
      </c>
      <c r="C123" s="69" t="s">
        <v>49</v>
      </c>
      <c r="D123" s="66">
        <f>Table32[[#This Row],[Residential CLM $ Collected]]+Table32[[#This Row],[C&amp;I CLM $ Collected]]</f>
        <v>15521.253552166838</v>
      </c>
      <c r="E123" s="84">
        <f>Table3[[#This Row],[CLM $ Collected ]]/'1.) CLM Reference'!$B$4</f>
        <v>2.7535992358402987E-6</v>
      </c>
      <c r="F123" s="66">
        <f>Table32[[#This Row],[Residential Incentive Disbursements]]+Table32[[#This Row],[C&amp;I Incentive Disbursements]]</f>
        <v>69847</v>
      </c>
      <c r="G123" s="84">
        <f>Table3[[#This Row],[Incentive Disbursements]]/'1.) CLM Reference'!$B$5</f>
        <v>0</v>
      </c>
      <c r="H123" s="66">
        <v>0</v>
      </c>
      <c r="I123" s="84">
        <f>Table3[[#This Row],[CLM $ Collected ]]/'1.) CLM Reference'!$B$4</f>
        <v>2.7535992358402987E-6</v>
      </c>
      <c r="J123" s="66">
        <v>0</v>
      </c>
      <c r="K123" s="84">
        <f>Table3[[#This Row],[Incentive Disbursements]]/'1.) CLM Reference'!$B$5</f>
        <v>0</v>
      </c>
      <c r="L123" s="66">
        <v>15521.253552166838</v>
      </c>
      <c r="M123" s="94">
        <f>Table32[[#This Row],[CLM $ Collected ]]/'1.) CLM Reference'!$B$4</f>
        <v>6.8875832385202629E-4</v>
      </c>
      <c r="N123" s="66">
        <v>69847</v>
      </c>
      <c r="O123" s="92">
        <f>Table3[[#This Row],[Incentive Disbursements]]/'1.) CLM Reference'!$B$5</f>
        <v>0</v>
      </c>
    </row>
    <row r="124" spans="1:15" s="25" customFormat="1">
      <c r="A124" s="81" t="s">
        <v>193</v>
      </c>
      <c r="B124" s="82" t="s">
        <v>114</v>
      </c>
      <c r="C124" s="69" t="s">
        <v>49</v>
      </c>
      <c r="D124" s="66">
        <f>Table32[[#This Row],[Residential CLM $ Collected]]+Table32[[#This Row],[C&amp;I CLM $ Collected]]</f>
        <v>9185.9321327641046</v>
      </c>
      <c r="E124" s="84">
        <f>Table3[[#This Row],[CLM $ Collected ]]/'1.) CLM Reference'!$B$4</f>
        <v>2.6848162075957002E-3</v>
      </c>
      <c r="F124" s="66">
        <f>Table32[[#This Row],[Residential Incentive Disbursements]]+Table32[[#This Row],[C&amp;I Incentive Disbursements]]</f>
        <v>0</v>
      </c>
      <c r="G124" s="84">
        <f>Table3[[#This Row],[Incentive Disbursements]]/'1.) CLM Reference'!$B$5</f>
        <v>9.2369512652029535E-3</v>
      </c>
      <c r="H124" s="66">
        <v>0</v>
      </c>
      <c r="I124" s="84">
        <f>Table3[[#This Row],[CLM $ Collected ]]/'1.) CLM Reference'!$B$4</f>
        <v>2.6848162075957002E-3</v>
      </c>
      <c r="J124" s="66">
        <v>0</v>
      </c>
      <c r="K124" s="84">
        <f>Table3[[#This Row],[Incentive Disbursements]]/'1.) CLM Reference'!$B$5</f>
        <v>9.2369512652029535E-3</v>
      </c>
      <c r="L124" s="66">
        <v>9185.9321327641046</v>
      </c>
      <c r="M124" s="94">
        <f>Table32[[#This Row],[CLM $ Collected ]]/'1.) CLM Reference'!$B$4</f>
        <v>4.0762733483583943E-4</v>
      </c>
      <c r="N124" s="66">
        <v>0</v>
      </c>
      <c r="O124" s="92">
        <f>Table3[[#This Row],[Incentive Disbursements]]/'1.) CLM Reference'!$B$5</f>
        <v>9.2369512652029535E-3</v>
      </c>
    </row>
    <row r="125" spans="1:15" s="25" customFormat="1">
      <c r="A125" s="81" t="s">
        <v>194</v>
      </c>
      <c r="B125" s="82" t="s">
        <v>114</v>
      </c>
      <c r="C125" s="69" t="s">
        <v>49</v>
      </c>
      <c r="D125" s="66">
        <f>Table32[[#This Row],[Residential CLM $ Collected]]+Table32[[#This Row],[C&amp;I CLM $ Collected]]</f>
        <v>162520.6822083265</v>
      </c>
      <c r="E125" s="84">
        <f>Table3[[#This Row],[CLM $ Collected ]]/'1.) CLM Reference'!$B$4</f>
        <v>3.714976380845315E-3</v>
      </c>
      <c r="F125" s="66">
        <f>Table32[[#This Row],[Residential Incentive Disbursements]]+Table32[[#This Row],[C&amp;I Incentive Disbursements]]</f>
        <v>406736.37</v>
      </c>
      <c r="G125" s="84">
        <f>Table3[[#This Row],[Incentive Disbursements]]/'1.) CLM Reference'!$B$5</f>
        <v>1.029408958470334E-3</v>
      </c>
      <c r="H125" s="66">
        <v>0</v>
      </c>
      <c r="I125" s="84">
        <f>Table3[[#This Row],[CLM $ Collected ]]/'1.) CLM Reference'!$B$4</f>
        <v>3.714976380845315E-3</v>
      </c>
      <c r="J125" s="66">
        <v>0</v>
      </c>
      <c r="K125" s="84">
        <f>Table3[[#This Row],[Incentive Disbursements]]/'1.) CLM Reference'!$B$5</f>
        <v>1.029408958470334E-3</v>
      </c>
      <c r="L125" s="66">
        <v>162520.6822083265</v>
      </c>
      <c r="M125" s="94">
        <f>Table32[[#This Row],[CLM $ Collected ]]/'1.) CLM Reference'!$B$4</f>
        <v>7.2118835178404646E-3</v>
      </c>
      <c r="N125" s="66">
        <v>406736.37</v>
      </c>
      <c r="O125" s="92">
        <f>Table3[[#This Row],[Incentive Disbursements]]/'1.) CLM Reference'!$B$5</f>
        <v>1.029408958470334E-3</v>
      </c>
    </row>
    <row r="126" spans="1:15" s="25" customFormat="1">
      <c r="A126" s="81" t="s">
        <v>195</v>
      </c>
      <c r="B126" s="82" t="s">
        <v>114</v>
      </c>
      <c r="C126" s="69" t="s">
        <v>49</v>
      </c>
      <c r="D126" s="66">
        <f>Table32[[#This Row],[Residential CLM $ Collected]]+Table32[[#This Row],[C&amp;I CLM $ Collected]]</f>
        <v>38799.994542994289</v>
      </c>
      <c r="E126" s="84">
        <f>Table3[[#This Row],[CLM $ Collected ]]/'1.) CLM Reference'!$B$4</f>
        <v>6.1097513775987414E-3</v>
      </c>
      <c r="F126" s="66">
        <f>Table32[[#This Row],[Residential Incentive Disbursements]]+Table32[[#This Row],[C&amp;I Incentive Disbursements]]</f>
        <v>16106.009999999998</v>
      </c>
      <c r="G126" s="84">
        <f>Table3[[#This Row],[Incentive Disbursements]]/'1.) CLM Reference'!$B$5</f>
        <v>5.3990041826630798E-3</v>
      </c>
      <c r="H126" s="66">
        <v>0</v>
      </c>
      <c r="I126" s="84">
        <f>Table3[[#This Row],[CLM $ Collected ]]/'1.) CLM Reference'!$B$4</f>
        <v>6.1097513775987414E-3</v>
      </c>
      <c r="J126" s="66">
        <v>0</v>
      </c>
      <c r="K126" s="84">
        <f>Table3[[#This Row],[Incentive Disbursements]]/'1.) CLM Reference'!$B$5</f>
        <v>5.3990041826630798E-3</v>
      </c>
      <c r="L126" s="66">
        <v>38799.994542994289</v>
      </c>
      <c r="M126" s="94">
        <f>Table32[[#This Row],[CLM $ Collected ]]/'1.) CLM Reference'!$B$4</f>
        <v>1.721756500986336E-3</v>
      </c>
      <c r="N126" s="66">
        <v>16106.009999999998</v>
      </c>
      <c r="O126" s="92">
        <f>Table3[[#This Row],[Incentive Disbursements]]/'1.) CLM Reference'!$B$5</f>
        <v>5.3990041826630798E-3</v>
      </c>
    </row>
    <row r="127" spans="1:15" s="25" customFormat="1">
      <c r="A127" s="81" t="s">
        <v>196</v>
      </c>
      <c r="B127" s="82" t="s">
        <v>114</v>
      </c>
      <c r="C127" s="69" t="s">
        <v>49</v>
      </c>
      <c r="D127" s="66">
        <f>Table32[[#This Row],[Residential CLM $ Collected]]+Table32[[#This Row],[C&amp;I CLM $ Collected]]</f>
        <v>129394.40295622394</v>
      </c>
      <c r="E127" s="84">
        <f>Table3[[#This Row],[CLM $ Collected ]]/'1.) CLM Reference'!$B$4</f>
        <v>2.9025365652395919E-6</v>
      </c>
      <c r="F127" s="66">
        <f>Table32[[#This Row],[Residential Incentive Disbursements]]+Table32[[#This Row],[C&amp;I Incentive Disbursements]]</f>
        <v>89221</v>
      </c>
      <c r="G127" s="84">
        <f>Table3[[#This Row],[Incentive Disbursements]]/'1.) CLM Reference'!$B$5</f>
        <v>0</v>
      </c>
      <c r="H127" s="66">
        <v>0</v>
      </c>
      <c r="I127" s="84">
        <f>Table3[[#This Row],[CLM $ Collected ]]/'1.) CLM Reference'!$B$4</f>
        <v>2.9025365652395919E-6</v>
      </c>
      <c r="J127" s="66">
        <v>0</v>
      </c>
      <c r="K127" s="84">
        <f>Table3[[#This Row],[Incentive Disbursements]]/'1.) CLM Reference'!$B$5</f>
        <v>0</v>
      </c>
      <c r="L127" s="66">
        <v>129394.40295622394</v>
      </c>
      <c r="M127" s="94">
        <f>Table32[[#This Row],[CLM $ Collected ]]/'1.) CLM Reference'!$B$4</f>
        <v>5.7418991189355784E-3</v>
      </c>
      <c r="N127" s="66">
        <v>89221</v>
      </c>
      <c r="O127" s="92">
        <f>Table3[[#This Row],[Incentive Disbursements]]/'1.) CLM Reference'!$B$5</f>
        <v>0</v>
      </c>
    </row>
    <row r="128" spans="1:15" s="25" customFormat="1">
      <c r="A128" s="81" t="s">
        <v>197</v>
      </c>
      <c r="B128" s="82" t="s">
        <v>114</v>
      </c>
      <c r="C128" s="69" t="s">
        <v>49</v>
      </c>
      <c r="D128" s="66">
        <f>Table32[[#This Row],[Residential CLM $ Collected]]+Table32[[#This Row],[C&amp;I CLM $ Collected]]</f>
        <v>157364.82832536267</v>
      </c>
      <c r="E128" s="84">
        <f>Table3[[#This Row],[CLM $ Collected ]]/'1.) CLM Reference'!$B$4</f>
        <v>5.6941609148485313E-3</v>
      </c>
      <c r="F128" s="66">
        <f>Table32[[#This Row],[Residential Incentive Disbursements]]+Table32[[#This Row],[C&amp;I Incentive Disbursements]]</f>
        <v>2850</v>
      </c>
      <c r="G128" s="84">
        <f>Table3[[#This Row],[Incentive Disbursements]]/'1.) CLM Reference'!$B$5</f>
        <v>2.8505222482010087E-3</v>
      </c>
      <c r="H128" s="66">
        <v>0</v>
      </c>
      <c r="I128" s="84">
        <f>Table3[[#This Row],[CLM $ Collected ]]/'1.) CLM Reference'!$B$4</f>
        <v>5.6941609148485313E-3</v>
      </c>
      <c r="J128" s="66">
        <v>0</v>
      </c>
      <c r="K128" s="84">
        <f>Table3[[#This Row],[Incentive Disbursements]]/'1.) CLM Reference'!$B$5</f>
        <v>2.8505222482010087E-3</v>
      </c>
      <c r="L128" s="66">
        <v>157364.82832536267</v>
      </c>
      <c r="M128" s="94">
        <f>Table32[[#This Row],[CLM $ Collected ]]/'1.) CLM Reference'!$B$4</f>
        <v>6.9830916057361508E-3</v>
      </c>
      <c r="N128" s="66">
        <v>2850</v>
      </c>
      <c r="O128" s="92">
        <f>Table3[[#This Row],[Incentive Disbursements]]/'1.) CLM Reference'!$B$5</f>
        <v>2.8505222482010087E-3</v>
      </c>
    </row>
    <row r="129" spans="1:15" s="25" customFormat="1">
      <c r="A129" s="81" t="s">
        <v>198</v>
      </c>
      <c r="B129" s="82" t="s">
        <v>114</v>
      </c>
      <c r="C129" s="69" t="s">
        <v>49</v>
      </c>
      <c r="D129" s="66">
        <f>Table32[[#This Row],[Residential CLM $ Collected]]+Table32[[#This Row],[C&amp;I CLM $ Collected]]</f>
        <v>2475.2752244288436</v>
      </c>
      <c r="E129" s="84">
        <f>Table3[[#This Row],[CLM $ Collected ]]/'1.) CLM Reference'!$B$4</f>
        <v>5.258062990547388E-3</v>
      </c>
      <c r="F129" s="66">
        <f>Table32[[#This Row],[Residential Incentive Disbursements]]+Table32[[#This Row],[C&amp;I Incentive Disbursements]]</f>
        <v>0</v>
      </c>
      <c r="G129" s="84">
        <f>Table3[[#This Row],[Incentive Disbursements]]/'1.) CLM Reference'!$B$5</f>
        <v>3.228071559813501E-3</v>
      </c>
      <c r="H129" s="66">
        <v>0</v>
      </c>
      <c r="I129" s="84">
        <f>Table3[[#This Row],[CLM $ Collected ]]/'1.) CLM Reference'!$B$4</f>
        <v>5.258062990547388E-3</v>
      </c>
      <c r="J129" s="66">
        <v>0</v>
      </c>
      <c r="K129" s="84">
        <f>Table3[[#This Row],[Incentive Disbursements]]/'1.) CLM Reference'!$B$5</f>
        <v>3.228071559813501E-3</v>
      </c>
      <c r="L129" s="66">
        <v>2475.2752244288436</v>
      </c>
      <c r="M129" s="94">
        <f>Table32[[#This Row],[CLM $ Collected ]]/'1.) CLM Reference'!$B$4</f>
        <v>1.0984076826784724E-4</v>
      </c>
      <c r="N129" s="66">
        <v>0</v>
      </c>
      <c r="O129" s="92">
        <f>Table3[[#This Row],[Incentive Disbursements]]/'1.) CLM Reference'!$B$5</f>
        <v>3.228071559813501E-3</v>
      </c>
    </row>
    <row r="130" spans="1:15" s="25" customFormat="1">
      <c r="A130" s="81" t="s">
        <v>199</v>
      </c>
      <c r="B130" s="82" t="s">
        <v>114</v>
      </c>
      <c r="C130" s="69" t="s">
        <v>49</v>
      </c>
      <c r="D130" s="66">
        <f>Table32[[#This Row],[Residential CLM $ Collected]]+Table32[[#This Row],[C&amp;I CLM $ Collected]]</f>
        <v>60283.588528698441</v>
      </c>
      <c r="E130" s="84">
        <f>Table3[[#This Row],[CLM $ Collected ]]/'1.) CLM Reference'!$B$4</f>
        <v>3.3169797803355602E-6</v>
      </c>
      <c r="F130" s="66">
        <f>Table32[[#This Row],[Residential Incentive Disbursements]]+Table32[[#This Row],[C&amp;I Incentive Disbursements]]</f>
        <v>185072.16999999998</v>
      </c>
      <c r="G130" s="84">
        <f>Table3[[#This Row],[Incentive Disbursements]]/'1.) CLM Reference'!$B$5</f>
        <v>0</v>
      </c>
      <c r="H130" s="66">
        <v>0</v>
      </c>
      <c r="I130" s="84">
        <f>Table3[[#This Row],[CLM $ Collected ]]/'1.) CLM Reference'!$B$4</f>
        <v>3.3169797803355602E-6</v>
      </c>
      <c r="J130" s="66">
        <v>750</v>
      </c>
      <c r="K130" s="84">
        <f>Table3[[#This Row],[Incentive Disbursements]]/'1.) CLM Reference'!$B$5</f>
        <v>0</v>
      </c>
      <c r="L130" s="66">
        <v>60283.588528698441</v>
      </c>
      <c r="M130" s="94">
        <f>Table32[[#This Row],[CLM $ Collected ]]/'1.) CLM Reference'!$B$4</f>
        <v>2.6750947177855413E-3</v>
      </c>
      <c r="N130" s="66">
        <v>184322.16999999998</v>
      </c>
      <c r="O130" s="92">
        <f>Table3[[#This Row],[Incentive Disbursements]]/'1.) CLM Reference'!$B$5</f>
        <v>0</v>
      </c>
    </row>
    <row r="131" spans="1:15" s="25" customFormat="1">
      <c r="A131" s="81" t="s">
        <v>200</v>
      </c>
      <c r="B131" s="82" t="s">
        <v>114</v>
      </c>
      <c r="C131" s="69" t="s">
        <v>49</v>
      </c>
      <c r="D131" s="66">
        <f>Table32[[#This Row],[Residential CLM $ Collected]]+Table32[[#This Row],[C&amp;I CLM $ Collected]]</f>
        <v>15479.795831495077</v>
      </c>
      <c r="E131" s="84">
        <f>Table3[[#This Row],[CLM $ Collected ]]/'1.) CLM Reference'!$B$4</f>
        <v>5.1324991931781119E-6</v>
      </c>
      <c r="F131" s="66">
        <f>Table32[[#This Row],[Residential Incentive Disbursements]]+Table32[[#This Row],[C&amp;I Incentive Disbursements]]</f>
        <v>54026</v>
      </c>
      <c r="G131" s="84">
        <f>Table3[[#This Row],[Incentive Disbursements]]/'1.) CLM Reference'!$B$5</f>
        <v>0</v>
      </c>
      <c r="H131" s="66">
        <v>0</v>
      </c>
      <c r="I131" s="84">
        <f>Table3[[#This Row],[CLM $ Collected ]]/'1.) CLM Reference'!$B$4</f>
        <v>5.1324991931781119E-6</v>
      </c>
      <c r="J131" s="66">
        <v>0</v>
      </c>
      <c r="K131" s="84">
        <f>Table3[[#This Row],[Incentive Disbursements]]/'1.) CLM Reference'!$B$5</f>
        <v>0</v>
      </c>
      <c r="L131" s="66">
        <v>15479.795831495077</v>
      </c>
      <c r="M131" s="94">
        <f>Table32[[#This Row],[CLM $ Collected ]]/'1.) CLM Reference'!$B$4</f>
        <v>6.8691863029218358E-4</v>
      </c>
      <c r="N131" s="66">
        <v>54026</v>
      </c>
      <c r="O131" s="92">
        <f>Table3[[#This Row],[Incentive Disbursements]]/'1.) CLM Reference'!$B$5</f>
        <v>0</v>
      </c>
    </row>
    <row r="132" spans="1:15" s="25" customFormat="1">
      <c r="A132" s="81" t="s">
        <v>201</v>
      </c>
      <c r="B132" s="82" t="s">
        <v>165</v>
      </c>
      <c r="C132" s="69" t="s">
        <v>49</v>
      </c>
      <c r="D132" s="66">
        <f>Table32[[#This Row],[Residential CLM $ Collected]]+Table32[[#This Row],[C&amp;I CLM $ Collected]]</f>
        <v>46419.258801597833</v>
      </c>
      <c r="E132" s="84">
        <f>Table3[[#This Row],[CLM $ Collected ]]/'1.) CLM Reference'!$B$4</f>
        <v>3.9606338577952939E-3</v>
      </c>
      <c r="F132" s="66">
        <f>Table32[[#This Row],[Residential Incentive Disbursements]]+Table32[[#This Row],[C&amp;I Incentive Disbursements]]</f>
        <v>125940</v>
      </c>
      <c r="G132" s="84">
        <f>Table3[[#This Row],[Incentive Disbursements]]/'1.) CLM Reference'!$B$5</f>
        <v>5.8313169523985702E-3</v>
      </c>
      <c r="H132" s="66">
        <v>444.86257950231902</v>
      </c>
      <c r="I132" s="84">
        <f>Table3[[#This Row],[CLM $ Collected ]]/'1.) CLM Reference'!$B$4</f>
        <v>3.9606338577952939E-3</v>
      </c>
      <c r="J132" s="66">
        <v>0</v>
      </c>
      <c r="K132" s="84">
        <f>Table3[[#This Row],[Incentive Disbursements]]/'1.) CLM Reference'!$B$5</f>
        <v>5.8313169523985702E-3</v>
      </c>
      <c r="L132" s="66">
        <v>45974.396222095515</v>
      </c>
      <c r="M132" s="94">
        <f>Table32[[#This Row],[CLM $ Collected ]]/'1.) CLM Reference'!$B$4</f>
        <v>2.05986267663146E-3</v>
      </c>
      <c r="N132" s="66">
        <v>125940</v>
      </c>
      <c r="O132" s="92">
        <f>Table3[[#This Row],[Incentive Disbursements]]/'1.) CLM Reference'!$B$5</f>
        <v>5.8313169523985702E-3</v>
      </c>
    </row>
    <row r="133" spans="1:15" s="25" customFormat="1">
      <c r="A133" s="81" t="s">
        <v>202</v>
      </c>
      <c r="B133" s="82" t="s">
        <v>165</v>
      </c>
      <c r="C133" s="69" t="s">
        <v>49</v>
      </c>
      <c r="D133" s="66">
        <f>Table32[[#This Row],[Residential CLM $ Collected]]+Table32[[#This Row],[C&amp;I CLM $ Collected]]</f>
        <v>16019.66953476408</v>
      </c>
      <c r="E133" s="84">
        <f>Table3[[#This Row],[CLM $ Collected ]]/'1.) CLM Reference'!$B$4</f>
        <v>4.6689134199469143E-3</v>
      </c>
      <c r="F133" s="66">
        <f>Table32[[#This Row],[Residential Incentive Disbursements]]+Table32[[#This Row],[C&amp;I Incentive Disbursements]]</f>
        <v>0</v>
      </c>
      <c r="G133" s="84">
        <f>Table3[[#This Row],[Incentive Disbursements]]/'1.) CLM Reference'!$B$5</f>
        <v>3.5566084686407128E-3</v>
      </c>
      <c r="H133" s="66">
        <v>0</v>
      </c>
      <c r="I133" s="84">
        <f>Table3[[#This Row],[CLM $ Collected ]]/'1.) CLM Reference'!$B$4</f>
        <v>4.6689134199469143E-3</v>
      </c>
      <c r="J133" s="66">
        <v>0</v>
      </c>
      <c r="K133" s="84">
        <f>Table3[[#This Row],[Incentive Disbursements]]/'1.) CLM Reference'!$B$5</f>
        <v>3.5566084686407128E-3</v>
      </c>
      <c r="L133" s="66">
        <v>16019.66953476408</v>
      </c>
      <c r="M133" s="94">
        <f>Table32[[#This Row],[CLM $ Collected ]]/'1.) CLM Reference'!$B$4</f>
        <v>7.1087561970064749E-4</v>
      </c>
      <c r="N133" s="66">
        <v>0</v>
      </c>
      <c r="O133" s="92">
        <f>Table3[[#This Row],[Incentive Disbursements]]/'1.) CLM Reference'!$B$5</f>
        <v>3.5566084686407128E-3</v>
      </c>
    </row>
    <row r="134" spans="1:15" s="25" customFormat="1">
      <c r="A134" s="81" t="s">
        <v>203</v>
      </c>
      <c r="B134" s="82" t="s">
        <v>157</v>
      </c>
      <c r="C134" s="69" t="s">
        <v>68</v>
      </c>
      <c r="D134" s="66">
        <f>Table32[[#This Row],[Residential CLM $ Collected]]+Table32[[#This Row],[C&amp;I CLM $ Collected]]</f>
        <v>3442.3758175602861</v>
      </c>
      <c r="E134" s="84">
        <f>Table3[[#This Row],[CLM $ Collected ]]/'1.) CLM Reference'!$B$4</f>
        <v>2.3659934212275584E-6</v>
      </c>
      <c r="F134" s="66">
        <f>Table32[[#This Row],[Residential Incentive Disbursements]]+Table32[[#This Row],[C&amp;I Incentive Disbursements]]</f>
        <v>4225</v>
      </c>
      <c r="G134" s="84">
        <f>Table3[[#This Row],[Incentive Disbursements]]/'1.) CLM Reference'!$B$5</f>
        <v>0</v>
      </c>
      <c r="H134" s="66">
        <v>0</v>
      </c>
      <c r="I134" s="84">
        <f>Table3[[#This Row],[CLM $ Collected ]]/'1.) CLM Reference'!$B$4</f>
        <v>2.3659934212275584E-6</v>
      </c>
      <c r="J134" s="66">
        <v>0</v>
      </c>
      <c r="K134" s="84">
        <f>Table3[[#This Row],[Incentive Disbursements]]/'1.) CLM Reference'!$B$5</f>
        <v>0</v>
      </c>
      <c r="L134" s="66">
        <v>3442.3758175602861</v>
      </c>
      <c r="M134" s="94">
        <f>Table32[[#This Row],[CLM $ Collected ]]/'1.) CLM Reference'!$B$4</f>
        <v>1.5275602516270819E-4</v>
      </c>
      <c r="N134" s="66">
        <v>4225</v>
      </c>
      <c r="O134" s="92">
        <f>Table3[[#This Row],[Incentive Disbursements]]/'1.) CLM Reference'!$B$5</f>
        <v>0</v>
      </c>
    </row>
    <row r="135" spans="1:15" s="25" customFormat="1">
      <c r="A135" s="81" t="s">
        <v>203</v>
      </c>
      <c r="B135" s="82" t="s">
        <v>165</v>
      </c>
      <c r="C135" s="69" t="s">
        <v>68</v>
      </c>
      <c r="D135" s="66">
        <f>Table32[[#This Row],[Residential CLM $ Collected]]+Table32[[#This Row],[C&amp;I CLM $ Collected]]</f>
        <v>4645.8500519382906</v>
      </c>
      <c r="E135" s="84">
        <f>Table3[[#This Row],[CLM $ Collected ]]/'1.) CLM Reference'!$B$4</f>
        <v>2.7241190684392564E-5</v>
      </c>
      <c r="F135" s="66">
        <f>Table32[[#This Row],[Residential Incentive Disbursements]]+Table32[[#This Row],[C&amp;I Incentive Disbursements]]</f>
        <v>10948</v>
      </c>
      <c r="G135" s="84">
        <f>Table3[[#This Row],[Incentive Disbursements]]/'1.) CLM Reference'!$B$5</f>
        <v>0</v>
      </c>
      <c r="H135" s="66">
        <v>0</v>
      </c>
      <c r="I135" s="84">
        <f>Table3[[#This Row],[CLM $ Collected ]]/'1.) CLM Reference'!$B$4</f>
        <v>2.7241190684392564E-5</v>
      </c>
      <c r="J135" s="66">
        <v>0</v>
      </c>
      <c r="K135" s="84">
        <f>Table3[[#This Row],[Incentive Disbursements]]/'1.) CLM Reference'!$B$5</f>
        <v>0</v>
      </c>
      <c r="L135" s="66">
        <v>4645.8500519382906</v>
      </c>
      <c r="M135" s="94">
        <f>Table32[[#This Row],[CLM $ Collected ]]/'1.) CLM Reference'!$B$4</f>
        <v>2.0616040346780817E-4</v>
      </c>
      <c r="N135" s="66">
        <v>10948</v>
      </c>
      <c r="O135" s="92">
        <f>Table3[[#This Row],[Incentive Disbursements]]/'1.) CLM Reference'!$B$5</f>
        <v>0</v>
      </c>
    </row>
    <row r="136" spans="1:15" s="25" customFormat="1">
      <c r="A136" s="81" t="s">
        <v>204</v>
      </c>
      <c r="B136" s="82" t="s">
        <v>165</v>
      </c>
      <c r="C136" s="69" t="s">
        <v>49</v>
      </c>
      <c r="D136" s="66">
        <f>Table32[[#This Row],[Residential CLM $ Collected]]+Table32[[#This Row],[C&amp;I CLM $ Collected]]</f>
        <v>39664.974336430932</v>
      </c>
      <c r="E136" s="84">
        <f>Table3[[#This Row],[CLM $ Collected ]]/'1.) CLM Reference'!$B$4</f>
        <v>6.104714755530951E-3</v>
      </c>
      <c r="F136" s="66">
        <f>Table32[[#This Row],[Residential Incentive Disbursements]]+Table32[[#This Row],[C&amp;I Incentive Disbursements]]</f>
        <v>30319</v>
      </c>
      <c r="G136" s="84">
        <f>Table3[[#This Row],[Incentive Disbursements]]/'1.) CLM Reference'!$B$5</f>
        <v>2.6268849839104461E-3</v>
      </c>
      <c r="H136" s="66">
        <v>0</v>
      </c>
      <c r="I136" s="84">
        <f>Table3[[#This Row],[CLM $ Collected ]]/'1.) CLM Reference'!$B$4</f>
        <v>6.104714755530951E-3</v>
      </c>
      <c r="J136" s="66">
        <v>0</v>
      </c>
      <c r="K136" s="84">
        <f>Table3[[#This Row],[Incentive Disbursements]]/'1.) CLM Reference'!$B$5</f>
        <v>2.6268849839104461E-3</v>
      </c>
      <c r="L136" s="66">
        <v>39664.974336430932</v>
      </c>
      <c r="M136" s="94">
        <f>Table32[[#This Row],[CLM $ Collected ]]/'1.) CLM Reference'!$B$4</f>
        <v>1.7601401296469298E-3</v>
      </c>
      <c r="N136" s="66">
        <v>30319</v>
      </c>
      <c r="O136" s="92">
        <f>Table3[[#This Row],[Incentive Disbursements]]/'1.) CLM Reference'!$B$5</f>
        <v>2.6268849839104461E-3</v>
      </c>
    </row>
    <row r="137" spans="1:15" s="25" customFormat="1">
      <c r="A137" s="81" t="s">
        <v>205</v>
      </c>
      <c r="B137" s="82" t="s">
        <v>165</v>
      </c>
      <c r="C137" s="69" t="s">
        <v>49</v>
      </c>
      <c r="D137" s="66">
        <f>Table32[[#This Row],[Residential CLM $ Collected]]+Table32[[#This Row],[C&amp;I CLM $ Collected]]</f>
        <v>263825.71584046882</v>
      </c>
      <c r="E137" s="84">
        <f>Table3[[#This Row],[CLM $ Collected ]]/'1.) CLM Reference'!$B$4</f>
        <v>5.8423177061116338E-5</v>
      </c>
      <c r="F137" s="66">
        <f>Table32[[#This Row],[Residential Incentive Disbursements]]+Table32[[#This Row],[C&amp;I Incentive Disbursements]]</f>
        <v>199428</v>
      </c>
      <c r="G137" s="84">
        <f>Table3[[#This Row],[Incentive Disbursements]]/'1.) CLM Reference'!$B$5</f>
        <v>7.5991236892101704E-5</v>
      </c>
      <c r="H137" s="66">
        <v>0</v>
      </c>
      <c r="I137" s="84">
        <f>Table3[[#This Row],[CLM $ Collected ]]/'1.) CLM Reference'!$B$4</f>
        <v>5.8423177061116338E-5</v>
      </c>
      <c r="J137" s="66">
        <v>0</v>
      </c>
      <c r="K137" s="84">
        <f>Table3[[#This Row],[Incentive Disbursements]]/'1.) CLM Reference'!$B$5</f>
        <v>7.5991236892101704E-5</v>
      </c>
      <c r="L137" s="66">
        <v>263825.71584046882</v>
      </c>
      <c r="M137" s="94">
        <f>Table32[[#This Row],[CLM $ Collected ]]/'1.) CLM Reference'!$B$4</f>
        <v>1.1707311991303334E-2</v>
      </c>
      <c r="N137" s="66">
        <v>199428</v>
      </c>
      <c r="O137" s="92">
        <f>Table3[[#This Row],[Incentive Disbursements]]/'1.) CLM Reference'!$B$5</f>
        <v>7.5991236892101704E-5</v>
      </c>
    </row>
    <row r="138" spans="1:15" s="25" customFormat="1">
      <c r="A138" s="81" t="s">
        <v>207</v>
      </c>
      <c r="B138" s="82" t="s">
        <v>165</v>
      </c>
      <c r="C138" s="69" t="s">
        <v>49</v>
      </c>
      <c r="D138" s="66">
        <f>Table32[[#This Row],[Residential CLM $ Collected]]+Table32[[#This Row],[C&amp;I CLM $ Collected]]</f>
        <v>20662.287915825953</v>
      </c>
      <c r="E138" s="84">
        <f>Table3[[#This Row],[CLM $ Collected ]]/'1.) CLM Reference'!$B$4</f>
        <v>3.9610413355782061E-3</v>
      </c>
      <c r="F138" s="66">
        <f>Table32[[#This Row],[Residential Incentive Disbursements]]+Table32[[#This Row],[C&amp;I Incentive Disbursements]]</f>
        <v>0</v>
      </c>
      <c r="G138" s="84">
        <f>Table3[[#This Row],[Incentive Disbursements]]/'1.) CLM Reference'!$B$5</f>
        <v>3.3648141074308691E-3</v>
      </c>
      <c r="H138" s="66">
        <v>0</v>
      </c>
      <c r="I138" s="84">
        <f>Table3[[#This Row],[CLM $ Collected ]]/'1.) CLM Reference'!$B$4</f>
        <v>3.9610413355782061E-3</v>
      </c>
      <c r="J138" s="66">
        <v>0</v>
      </c>
      <c r="K138" s="84">
        <f>Table3[[#This Row],[Incentive Disbursements]]/'1.) CLM Reference'!$B$5</f>
        <v>3.3648141074308691E-3</v>
      </c>
      <c r="L138" s="66">
        <v>20662.287915825953</v>
      </c>
      <c r="M138" s="94">
        <f>Table32[[#This Row],[CLM $ Collected ]]/'1.) CLM Reference'!$B$4</f>
        <v>9.168926172116751E-4</v>
      </c>
      <c r="N138" s="66">
        <v>0</v>
      </c>
      <c r="O138" s="92">
        <f>Table3[[#This Row],[Incentive Disbursements]]/'1.) CLM Reference'!$B$5</f>
        <v>3.3648141074308691E-3</v>
      </c>
    </row>
    <row r="139" spans="1:15" s="25" customFormat="1">
      <c r="A139" s="81" t="s">
        <v>208</v>
      </c>
      <c r="B139" s="82" t="s">
        <v>165</v>
      </c>
      <c r="C139" s="69" t="s">
        <v>49</v>
      </c>
      <c r="D139" s="66">
        <f>Table32[[#This Row],[Residential CLM $ Collected]]+Table32[[#This Row],[C&amp;I CLM $ Collected]]</f>
        <v>25003.160570484015</v>
      </c>
      <c r="E139" s="84">
        <f>Table3[[#This Row],[CLM $ Collected ]]/'1.) CLM Reference'!$B$4</f>
        <v>2.1367077829006139E-5</v>
      </c>
      <c r="F139" s="66">
        <f>Table32[[#This Row],[Residential Incentive Disbursements]]+Table32[[#This Row],[C&amp;I Incentive Disbursements]]</f>
        <v>0</v>
      </c>
      <c r="G139" s="84">
        <f>Table3[[#This Row],[Incentive Disbursements]]/'1.) CLM Reference'!$B$5</f>
        <v>0</v>
      </c>
      <c r="H139" s="66">
        <v>0</v>
      </c>
      <c r="I139" s="84">
        <f>Table3[[#This Row],[CLM $ Collected ]]/'1.) CLM Reference'!$B$4</f>
        <v>2.1367077829006139E-5</v>
      </c>
      <c r="J139" s="66">
        <v>0</v>
      </c>
      <c r="K139" s="84">
        <f>Table3[[#This Row],[Incentive Disbursements]]/'1.) CLM Reference'!$B$5</f>
        <v>0</v>
      </c>
      <c r="L139" s="66">
        <v>25003.160570484015</v>
      </c>
      <c r="M139" s="94">
        <f>Table32[[#This Row],[CLM $ Collected ]]/'1.) CLM Reference'!$B$4</f>
        <v>1.1095195956724445E-3</v>
      </c>
      <c r="N139" s="66">
        <v>0</v>
      </c>
      <c r="O139" s="92">
        <f>Table3[[#This Row],[Incentive Disbursements]]/'1.) CLM Reference'!$B$5</f>
        <v>0</v>
      </c>
    </row>
    <row r="140" spans="1:15" s="25" customFormat="1">
      <c r="A140" s="81" t="s">
        <v>209</v>
      </c>
      <c r="B140" s="82" t="s">
        <v>165</v>
      </c>
      <c r="C140" s="69" t="s">
        <v>68</v>
      </c>
      <c r="D140" s="66">
        <f>Table32[[#This Row],[Residential CLM $ Collected]]+Table32[[#This Row],[C&amp;I CLM $ Collected]]</f>
        <v>10490.003664852316</v>
      </c>
      <c r="E140" s="84">
        <f>Table3[[#This Row],[CLM $ Collected ]]/'1.) CLM Reference'!$B$4</f>
        <v>5.4508108397431573E-3</v>
      </c>
      <c r="F140" s="66">
        <f>Table32[[#This Row],[Residential Incentive Disbursements]]+Table32[[#This Row],[C&amp;I Incentive Disbursements]]</f>
        <v>154651</v>
      </c>
      <c r="G140" s="84">
        <f>Table3[[#This Row],[Incentive Disbursements]]/'1.) CLM Reference'!$B$5</f>
        <v>5.7288606110583295E-3</v>
      </c>
      <c r="H140" s="66">
        <v>4756.0961955509447</v>
      </c>
      <c r="I140" s="84">
        <f>Table3[[#This Row],[CLM $ Collected ]]/'1.) CLM Reference'!$B$4</f>
        <v>5.4508108397431573E-3</v>
      </c>
      <c r="J140" s="66">
        <v>0</v>
      </c>
      <c r="K140" s="84">
        <f>Table3[[#This Row],[Incentive Disbursements]]/'1.) CLM Reference'!$B$5</f>
        <v>5.7288606110583295E-3</v>
      </c>
      <c r="L140" s="66">
        <v>5733.9074693013727</v>
      </c>
      <c r="M140" s="94">
        <f>Table32[[#This Row],[CLM $ Collected ]]/'1.) CLM Reference'!$B$4</f>
        <v>4.6549573570986734E-4</v>
      </c>
      <c r="N140" s="66">
        <v>154651</v>
      </c>
      <c r="O140" s="92">
        <f>Table3[[#This Row],[Incentive Disbursements]]/'1.) CLM Reference'!$B$5</f>
        <v>5.7288606110583295E-3</v>
      </c>
    </row>
    <row r="141" spans="1:15" s="25" customFormat="1">
      <c r="A141" s="81" t="s">
        <v>210</v>
      </c>
      <c r="B141" s="82" t="s">
        <v>146</v>
      </c>
      <c r="C141" s="69" t="s">
        <v>49</v>
      </c>
      <c r="D141" s="66">
        <f>Table32[[#This Row],[Residential CLM $ Collected]]+Table32[[#This Row],[C&amp;I CLM $ Collected]]</f>
        <v>209332.77368831635</v>
      </c>
      <c r="E141" s="84">
        <f>Table3[[#This Row],[CLM $ Collected ]]/'1.) CLM Reference'!$B$4</f>
        <v>3.5507314898879594E-6</v>
      </c>
      <c r="F141" s="66">
        <f>Table32[[#This Row],[Residential Incentive Disbursements]]+Table32[[#This Row],[C&amp;I Incentive Disbursements]]</f>
        <v>158244</v>
      </c>
      <c r="G141" s="84">
        <f>Table3[[#This Row],[Incentive Disbursements]]/'1.) CLM Reference'!$B$5</f>
        <v>0</v>
      </c>
      <c r="H141" s="66">
        <v>5504.8281708901532</v>
      </c>
      <c r="I141" s="84">
        <f>Table3[[#This Row],[CLM $ Collected ]]/'1.) CLM Reference'!$B$4</f>
        <v>3.5507314898879594E-6</v>
      </c>
      <c r="J141" s="66">
        <v>3000</v>
      </c>
      <c r="K141" s="84">
        <f>Table3[[#This Row],[Incentive Disbursements]]/'1.) CLM Reference'!$B$5</f>
        <v>0</v>
      </c>
      <c r="L141" s="66">
        <v>203827.94551742618</v>
      </c>
      <c r="M141" s="94">
        <f>Table32[[#This Row],[CLM $ Collected ]]/'1.) CLM Reference'!$B$4</f>
        <v>9.2891782128468724E-3</v>
      </c>
      <c r="N141" s="66">
        <v>155244</v>
      </c>
      <c r="O141" s="92">
        <f>Table3[[#This Row],[Incentive Disbursements]]/'1.) CLM Reference'!$B$5</f>
        <v>0</v>
      </c>
    </row>
    <row r="142" spans="1:15" s="25" customFormat="1">
      <c r="A142" s="81" t="s">
        <v>211</v>
      </c>
      <c r="B142" s="82" t="s">
        <v>146</v>
      </c>
      <c r="C142" s="69" t="s">
        <v>49</v>
      </c>
      <c r="D142" s="66">
        <f>Table32[[#This Row],[Residential CLM $ Collected]]+Table32[[#This Row],[C&amp;I CLM $ Collected]]</f>
        <v>2697.2448469119436</v>
      </c>
      <c r="E142" s="84">
        <f>Table3[[#This Row],[CLM $ Collected ]]/'1.) CLM Reference'!$B$4</f>
        <v>1.6131121481293439E-6</v>
      </c>
      <c r="F142" s="66">
        <f>Table32[[#This Row],[Residential Incentive Disbursements]]+Table32[[#This Row],[C&amp;I Incentive Disbursements]]</f>
        <v>0</v>
      </c>
      <c r="G142" s="84">
        <f>Table3[[#This Row],[Incentive Disbursements]]/'1.) CLM Reference'!$B$5</f>
        <v>0</v>
      </c>
      <c r="H142" s="66">
        <v>0</v>
      </c>
      <c r="I142" s="84">
        <f>Table3[[#This Row],[CLM $ Collected ]]/'1.) CLM Reference'!$B$4</f>
        <v>1.6131121481293439E-6</v>
      </c>
      <c r="J142" s="66">
        <v>0</v>
      </c>
      <c r="K142" s="84">
        <f>Table3[[#This Row],[Incentive Disbursements]]/'1.) CLM Reference'!$B$5</f>
        <v>0</v>
      </c>
      <c r="L142" s="66">
        <v>2697.2448469119436</v>
      </c>
      <c r="M142" s="94">
        <f>Table32[[#This Row],[CLM $ Collected ]]/'1.) CLM Reference'!$B$4</f>
        <v>1.1969070884214987E-4</v>
      </c>
      <c r="N142" s="66">
        <v>0</v>
      </c>
      <c r="O142" s="92">
        <f>Table3[[#This Row],[Incentive Disbursements]]/'1.) CLM Reference'!$B$5</f>
        <v>0</v>
      </c>
    </row>
    <row r="143" spans="1:15" s="25" customFormat="1">
      <c r="A143" s="81" t="s">
        <v>212</v>
      </c>
      <c r="B143" s="82" t="s">
        <v>145</v>
      </c>
      <c r="C143" s="69" t="s">
        <v>49</v>
      </c>
      <c r="D143" s="66">
        <f>Table32[[#This Row],[Residential CLM $ Collected]]+Table32[[#This Row],[C&amp;I CLM $ Collected]]</f>
        <v>9822.8021290524503</v>
      </c>
      <c r="E143" s="84">
        <f>Table3[[#This Row],[CLM $ Collected ]]/'1.) CLM Reference'!$B$4</f>
        <v>5.6731248999140407E-3</v>
      </c>
      <c r="F143" s="66">
        <f>Table32[[#This Row],[Residential Incentive Disbursements]]+Table32[[#This Row],[C&amp;I Incentive Disbursements]]</f>
        <v>0</v>
      </c>
      <c r="G143" s="84">
        <f>Table3[[#This Row],[Incentive Disbursements]]/'1.) CLM Reference'!$B$5</f>
        <v>7.8207569756073934E-3</v>
      </c>
      <c r="H143" s="66">
        <v>0</v>
      </c>
      <c r="I143" s="84">
        <f>Table3[[#This Row],[CLM $ Collected ]]/'1.) CLM Reference'!$B$4</f>
        <v>5.6731248999140407E-3</v>
      </c>
      <c r="J143" s="66">
        <v>0</v>
      </c>
      <c r="K143" s="84">
        <f>Table3[[#This Row],[Incentive Disbursements]]/'1.) CLM Reference'!$B$5</f>
        <v>7.8207569756073934E-3</v>
      </c>
      <c r="L143" s="66">
        <v>9822.8021290524503</v>
      </c>
      <c r="M143" s="94">
        <f>Table32[[#This Row],[CLM $ Collected ]]/'1.) CLM Reference'!$B$4</f>
        <v>4.3588855160424725E-4</v>
      </c>
      <c r="N143" s="66">
        <v>0</v>
      </c>
      <c r="O143" s="92">
        <f>Table3[[#This Row],[Incentive Disbursements]]/'1.) CLM Reference'!$B$5</f>
        <v>7.8207569756073934E-3</v>
      </c>
    </row>
    <row r="144" spans="1:15" s="25" customFormat="1">
      <c r="A144" s="81" t="s">
        <v>212</v>
      </c>
      <c r="B144" s="82" t="s">
        <v>146</v>
      </c>
      <c r="C144" s="69" t="s">
        <v>49</v>
      </c>
      <c r="D144" s="66">
        <f>Table32[[#This Row],[Residential CLM $ Collected]]+Table32[[#This Row],[C&amp;I CLM $ Collected]]</f>
        <v>3116.9465603050094</v>
      </c>
      <c r="E144" s="84">
        <f>Table3[[#This Row],[CLM $ Collected ]]/'1.) CLM Reference'!$B$4</f>
        <v>1.5487843332306123E-7</v>
      </c>
      <c r="F144" s="66">
        <f>Table32[[#This Row],[Residential Incentive Disbursements]]+Table32[[#This Row],[C&amp;I Incentive Disbursements]]</f>
        <v>0</v>
      </c>
      <c r="G144" s="84">
        <f>Table3[[#This Row],[Incentive Disbursements]]/'1.) CLM Reference'!$B$5</f>
        <v>0</v>
      </c>
      <c r="H144" s="66">
        <v>0</v>
      </c>
      <c r="I144" s="84">
        <f>Table3[[#This Row],[CLM $ Collected ]]/'1.) CLM Reference'!$B$4</f>
        <v>1.5487843332306123E-7</v>
      </c>
      <c r="J144" s="66">
        <v>0</v>
      </c>
      <c r="K144" s="84">
        <f>Table3[[#This Row],[Incentive Disbursements]]/'1.) CLM Reference'!$B$5</f>
        <v>0</v>
      </c>
      <c r="L144" s="66">
        <v>3116.9465603050094</v>
      </c>
      <c r="M144" s="94">
        <f>Table32[[#This Row],[CLM $ Collected ]]/'1.) CLM Reference'!$B$4</f>
        <v>1.3831504531490053E-4</v>
      </c>
      <c r="N144" s="66">
        <v>0</v>
      </c>
      <c r="O144" s="92">
        <f>Table3[[#This Row],[Incentive Disbursements]]/'1.) CLM Reference'!$B$5</f>
        <v>0</v>
      </c>
    </row>
    <row r="145" spans="1:15" s="25" customFormat="1">
      <c r="A145" s="81" t="s">
        <v>213</v>
      </c>
      <c r="B145" s="82" t="s">
        <v>146</v>
      </c>
      <c r="C145" s="69" t="s">
        <v>49</v>
      </c>
      <c r="D145" s="66">
        <f>Table32[[#This Row],[Residential CLM $ Collected]]+Table32[[#This Row],[C&amp;I CLM $ Collected]]</f>
        <v>4126.1512082834952</v>
      </c>
      <c r="E145" s="84">
        <f>Table3[[#This Row],[CLM $ Collected ]]/'1.) CLM Reference'!$B$4</f>
        <v>2.879849947742551E-3</v>
      </c>
      <c r="F145" s="66">
        <f>Table32[[#This Row],[Residential Incentive Disbursements]]+Table32[[#This Row],[C&amp;I Incentive Disbursements]]</f>
        <v>1350</v>
      </c>
      <c r="G145" s="84">
        <f>Table3[[#This Row],[Incentive Disbursements]]/'1.) CLM Reference'!$B$5</f>
        <v>1.3280865658136084E-3</v>
      </c>
      <c r="H145" s="66">
        <v>0</v>
      </c>
      <c r="I145" s="84">
        <f>Table3[[#This Row],[CLM $ Collected ]]/'1.) CLM Reference'!$B$4</f>
        <v>2.879849947742551E-3</v>
      </c>
      <c r="J145" s="66">
        <v>0</v>
      </c>
      <c r="K145" s="84">
        <f>Table3[[#This Row],[Incentive Disbursements]]/'1.) CLM Reference'!$B$5</f>
        <v>1.3280865658136084E-3</v>
      </c>
      <c r="L145" s="66">
        <v>4126.1512082834952</v>
      </c>
      <c r="M145" s="94">
        <f>Table32[[#This Row],[CLM $ Collected ]]/'1.) CLM Reference'!$B$4</f>
        <v>1.8309867696096027E-4</v>
      </c>
      <c r="N145" s="66">
        <v>1350</v>
      </c>
      <c r="O145" s="92">
        <f>Table3[[#This Row],[Incentive Disbursements]]/'1.) CLM Reference'!$B$5</f>
        <v>1.3280865658136084E-3</v>
      </c>
    </row>
    <row r="146" spans="1:15" s="25" customFormat="1">
      <c r="A146" s="81" t="s">
        <v>214</v>
      </c>
      <c r="B146" s="82" t="s">
        <v>153</v>
      </c>
      <c r="C146" s="69" t="s">
        <v>49</v>
      </c>
      <c r="D146" s="66">
        <f>Table32[[#This Row],[Residential CLM $ Collected]]+Table32[[#This Row],[C&amp;I CLM $ Collected]]</f>
        <v>6395.1996640700754</v>
      </c>
      <c r="E146" s="84">
        <f>Table3[[#This Row],[CLM $ Collected ]]/'1.) CLM Reference'!$B$4</f>
        <v>2.6118731774105446E-5</v>
      </c>
      <c r="F146" s="66">
        <f>Table32[[#This Row],[Residential Incentive Disbursements]]+Table32[[#This Row],[C&amp;I Incentive Disbursements]]</f>
        <v>0</v>
      </c>
      <c r="G146" s="84">
        <f>Table3[[#This Row],[Incentive Disbursements]]/'1.) CLM Reference'!$B$5</f>
        <v>0</v>
      </c>
      <c r="H146" s="66">
        <v>0</v>
      </c>
      <c r="I146" s="84">
        <f>Table3[[#This Row],[CLM $ Collected ]]/'1.) CLM Reference'!$B$4</f>
        <v>2.6118731774105446E-5</v>
      </c>
      <c r="J146" s="66">
        <v>0</v>
      </c>
      <c r="K146" s="84">
        <f>Table3[[#This Row],[Incentive Disbursements]]/'1.) CLM Reference'!$B$5</f>
        <v>0</v>
      </c>
      <c r="L146" s="66">
        <v>6395.1996640700754</v>
      </c>
      <c r="M146" s="94">
        <f>Table32[[#This Row],[CLM $ Collected ]]/'1.) CLM Reference'!$B$4</f>
        <v>2.8378809652967904E-4</v>
      </c>
      <c r="N146" s="66">
        <v>0</v>
      </c>
      <c r="O146" s="92">
        <f>Table3[[#This Row],[Incentive Disbursements]]/'1.) CLM Reference'!$B$5</f>
        <v>0</v>
      </c>
    </row>
    <row r="147" spans="1:15" s="25" customFormat="1">
      <c r="A147" s="81" t="s">
        <v>215</v>
      </c>
      <c r="B147" s="82" t="s">
        <v>153</v>
      </c>
      <c r="C147" s="69" t="s">
        <v>49</v>
      </c>
      <c r="D147" s="66">
        <f>Table32[[#This Row],[Residential CLM $ Collected]]+Table32[[#This Row],[C&amp;I CLM $ Collected]]</f>
        <v>42630.540199539166</v>
      </c>
      <c r="E147" s="84">
        <f>Table3[[#This Row],[CLM $ Collected ]]/'1.) CLM Reference'!$B$4</f>
        <v>4.66372048538623E-3</v>
      </c>
      <c r="F147" s="66">
        <f>Table32[[#This Row],[Residential Incentive Disbursements]]+Table32[[#This Row],[C&amp;I Incentive Disbursements]]</f>
        <v>158708</v>
      </c>
      <c r="G147" s="84">
        <f>Table3[[#This Row],[Incentive Disbursements]]/'1.) CLM Reference'!$B$5</f>
        <v>5.6550243218931595E-3</v>
      </c>
      <c r="H147" s="66">
        <v>0</v>
      </c>
      <c r="I147" s="84">
        <f>Table3[[#This Row],[CLM $ Collected ]]/'1.) CLM Reference'!$B$4</f>
        <v>4.66372048538623E-3</v>
      </c>
      <c r="J147" s="66">
        <v>0</v>
      </c>
      <c r="K147" s="84">
        <f>Table3[[#This Row],[Incentive Disbursements]]/'1.) CLM Reference'!$B$5</f>
        <v>5.6550243218931595E-3</v>
      </c>
      <c r="L147" s="66">
        <v>42630.540199539166</v>
      </c>
      <c r="M147" s="94">
        <f>Table32[[#This Row],[CLM $ Collected ]]/'1.) CLM Reference'!$B$4</f>
        <v>1.8917376302149212E-3</v>
      </c>
      <c r="N147" s="66">
        <v>158708</v>
      </c>
      <c r="O147" s="92">
        <f>Table3[[#This Row],[Incentive Disbursements]]/'1.) CLM Reference'!$B$5</f>
        <v>5.6550243218931595E-3</v>
      </c>
    </row>
    <row r="148" spans="1:15" s="25" customFormat="1">
      <c r="A148" s="81" t="s">
        <v>216</v>
      </c>
      <c r="B148" s="82" t="s">
        <v>171</v>
      </c>
      <c r="C148" s="69" t="s">
        <v>49</v>
      </c>
      <c r="D148" s="66">
        <f>Table32[[#This Row],[Residential CLM $ Collected]]+Table32[[#This Row],[C&amp;I CLM $ Collected]]</f>
        <v>33496.083967163715</v>
      </c>
      <c r="E148" s="84">
        <f>Table3[[#This Row],[CLM $ Collected ]]/'1.) CLM Reference'!$B$4</f>
        <v>3.9941914662789159E-3</v>
      </c>
      <c r="F148" s="66">
        <f>Table32[[#This Row],[Residential Incentive Disbursements]]+Table32[[#This Row],[C&amp;I Incentive Disbursements]]</f>
        <v>269426</v>
      </c>
      <c r="G148" s="84">
        <f>Table3[[#This Row],[Incentive Disbursements]]/'1.) CLM Reference'!$B$5</f>
        <v>1.5020661779278771E-3</v>
      </c>
      <c r="H148" s="66">
        <v>0</v>
      </c>
      <c r="I148" s="84">
        <f>Table3[[#This Row],[CLM $ Collected ]]/'1.) CLM Reference'!$B$4</f>
        <v>3.9941914662789159E-3</v>
      </c>
      <c r="J148" s="66">
        <v>81540</v>
      </c>
      <c r="K148" s="84">
        <f>Table3[[#This Row],[Incentive Disbursements]]/'1.) CLM Reference'!$B$5</f>
        <v>1.5020661779278771E-3</v>
      </c>
      <c r="L148" s="66">
        <v>33496.083967163715</v>
      </c>
      <c r="M148" s="94">
        <f>Table32[[#This Row],[CLM $ Collected ]]/'1.) CLM Reference'!$B$4</f>
        <v>1.4863945474049443E-3</v>
      </c>
      <c r="N148" s="66">
        <v>187886</v>
      </c>
      <c r="O148" s="92">
        <f>Table3[[#This Row],[Incentive Disbursements]]/'1.) CLM Reference'!$B$5</f>
        <v>1.5020661779278771E-3</v>
      </c>
    </row>
    <row r="149" spans="1:15" s="25" customFormat="1">
      <c r="A149" s="81" t="s">
        <v>217</v>
      </c>
      <c r="B149" s="82" t="s">
        <v>171</v>
      </c>
      <c r="C149" s="69" t="s">
        <v>49</v>
      </c>
      <c r="D149" s="66">
        <f>Table32[[#This Row],[Residential CLM $ Collected]]+Table32[[#This Row],[C&amp;I CLM $ Collected]]</f>
        <v>3949.1941444362155</v>
      </c>
      <c r="E149" s="84">
        <f>Table3[[#This Row],[CLM $ Collected ]]/'1.) CLM Reference'!$B$4</f>
        <v>2.1540144234961987E-3</v>
      </c>
      <c r="F149" s="66">
        <f>Table32[[#This Row],[Residential Incentive Disbursements]]+Table32[[#This Row],[C&amp;I Incentive Disbursements]]</f>
        <v>4470</v>
      </c>
      <c r="G149" s="84">
        <f>Table3[[#This Row],[Incentive Disbursements]]/'1.) CLM Reference'!$B$5</f>
        <v>1.3442628754268306E-3</v>
      </c>
      <c r="H149" s="66">
        <v>1414.1791755204481</v>
      </c>
      <c r="I149" s="84">
        <f>Table3[[#This Row],[CLM $ Collected ]]/'1.) CLM Reference'!$B$4</f>
        <v>2.1540144234961987E-3</v>
      </c>
      <c r="J149" s="66">
        <v>0</v>
      </c>
      <c r="K149" s="84">
        <f>Table3[[#This Row],[Incentive Disbursements]]/'1.) CLM Reference'!$B$5</f>
        <v>1.3442628754268306E-3</v>
      </c>
      <c r="L149" s="66">
        <v>2535.0149689157674</v>
      </c>
      <c r="M149" s="94">
        <f>Table32[[#This Row],[CLM $ Collected ]]/'1.) CLM Reference'!$B$4</f>
        <v>1.7524617649895905E-4</v>
      </c>
      <c r="N149" s="66">
        <v>4470</v>
      </c>
      <c r="O149" s="92">
        <f>Table3[[#This Row],[Incentive Disbursements]]/'1.) CLM Reference'!$B$5</f>
        <v>1.3442628754268306E-3</v>
      </c>
    </row>
    <row r="150" spans="1:15" s="25" customFormat="1">
      <c r="A150" s="81" t="s">
        <v>218</v>
      </c>
      <c r="B150" s="82" t="s">
        <v>171</v>
      </c>
      <c r="C150" s="69" t="s">
        <v>49</v>
      </c>
      <c r="D150" s="66">
        <f>Table32[[#This Row],[Residential CLM $ Collected]]+Table32[[#This Row],[C&amp;I CLM $ Collected]]</f>
        <v>29088.084891729777</v>
      </c>
      <c r="E150" s="84">
        <f>Table3[[#This Row],[CLM $ Collected ]]/'1.) CLM Reference'!$B$4</f>
        <v>9.8855871978452329E-6</v>
      </c>
      <c r="F150" s="66">
        <f>Table32[[#This Row],[Residential Incentive Disbursements]]+Table32[[#This Row],[C&amp;I Incentive Disbursements]]</f>
        <v>22999.73</v>
      </c>
      <c r="G150" s="84">
        <f>Table3[[#This Row],[Incentive Disbursements]]/'1.) CLM Reference'!$B$5</f>
        <v>0</v>
      </c>
      <c r="H150" s="66">
        <v>7893.4946158309986</v>
      </c>
      <c r="I150" s="84">
        <f>Table3[[#This Row],[CLM $ Collected ]]/'1.) CLM Reference'!$B$4</f>
        <v>9.8855871978452329E-6</v>
      </c>
      <c r="J150" s="66">
        <v>0</v>
      </c>
      <c r="K150" s="84">
        <f>Table3[[#This Row],[Incentive Disbursements]]/'1.) CLM Reference'!$B$5</f>
        <v>0</v>
      </c>
      <c r="L150" s="66">
        <v>21194.59027589878</v>
      </c>
      <c r="M150" s="94">
        <f>Table32[[#This Row],[CLM $ Collected ]]/'1.) CLM Reference'!$B$4</f>
        <v>1.2907888223561892E-3</v>
      </c>
      <c r="N150" s="66">
        <v>22999.73</v>
      </c>
      <c r="O150" s="92">
        <f>Table3[[#This Row],[Incentive Disbursements]]/'1.) CLM Reference'!$B$5</f>
        <v>0</v>
      </c>
    </row>
    <row r="151" spans="1:15" s="25" customFormat="1">
      <c r="A151" s="174" t="s">
        <v>219</v>
      </c>
      <c r="B151" s="170" t="s">
        <v>171</v>
      </c>
      <c r="C151" s="171" t="s">
        <v>49</v>
      </c>
      <c r="D151" s="66">
        <f>Table32[[#This Row],[Residential CLM $ Collected]]+Table32[[#This Row],[C&amp;I CLM $ Collected]]</f>
        <v>95617.154389466537</v>
      </c>
      <c r="E151" s="84">
        <f>Table3[[#This Row],[CLM $ Collected ]]/'1.) CLM Reference'!$B$4</f>
        <v>7.2182364017258454E-6</v>
      </c>
      <c r="F151" s="66">
        <f>Table32[[#This Row],[Residential Incentive Disbursements]]+Table32[[#This Row],[C&amp;I Incentive Disbursements]]</f>
        <v>85669.42</v>
      </c>
      <c r="G151" s="84">
        <f>Table3[[#This Row],[Incentive Disbursements]]/'1.) CLM Reference'!$B$5</f>
        <v>0</v>
      </c>
      <c r="H151" s="66">
        <v>5788.9382076540878</v>
      </c>
      <c r="I151" s="172">
        <f>Table32[[#This Row],[Residential CLM $ Collected]]/'1.) CLM Reference'!$B$4</f>
        <v>2.5688513903763621E-4</v>
      </c>
      <c r="J151" s="173">
        <v>84171.42</v>
      </c>
      <c r="K151" s="172">
        <f>Table32[[#This Row],[Residential Incentive Disbursements]]/'1.) CLM Reference'!$B$5</f>
        <v>2.5986391146358115E-3</v>
      </c>
      <c r="L151" s="173">
        <v>89828.216181812444</v>
      </c>
      <c r="M151" s="175">
        <f>Table32[[#This Row],[C&amp;I CLM $ Collected]]/'1.) CLM Reference'!$B$4</f>
        <v>3.9861427045217801E-3</v>
      </c>
      <c r="N151" s="173">
        <v>1498</v>
      </c>
      <c r="O151" s="105">
        <f>Table32[[#This Row],[C&amp;I Incentive Disbursements]]/'1.) CLM Reference'!$B$5</f>
        <v>4.6248018552193197E-5</v>
      </c>
    </row>
    <row r="152" spans="1:15" s="25" customFormat="1">
      <c r="A152" s="174" t="s">
        <v>220</v>
      </c>
      <c r="B152" s="170" t="s">
        <v>171</v>
      </c>
      <c r="C152" s="171" t="s">
        <v>68</v>
      </c>
      <c r="D152" s="66">
        <f>Table32[[#This Row],[Residential CLM $ Collected]]+Table32[[#This Row],[C&amp;I CLM $ Collected]]</f>
        <v>12822.346703089881</v>
      </c>
      <c r="E152" s="84">
        <f>Table3[[#This Row],[CLM $ Collected ]]/'1.) CLM Reference'!$B$4</f>
        <v>2.164712917603342E-5</v>
      </c>
      <c r="F152" s="66">
        <f>Table32[[#This Row],[Residential Incentive Disbursements]]+Table32[[#This Row],[C&amp;I Incentive Disbursements]]</f>
        <v>1170</v>
      </c>
      <c r="G152" s="84">
        <f>Table3[[#This Row],[Incentive Disbursements]]/'1.) CLM Reference'!$B$5</f>
        <v>0</v>
      </c>
      <c r="H152" s="66">
        <v>0</v>
      </c>
      <c r="I152" s="172">
        <f>Table32[[#This Row],[Residential CLM $ Collected]]/'1.) CLM Reference'!$B$4</f>
        <v>0</v>
      </c>
      <c r="J152" s="173">
        <v>0</v>
      </c>
      <c r="K152" s="172">
        <f>Table32[[#This Row],[Residential Incentive Disbursements]]/'1.) CLM Reference'!$B$5</f>
        <v>0</v>
      </c>
      <c r="L152" s="173">
        <v>12822.346703089881</v>
      </c>
      <c r="M152" s="175">
        <f>Table32[[#This Row],[C&amp;I CLM $ Collected]]/'1.) CLM Reference'!$B$4</f>
        <v>5.6899386337496078E-4</v>
      </c>
      <c r="N152" s="173">
        <v>1170</v>
      </c>
      <c r="O152" s="105">
        <f>Table32[[#This Row],[C&amp;I Incentive Disbursements]]/'1.) CLM Reference'!$B$5</f>
        <v>3.6121616626212312E-5</v>
      </c>
    </row>
    <row r="153" spans="1:15" s="25" customFormat="1">
      <c r="A153" s="174" t="s">
        <v>221</v>
      </c>
      <c r="B153" s="170" t="s">
        <v>171</v>
      </c>
      <c r="C153" s="171" t="s">
        <v>49</v>
      </c>
      <c r="D153" s="66">
        <f>Table32[[#This Row],[Residential CLM $ Collected]]+Table32[[#This Row],[C&amp;I CLM $ Collected]]</f>
        <v>14162.843782628002</v>
      </c>
      <c r="E153" s="84">
        <f>Table3[[#This Row],[CLM $ Collected ]]/'1.) CLM Reference'!$B$4</f>
        <v>6.1072499679811888E-6</v>
      </c>
      <c r="F153" s="66">
        <f>Table32[[#This Row],[Residential Incentive Disbursements]]+Table32[[#This Row],[C&amp;I Incentive Disbursements]]</f>
        <v>3150</v>
      </c>
      <c r="G153" s="84">
        <f>Table3[[#This Row],[Incentive Disbursements]]/'1.) CLM Reference'!$B$5</f>
        <v>0</v>
      </c>
      <c r="H153" s="66">
        <v>1242.8082856166905</v>
      </c>
      <c r="I153" s="172">
        <f>Table32[[#This Row],[Residential CLM $ Collected]]/'1.) CLM Reference'!$B$4</f>
        <v>5.5149833664772608E-5</v>
      </c>
      <c r="J153" s="173">
        <v>1150</v>
      </c>
      <c r="K153" s="172">
        <f>Table32[[#This Row],[Residential Incentive Disbursements]]/'1.) CLM Reference'!$B$5</f>
        <v>3.5504153094140308E-5</v>
      </c>
      <c r="L153" s="173">
        <v>12920.035497011311</v>
      </c>
      <c r="M153" s="175">
        <f>Table32[[#This Row],[C&amp;I CLM $ Collected]]/'1.) CLM Reference'!$B$4</f>
        <v>5.7332882058278608E-4</v>
      </c>
      <c r="N153" s="173">
        <v>2000</v>
      </c>
      <c r="O153" s="105">
        <f>Table32[[#This Row],[C&amp;I Incentive Disbursements]]/'1.) CLM Reference'!$B$5</f>
        <v>6.1746353207200536E-5</v>
      </c>
    </row>
    <row r="154" spans="1:15" s="25" customFormat="1">
      <c r="A154" s="174" t="s">
        <v>222</v>
      </c>
      <c r="B154" s="170" t="s">
        <v>171</v>
      </c>
      <c r="C154" s="171" t="s">
        <v>49</v>
      </c>
      <c r="D154" s="66">
        <f>Table32[[#This Row],[Residential CLM $ Collected]]+Table32[[#This Row],[C&amp;I CLM $ Collected]]</f>
        <v>18280.823480266838</v>
      </c>
      <c r="E154" s="84">
        <f>Table3[[#This Row],[CLM $ Collected ]]/'1.) CLM Reference'!$B$4</f>
        <v>7.2143658749523358E-3</v>
      </c>
      <c r="F154" s="66">
        <f>Table32[[#This Row],[Residential Incentive Disbursements]]+Table32[[#This Row],[C&amp;I Incentive Disbursements]]</f>
        <v>600</v>
      </c>
      <c r="G154" s="84">
        <f>Table3[[#This Row],[Incentive Disbursements]]/'1.) CLM Reference'!$B$5</f>
        <v>7.6158532461481285E-3</v>
      </c>
      <c r="H154" s="66">
        <v>0</v>
      </c>
      <c r="I154" s="172">
        <f>Table32[[#This Row],[Residential CLM $ Collected]]/'1.) CLM Reference'!$B$4</f>
        <v>0</v>
      </c>
      <c r="J154" s="173">
        <v>0</v>
      </c>
      <c r="K154" s="172">
        <f>Table32[[#This Row],[Residential Incentive Disbursements]]/'1.) CLM Reference'!$B$5</f>
        <v>0</v>
      </c>
      <c r="L154" s="173">
        <v>18280.823480266838</v>
      </c>
      <c r="M154" s="175">
        <f>Table32[[#This Row],[C&amp;I CLM $ Collected]]/'1.) CLM Reference'!$B$4</f>
        <v>8.1121471900351644E-4</v>
      </c>
      <c r="N154" s="173">
        <v>600</v>
      </c>
      <c r="O154" s="105">
        <f>Table32[[#This Row],[C&amp;I Incentive Disbursements]]/'1.) CLM Reference'!$B$5</f>
        <v>1.8523905962160159E-5</v>
      </c>
    </row>
    <row r="155" spans="1:15" s="25" customFormat="1">
      <c r="A155" s="174" t="s">
        <v>223</v>
      </c>
      <c r="B155" s="170" t="s">
        <v>171</v>
      </c>
      <c r="C155" s="171" t="s">
        <v>49</v>
      </c>
      <c r="D155" s="66">
        <f>Table32[[#This Row],[Residential CLM $ Collected]]+Table32[[#This Row],[C&amp;I CLM $ Collected]]</f>
        <v>87419.282543803769</v>
      </c>
      <c r="E155" s="84">
        <f>Table3[[#This Row],[CLM $ Collected ]]/'1.) CLM Reference'!$B$4</f>
        <v>1.1204102537616693E-6</v>
      </c>
      <c r="F155" s="66">
        <f>Table32[[#This Row],[Residential Incentive Disbursements]]+Table32[[#This Row],[C&amp;I Incentive Disbursements]]</f>
        <v>554716</v>
      </c>
      <c r="G155" s="84">
        <f>Table3[[#This Row],[Incentive Disbursements]]/'1.) CLM Reference'!$B$5</f>
        <v>0</v>
      </c>
      <c r="H155" s="66">
        <v>4668.8410818876637</v>
      </c>
      <c r="I155" s="172">
        <f>Table32[[#This Row],[Residential CLM $ Collected]]/'1.) CLM Reference'!$B$4</f>
        <v>2.07180634417476E-4</v>
      </c>
      <c r="J155" s="173">
        <v>0</v>
      </c>
      <c r="K155" s="172">
        <f>Table32[[#This Row],[Residential Incentive Disbursements]]/'1.) CLM Reference'!$B$5</f>
        <v>0</v>
      </c>
      <c r="L155" s="173">
        <v>82750.441461916111</v>
      </c>
      <c r="M155" s="175">
        <f>Table32[[#This Row],[C&amp;I CLM $ Collected]]/'1.) CLM Reference'!$B$4</f>
        <v>3.6720652212635101E-3</v>
      </c>
      <c r="N155" s="173">
        <v>554716</v>
      </c>
      <c r="O155" s="105">
        <f>Table32[[#This Row],[C&amp;I Incentive Disbursements]]/'1.) CLM Reference'!$B$5</f>
        <v>1.7125845032842726E-2</v>
      </c>
    </row>
    <row r="156" spans="1:15" s="25" customFormat="1">
      <c r="A156" s="174" t="s">
        <v>224</v>
      </c>
      <c r="B156" s="170" t="s">
        <v>171</v>
      </c>
      <c r="C156" s="171" t="s">
        <v>49</v>
      </c>
      <c r="D156" s="66">
        <f>Table32[[#This Row],[Residential CLM $ Collected]]+Table32[[#This Row],[C&amp;I CLM $ Collected]]</f>
        <v>3712.1741690143695</v>
      </c>
      <c r="E156" s="84">
        <f>Table3[[#This Row],[CLM $ Collected ]]/'1.) CLM Reference'!$B$4</f>
        <v>2.8566880419316101E-3</v>
      </c>
      <c r="F156" s="66">
        <f>Table32[[#This Row],[Residential Incentive Disbursements]]+Table32[[#This Row],[C&amp;I Incentive Disbursements]]</f>
        <v>150</v>
      </c>
      <c r="G156" s="84">
        <f>Table3[[#This Row],[Incentive Disbursements]]/'1.) CLM Reference'!$B$5</f>
        <v>9.9752496319155531E-3</v>
      </c>
      <c r="H156" s="66">
        <v>0</v>
      </c>
      <c r="I156" s="172">
        <f>Table32[[#This Row],[Residential CLM $ Collected]]/'1.) CLM Reference'!$B$4</f>
        <v>0</v>
      </c>
      <c r="J156" s="173">
        <v>0</v>
      </c>
      <c r="K156" s="172">
        <f>Table32[[#This Row],[Residential Incentive Disbursements]]/'1.) CLM Reference'!$B$5</f>
        <v>0</v>
      </c>
      <c r="L156" s="173">
        <v>3712.1741690143695</v>
      </c>
      <c r="M156" s="175">
        <f>Table32[[#This Row],[C&amp;I CLM $ Collected]]/'1.) CLM Reference'!$B$4</f>
        <v>1.6472837389736383E-4</v>
      </c>
      <c r="N156" s="173">
        <v>150</v>
      </c>
      <c r="O156" s="105">
        <f>Table32[[#This Row],[C&amp;I Incentive Disbursements]]/'1.) CLM Reference'!$B$5</f>
        <v>4.6309764905400397E-6</v>
      </c>
    </row>
    <row r="157" spans="1:15" s="25" customFormat="1">
      <c r="A157" s="174" t="s">
        <v>225</v>
      </c>
      <c r="B157" s="170" t="s">
        <v>171</v>
      </c>
      <c r="C157" s="171" t="s">
        <v>49</v>
      </c>
      <c r="D157" s="66">
        <f>Table32[[#This Row],[Residential CLM $ Collected]]+Table32[[#This Row],[C&amp;I CLM $ Collected]]</f>
        <v>71229.350120579285</v>
      </c>
      <c r="E157" s="84">
        <f>Table3[[#This Row],[CLM $ Collected ]]/'1.) CLM Reference'!$B$4</f>
        <v>1.9889035654255408E-3</v>
      </c>
      <c r="F157" s="66">
        <f>Table32[[#This Row],[Residential Incentive Disbursements]]+Table32[[#This Row],[C&amp;I Incentive Disbursements]]</f>
        <v>31601</v>
      </c>
      <c r="G157" s="84">
        <f>Table3[[#This Row],[Incentive Disbursements]]/'1.) CLM Reference'!$B$5</f>
        <v>1.1541176358184446E-2</v>
      </c>
      <c r="H157" s="66">
        <v>0</v>
      </c>
      <c r="I157" s="172">
        <f>Table32[[#This Row],[Residential CLM $ Collected]]/'1.) CLM Reference'!$B$4</f>
        <v>0</v>
      </c>
      <c r="J157" s="173">
        <v>0</v>
      </c>
      <c r="K157" s="172">
        <f>Table32[[#This Row],[Residential Incentive Disbursements]]/'1.) CLM Reference'!$B$5</f>
        <v>0</v>
      </c>
      <c r="L157" s="173">
        <v>71229.350120579285</v>
      </c>
      <c r="M157" s="175">
        <f>Table32[[#This Row],[C&amp;I CLM $ Collected]]/'1.) CLM Reference'!$B$4</f>
        <v>3.1608147907145256E-3</v>
      </c>
      <c r="N157" s="173">
        <v>31601</v>
      </c>
      <c r="O157" s="105">
        <f>Table32[[#This Row],[C&amp;I Incentive Disbursements]]/'1.) CLM Reference'!$B$5</f>
        <v>9.7562325385037204E-4</v>
      </c>
    </row>
    <row r="158" spans="1:15" s="25" customFormat="1">
      <c r="A158" s="174" t="s">
        <v>226</v>
      </c>
      <c r="B158" s="170" t="s">
        <v>171</v>
      </c>
      <c r="C158" s="171" t="s">
        <v>49</v>
      </c>
      <c r="D158" s="66">
        <f>Table32[[#This Row],[Residential CLM $ Collected]]+Table32[[#This Row],[C&amp;I CLM $ Collected]]</f>
        <v>32598.048797334002</v>
      </c>
      <c r="E158" s="84">
        <f>Table3[[#This Row],[CLM $ Collected ]]/'1.) CLM Reference'!$B$4</f>
        <v>2.1659222395503082E-3</v>
      </c>
      <c r="F158" s="66">
        <f>Table32[[#This Row],[Residential Incentive Disbursements]]+Table32[[#This Row],[C&amp;I Incentive Disbursements]]</f>
        <v>155991</v>
      </c>
      <c r="G158" s="84">
        <f>Table3[[#This Row],[Incentive Disbursements]]/'1.) CLM Reference'!$B$5</f>
        <v>3.4730514510901331E-3</v>
      </c>
      <c r="H158" s="66">
        <v>0</v>
      </c>
      <c r="I158" s="172">
        <f>Table32[[#This Row],[Residential CLM $ Collected]]/'1.) CLM Reference'!$B$4</f>
        <v>0</v>
      </c>
      <c r="J158" s="173">
        <v>0</v>
      </c>
      <c r="K158" s="172">
        <f>Table32[[#This Row],[Residential Incentive Disbursements]]/'1.) CLM Reference'!$B$5</f>
        <v>0</v>
      </c>
      <c r="L158" s="173">
        <v>32598.048797334002</v>
      </c>
      <c r="M158" s="175">
        <f>Table32[[#This Row],[C&amp;I CLM $ Collected]]/'1.) CLM Reference'!$B$4</f>
        <v>1.4465440806721375E-3</v>
      </c>
      <c r="N158" s="173">
        <v>155991</v>
      </c>
      <c r="O158" s="105">
        <f>Table32[[#This Row],[C&amp;I Incentive Disbursements]]/'1.) CLM Reference'!$B$5</f>
        <v>4.8159376915722094E-3</v>
      </c>
    </row>
    <row r="159" spans="1:15" s="25" customFormat="1">
      <c r="A159" s="81" t="s">
        <v>227</v>
      </c>
      <c r="B159" s="82" t="s">
        <v>171</v>
      </c>
      <c r="C159" s="69" t="s">
        <v>49</v>
      </c>
      <c r="D159" s="66">
        <f>Table32[[#This Row],[Residential CLM $ Collected]]+Table32[[#This Row],[C&amp;I CLM $ Collected]]</f>
        <v>49801.525540856746</v>
      </c>
      <c r="E159" s="84">
        <f>Table3[[#This Row],[CLM $ Collected ]]/'1.) CLM Reference'!$B$4</f>
        <v>2.2754593969210864E-3</v>
      </c>
      <c r="F159" s="66">
        <f>Table32[[#This Row],[Residential Incentive Disbursements]]+Table32[[#This Row],[C&amp;I Incentive Disbursements]]</f>
        <v>1080</v>
      </c>
      <c r="G159" s="84">
        <f>Table3[[#This Row],[Incentive Disbursements]]/'1.) CLM Reference'!$B$5</f>
        <v>5.9087308252685653E-3</v>
      </c>
      <c r="H159" s="66">
        <v>0</v>
      </c>
      <c r="I159" s="84">
        <f>Table3[[#This Row],[CLM $ Collected ]]/'1.) CLM Reference'!$B$4</f>
        <v>2.2754593969210864E-3</v>
      </c>
      <c r="J159" s="66">
        <v>0</v>
      </c>
      <c r="K159" s="84">
        <f>Table3[[#This Row],[Incentive Disbursements]]/'1.) CLM Reference'!$B$5</f>
        <v>5.9087308252685653E-3</v>
      </c>
      <c r="L159" s="66">
        <v>49801.525540856746</v>
      </c>
      <c r="M159" s="94">
        <f>Table32[[#This Row],[CLM $ Collected ]]/'1.) CLM Reference'!$B$4</f>
        <v>2.2099513509980487E-3</v>
      </c>
      <c r="N159" s="66">
        <v>1080</v>
      </c>
      <c r="O159" s="92">
        <f>Table3[[#This Row],[Incentive Disbursements]]/'1.) CLM Reference'!$B$5</f>
        <v>5.9087308252685653E-3</v>
      </c>
    </row>
    <row r="160" spans="1:15" s="25" customFormat="1">
      <c r="A160" s="81" t="s">
        <v>228</v>
      </c>
      <c r="B160" s="82" t="s">
        <v>157</v>
      </c>
      <c r="C160" s="69" t="s">
        <v>49</v>
      </c>
      <c r="D160" s="66">
        <f>Table32[[#This Row],[Residential CLM $ Collected]]+Table32[[#This Row],[C&amp;I CLM $ Collected]]</f>
        <v>86570.645771656447</v>
      </c>
      <c r="E160" s="84">
        <f>Table3[[#This Row],[CLM $ Collected ]]/'1.) CLM Reference'!$B$4</f>
        <v>2.7619147326770504E-3</v>
      </c>
      <c r="F160" s="66">
        <f>Table32[[#This Row],[Residential Incentive Disbursements]]+Table32[[#This Row],[C&amp;I Incentive Disbursements]]</f>
        <v>14640</v>
      </c>
      <c r="G160" s="84">
        <f>Table3[[#This Row],[Incentive Disbursements]]/'1.) CLM Reference'!$B$5</f>
        <v>8.0445340953879708E-4</v>
      </c>
      <c r="H160" s="66">
        <v>0</v>
      </c>
      <c r="I160" s="84">
        <f>Table3[[#This Row],[CLM $ Collected ]]/'1.) CLM Reference'!$B$4</f>
        <v>2.7619147326770504E-3</v>
      </c>
      <c r="J160" s="66">
        <v>0</v>
      </c>
      <c r="K160" s="84">
        <f>Table3[[#This Row],[Incentive Disbursements]]/'1.) CLM Reference'!$B$5</f>
        <v>8.0445340953879708E-4</v>
      </c>
      <c r="L160" s="66">
        <v>86570.645771656447</v>
      </c>
      <c r="M160" s="94">
        <f>Table32[[#This Row],[CLM $ Collected ]]/'1.) CLM Reference'!$B$4</f>
        <v>3.841587451430397E-3</v>
      </c>
      <c r="N160" s="66">
        <v>14640</v>
      </c>
      <c r="O160" s="92">
        <f>Table3[[#This Row],[Incentive Disbursements]]/'1.) CLM Reference'!$B$5</f>
        <v>8.0445340953879708E-4</v>
      </c>
    </row>
    <row r="161" spans="1:15" s="25" customFormat="1">
      <c r="A161" s="174" t="s">
        <v>229</v>
      </c>
      <c r="B161" s="170" t="s">
        <v>157</v>
      </c>
      <c r="C161" s="171" t="s">
        <v>49</v>
      </c>
      <c r="D161" s="66">
        <f>Table32[[#This Row],[Residential CLM $ Collected]]+Table32[[#This Row],[C&amp;I CLM $ Collected]]</f>
        <v>204530.92626650067</v>
      </c>
      <c r="E161" s="84">
        <f>Table3[[#This Row],[CLM $ Collected ]]/'1.) CLM Reference'!$B$4</f>
        <v>2.833994868733689E-3</v>
      </c>
      <c r="F161" s="66">
        <f>Table32[[#This Row],[Residential Incentive Disbursements]]+Table32[[#This Row],[C&amp;I Incentive Disbursements]]</f>
        <v>175291.37</v>
      </c>
      <c r="G161" s="84">
        <f>Table3[[#This Row],[Incentive Disbursements]]/'1.) CLM Reference'!$B$5</f>
        <v>3.450426352347951E-4</v>
      </c>
      <c r="H161" s="66">
        <v>0</v>
      </c>
      <c r="I161" s="172">
        <f>Table32[[#This Row],[Residential CLM $ Collected]]/'1.) CLM Reference'!$B$4</f>
        <v>0</v>
      </c>
      <c r="J161" s="173">
        <v>0</v>
      </c>
      <c r="K161" s="172">
        <f>Table32[[#This Row],[Residential Incentive Disbursements]]/'1.) CLM Reference'!$B$5</f>
        <v>0</v>
      </c>
      <c r="L161" s="173">
        <v>204530.92626650067</v>
      </c>
      <c r="M161" s="175">
        <f>Table32[[#This Row],[C&amp;I CLM $ Collected]]/'1.) CLM Reference'!$B$4</f>
        <v>9.0760953989796108E-3</v>
      </c>
      <c r="N161" s="173">
        <v>175291.37</v>
      </c>
      <c r="O161" s="105">
        <f>Table32[[#This Row],[C&amp;I Incentive Disbursements]]/'1.) CLM Reference'!$B$5</f>
        <v>5.4118014230970374E-3</v>
      </c>
    </row>
    <row r="162" spans="1:15" s="25" customFormat="1">
      <c r="A162" s="174" t="s">
        <v>230</v>
      </c>
      <c r="B162" s="170" t="s">
        <v>157</v>
      </c>
      <c r="C162" s="171" t="s">
        <v>49</v>
      </c>
      <c r="D162" s="66">
        <f>Table32[[#This Row],[Residential CLM $ Collected]]+Table32[[#This Row],[C&amp;I CLM $ Collected]]</f>
        <v>241500.70094201717</v>
      </c>
      <c r="E162" s="84">
        <f>Table3[[#This Row],[CLM $ Collected ]]/'1.) CLM Reference'!$B$4</f>
        <v>2.7128637494885049E-3</v>
      </c>
      <c r="F162" s="66">
        <f>Table32[[#This Row],[Residential Incentive Disbursements]]+Table32[[#This Row],[C&amp;I Incentive Disbursements]]</f>
        <v>108500.5</v>
      </c>
      <c r="G162" s="84">
        <f>Table3[[#This Row],[Incentive Disbursements]]/'1.) CLM Reference'!$B$5</f>
        <v>4.9552251151370116E-4</v>
      </c>
      <c r="H162" s="66">
        <v>0</v>
      </c>
      <c r="I162" s="172">
        <f>Table32[[#This Row],[Residential CLM $ Collected]]/'1.) CLM Reference'!$B$4</f>
        <v>0</v>
      </c>
      <c r="J162" s="173">
        <v>0</v>
      </c>
      <c r="K162" s="172">
        <f>Table32[[#This Row],[Residential Incentive Disbursements]]/'1.) CLM Reference'!$B$5</f>
        <v>0</v>
      </c>
      <c r="L162" s="173">
        <v>241500.70094201717</v>
      </c>
      <c r="M162" s="175">
        <f>Table32[[#This Row],[C&amp;I CLM $ Collected]]/'1.) CLM Reference'!$B$4</f>
        <v>1.0716635575268467E-2</v>
      </c>
      <c r="N162" s="173">
        <v>108500.5</v>
      </c>
      <c r="O162" s="105">
        <f>Table32[[#This Row],[C&amp;I Incentive Disbursements]]/'1.) CLM Reference'!$B$5</f>
        <v>3.3497550980789307E-3</v>
      </c>
    </row>
    <row r="163" spans="1:15" s="25" customFormat="1">
      <c r="A163" s="174" t="s">
        <v>231</v>
      </c>
      <c r="B163" s="170" t="s">
        <v>157</v>
      </c>
      <c r="C163" s="171" t="s">
        <v>49</v>
      </c>
      <c r="D163" s="66">
        <f>Table32[[#This Row],[Residential CLM $ Collected]]+Table32[[#This Row],[C&amp;I CLM $ Collected]]</f>
        <v>129957.02762246295</v>
      </c>
      <c r="E163" s="84">
        <f>Table3[[#This Row],[CLM $ Collected ]]/'1.) CLM Reference'!$B$4</f>
        <v>1.9210252239025729E-6</v>
      </c>
      <c r="F163" s="66">
        <f>Table32[[#This Row],[Residential Incentive Disbursements]]+Table32[[#This Row],[C&amp;I Incentive Disbursements]]</f>
        <v>10401</v>
      </c>
      <c r="G163" s="84">
        <f>Table3[[#This Row],[Incentive Disbursements]]/'1.) CLM Reference'!$B$5</f>
        <v>0</v>
      </c>
      <c r="H163" s="66">
        <v>0</v>
      </c>
      <c r="I163" s="172">
        <f>Table32[[#This Row],[Residential CLM $ Collected]]/'1.) CLM Reference'!$B$4</f>
        <v>0</v>
      </c>
      <c r="J163" s="173">
        <v>0</v>
      </c>
      <c r="K163" s="172">
        <f>Table32[[#This Row],[Residential Incentive Disbursements]]/'1.) CLM Reference'!$B$5</f>
        <v>0</v>
      </c>
      <c r="L163" s="173">
        <v>129957.02762246295</v>
      </c>
      <c r="M163" s="175">
        <f>Table32[[#This Row],[C&amp;I CLM $ Collected]]/'1.) CLM Reference'!$B$4</f>
        <v>5.7668656862797782E-3</v>
      </c>
      <c r="N163" s="173">
        <v>10401</v>
      </c>
      <c r="O163" s="105">
        <f>Table32[[#This Row],[C&amp;I Incentive Disbursements]]/'1.) CLM Reference'!$B$5</f>
        <v>3.2111190985404639E-4</v>
      </c>
    </row>
    <row r="164" spans="1:15" s="25" customFormat="1">
      <c r="A164" s="174" t="s">
        <v>232</v>
      </c>
      <c r="B164" s="170" t="s">
        <v>181</v>
      </c>
      <c r="C164" s="171" t="s">
        <v>49</v>
      </c>
      <c r="D164" s="66">
        <f>Table32[[#This Row],[Residential CLM $ Collected]]+Table32[[#This Row],[C&amp;I CLM $ Collected]]</f>
        <v>14120.278060512899</v>
      </c>
      <c r="E164" s="84">
        <f>Table3[[#This Row],[CLM $ Collected ]]/'1.) CLM Reference'!$B$4</f>
        <v>2.5894147802504384E-3</v>
      </c>
      <c r="F164" s="66">
        <f>Table32[[#This Row],[Residential Incentive Disbursements]]+Table32[[#This Row],[C&amp;I Incentive Disbursements]]</f>
        <v>2411</v>
      </c>
      <c r="G164" s="84">
        <f>Table3[[#This Row],[Incentive Disbursements]]/'1.) CLM Reference'!$B$5</f>
        <v>2.0741069314583033E-3</v>
      </c>
      <c r="H164" s="66">
        <v>0</v>
      </c>
      <c r="I164" s="172">
        <f>Table32[[#This Row],[Residential CLM $ Collected]]/'1.) CLM Reference'!$B$4</f>
        <v>0</v>
      </c>
      <c r="J164" s="173">
        <v>0</v>
      </c>
      <c r="K164" s="172">
        <f>Table32[[#This Row],[Residential Incentive Disbursements]]/'1.) CLM Reference'!$B$5</f>
        <v>0</v>
      </c>
      <c r="L164" s="173">
        <v>14120.278060512899</v>
      </c>
      <c r="M164" s="175">
        <f>Table32[[#This Row],[C&amp;I CLM $ Collected]]/'1.) CLM Reference'!$B$4</f>
        <v>6.2658979293110553E-4</v>
      </c>
      <c r="N164" s="173">
        <v>2411</v>
      </c>
      <c r="O164" s="105">
        <f>Table32[[#This Row],[C&amp;I Incentive Disbursements]]/'1.) CLM Reference'!$B$5</f>
        <v>7.4435228791280248E-5</v>
      </c>
    </row>
    <row r="165" spans="1:15" s="25" customFormat="1">
      <c r="A165" s="81" t="s">
        <v>234</v>
      </c>
      <c r="B165" s="82" t="s">
        <v>181</v>
      </c>
      <c r="C165" s="69" t="s">
        <v>49</v>
      </c>
      <c r="D165" s="66">
        <f>Table32[[#This Row],[Residential CLM $ Collected]]+Table32[[#This Row],[C&amp;I CLM $ Collected]]</f>
        <v>16227.604472298168</v>
      </c>
      <c r="E165" s="84">
        <f>Table3[[#This Row],[CLM $ Collected ]]/'1.) CLM Reference'!$B$4</f>
        <v>2.2782293854091279E-3</v>
      </c>
      <c r="F165" s="66">
        <f>Table32[[#This Row],[Residential Incentive Disbursements]]+Table32[[#This Row],[C&amp;I Incentive Disbursements]]</f>
        <v>2835</v>
      </c>
      <c r="G165" s="84">
        <f>Table3[[#This Row],[Incentive Disbursements]]/'1.) CLM Reference'!$B$5</f>
        <v>2.7396705639469521E-3</v>
      </c>
      <c r="H165" s="66">
        <v>0</v>
      </c>
      <c r="I165" s="84">
        <f>Table3[[#This Row],[CLM $ Collected ]]/'1.) CLM Reference'!$B$4</f>
        <v>2.2782293854091279E-3</v>
      </c>
      <c r="J165" s="66">
        <v>0</v>
      </c>
      <c r="K165" s="84">
        <f>Table3[[#This Row],[Incentive Disbursements]]/'1.) CLM Reference'!$B$5</f>
        <v>2.7396705639469521E-3</v>
      </c>
      <c r="L165" s="66">
        <v>16227.604472298168</v>
      </c>
      <c r="M165" s="94">
        <f>Table32[[#This Row],[CLM $ Collected ]]/'1.) CLM Reference'!$B$4</f>
        <v>7.2010276869121726E-4</v>
      </c>
      <c r="N165" s="66">
        <v>2835</v>
      </c>
      <c r="O165" s="92">
        <f>Table3[[#This Row],[Incentive Disbursements]]/'1.) CLM Reference'!$B$5</f>
        <v>2.7396705639469521E-3</v>
      </c>
    </row>
    <row r="166" spans="1:15" s="25" customFormat="1">
      <c r="A166" s="81" t="s">
        <v>234</v>
      </c>
      <c r="B166" s="82" t="s">
        <v>104</v>
      </c>
      <c r="C166" s="69" t="s">
        <v>49</v>
      </c>
      <c r="D166" s="66">
        <f>Table32[[#This Row],[Residential CLM $ Collected]]+Table32[[#This Row],[C&amp;I CLM $ Collected]]</f>
        <v>1149.8284978294682</v>
      </c>
      <c r="E166" s="84">
        <f>Table3[[#This Row],[CLM $ Collected ]]/'1.) CLM Reference'!$B$4</f>
        <v>1.7336075692546884E-3</v>
      </c>
      <c r="F166" s="66">
        <f>Table32[[#This Row],[Residential Incentive Disbursements]]+Table32[[#This Row],[C&amp;I Incentive Disbursements]]</f>
        <v>0</v>
      </c>
      <c r="G166" s="84">
        <f>Table3[[#This Row],[Incentive Disbursements]]/'1.) CLM Reference'!$B$5</f>
        <v>4.8451718112299232E-3</v>
      </c>
      <c r="H166" s="66">
        <v>0</v>
      </c>
      <c r="I166" s="84">
        <f>Table3[[#This Row],[CLM $ Collected ]]/'1.) CLM Reference'!$B$4</f>
        <v>1.7336075692546884E-3</v>
      </c>
      <c r="J166" s="66">
        <v>0</v>
      </c>
      <c r="K166" s="84">
        <f>Table3[[#This Row],[Incentive Disbursements]]/'1.) CLM Reference'!$B$5</f>
        <v>4.8451718112299232E-3</v>
      </c>
      <c r="L166" s="66">
        <v>1149.8284978294682</v>
      </c>
      <c r="M166" s="94">
        <f>Table32[[#This Row],[CLM $ Collected ]]/'1.) CLM Reference'!$B$4</f>
        <v>5.1023839422541834E-5</v>
      </c>
      <c r="N166" s="66">
        <v>0</v>
      </c>
      <c r="O166" s="92">
        <f>Table3[[#This Row],[Incentive Disbursements]]/'1.) CLM Reference'!$B$5</f>
        <v>4.8451718112299232E-3</v>
      </c>
    </row>
    <row r="167" spans="1:15" s="25" customFormat="1">
      <c r="A167" s="81" t="s">
        <v>235</v>
      </c>
      <c r="B167" s="82" t="s">
        <v>181</v>
      </c>
      <c r="C167" s="69" t="s">
        <v>49</v>
      </c>
      <c r="D167" s="66">
        <f>Table32[[#This Row],[Residential CLM $ Collected]]+Table32[[#This Row],[C&amp;I CLM $ Collected]]</f>
        <v>27259.420842945339</v>
      </c>
      <c r="E167" s="84">
        <f>Table3[[#This Row],[CLM $ Collected ]]/'1.) CLM Reference'!$B$4</f>
        <v>9.8704271395569994E-7</v>
      </c>
      <c r="F167" s="66">
        <f>Table32[[#This Row],[Residential Incentive Disbursements]]+Table32[[#This Row],[C&amp;I Incentive Disbursements]]</f>
        <v>1600</v>
      </c>
      <c r="G167" s="84">
        <f>Table3[[#This Row],[Incentive Disbursements]]/'1.) CLM Reference'!$B$5</f>
        <v>0</v>
      </c>
      <c r="H167" s="66">
        <v>0</v>
      </c>
      <c r="I167" s="84">
        <f>Table3[[#This Row],[CLM $ Collected ]]/'1.) CLM Reference'!$B$4</f>
        <v>9.8704271395569994E-7</v>
      </c>
      <c r="J167" s="66">
        <v>0</v>
      </c>
      <c r="K167" s="84">
        <f>Table3[[#This Row],[Incentive Disbursements]]/'1.) CLM Reference'!$B$5</f>
        <v>0</v>
      </c>
      <c r="L167" s="66">
        <v>27259.420842945339</v>
      </c>
      <c r="M167" s="94">
        <f>Table32[[#This Row],[CLM $ Collected ]]/'1.) CLM Reference'!$B$4</f>
        <v>1.209641537383617E-3</v>
      </c>
      <c r="N167" s="66">
        <v>1600</v>
      </c>
      <c r="O167" s="92">
        <f>Table3[[#This Row],[Incentive Disbursements]]/'1.) CLM Reference'!$B$5</f>
        <v>0</v>
      </c>
    </row>
    <row r="168" spans="1:15" s="25" customFormat="1">
      <c r="A168" s="81" t="s">
        <v>235</v>
      </c>
      <c r="B168" s="82" t="s">
        <v>157</v>
      </c>
      <c r="C168" s="69" t="s">
        <v>49</v>
      </c>
      <c r="D168" s="66">
        <f>Table32[[#This Row],[Residential CLM $ Collected]]+Table32[[#This Row],[C&amp;I CLM $ Collected]]</f>
        <v>7576.8832033956623</v>
      </c>
      <c r="E168" s="84">
        <f>Table3[[#This Row],[CLM $ Collected ]]/'1.) CLM Reference'!$B$4</f>
        <v>3.7494849756880473E-3</v>
      </c>
      <c r="F168" s="66">
        <f>Table32[[#This Row],[Residential Incentive Disbursements]]+Table32[[#This Row],[C&amp;I Incentive Disbursements]]</f>
        <v>0</v>
      </c>
      <c r="G168" s="84">
        <f>Table3[[#This Row],[Incentive Disbursements]]/'1.) CLM Reference'!$B$5</f>
        <v>5.4047756142973549E-3</v>
      </c>
      <c r="H168" s="66">
        <v>0</v>
      </c>
      <c r="I168" s="84">
        <f>Table3[[#This Row],[CLM $ Collected ]]/'1.) CLM Reference'!$B$4</f>
        <v>3.7494849756880473E-3</v>
      </c>
      <c r="J168" s="66">
        <v>0</v>
      </c>
      <c r="K168" s="84">
        <f>Table3[[#This Row],[Incentive Disbursements]]/'1.) CLM Reference'!$B$5</f>
        <v>5.4047756142973549E-3</v>
      </c>
      <c r="L168" s="66">
        <v>7576.8832033956623</v>
      </c>
      <c r="M168" s="94">
        <f>Table32[[#This Row],[CLM $ Collected ]]/'1.) CLM Reference'!$B$4</f>
        <v>3.3622550895477264E-4</v>
      </c>
      <c r="N168" s="66">
        <v>0</v>
      </c>
      <c r="O168" s="92">
        <f>Table3[[#This Row],[Incentive Disbursements]]/'1.) CLM Reference'!$B$5</f>
        <v>5.4047756142973549E-3</v>
      </c>
    </row>
    <row r="169" spans="1:15" s="25" customFormat="1">
      <c r="A169" s="81" t="s">
        <v>236</v>
      </c>
      <c r="B169" s="82" t="s">
        <v>181</v>
      </c>
      <c r="C169" s="69" t="s">
        <v>49</v>
      </c>
      <c r="D169" s="66">
        <f>Table32[[#This Row],[Residential CLM $ Collected]]+Table32[[#This Row],[C&amp;I CLM $ Collected]]</f>
        <v>7945.0166829464597</v>
      </c>
      <c r="E169" s="84">
        <f>Table3[[#This Row],[CLM $ Collected ]]/'1.) CLM Reference'!$B$4</f>
        <v>1.7145206461384914E-5</v>
      </c>
      <c r="F169" s="66">
        <f>Table32[[#This Row],[Residential Incentive Disbursements]]+Table32[[#This Row],[C&amp;I Incentive Disbursements]]</f>
        <v>59051</v>
      </c>
      <c r="G169" s="84">
        <f>Table3[[#This Row],[Incentive Disbursements]]/'1.) CLM Reference'!$B$5</f>
        <v>0</v>
      </c>
      <c r="H169" s="66">
        <v>0</v>
      </c>
      <c r="I169" s="84">
        <f>Table3[[#This Row],[CLM $ Collected ]]/'1.) CLM Reference'!$B$4</f>
        <v>1.7145206461384914E-5</v>
      </c>
      <c r="J169" s="66">
        <v>0</v>
      </c>
      <c r="K169" s="84">
        <f>Table3[[#This Row],[Incentive Disbursements]]/'1.) CLM Reference'!$B$5</f>
        <v>0</v>
      </c>
      <c r="L169" s="66">
        <v>7945.0166829464597</v>
      </c>
      <c r="M169" s="94">
        <f>Table32[[#This Row],[CLM $ Collected ]]/'1.) CLM Reference'!$B$4</f>
        <v>3.525614960886098E-4</v>
      </c>
      <c r="N169" s="66">
        <v>59051</v>
      </c>
      <c r="O169" s="92">
        <f>Table3[[#This Row],[Incentive Disbursements]]/'1.) CLM Reference'!$B$5</f>
        <v>0</v>
      </c>
    </row>
    <row r="170" spans="1:15" s="25" customFormat="1">
      <c r="A170" s="81" t="s">
        <v>237</v>
      </c>
      <c r="B170" s="82" t="s">
        <v>181</v>
      </c>
      <c r="C170" s="69" t="s">
        <v>49</v>
      </c>
      <c r="D170" s="66">
        <f>Table32[[#This Row],[Residential CLM $ Collected]]+Table32[[#This Row],[C&amp;I CLM $ Collected]]</f>
        <v>12039.543683367867</v>
      </c>
      <c r="E170" s="84">
        <f>Table3[[#This Row],[CLM $ Collected ]]/'1.) CLM Reference'!$B$4</f>
        <v>2.3333173496468336E-5</v>
      </c>
      <c r="F170" s="66">
        <f>Table32[[#This Row],[Residential Incentive Disbursements]]+Table32[[#This Row],[C&amp;I Incentive Disbursements]]</f>
        <v>0</v>
      </c>
      <c r="G170" s="84">
        <f>Table3[[#This Row],[Incentive Disbursements]]/'1.) CLM Reference'!$B$5</f>
        <v>6.1746353207200538E-6</v>
      </c>
      <c r="H170" s="66">
        <v>0</v>
      </c>
      <c r="I170" s="84">
        <f>Table3[[#This Row],[CLM $ Collected ]]/'1.) CLM Reference'!$B$4</f>
        <v>2.3333173496468336E-5</v>
      </c>
      <c r="J170" s="66">
        <v>0</v>
      </c>
      <c r="K170" s="84">
        <f>Table3[[#This Row],[Incentive Disbursements]]/'1.) CLM Reference'!$B$5</f>
        <v>6.1746353207200538E-6</v>
      </c>
      <c r="L170" s="66">
        <v>12039.543683367867</v>
      </c>
      <c r="M170" s="94">
        <f>Table32[[#This Row],[CLM $ Collected ]]/'1.) CLM Reference'!$B$4</f>
        <v>5.3425684332964558E-4</v>
      </c>
      <c r="N170" s="66">
        <v>0</v>
      </c>
      <c r="O170" s="92">
        <f>Table3[[#This Row],[Incentive Disbursements]]/'1.) CLM Reference'!$B$5</f>
        <v>6.1746353207200538E-6</v>
      </c>
    </row>
    <row r="171" spans="1:15" s="25" customFormat="1">
      <c r="A171" s="81" t="s">
        <v>237</v>
      </c>
      <c r="B171" s="82" t="s">
        <v>104</v>
      </c>
      <c r="C171" s="69" t="s">
        <v>49</v>
      </c>
      <c r="D171" s="66">
        <f>Table32[[#This Row],[Residential CLM $ Collected]]+Table32[[#This Row],[C&amp;I CLM $ Collected]]</f>
        <v>45690.655519146028</v>
      </c>
      <c r="E171" s="84">
        <f>Table3[[#This Row],[CLM $ Collected ]]/'1.) CLM Reference'!$B$4</f>
        <v>7.1199008885048546E-6</v>
      </c>
      <c r="F171" s="66">
        <f>Table32[[#This Row],[Residential Incentive Disbursements]]+Table32[[#This Row],[C&amp;I Incentive Disbursements]]</f>
        <v>4500</v>
      </c>
      <c r="G171" s="84">
        <f>Table3[[#This Row],[Incentive Disbursements]]/'1.) CLM Reference'!$B$5</f>
        <v>0</v>
      </c>
      <c r="H171" s="66">
        <v>0</v>
      </c>
      <c r="I171" s="84">
        <f>Table3[[#This Row],[CLM $ Collected ]]/'1.) CLM Reference'!$B$4</f>
        <v>7.1199008885048546E-6</v>
      </c>
      <c r="J171" s="66">
        <v>0</v>
      </c>
      <c r="K171" s="84">
        <f>Table3[[#This Row],[Incentive Disbursements]]/'1.) CLM Reference'!$B$5</f>
        <v>0</v>
      </c>
      <c r="L171" s="66">
        <v>45690.655519146028</v>
      </c>
      <c r="M171" s="94">
        <f>Table32[[#This Row],[CLM $ Collected ]]/'1.) CLM Reference'!$B$4</f>
        <v>2.0275307793470084E-3</v>
      </c>
      <c r="N171" s="66">
        <v>4500</v>
      </c>
      <c r="O171" s="92">
        <f>Table3[[#This Row],[Incentive Disbursements]]/'1.) CLM Reference'!$B$5</f>
        <v>0</v>
      </c>
    </row>
    <row r="172" spans="1:15" s="25" customFormat="1">
      <c r="A172" s="81" t="s">
        <v>238</v>
      </c>
      <c r="B172" s="82" t="s">
        <v>181</v>
      </c>
      <c r="C172" s="69" t="s">
        <v>49</v>
      </c>
      <c r="D172" s="66">
        <f>Table32[[#This Row],[Residential CLM $ Collected]]+Table32[[#This Row],[C&amp;I CLM $ Collected]]</f>
        <v>4123.9813721236151</v>
      </c>
      <c r="E172" s="84">
        <f>Table3[[#This Row],[CLM $ Collected ]]/'1.) CLM Reference'!$B$4</f>
        <v>4.069934805068693E-3</v>
      </c>
      <c r="F172" s="66">
        <f>Table32[[#This Row],[Residential Incentive Disbursements]]+Table32[[#This Row],[C&amp;I Incentive Disbursements]]</f>
        <v>0</v>
      </c>
      <c r="G172" s="84">
        <f>Table3[[#This Row],[Incentive Disbursements]]/'1.) CLM Reference'!$B$5</f>
        <v>3.0327295618801371E-3</v>
      </c>
      <c r="H172" s="66">
        <v>0</v>
      </c>
      <c r="I172" s="84">
        <f>Table3[[#This Row],[CLM $ Collected ]]/'1.) CLM Reference'!$B$4</f>
        <v>4.069934805068693E-3</v>
      </c>
      <c r="J172" s="66">
        <v>0</v>
      </c>
      <c r="K172" s="84">
        <f>Table3[[#This Row],[Incentive Disbursements]]/'1.) CLM Reference'!$B$5</f>
        <v>3.0327295618801371E-3</v>
      </c>
      <c r="L172" s="66">
        <v>4123.9813721236151</v>
      </c>
      <c r="M172" s="94">
        <f>Table32[[#This Row],[CLM $ Collected ]]/'1.) CLM Reference'!$B$4</f>
        <v>1.8300239010426474E-4</v>
      </c>
      <c r="N172" s="66">
        <v>0</v>
      </c>
      <c r="O172" s="92">
        <f>Table3[[#This Row],[Incentive Disbursements]]/'1.) CLM Reference'!$B$5</f>
        <v>3.0327295618801371E-3</v>
      </c>
    </row>
    <row r="173" spans="1:15" s="25" customFormat="1">
      <c r="A173" s="81" t="s">
        <v>239</v>
      </c>
      <c r="B173" s="82" t="s">
        <v>181</v>
      </c>
      <c r="C173" s="69" t="s">
        <v>49</v>
      </c>
      <c r="D173" s="66">
        <f>Table32[[#This Row],[Residential CLM $ Collected]]+Table32[[#This Row],[C&amp;I CLM $ Collected]]</f>
        <v>6544.1335247461311</v>
      </c>
      <c r="E173" s="84">
        <f>Table3[[#This Row],[CLM $ Collected ]]/'1.) CLM Reference'!$B$4</f>
        <v>4.7420252594297607E-6</v>
      </c>
      <c r="F173" s="66">
        <f>Table32[[#This Row],[Residential Incentive Disbursements]]+Table32[[#This Row],[C&amp;I Incentive Disbursements]]</f>
        <v>1850</v>
      </c>
      <c r="G173" s="84">
        <f>Table3[[#This Row],[Incentive Disbursements]]/'1.) CLM Reference'!$B$5</f>
        <v>0</v>
      </c>
      <c r="H173" s="66">
        <v>0</v>
      </c>
      <c r="I173" s="84">
        <f>Table3[[#This Row],[CLM $ Collected ]]/'1.) CLM Reference'!$B$4</f>
        <v>4.7420252594297607E-6</v>
      </c>
      <c r="J173" s="66">
        <v>0</v>
      </c>
      <c r="K173" s="84">
        <f>Table3[[#This Row],[Incentive Disbursements]]/'1.) CLM Reference'!$B$5</f>
        <v>0</v>
      </c>
      <c r="L173" s="66">
        <v>6544.1335247461311</v>
      </c>
      <c r="M173" s="94">
        <f>Table32[[#This Row],[CLM $ Collected ]]/'1.) CLM Reference'!$B$4</f>
        <v>2.9039706248073978E-4</v>
      </c>
      <c r="N173" s="66">
        <v>1850</v>
      </c>
      <c r="O173" s="92">
        <f>Table3[[#This Row],[Incentive Disbursements]]/'1.) CLM Reference'!$B$5</f>
        <v>0</v>
      </c>
    </row>
    <row r="174" spans="1:15" s="25" customFormat="1">
      <c r="A174" s="81" t="s">
        <v>241</v>
      </c>
      <c r="B174" s="82" t="s">
        <v>125</v>
      </c>
      <c r="C174" s="69" t="s">
        <v>49</v>
      </c>
      <c r="D174" s="66">
        <f>Table32[[#This Row],[Residential CLM $ Collected]]+Table32[[#This Row],[C&amp;I CLM $ Collected]]</f>
        <v>79222.334032677143</v>
      </c>
      <c r="E174" s="84">
        <f>Table3[[#This Row],[CLM $ Collected ]]/'1.) CLM Reference'!$B$4</f>
        <v>3.056817610319834E-3</v>
      </c>
      <c r="F174" s="66">
        <f>Table32[[#This Row],[Residential Incentive Disbursements]]+Table32[[#This Row],[C&amp;I Incentive Disbursements]]</f>
        <v>392366</v>
      </c>
      <c r="G174" s="84">
        <f>Table3[[#This Row],[Incentive Disbursements]]/'1.) CLM Reference'!$B$5</f>
        <v>7.419506635048084E-4</v>
      </c>
      <c r="H174" s="66">
        <v>0</v>
      </c>
      <c r="I174" s="84">
        <f>Table3[[#This Row],[CLM $ Collected ]]/'1.) CLM Reference'!$B$4</f>
        <v>3.056817610319834E-3</v>
      </c>
      <c r="J174" s="66">
        <v>0</v>
      </c>
      <c r="K174" s="84">
        <f>Table3[[#This Row],[Incentive Disbursements]]/'1.) CLM Reference'!$B$5</f>
        <v>7.419506635048084E-4</v>
      </c>
      <c r="L174" s="66">
        <v>79222.334032677143</v>
      </c>
      <c r="M174" s="94">
        <f>Table32[[#This Row],[CLM $ Collected ]]/'1.) CLM Reference'!$B$4</f>
        <v>3.515504840933065E-3</v>
      </c>
      <c r="N174" s="66">
        <v>392366</v>
      </c>
      <c r="O174" s="92">
        <f>Table3[[#This Row],[Incentive Disbursements]]/'1.) CLM Reference'!$B$5</f>
        <v>7.419506635048084E-4</v>
      </c>
    </row>
    <row r="175" spans="1:15" s="25" customFormat="1">
      <c r="A175" s="81" t="s">
        <v>242</v>
      </c>
      <c r="B175" s="82" t="s">
        <v>125</v>
      </c>
      <c r="C175" s="69" t="s">
        <v>49</v>
      </c>
      <c r="D175" s="66">
        <f>Table32[[#This Row],[Residential CLM $ Collected]]+Table32[[#This Row],[C&amp;I CLM $ Collected]]</f>
        <v>30578.069832665627</v>
      </c>
      <c r="E175" s="84">
        <f>Table3[[#This Row],[CLM $ Collected ]]/'1.) CLM Reference'!$B$4</f>
        <v>3.2192588640722008E-6</v>
      </c>
      <c r="F175" s="66">
        <f>Table32[[#This Row],[Residential Incentive Disbursements]]+Table32[[#This Row],[C&amp;I Incentive Disbursements]]</f>
        <v>150</v>
      </c>
      <c r="G175" s="84">
        <f>Table3[[#This Row],[Incentive Disbursements]]/'1.) CLM Reference'!$B$5</f>
        <v>0</v>
      </c>
      <c r="H175" s="66">
        <v>0</v>
      </c>
      <c r="I175" s="84">
        <f>Table3[[#This Row],[CLM $ Collected ]]/'1.) CLM Reference'!$B$4</f>
        <v>3.2192588640722008E-6</v>
      </c>
      <c r="J175" s="66">
        <v>0</v>
      </c>
      <c r="K175" s="84">
        <f>Table3[[#This Row],[Incentive Disbursements]]/'1.) CLM Reference'!$B$5</f>
        <v>0</v>
      </c>
      <c r="L175" s="66">
        <v>30578.069832665627</v>
      </c>
      <c r="M175" s="94">
        <f>Table32[[#This Row],[CLM $ Collected ]]/'1.) CLM Reference'!$B$4</f>
        <v>1.3569071630581532E-3</v>
      </c>
      <c r="N175" s="66">
        <v>150</v>
      </c>
      <c r="O175" s="92">
        <f>Table3[[#This Row],[Incentive Disbursements]]/'1.) CLM Reference'!$B$5</f>
        <v>0</v>
      </c>
    </row>
    <row r="176" spans="1:15" s="25" customFormat="1">
      <c r="A176" s="81" t="s">
        <v>244</v>
      </c>
      <c r="B176" s="82" t="s">
        <v>104</v>
      </c>
      <c r="C176" s="69" t="s">
        <v>68</v>
      </c>
      <c r="D176" s="66">
        <f>Table32[[#This Row],[Residential CLM $ Collected]]+Table32[[#This Row],[C&amp;I CLM $ Collected]]</f>
        <v>43315.469758432526</v>
      </c>
      <c r="E176" s="84">
        <f>Table3[[#This Row],[CLM $ Collected ]]/'1.) CLM Reference'!$B$4</f>
        <v>3.8452330357174099E-3</v>
      </c>
      <c r="F176" s="66">
        <f>Table32[[#This Row],[Residential Incentive Disbursements]]+Table32[[#This Row],[C&amp;I Incentive Disbursements]]</f>
        <v>88875</v>
      </c>
      <c r="G176" s="84">
        <f>Table3[[#This Row],[Incentive Disbursements]]/'1.) CLM Reference'!$B$5</f>
        <v>1.2549144821698879E-2</v>
      </c>
      <c r="H176" s="66">
        <v>3078.0280096075771</v>
      </c>
      <c r="I176" s="84">
        <f>Table3[[#This Row],[CLM $ Collected ]]/'1.) CLM Reference'!$B$4</f>
        <v>3.8452330357174099E-3</v>
      </c>
      <c r="J176" s="66">
        <v>0</v>
      </c>
      <c r="K176" s="84">
        <f>Table3[[#This Row],[Incentive Disbursements]]/'1.) CLM Reference'!$B$5</f>
        <v>1.2549144821698879E-2</v>
      </c>
      <c r="L176" s="66">
        <v>40237.441748824946</v>
      </c>
      <c r="M176" s="94">
        <f>Table32[[#This Row],[CLM $ Collected ]]/'1.) CLM Reference'!$B$4</f>
        <v>1.9221314984263092E-3</v>
      </c>
      <c r="N176" s="66">
        <v>88875</v>
      </c>
      <c r="O176" s="92">
        <f>Table3[[#This Row],[Incentive Disbursements]]/'1.) CLM Reference'!$B$5</f>
        <v>1.2549144821698879E-2</v>
      </c>
    </row>
    <row r="177" spans="1:15" s="25" customFormat="1">
      <c r="A177" s="81" t="s">
        <v>245</v>
      </c>
      <c r="B177" s="82" t="s">
        <v>104</v>
      </c>
      <c r="C177" s="69" t="s">
        <v>68</v>
      </c>
      <c r="D177" s="66">
        <f>Table32[[#This Row],[Residential CLM $ Collected]]+Table32[[#This Row],[C&amp;I CLM $ Collected]]</f>
        <v>74476.625350657545</v>
      </c>
      <c r="E177" s="84">
        <f>Table3[[#This Row],[CLM $ Collected ]]/'1.) CLM Reference'!$B$4</f>
        <v>3.2489320149179427E-3</v>
      </c>
      <c r="F177" s="66">
        <f>Table32[[#This Row],[Residential Incentive Disbursements]]+Table32[[#This Row],[C&amp;I Incentive Disbursements]]</f>
        <v>359424</v>
      </c>
      <c r="G177" s="84">
        <f>Table3[[#This Row],[Incentive Disbursements]]/'1.) CLM Reference'!$B$5</f>
        <v>7.6145182899917891E-3</v>
      </c>
      <c r="H177" s="66">
        <v>0</v>
      </c>
      <c r="I177" s="84">
        <f>Table3[[#This Row],[CLM $ Collected ]]/'1.) CLM Reference'!$B$4</f>
        <v>3.2489320149179427E-3</v>
      </c>
      <c r="J177" s="66">
        <v>0</v>
      </c>
      <c r="K177" s="84">
        <f>Table3[[#This Row],[Incentive Disbursements]]/'1.) CLM Reference'!$B$5</f>
        <v>7.6145182899917891E-3</v>
      </c>
      <c r="L177" s="66">
        <v>74476.625350657545</v>
      </c>
      <c r="M177" s="94">
        <f>Table32[[#This Row],[CLM $ Collected ]]/'1.) CLM Reference'!$B$4</f>
        <v>3.304913193400736E-3</v>
      </c>
      <c r="N177" s="66">
        <v>359424</v>
      </c>
      <c r="O177" s="92">
        <f>Table3[[#This Row],[Incentive Disbursements]]/'1.) CLM Reference'!$B$5</f>
        <v>7.6145182899917891E-3</v>
      </c>
    </row>
    <row r="178" spans="1:15" s="25" customFormat="1">
      <c r="A178" s="81" t="s">
        <v>246</v>
      </c>
      <c r="B178" s="82" t="s">
        <v>165</v>
      </c>
      <c r="C178" s="69" t="s">
        <v>49</v>
      </c>
      <c r="D178" s="66">
        <f>Table32[[#This Row],[Residential CLM $ Collected]]+Table32[[#This Row],[C&amp;I CLM $ Collected]]</f>
        <v>174156.86719959063</v>
      </c>
      <c r="E178" s="84">
        <f>Table3[[#This Row],[CLM $ Collected ]]/'1.) CLM Reference'!$B$4</f>
        <v>9.0989030920773028E-6</v>
      </c>
      <c r="F178" s="66">
        <f>Table32[[#This Row],[Residential Incentive Disbursements]]+Table32[[#This Row],[C&amp;I Incentive Disbursements]]</f>
        <v>20311</v>
      </c>
      <c r="G178" s="84">
        <f>Table3[[#This Row],[Incentive Disbursements]]/'1.) CLM Reference'!$B$5</f>
        <v>0</v>
      </c>
      <c r="H178" s="66">
        <v>0</v>
      </c>
      <c r="I178" s="84">
        <f>Table3[[#This Row],[CLM $ Collected ]]/'1.) CLM Reference'!$B$4</f>
        <v>9.0989030920773028E-6</v>
      </c>
      <c r="J178" s="66">
        <v>0</v>
      </c>
      <c r="K178" s="84">
        <f>Table3[[#This Row],[Incentive Disbursements]]/'1.) CLM Reference'!$B$5</f>
        <v>0</v>
      </c>
      <c r="L178" s="66">
        <v>174156.86719959063</v>
      </c>
      <c r="M178" s="94">
        <f>Table32[[#This Row],[CLM $ Collected ]]/'1.) CLM Reference'!$B$4</f>
        <v>7.7282412491073652E-3</v>
      </c>
      <c r="N178" s="66">
        <v>20311</v>
      </c>
      <c r="O178" s="92">
        <f>Table3[[#This Row],[Incentive Disbursements]]/'1.) CLM Reference'!$B$5</f>
        <v>0</v>
      </c>
    </row>
    <row r="179" spans="1:15" s="25" customFormat="1" ht="18.75" customHeight="1">
      <c r="A179" s="81"/>
      <c r="B179" s="82"/>
      <c r="C179" s="69"/>
      <c r="D179" s="66"/>
      <c r="E179" s="92"/>
      <c r="F179" s="66"/>
      <c r="G179" s="83"/>
      <c r="H179" s="66"/>
      <c r="I179" s="84"/>
      <c r="J179" s="66"/>
      <c r="K179" s="84"/>
      <c r="L179" s="66"/>
      <c r="M179" s="94"/>
      <c r="N179" s="66"/>
      <c r="O179" s="92"/>
    </row>
    <row r="180" spans="1:15">
      <c r="A180" s="67"/>
      <c r="B180" s="68"/>
      <c r="C180" s="85" t="s">
        <v>252</v>
      </c>
      <c r="D180" s="66">
        <f>SUBTOTAL(109,D2:D179)</f>
        <v>8655846.1910785083</v>
      </c>
      <c r="E180" s="108">
        <f>SUBTOTAL(109,E6:E179)</f>
        <v>0.34987563383699205</v>
      </c>
      <c r="F180" s="66">
        <f>SUBTOTAL(109, F6:F179)</f>
        <v>9769151.3100000005</v>
      </c>
      <c r="G180" s="108">
        <f>Table32[[#This Row],[Incentive Disbursements]]/'1.) CLM Reference'!$B$5</f>
        <v>0.30160473366092294</v>
      </c>
      <c r="H180" s="86">
        <f>SUM(H6:H179)</f>
        <v>116758.88376317247</v>
      </c>
      <c r="I180" s="87">
        <f>Table32[[#This Row],[Residential CLM $ Collected]]/'1.) CLM Reference'!$B$4</f>
        <v>5.1811957587877579E-3</v>
      </c>
      <c r="J180" s="86">
        <f>SUBTOTAL(109,J6:J179)</f>
        <v>575682.91</v>
      </c>
      <c r="K180" s="88">
        <f>Table32[[#This Row],[Residential Incentive Disbursements]]/'1.) CLM Reference'!$B$5</f>
        <v>1.7773160148104518E-2</v>
      </c>
      <c r="L180" s="86">
        <f>SUBTOTAL(109,L6:L179)</f>
        <v>8539087.3073153365</v>
      </c>
      <c r="M180" s="95">
        <f>Table32[[#This Row],[C&amp;I CLM $ Collected]]/'1.) CLM Reference'!$B$4</f>
        <v>0.37892348328988917</v>
      </c>
      <c r="N180" s="89">
        <f>SUBTOTAL(109,N6:N179)</f>
        <v>9193468.4000000004</v>
      </c>
      <c r="O180" s="88">
        <f>Table32[[#This Row],[C&amp;I Incentive Disbursements]]/'1.) CLM Reference'!$B$5</f>
        <v>0.2838315735128184</v>
      </c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510"/>
  <sheetViews>
    <sheetView zoomScale="80" zoomScaleNormal="80" workbookViewId="0">
      <pane ySplit="5" topLeftCell="A490" activePane="bottomLeft" state="frozen"/>
      <selection pane="bottomLeft" activeCell="D8" sqref="D8"/>
    </sheetView>
  </sheetViews>
  <sheetFormatPr defaultColWidth="8.7109375" defaultRowHeight="15"/>
  <cols>
    <col min="1" max="2" width="15.7109375" style="1" customWidth="1"/>
    <col min="3" max="3" width="20" style="1" customWidth="1"/>
    <col min="4" max="4" width="22.7109375" style="8" customWidth="1"/>
    <col min="5" max="5" width="25" style="8" customWidth="1"/>
    <col min="6" max="6" width="16.7109375" style="1" bestFit="1" customWidth="1"/>
    <col min="7" max="7" width="19" style="1" bestFit="1" customWidth="1"/>
    <col min="8" max="8" width="14.85546875" style="1" bestFit="1" customWidth="1"/>
    <col min="9" max="9" width="14.140625" style="1" bestFit="1" customWidth="1"/>
    <col min="10" max="10" width="16.140625" style="1" bestFit="1" customWidth="1"/>
    <col min="11" max="11" width="17.85546875" style="1" bestFit="1" customWidth="1"/>
    <col min="12" max="12" width="19" style="1" bestFit="1" customWidth="1"/>
    <col min="13" max="13" width="16" style="1" bestFit="1" customWidth="1"/>
    <col min="14" max="14" width="14.140625" style="1" bestFit="1" customWidth="1"/>
    <col min="15" max="15" width="16.140625" style="1" bestFit="1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>
      <c r="A1" s="132" t="s">
        <v>27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  <c r="P1" s="2"/>
      <c r="Q1" s="2"/>
      <c r="R1" s="2"/>
      <c r="S1" s="2"/>
    </row>
    <row r="2" spans="1:19" ht="15.7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25"/>
      <c r="Q2" s="25"/>
      <c r="R2" s="25"/>
      <c r="S2" s="25"/>
    </row>
    <row r="3" spans="1:19" ht="16.5" thickBot="1">
      <c r="A3" s="145" t="s">
        <v>15</v>
      </c>
      <c r="B3" s="146"/>
      <c r="C3" s="146"/>
      <c r="D3" s="129"/>
      <c r="E3" s="130"/>
      <c r="F3" s="157"/>
      <c r="G3" s="157"/>
      <c r="H3" s="157"/>
      <c r="I3" s="157"/>
      <c r="J3" s="157"/>
      <c r="K3" s="130"/>
      <c r="L3" s="130"/>
      <c r="M3" s="130"/>
      <c r="N3" s="130"/>
      <c r="O3" s="131"/>
      <c r="P3" s="25"/>
      <c r="Q3" s="25"/>
      <c r="R3" s="25"/>
      <c r="S3" s="25"/>
    </row>
    <row r="4" spans="1:19" ht="15.75" thickBot="1">
      <c r="A4" s="147"/>
      <c r="B4" s="148"/>
      <c r="C4" s="148"/>
      <c r="D4" s="141" t="s">
        <v>253</v>
      </c>
      <c r="E4" s="142"/>
      <c r="F4" s="158" t="s">
        <v>254</v>
      </c>
      <c r="G4" s="159"/>
      <c r="H4" s="159"/>
      <c r="I4" s="159"/>
      <c r="J4" s="160"/>
      <c r="K4" s="139" t="s">
        <v>255</v>
      </c>
      <c r="L4" s="139"/>
      <c r="M4" s="139"/>
      <c r="N4" s="139"/>
      <c r="O4" s="140"/>
      <c r="P4" s="25"/>
      <c r="Q4" s="25"/>
      <c r="R4" s="25"/>
      <c r="S4" s="25"/>
    </row>
    <row r="5" spans="1:19" ht="18">
      <c r="A5" s="31" t="s">
        <v>28</v>
      </c>
      <c r="B5" s="32" t="s">
        <v>29</v>
      </c>
      <c r="C5" s="33" t="s">
        <v>30</v>
      </c>
      <c r="D5" s="34" t="s">
        <v>31</v>
      </c>
      <c r="E5" s="35" t="s">
        <v>33</v>
      </c>
      <c r="F5" s="36" t="s">
        <v>256</v>
      </c>
      <c r="G5" s="37" t="s">
        <v>257</v>
      </c>
      <c r="H5" s="30" t="s">
        <v>258</v>
      </c>
      <c r="I5" s="30" t="s">
        <v>259</v>
      </c>
      <c r="J5" s="38" t="s">
        <v>260</v>
      </c>
      <c r="K5" s="39" t="s">
        <v>261</v>
      </c>
      <c r="L5" s="30" t="s">
        <v>262</v>
      </c>
      <c r="M5" s="30" t="s">
        <v>263</v>
      </c>
      <c r="N5" s="30" t="s">
        <v>264</v>
      </c>
      <c r="O5" s="37" t="s">
        <v>265</v>
      </c>
      <c r="P5" s="25"/>
      <c r="Q5" s="25"/>
      <c r="R5" s="25"/>
      <c r="S5" s="25"/>
    </row>
    <row r="6" spans="1:19" s="25" customFormat="1">
      <c r="A6" s="97" t="s">
        <v>43</v>
      </c>
      <c r="B6" s="98" t="s">
        <v>44</v>
      </c>
      <c r="C6" s="42" t="s">
        <v>45</v>
      </c>
      <c r="D6" s="43">
        <v>340.39189341309168</v>
      </c>
      <c r="E6" s="43">
        <v>0</v>
      </c>
      <c r="F6" s="99">
        <f>Table323[[#This Row],[Single Family]]+Table323[[#This Row],[2-4 Units]]+Table323[[#This Row],[&gt;4 Units]]</f>
        <v>0</v>
      </c>
      <c r="G6" s="99"/>
      <c r="H6" s="99"/>
      <c r="I6" s="99"/>
      <c r="J6" s="101">
        <v>0</v>
      </c>
      <c r="K6" s="99">
        <f>SUM(Table323[[#This Row],[Single Family ]:[&gt;4 Units ]])</f>
        <v>0</v>
      </c>
      <c r="L6" s="100"/>
      <c r="M6" s="100"/>
      <c r="N6" s="100"/>
      <c r="O6" s="46"/>
    </row>
    <row r="7" spans="1:19" s="25" customFormat="1">
      <c r="A7" s="97" t="s">
        <v>46</v>
      </c>
      <c r="B7" s="98" t="s">
        <v>44</v>
      </c>
      <c r="C7" s="42" t="s">
        <v>45</v>
      </c>
      <c r="D7" s="43">
        <v>695.21088895304877</v>
      </c>
      <c r="E7" s="43">
        <v>0</v>
      </c>
      <c r="F7" s="99">
        <f>Table323[[#This Row],[Single Family]]+Table323[[#This Row],[2-4 Units]]+Table323[[#This Row],[&gt;4 Units]]</f>
        <v>0</v>
      </c>
      <c r="G7" s="99"/>
      <c r="H7" s="99"/>
      <c r="I7" s="99"/>
      <c r="J7" s="101">
        <v>0</v>
      </c>
      <c r="K7" s="99">
        <f>SUM(Table323[[#This Row],[Single Family ]:[&gt;4 Units ]])</f>
        <v>0</v>
      </c>
      <c r="L7" s="100"/>
      <c r="M7" s="100"/>
      <c r="N7" s="100"/>
      <c r="O7" s="46"/>
    </row>
    <row r="8" spans="1:19" s="25" customFormat="1">
      <c r="A8" s="97" t="s">
        <v>47</v>
      </c>
      <c r="B8" s="98" t="s">
        <v>48</v>
      </c>
      <c r="C8" s="42" t="s">
        <v>49</v>
      </c>
      <c r="D8" s="43">
        <v>0</v>
      </c>
      <c r="E8" s="43">
        <v>0</v>
      </c>
      <c r="F8" s="99">
        <f>Table323[[#This Row],[Single Family]]+Table323[[#This Row],[2-4 Units]]+Table323[[#This Row],[&gt;4 Units]]</f>
        <v>0</v>
      </c>
      <c r="G8" s="99"/>
      <c r="H8" s="99"/>
      <c r="I8" s="99"/>
      <c r="J8" s="101">
        <v>0</v>
      </c>
      <c r="K8" s="99">
        <f>SUM(Table323[[#This Row],[Single Family ]:[&gt;4 Units ]])</f>
        <v>0</v>
      </c>
      <c r="L8" s="100"/>
      <c r="M8" s="100"/>
      <c r="N8" s="100"/>
      <c r="O8" s="46">
        <v>0</v>
      </c>
    </row>
    <row r="9" spans="1:19" s="25" customFormat="1">
      <c r="A9" s="97" t="s">
        <v>47</v>
      </c>
      <c r="B9" s="98" t="s">
        <v>50</v>
      </c>
      <c r="C9" s="42" t="s">
        <v>49</v>
      </c>
      <c r="D9" s="43">
        <v>50100.824430739951</v>
      </c>
      <c r="E9" s="43">
        <v>62175.669999999991</v>
      </c>
      <c r="F9" s="99">
        <f>Table323[[#This Row],[Single Family]]+Table323[[#This Row],[2-4 Units]]+Table323[[#This Row],[&gt;4 Units]]</f>
        <v>29</v>
      </c>
      <c r="G9" s="99">
        <v>29</v>
      </c>
      <c r="H9" s="99">
        <v>0</v>
      </c>
      <c r="I9" s="99">
        <v>0</v>
      </c>
      <c r="J9" s="101">
        <v>55441.079999999994</v>
      </c>
      <c r="K9" s="99">
        <f>SUM(Table323[[#This Row],[Single Family ]:[&gt;4 Units ]])</f>
        <v>1</v>
      </c>
      <c r="L9" s="100">
        <v>1</v>
      </c>
      <c r="M9" s="100">
        <v>0</v>
      </c>
      <c r="N9" s="100">
        <v>0</v>
      </c>
      <c r="O9" s="46">
        <v>6734.5899999999992</v>
      </c>
    </row>
    <row r="10" spans="1:19" s="25" customFormat="1">
      <c r="A10" s="97" t="s">
        <v>47</v>
      </c>
      <c r="B10" s="98" t="s">
        <v>51</v>
      </c>
      <c r="C10" s="42" t="s">
        <v>49</v>
      </c>
      <c r="D10" s="43">
        <v>0</v>
      </c>
      <c r="E10" s="43">
        <v>0</v>
      </c>
      <c r="F10" s="99">
        <f>Table323[[#This Row],[Single Family]]+Table323[[#This Row],[2-4 Units]]+Table323[[#This Row],[&gt;4 Units]]</f>
        <v>0</v>
      </c>
      <c r="G10" s="99"/>
      <c r="H10" s="99"/>
      <c r="I10" s="99"/>
      <c r="J10" s="101">
        <v>0</v>
      </c>
      <c r="K10" s="99">
        <f>SUM(Table323[[#This Row],[Single Family ]:[&gt;4 Units ]])</f>
        <v>0</v>
      </c>
      <c r="L10" s="100"/>
      <c r="M10" s="100"/>
      <c r="N10" s="100"/>
      <c r="O10" s="46"/>
    </row>
    <row r="11" spans="1:19" s="25" customFormat="1">
      <c r="A11" s="97" t="s">
        <v>47</v>
      </c>
      <c r="B11" s="98" t="s">
        <v>50</v>
      </c>
      <c r="C11" s="42" t="s">
        <v>49</v>
      </c>
      <c r="D11" s="43">
        <v>0</v>
      </c>
      <c r="E11" s="43">
        <v>0</v>
      </c>
      <c r="F11" s="99">
        <f>Table323[[#This Row],[Single Family]]+Table323[[#This Row],[2-4 Units]]+Table323[[#This Row],[&gt;4 Units]]</f>
        <v>0</v>
      </c>
      <c r="G11" s="99"/>
      <c r="H11" s="99"/>
      <c r="I11" s="99"/>
      <c r="J11" s="101">
        <v>0</v>
      </c>
      <c r="K11" s="99">
        <f>SUM(Table323[[#This Row],[Single Family ]:[&gt;4 Units ]])</f>
        <v>0</v>
      </c>
      <c r="L11" s="100"/>
      <c r="M11" s="100"/>
      <c r="N11" s="100"/>
      <c r="O11" s="46">
        <v>0</v>
      </c>
    </row>
    <row r="12" spans="1:19" s="25" customFormat="1">
      <c r="A12" s="97" t="s">
        <v>52</v>
      </c>
      <c r="B12" s="98" t="s">
        <v>50</v>
      </c>
      <c r="C12" s="42" t="s">
        <v>49</v>
      </c>
      <c r="D12" s="43">
        <v>66331.729824004666</v>
      </c>
      <c r="E12" s="43">
        <v>54065.880000000005</v>
      </c>
      <c r="F12" s="99">
        <f>Table323[[#This Row],[Single Family]]+Table323[[#This Row],[2-4 Units]]+Table323[[#This Row],[&gt;4 Units]]</f>
        <v>33</v>
      </c>
      <c r="G12" s="99">
        <v>33</v>
      </c>
      <c r="H12" s="99">
        <v>0</v>
      </c>
      <c r="I12" s="99">
        <v>0</v>
      </c>
      <c r="J12" s="101">
        <v>54065.880000000005</v>
      </c>
      <c r="K12" s="99">
        <f>SUM(Table323[[#This Row],[Single Family ]:[&gt;4 Units ]])</f>
        <v>0</v>
      </c>
      <c r="L12" s="100"/>
      <c r="M12" s="100"/>
      <c r="N12" s="100"/>
      <c r="O12" s="46">
        <v>0</v>
      </c>
    </row>
    <row r="13" spans="1:19" s="25" customFormat="1">
      <c r="A13" s="97" t="s">
        <v>52</v>
      </c>
      <c r="B13" s="98" t="s">
        <v>50</v>
      </c>
      <c r="C13" s="42" t="s">
        <v>49</v>
      </c>
      <c r="D13" s="43">
        <v>0</v>
      </c>
      <c r="E13" s="43">
        <v>0</v>
      </c>
      <c r="F13" s="99">
        <f>Table323[[#This Row],[Single Family]]+Table323[[#This Row],[2-4 Units]]+Table323[[#This Row],[&gt;4 Units]]</f>
        <v>0</v>
      </c>
      <c r="G13" s="99"/>
      <c r="H13" s="99"/>
      <c r="I13" s="99"/>
      <c r="J13" s="101">
        <v>0</v>
      </c>
      <c r="K13" s="99">
        <f>SUM(Table323[[#This Row],[Single Family ]:[&gt;4 Units ]])</f>
        <v>0</v>
      </c>
      <c r="L13" s="100"/>
      <c r="M13" s="100"/>
      <c r="N13" s="100"/>
      <c r="O13" s="46"/>
    </row>
    <row r="14" spans="1:19" s="25" customFormat="1">
      <c r="A14" s="97" t="s">
        <v>53</v>
      </c>
      <c r="B14" s="98" t="s">
        <v>50</v>
      </c>
      <c r="C14" s="42" t="s">
        <v>49</v>
      </c>
      <c r="D14" s="43">
        <v>78399.476760778329</v>
      </c>
      <c r="E14" s="43">
        <v>62156.899999999987</v>
      </c>
      <c r="F14" s="99">
        <f>Table323[[#This Row],[Single Family]]+Table323[[#This Row],[2-4 Units]]+Table323[[#This Row],[&gt;4 Units]]</f>
        <v>35</v>
      </c>
      <c r="G14" s="99">
        <v>35</v>
      </c>
      <c r="H14" s="99">
        <v>0</v>
      </c>
      <c r="I14" s="99">
        <v>0</v>
      </c>
      <c r="J14" s="101">
        <v>53987.560000000005</v>
      </c>
      <c r="K14" s="99">
        <f>SUM(Table323[[#This Row],[Single Family ]:[&gt;4 Units ]])</f>
        <v>1</v>
      </c>
      <c r="L14" s="100">
        <v>1</v>
      </c>
      <c r="M14" s="100">
        <v>0</v>
      </c>
      <c r="N14" s="100">
        <v>0</v>
      </c>
      <c r="O14" s="46">
        <v>8169.34</v>
      </c>
    </row>
    <row r="15" spans="1:19" s="25" customFormat="1">
      <c r="A15" s="97" t="s">
        <v>53</v>
      </c>
      <c r="B15" s="98" t="s">
        <v>50</v>
      </c>
      <c r="C15" s="42" t="s">
        <v>49</v>
      </c>
      <c r="D15" s="43">
        <v>0</v>
      </c>
      <c r="E15" s="43">
        <v>0</v>
      </c>
      <c r="F15" s="99">
        <f>Table323[[#This Row],[Single Family]]+Table323[[#This Row],[2-4 Units]]+Table323[[#This Row],[&gt;4 Units]]</f>
        <v>0</v>
      </c>
      <c r="G15" s="99"/>
      <c r="H15" s="99"/>
      <c r="I15" s="99"/>
      <c r="J15" s="101">
        <v>0</v>
      </c>
      <c r="K15" s="99">
        <f>SUM(Table323[[#This Row],[Single Family ]:[&gt;4 Units ]])</f>
        <v>0</v>
      </c>
      <c r="L15" s="100"/>
      <c r="M15" s="100"/>
      <c r="N15" s="100"/>
      <c r="O15" s="46">
        <v>0</v>
      </c>
    </row>
    <row r="16" spans="1:19" s="25" customFormat="1">
      <c r="A16" s="97" t="s">
        <v>54</v>
      </c>
      <c r="B16" s="98" t="s">
        <v>50</v>
      </c>
      <c r="C16" s="42" t="s">
        <v>49</v>
      </c>
      <c r="D16" s="43">
        <v>135534.29600438455</v>
      </c>
      <c r="E16" s="43">
        <v>29828.910000000003</v>
      </c>
      <c r="F16" s="99">
        <f>Table323[[#This Row],[Single Family]]+Table323[[#This Row],[2-4 Units]]+Table323[[#This Row],[&gt;4 Units]]</f>
        <v>19</v>
      </c>
      <c r="G16" s="99">
        <v>19</v>
      </c>
      <c r="H16" s="99">
        <v>0</v>
      </c>
      <c r="I16" s="99">
        <v>0</v>
      </c>
      <c r="J16" s="101">
        <v>29828.910000000003</v>
      </c>
      <c r="K16" s="99">
        <f>SUM(Table323[[#This Row],[Single Family ]:[&gt;4 Units ]])</f>
        <v>0</v>
      </c>
      <c r="L16" s="100"/>
      <c r="M16" s="100"/>
      <c r="N16" s="100"/>
      <c r="O16" s="46">
        <v>0</v>
      </c>
    </row>
    <row r="17" spans="1:15" s="25" customFormat="1">
      <c r="A17" s="97" t="s">
        <v>54</v>
      </c>
      <c r="B17" s="98" t="s">
        <v>50</v>
      </c>
      <c r="C17" s="42" t="s">
        <v>49</v>
      </c>
      <c r="D17" s="43">
        <v>0</v>
      </c>
      <c r="E17" s="43">
        <v>0</v>
      </c>
      <c r="F17" s="99">
        <f>Table323[[#This Row],[Single Family]]+Table323[[#This Row],[2-4 Units]]+Table323[[#This Row],[&gt;4 Units]]</f>
        <v>0</v>
      </c>
      <c r="G17" s="99"/>
      <c r="H17" s="99"/>
      <c r="I17" s="99"/>
      <c r="J17" s="101">
        <v>0</v>
      </c>
      <c r="K17" s="99">
        <f>SUM(Table323[[#This Row],[Single Family ]:[&gt;4 Units ]])</f>
        <v>0</v>
      </c>
      <c r="L17" s="100"/>
      <c r="M17" s="100"/>
      <c r="N17" s="100"/>
      <c r="O17" s="46"/>
    </row>
    <row r="18" spans="1:15" s="25" customFormat="1">
      <c r="A18" s="97" t="s">
        <v>55</v>
      </c>
      <c r="B18" s="98" t="s">
        <v>50</v>
      </c>
      <c r="C18" s="42" t="s">
        <v>49</v>
      </c>
      <c r="D18" s="43">
        <v>59165.264205241416</v>
      </c>
      <c r="E18" s="43">
        <v>15123.22</v>
      </c>
      <c r="F18" s="99">
        <f>Table323[[#This Row],[Single Family]]+Table323[[#This Row],[2-4 Units]]+Table323[[#This Row],[&gt;4 Units]]</f>
        <v>19</v>
      </c>
      <c r="G18" s="99">
        <v>19</v>
      </c>
      <c r="H18" s="99">
        <v>0</v>
      </c>
      <c r="I18" s="99">
        <v>0</v>
      </c>
      <c r="J18" s="101">
        <v>15123.22</v>
      </c>
      <c r="K18" s="99">
        <f>SUM(Table323[[#This Row],[Single Family ]:[&gt;4 Units ]])</f>
        <v>0</v>
      </c>
      <c r="L18" s="100"/>
      <c r="M18" s="100"/>
      <c r="N18" s="100"/>
      <c r="O18" s="46">
        <v>0</v>
      </c>
    </row>
    <row r="19" spans="1:15" s="25" customFormat="1">
      <c r="A19" s="97" t="s">
        <v>55</v>
      </c>
      <c r="B19" s="98" t="s">
        <v>50</v>
      </c>
      <c r="C19" s="42" t="s">
        <v>49</v>
      </c>
      <c r="D19" s="43">
        <v>0</v>
      </c>
      <c r="E19" s="43">
        <v>0</v>
      </c>
      <c r="F19" s="99">
        <f>Table323[[#This Row],[Single Family]]+Table323[[#This Row],[2-4 Units]]+Table323[[#This Row],[&gt;4 Units]]</f>
        <v>0</v>
      </c>
      <c r="G19" s="99"/>
      <c r="H19" s="99"/>
      <c r="I19" s="99"/>
      <c r="J19" s="101">
        <v>0</v>
      </c>
      <c r="K19" s="99">
        <f>SUM(Table323[[#This Row],[Single Family ]:[&gt;4 Units ]])</f>
        <v>0</v>
      </c>
      <c r="L19" s="100"/>
      <c r="M19" s="100"/>
      <c r="N19" s="100"/>
      <c r="O19" s="46"/>
    </row>
    <row r="20" spans="1:15" s="25" customFormat="1">
      <c r="A20" s="97" t="s">
        <v>56</v>
      </c>
      <c r="B20" s="98" t="s">
        <v>50</v>
      </c>
      <c r="C20" s="42" t="s">
        <v>49</v>
      </c>
      <c r="D20" s="43">
        <v>62202.868628857635</v>
      </c>
      <c r="E20" s="43">
        <v>7497.65</v>
      </c>
      <c r="F20" s="99">
        <f>Table323[[#This Row],[Single Family]]+Table323[[#This Row],[2-4 Units]]+Table323[[#This Row],[&gt;4 Units]]</f>
        <v>10</v>
      </c>
      <c r="G20" s="99">
        <v>9</v>
      </c>
      <c r="H20" s="99">
        <v>1</v>
      </c>
      <c r="I20" s="99">
        <v>0</v>
      </c>
      <c r="J20" s="101">
        <v>6348.2799999999988</v>
      </c>
      <c r="K20" s="99">
        <f>SUM(Table323[[#This Row],[Single Family ]:[&gt;4 Units ]])</f>
        <v>2</v>
      </c>
      <c r="L20" s="100">
        <v>2</v>
      </c>
      <c r="M20" s="100">
        <v>0</v>
      </c>
      <c r="N20" s="100">
        <v>0</v>
      </c>
      <c r="O20" s="46">
        <v>1149.3700000000003</v>
      </c>
    </row>
    <row r="21" spans="1:15" s="25" customFormat="1">
      <c r="A21" s="97" t="s">
        <v>56</v>
      </c>
      <c r="B21" s="98" t="s">
        <v>50</v>
      </c>
      <c r="C21" s="42" t="s">
        <v>49</v>
      </c>
      <c r="D21" s="43">
        <v>0</v>
      </c>
      <c r="E21" s="43">
        <v>0</v>
      </c>
      <c r="F21" s="99">
        <f>Table323[[#This Row],[Single Family]]+Table323[[#This Row],[2-4 Units]]+Table323[[#This Row],[&gt;4 Units]]</f>
        <v>0</v>
      </c>
      <c r="G21" s="99"/>
      <c r="H21" s="99"/>
      <c r="I21" s="99"/>
      <c r="J21" s="101">
        <v>0</v>
      </c>
      <c r="K21" s="99">
        <f>SUM(Table323[[#This Row],[Single Family ]:[&gt;4 Units ]])</f>
        <v>0</v>
      </c>
      <c r="L21" s="100"/>
      <c r="M21" s="100"/>
      <c r="N21" s="100"/>
      <c r="O21" s="46"/>
    </row>
    <row r="22" spans="1:15" s="25" customFormat="1">
      <c r="A22" s="97" t="s">
        <v>57</v>
      </c>
      <c r="B22" s="98" t="s">
        <v>50</v>
      </c>
      <c r="C22" s="42" t="s">
        <v>49</v>
      </c>
      <c r="D22" s="43">
        <v>83912.781142709951</v>
      </c>
      <c r="E22" s="43">
        <v>29610.039999999997</v>
      </c>
      <c r="F22" s="99">
        <f>Table323[[#This Row],[Single Family]]+Table323[[#This Row],[2-4 Units]]+Table323[[#This Row],[&gt;4 Units]]</f>
        <v>29</v>
      </c>
      <c r="G22" s="99">
        <v>29</v>
      </c>
      <c r="H22" s="99">
        <v>0</v>
      </c>
      <c r="I22" s="99">
        <v>0</v>
      </c>
      <c r="J22" s="101">
        <v>29610.039999999997</v>
      </c>
      <c r="K22" s="99">
        <f>SUM(Table323[[#This Row],[Single Family ]:[&gt;4 Units ]])</f>
        <v>0</v>
      </c>
      <c r="L22" s="100"/>
      <c r="M22" s="100"/>
      <c r="N22" s="100"/>
      <c r="O22" s="46">
        <v>0</v>
      </c>
    </row>
    <row r="23" spans="1:15" s="25" customFormat="1">
      <c r="A23" s="97" t="s">
        <v>57</v>
      </c>
      <c r="B23" s="98" t="s">
        <v>50</v>
      </c>
      <c r="C23" s="42" t="s">
        <v>49</v>
      </c>
      <c r="D23" s="43">
        <v>0</v>
      </c>
      <c r="E23" s="43">
        <v>0</v>
      </c>
      <c r="F23" s="99">
        <f>Table323[[#This Row],[Single Family]]+Table323[[#This Row],[2-4 Units]]+Table323[[#This Row],[&gt;4 Units]]</f>
        <v>0</v>
      </c>
      <c r="G23" s="99"/>
      <c r="H23" s="99"/>
      <c r="I23" s="99"/>
      <c r="J23" s="101">
        <v>0</v>
      </c>
      <c r="K23" s="99">
        <f>SUM(Table323[[#This Row],[Single Family ]:[&gt;4 Units ]])</f>
        <v>0</v>
      </c>
      <c r="L23" s="100"/>
      <c r="M23" s="100"/>
      <c r="N23" s="100"/>
      <c r="O23" s="46">
        <v>0</v>
      </c>
    </row>
    <row r="24" spans="1:15" s="25" customFormat="1">
      <c r="A24" s="97" t="s">
        <v>58</v>
      </c>
      <c r="B24" s="98" t="s">
        <v>50</v>
      </c>
      <c r="C24" s="42" t="s">
        <v>49</v>
      </c>
      <c r="D24" s="43">
        <v>33018.392228229714</v>
      </c>
      <c r="E24" s="43">
        <v>11356.7</v>
      </c>
      <c r="F24" s="99">
        <f>Table323[[#This Row],[Single Family]]+Table323[[#This Row],[2-4 Units]]+Table323[[#This Row],[&gt;4 Units]]</f>
        <v>12</v>
      </c>
      <c r="G24" s="99">
        <v>12</v>
      </c>
      <c r="H24" s="99">
        <v>0</v>
      </c>
      <c r="I24" s="99">
        <v>0</v>
      </c>
      <c r="J24" s="101">
        <v>7959.2</v>
      </c>
      <c r="K24" s="99">
        <f>SUM(Table323[[#This Row],[Single Family ]:[&gt;4 Units ]])</f>
        <v>1</v>
      </c>
      <c r="L24" s="100">
        <v>1</v>
      </c>
      <c r="M24" s="100">
        <v>0</v>
      </c>
      <c r="N24" s="100">
        <v>0</v>
      </c>
      <c r="O24" s="46">
        <v>3397.5</v>
      </c>
    </row>
    <row r="25" spans="1:15" s="25" customFormat="1">
      <c r="A25" s="97" t="s">
        <v>59</v>
      </c>
      <c r="B25" s="98" t="s">
        <v>50</v>
      </c>
      <c r="C25" s="42" t="s">
        <v>49</v>
      </c>
      <c r="D25" s="43">
        <v>41370.908758674363</v>
      </c>
      <c r="E25" s="43">
        <v>23964.85</v>
      </c>
      <c r="F25" s="99">
        <f>Table323[[#This Row],[Single Family]]+Table323[[#This Row],[2-4 Units]]+Table323[[#This Row],[&gt;4 Units]]</f>
        <v>13</v>
      </c>
      <c r="G25" s="99">
        <v>13</v>
      </c>
      <c r="H25" s="99">
        <v>0</v>
      </c>
      <c r="I25" s="99">
        <v>0</v>
      </c>
      <c r="J25" s="101">
        <v>12204.850000000002</v>
      </c>
      <c r="K25" s="99">
        <f>SUM(Table323[[#This Row],[Single Family ]:[&gt;4 Units ]])</f>
        <v>1</v>
      </c>
      <c r="L25" s="100">
        <v>1</v>
      </c>
      <c r="M25" s="100">
        <v>0</v>
      </c>
      <c r="N25" s="100">
        <v>0</v>
      </c>
      <c r="O25" s="46">
        <v>11760</v>
      </c>
    </row>
    <row r="26" spans="1:15" s="25" customFormat="1">
      <c r="A26" s="97" t="s">
        <v>59</v>
      </c>
      <c r="B26" s="98" t="s">
        <v>50</v>
      </c>
      <c r="C26" s="42" t="s">
        <v>49</v>
      </c>
      <c r="D26" s="43">
        <v>0</v>
      </c>
      <c r="E26" s="43">
        <v>0</v>
      </c>
      <c r="F26" s="99">
        <f>Table323[[#This Row],[Single Family]]+Table323[[#This Row],[2-4 Units]]+Table323[[#This Row],[&gt;4 Units]]</f>
        <v>0</v>
      </c>
      <c r="G26" s="99"/>
      <c r="H26" s="99"/>
      <c r="I26" s="99"/>
      <c r="J26" s="101">
        <v>0</v>
      </c>
      <c r="K26" s="99">
        <f>SUM(Table323[[#This Row],[Single Family ]:[&gt;4 Units ]])</f>
        <v>0</v>
      </c>
      <c r="L26" s="100"/>
      <c r="M26" s="100"/>
      <c r="N26" s="100"/>
      <c r="O26" s="46"/>
    </row>
    <row r="27" spans="1:15" s="25" customFormat="1">
      <c r="A27" s="97" t="s">
        <v>60</v>
      </c>
      <c r="B27" s="98" t="s">
        <v>50</v>
      </c>
      <c r="C27" s="42" t="s">
        <v>49</v>
      </c>
      <c r="D27" s="43">
        <v>61972.870612582949</v>
      </c>
      <c r="E27" s="43">
        <v>65624.09</v>
      </c>
      <c r="F27" s="99">
        <f>Table323[[#This Row],[Single Family]]+Table323[[#This Row],[2-4 Units]]+Table323[[#This Row],[&gt;4 Units]]</f>
        <v>25</v>
      </c>
      <c r="G27" s="99">
        <v>24</v>
      </c>
      <c r="H27" s="99">
        <v>1</v>
      </c>
      <c r="I27" s="99">
        <v>0</v>
      </c>
      <c r="J27" s="101">
        <v>52685.320000000007</v>
      </c>
      <c r="K27" s="99">
        <f>SUM(Table323[[#This Row],[Single Family ]:[&gt;4 Units ]])</f>
        <v>6</v>
      </c>
      <c r="L27" s="100">
        <v>4</v>
      </c>
      <c r="M27" s="100">
        <v>2</v>
      </c>
      <c r="N27" s="100">
        <v>0</v>
      </c>
      <c r="O27" s="46">
        <v>12938.769999999999</v>
      </c>
    </row>
    <row r="28" spans="1:15" s="25" customFormat="1">
      <c r="A28" s="97" t="s">
        <v>60</v>
      </c>
      <c r="B28" s="98" t="s">
        <v>50</v>
      </c>
      <c r="C28" s="42" t="s">
        <v>49</v>
      </c>
      <c r="D28" s="43">
        <v>0</v>
      </c>
      <c r="E28" s="43">
        <v>0</v>
      </c>
      <c r="F28" s="99">
        <f>Table323[[#This Row],[Single Family]]+Table323[[#This Row],[2-4 Units]]+Table323[[#This Row],[&gt;4 Units]]</f>
        <v>0</v>
      </c>
      <c r="G28" s="99"/>
      <c r="H28" s="99"/>
      <c r="I28" s="99"/>
      <c r="J28" s="101">
        <v>0</v>
      </c>
      <c r="K28" s="99">
        <f>SUM(Table323[[#This Row],[Single Family ]:[&gt;4 Units ]])</f>
        <v>0</v>
      </c>
      <c r="L28" s="100"/>
      <c r="M28" s="100"/>
      <c r="N28" s="100"/>
      <c r="O28" s="46">
        <v>0</v>
      </c>
    </row>
    <row r="29" spans="1:15" s="25" customFormat="1">
      <c r="A29" s="97" t="s">
        <v>61</v>
      </c>
      <c r="B29" s="98" t="s">
        <v>50</v>
      </c>
      <c r="C29" s="42" t="s">
        <v>49</v>
      </c>
      <c r="D29" s="43">
        <v>56595.337957514901</v>
      </c>
      <c r="E29" s="43">
        <v>56318.570000000007</v>
      </c>
      <c r="F29" s="99">
        <f>Table323[[#This Row],[Single Family]]+Table323[[#This Row],[2-4 Units]]+Table323[[#This Row],[&gt;4 Units]]</f>
        <v>26</v>
      </c>
      <c r="G29" s="99">
        <v>24</v>
      </c>
      <c r="H29" s="99">
        <v>2</v>
      </c>
      <c r="I29" s="99">
        <v>0</v>
      </c>
      <c r="J29" s="101">
        <v>47955.590000000004</v>
      </c>
      <c r="K29" s="99">
        <f>SUM(Table323[[#This Row],[Single Family ]:[&gt;4 Units ]])</f>
        <v>1</v>
      </c>
      <c r="L29" s="100">
        <v>1</v>
      </c>
      <c r="M29" s="100">
        <v>0</v>
      </c>
      <c r="N29" s="100">
        <v>0</v>
      </c>
      <c r="O29" s="46">
        <v>8362.9799999999959</v>
      </c>
    </row>
    <row r="30" spans="1:15" s="25" customFormat="1">
      <c r="A30" s="97" t="s">
        <v>61</v>
      </c>
      <c r="B30" s="98" t="s">
        <v>50</v>
      </c>
      <c r="C30" s="42" t="s">
        <v>49</v>
      </c>
      <c r="D30" s="43">
        <v>0</v>
      </c>
      <c r="E30" s="43">
        <v>0</v>
      </c>
      <c r="F30" s="99">
        <f>Table323[[#This Row],[Single Family]]+Table323[[#This Row],[2-4 Units]]+Table323[[#This Row],[&gt;4 Units]]</f>
        <v>0</v>
      </c>
      <c r="G30" s="99"/>
      <c r="H30" s="99"/>
      <c r="I30" s="99"/>
      <c r="J30" s="101">
        <v>0</v>
      </c>
      <c r="K30" s="99">
        <f>SUM(Table323[[#This Row],[Single Family ]:[&gt;4 Units ]])</f>
        <v>0</v>
      </c>
      <c r="L30" s="100"/>
      <c r="M30" s="100"/>
      <c r="N30" s="100"/>
      <c r="O30" s="46"/>
    </row>
    <row r="31" spans="1:15" s="25" customFormat="1">
      <c r="A31" s="97" t="s">
        <v>62</v>
      </c>
      <c r="B31" s="98" t="s">
        <v>50</v>
      </c>
      <c r="C31" s="42" t="s">
        <v>49</v>
      </c>
      <c r="D31" s="43">
        <v>29675.376440101209</v>
      </c>
      <c r="E31" s="43">
        <v>9607.6600000000017</v>
      </c>
      <c r="F31" s="99">
        <f>Table323[[#This Row],[Single Family]]+Table323[[#This Row],[2-4 Units]]+Table323[[#This Row],[&gt;4 Units]]</f>
        <v>13</v>
      </c>
      <c r="G31" s="99">
        <v>13</v>
      </c>
      <c r="H31" s="99">
        <v>0</v>
      </c>
      <c r="I31" s="99">
        <v>0</v>
      </c>
      <c r="J31" s="101">
        <v>9397.0600000000013</v>
      </c>
      <c r="K31" s="99">
        <f>SUM(Table323[[#This Row],[Single Family ]:[&gt;4 Units ]])</f>
        <v>2</v>
      </c>
      <c r="L31" s="100">
        <v>2</v>
      </c>
      <c r="M31" s="100">
        <v>0</v>
      </c>
      <c r="N31" s="100">
        <v>0</v>
      </c>
      <c r="O31" s="46">
        <v>210.6</v>
      </c>
    </row>
    <row r="32" spans="1:15" s="25" customFormat="1">
      <c r="A32" s="97" t="s">
        <v>63</v>
      </c>
      <c r="B32" s="98" t="s">
        <v>50</v>
      </c>
      <c r="C32" s="42" t="s">
        <v>49</v>
      </c>
      <c r="D32" s="43">
        <v>43149.63425907286</v>
      </c>
      <c r="E32" s="43">
        <v>22118.579999999998</v>
      </c>
      <c r="F32" s="99">
        <f>Table323[[#This Row],[Single Family]]+Table323[[#This Row],[2-4 Units]]+Table323[[#This Row],[&gt;4 Units]]</f>
        <v>18</v>
      </c>
      <c r="G32" s="99">
        <v>16</v>
      </c>
      <c r="H32" s="99">
        <v>2</v>
      </c>
      <c r="I32" s="99">
        <v>0</v>
      </c>
      <c r="J32" s="101">
        <v>21875.989999999998</v>
      </c>
      <c r="K32" s="99">
        <f>SUM(Table323[[#This Row],[Single Family ]:[&gt;4 Units ]])</f>
        <v>3</v>
      </c>
      <c r="L32" s="100">
        <v>2</v>
      </c>
      <c r="M32" s="100">
        <v>1</v>
      </c>
      <c r="N32" s="100">
        <v>0</v>
      </c>
      <c r="O32" s="46">
        <v>242.58999999999997</v>
      </c>
    </row>
    <row r="33" spans="1:15" s="25" customFormat="1">
      <c r="A33" s="97" t="s">
        <v>63</v>
      </c>
      <c r="B33" s="98" t="s">
        <v>50</v>
      </c>
      <c r="C33" s="42" t="s">
        <v>49</v>
      </c>
      <c r="D33" s="43">
        <v>1635.4101303746538</v>
      </c>
      <c r="E33" s="43">
        <v>0</v>
      </c>
      <c r="F33" s="99">
        <f>Table323[[#This Row],[Single Family]]+Table323[[#This Row],[2-4 Units]]+Table323[[#This Row],[&gt;4 Units]]</f>
        <v>0</v>
      </c>
      <c r="G33" s="99"/>
      <c r="H33" s="99"/>
      <c r="I33" s="99"/>
      <c r="J33" s="101">
        <v>0</v>
      </c>
      <c r="K33" s="99">
        <f>SUM(Table323[[#This Row],[Single Family ]:[&gt;4 Units ]])</f>
        <v>0</v>
      </c>
      <c r="L33" s="100"/>
      <c r="M33" s="100"/>
      <c r="N33" s="100"/>
      <c r="O33" s="46">
        <v>0</v>
      </c>
    </row>
    <row r="34" spans="1:15" s="25" customFormat="1">
      <c r="A34" s="97" t="s">
        <v>64</v>
      </c>
      <c r="B34" s="98" t="s">
        <v>50</v>
      </c>
      <c r="C34" s="42" t="s">
        <v>49</v>
      </c>
      <c r="D34" s="43">
        <v>47286.117580815568</v>
      </c>
      <c r="E34" s="43">
        <v>5345.31</v>
      </c>
      <c r="F34" s="99">
        <f>Table323[[#This Row],[Single Family]]+Table323[[#This Row],[2-4 Units]]+Table323[[#This Row],[&gt;4 Units]]</f>
        <v>8</v>
      </c>
      <c r="G34" s="99">
        <v>8</v>
      </c>
      <c r="H34" s="99">
        <v>0</v>
      </c>
      <c r="I34" s="99">
        <v>0</v>
      </c>
      <c r="J34" s="101">
        <v>3929.61</v>
      </c>
      <c r="K34" s="99">
        <f>SUM(Table323[[#This Row],[Single Family ]:[&gt;4 Units ]])</f>
        <v>4</v>
      </c>
      <c r="L34" s="100">
        <v>2</v>
      </c>
      <c r="M34" s="100">
        <v>2</v>
      </c>
      <c r="N34" s="100">
        <v>0</v>
      </c>
      <c r="O34" s="46">
        <v>1415.7</v>
      </c>
    </row>
    <row r="35" spans="1:15" s="25" customFormat="1">
      <c r="A35" s="97" t="s">
        <v>64</v>
      </c>
      <c r="B35" s="98" t="s">
        <v>50</v>
      </c>
      <c r="C35" s="42" t="s">
        <v>49</v>
      </c>
      <c r="D35" s="43">
        <v>0</v>
      </c>
      <c r="E35" s="43">
        <v>2250</v>
      </c>
      <c r="F35" s="99">
        <f>Table323[[#This Row],[Single Family]]+Table323[[#This Row],[2-4 Units]]+Table323[[#This Row],[&gt;4 Units]]</f>
        <v>0</v>
      </c>
      <c r="G35" s="99"/>
      <c r="H35" s="99"/>
      <c r="I35" s="99"/>
      <c r="J35" s="101">
        <v>2250</v>
      </c>
      <c r="K35" s="99">
        <f>SUM(Table323[[#This Row],[Single Family ]:[&gt;4 Units ]])</f>
        <v>0</v>
      </c>
      <c r="L35" s="100"/>
      <c r="M35" s="100"/>
      <c r="N35" s="100"/>
      <c r="O35" s="46">
        <v>0</v>
      </c>
    </row>
    <row r="36" spans="1:15" s="25" customFormat="1">
      <c r="A36" s="97" t="s">
        <v>65</v>
      </c>
      <c r="B36" s="98" t="s">
        <v>48</v>
      </c>
      <c r="C36" s="42" t="s">
        <v>49</v>
      </c>
      <c r="D36" s="43">
        <v>0</v>
      </c>
      <c r="E36" s="43">
        <v>0</v>
      </c>
      <c r="F36" s="99">
        <f>Table323[[#This Row],[Single Family]]+Table323[[#This Row],[2-4 Units]]+Table323[[#This Row],[&gt;4 Units]]</f>
        <v>0</v>
      </c>
      <c r="G36" s="99"/>
      <c r="H36" s="99"/>
      <c r="I36" s="99"/>
      <c r="J36" s="101">
        <v>0</v>
      </c>
      <c r="K36" s="99">
        <f>SUM(Table323[[#This Row],[Single Family ]:[&gt;4 Units ]])</f>
        <v>0</v>
      </c>
      <c r="L36" s="100"/>
      <c r="M36" s="100"/>
      <c r="N36" s="100"/>
      <c r="O36" s="46"/>
    </row>
    <row r="37" spans="1:15" s="25" customFormat="1">
      <c r="A37" s="97" t="s">
        <v>65</v>
      </c>
      <c r="B37" s="98" t="s">
        <v>50</v>
      </c>
      <c r="C37" s="42" t="s">
        <v>49</v>
      </c>
      <c r="D37" s="43">
        <v>89921.117486164017</v>
      </c>
      <c r="E37" s="43">
        <v>28348.230000000003</v>
      </c>
      <c r="F37" s="99">
        <f>Table323[[#This Row],[Single Family]]+Table323[[#This Row],[2-4 Units]]+Table323[[#This Row],[&gt;4 Units]]</f>
        <v>20</v>
      </c>
      <c r="G37" s="99">
        <v>19</v>
      </c>
      <c r="H37" s="99">
        <v>1</v>
      </c>
      <c r="I37" s="99">
        <v>0</v>
      </c>
      <c r="J37" s="101">
        <v>28348.230000000003</v>
      </c>
      <c r="K37" s="99">
        <f>SUM(Table323[[#This Row],[Single Family ]:[&gt;4 Units ]])</f>
        <v>0</v>
      </c>
      <c r="L37" s="100"/>
      <c r="M37" s="100"/>
      <c r="N37" s="100"/>
      <c r="O37" s="46">
        <v>0</v>
      </c>
    </row>
    <row r="38" spans="1:15" s="25" customFormat="1">
      <c r="A38" s="97" t="s">
        <v>65</v>
      </c>
      <c r="B38" s="98" t="s">
        <v>48</v>
      </c>
      <c r="C38" s="42" t="s">
        <v>49</v>
      </c>
      <c r="D38" s="43">
        <v>0</v>
      </c>
      <c r="E38" s="43">
        <v>0</v>
      </c>
      <c r="F38" s="99">
        <f>Table323[[#This Row],[Single Family]]+Table323[[#This Row],[2-4 Units]]+Table323[[#This Row],[&gt;4 Units]]</f>
        <v>0</v>
      </c>
      <c r="G38" s="99"/>
      <c r="H38" s="99"/>
      <c r="I38" s="99"/>
      <c r="J38" s="101">
        <v>0</v>
      </c>
      <c r="K38" s="99">
        <f>SUM(Table323[[#This Row],[Single Family ]:[&gt;4 Units ]])</f>
        <v>0</v>
      </c>
      <c r="L38" s="100"/>
      <c r="M38" s="100"/>
      <c r="N38" s="100"/>
      <c r="O38" s="46"/>
    </row>
    <row r="39" spans="1:15" s="25" customFormat="1">
      <c r="A39" s="97" t="s">
        <v>65</v>
      </c>
      <c r="B39" s="98" t="s">
        <v>50</v>
      </c>
      <c r="C39" s="42" t="s">
        <v>49</v>
      </c>
      <c r="D39" s="43">
        <v>0</v>
      </c>
      <c r="E39" s="43">
        <v>0</v>
      </c>
      <c r="F39" s="99">
        <f>Table323[[#This Row],[Single Family]]+Table323[[#This Row],[2-4 Units]]+Table323[[#This Row],[&gt;4 Units]]</f>
        <v>0</v>
      </c>
      <c r="G39" s="99"/>
      <c r="H39" s="99"/>
      <c r="I39" s="99"/>
      <c r="J39" s="101">
        <v>0</v>
      </c>
      <c r="K39" s="99">
        <f>SUM(Table323[[#This Row],[Single Family ]:[&gt;4 Units ]])</f>
        <v>0</v>
      </c>
      <c r="L39" s="100"/>
      <c r="M39" s="100"/>
      <c r="N39" s="100"/>
      <c r="O39" s="46">
        <v>0</v>
      </c>
    </row>
    <row r="40" spans="1:15" s="25" customFormat="1">
      <c r="A40" s="97" t="s">
        <v>66</v>
      </c>
      <c r="B40" s="98" t="s">
        <v>50</v>
      </c>
      <c r="C40" s="42" t="s">
        <v>49</v>
      </c>
      <c r="D40" s="43">
        <v>95431.513364307073</v>
      </c>
      <c r="E40" s="43">
        <v>30816.59</v>
      </c>
      <c r="F40" s="99">
        <f>Table323[[#This Row],[Single Family]]+Table323[[#This Row],[2-4 Units]]+Table323[[#This Row],[&gt;4 Units]]</f>
        <v>30</v>
      </c>
      <c r="G40" s="99">
        <v>23</v>
      </c>
      <c r="H40" s="99">
        <v>7</v>
      </c>
      <c r="I40" s="99">
        <v>0</v>
      </c>
      <c r="J40" s="101">
        <v>28850.179999999997</v>
      </c>
      <c r="K40" s="99">
        <f>SUM(Table323[[#This Row],[Single Family ]:[&gt;4 Units ]])</f>
        <v>2</v>
      </c>
      <c r="L40" s="100">
        <v>2</v>
      </c>
      <c r="M40" s="100">
        <v>0</v>
      </c>
      <c r="N40" s="100">
        <v>0</v>
      </c>
      <c r="O40" s="46">
        <v>1966.41</v>
      </c>
    </row>
    <row r="41" spans="1:15" s="25" customFormat="1">
      <c r="A41" s="97" t="s">
        <v>66</v>
      </c>
      <c r="B41" s="98" t="s">
        <v>50</v>
      </c>
      <c r="C41" s="42" t="s">
        <v>49</v>
      </c>
      <c r="D41" s="43">
        <v>1490.6312751111341</v>
      </c>
      <c r="E41" s="43">
        <v>0</v>
      </c>
      <c r="F41" s="99">
        <f>Table323[[#This Row],[Single Family]]+Table323[[#This Row],[2-4 Units]]+Table323[[#This Row],[&gt;4 Units]]</f>
        <v>0</v>
      </c>
      <c r="G41" s="99"/>
      <c r="H41" s="99"/>
      <c r="I41" s="99"/>
      <c r="J41" s="101">
        <v>0</v>
      </c>
      <c r="K41" s="99">
        <f>SUM(Table323[[#This Row],[Single Family ]:[&gt;4 Units ]])</f>
        <v>0</v>
      </c>
      <c r="L41" s="100"/>
      <c r="M41" s="100"/>
      <c r="N41" s="100"/>
      <c r="O41" s="46">
        <v>0</v>
      </c>
    </row>
    <row r="42" spans="1:15" s="25" customFormat="1">
      <c r="A42" s="97" t="s">
        <v>67</v>
      </c>
      <c r="B42" s="98" t="s">
        <v>48</v>
      </c>
      <c r="C42" s="42" t="s">
        <v>68</v>
      </c>
      <c r="D42" s="43">
        <v>75642.879969884627</v>
      </c>
      <c r="E42" s="43">
        <v>24708.17</v>
      </c>
      <c r="F42" s="99">
        <f>Table323[[#This Row],[Single Family]]+Table323[[#This Row],[2-4 Units]]+Table323[[#This Row],[&gt;4 Units]]</f>
        <v>30</v>
      </c>
      <c r="G42" s="99">
        <v>25</v>
      </c>
      <c r="H42" s="99">
        <v>5</v>
      </c>
      <c r="I42" s="99">
        <v>0</v>
      </c>
      <c r="J42" s="101">
        <v>22114.409999999996</v>
      </c>
      <c r="K42" s="99">
        <f>SUM(Table323[[#This Row],[Single Family ]:[&gt;4 Units ]])</f>
        <v>6</v>
      </c>
      <c r="L42" s="100">
        <v>3</v>
      </c>
      <c r="M42" s="100">
        <v>3</v>
      </c>
      <c r="N42" s="100">
        <v>0</v>
      </c>
      <c r="O42" s="46">
        <v>2593.7599999999998</v>
      </c>
    </row>
    <row r="43" spans="1:15" s="25" customFormat="1">
      <c r="A43" s="97" t="s">
        <v>67</v>
      </c>
      <c r="B43" s="98" t="s">
        <v>48</v>
      </c>
      <c r="C43" s="42" t="s">
        <v>68</v>
      </c>
      <c r="D43" s="43">
        <v>0</v>
      </c>
      <c r="E43" s="43">
        <v>0</v>
      </c>
      <c r="F43" s="99">
        <f>Table323[[#This Row],[Single Family]]+Table323[[#This Row],[2-4 Units]]+Table323[[#This Row],[&gt;4 Units]]</f>
        <v>0</v>
      </c>
      <c r="G43" s="99"/>
      <c r="H43" s="99"/>
      <c r="I43" s="99"/>
      <c r="J43" s="101">
        <v>0</v>
      </c>
      <c r="K43" s="99">
        <f>SUM(Table323[[#This Row],[Single Family ]:[&gt;4 Units ]])</f>
        <v>0</v>
      </c>
      <c r="L43" s="100"/>
      <c r="M43" s="100"/>
      <c r="N43" s="100"/>
      <c r="O43" s="46">
        <v>0</v>
      </c>
    </row>
    <row r="44" spans="1:15" s="25" customFormat="1">
      <c r="A44" s="97" t="s">
        <v>69</v>
      </c>
      <c r="B44" s="98" t="s">
        <v>48</v>
      </c>
      <c r="C44" s="42" t="s">
        <v>68</v>
      </c>
      <c r="D44" s="43">
        <v>38171.706941219134</v>
      </c>
      <c r="E44" s="43">
        <v>5741.51</v>
      </c>
      <c r="F44" s="99">
        <f>Table323[[#This Row],[Single Family]]+Table323[[#This Row],[2-4 Units]]+Table323[[#This Row],[&gt;4 Units]]</f>
        <v>9</v>
      </c>
      <c r="G44" s="99">
        <v>5</v>
      </c>
      <c r="H44" s="99">
        <v>4</v>
      </c>
      <c r="I44" s="99">
        <v>0</v>
      </c>
      <c r="J44" s="101">
        <v>2065.1999999999998</v>
      </c>
      <c r="K44" s="99">
        <f>SUM(Table323[[#This Row],[Single Family ]:[&gt;4 Units ]])</f>
        <v>12</v>
      </c>
      <c r="L44" s="100">
        <v>4</v>
      </c>
      <c r="M44" s="100">
        <v>7</v>
      </c>
      <c r="N44" s="100">
        <v>1</v>
      </c>
      <c r="O44" s="46">
        <v>3676.3099999999995</v>
      </c>
    </row>
    <row r="45" spans="1:15" s="25" customFormat="1">
      <c r="A45" s="97" t="s">
        <v>69</v>
      </c>
      <c r="B45" s="98" t="s">
        <v>48</v>
      </c>
      <c r="C45" s="42" t="s">
        <v>68</v>
      </c>
      <c r="D45" s="43">
        <v>0</v>
      </c>
      <c r="E45" s="43">
        <v>0</v>
      </c>
      <c r="F45" s="99">
        <f>Table323[[#This Row],[Single Family]]+Table323[[#This Row],[2-4 Units]]+Table323[[#This Row],[&gt;4 Units]]</f>
        <v>0</v>
      </c>
      <c r="G45" s="99"/>
      <c r="H45" s="99"/>
      <c r="I45" s="99"/>
      <c r="J45" s="101">
        <v>0</v>
      </c>
      <c r="K45" s="99">
        <f>SUM(Table323[[#This Row],[Single Family ]:[&gt;4 Units ]])</f>
        <v>0</v>
      </c>
      <c r="L45" s="100"/>
      <c r="M45" s="100"/>
      <c r="N45" s="100"/>
      <c r="O45" s="46"/>
    </row>
    <row r="46" spans="1:15" s="25" customFormat="1">
      <c r="A46" s="97" t="s">
        <v>70</v>
      </c>
      <c r="B46" s="98" t="s">
        <v>48</v>
      </c>
      <c r="C46" s="42" t="s">
        <v>68</v>
      </c>
      <c r="D46" s="43">
        <v>12847.198252129547</v>
      </c>
      <c r="E46" s="43">
        <v>241.24</v>
      </c>
      <c r="F46" s="99">
        <f>Table323[[#This Row],[Single Family]]+Table323[[#This Row],[2-4 Units]]+Table323[[#This Row],[&gt;4 Units]]</f>
        <v>0</v>
      </c>
      <c r="G46" s="99"/>
      <c r="H46" s="99"/>
      <c r="I46" s="99"/>
      <c r="J46" s="101">
        <v>0</v>
      </c>
      <c r="K46" s="99">
        <f>SUM(Table323[[#This Row],[Single Family ]:[&gt;4 Units ]])</f>
        <v>1</v>
      </c>
      <c r="L46" s="100">
        <v>0</v>
      </c>
      <c r="M46" s="100">
        <v>1</v>
      </c>
      <c r="N46" s="100">
        <v>0</v>
      </c>
      <c r="O46" s="46">
        <v>241.24</v>
      </c>
    </row>
    <row r="47" spans="1:15" s="25" customFormat="1">
      <c r="A47" s="97" t="s">
        <v>70</v>
      </c>
      <c r="B47" s="98" t="s">
        <v>48</v>
      </c>
      <c r="C47" s="42" t="s">
        <v>68</v>
      </c>
      <c r="D47" s="43">
        <v>0</v>
      </c>
      <c r="E47" s="43">
        <v>0</v>
      </c>
      <c r="F47" s="99">
        <f>Table323[[#This Row],[Single Family]]+Table323[[#This Row],[2-4 Units]]+Table323[[#This Row],[&gt;4 Units]]</f>
        <v>0</v>
      </c>
      <c r="G47" s="99"/>
      <c r="H47" s="99"/>
      <c r="I47" s="99"/>
      <c r="J47" s="101">
        <v>0</v>
      </c>
      <c r="K47" s="99">
        <f>SUM(Table323[[#This Row],[Single Family ]:[&gt;4 Units ]])</f>
        <v>0</v>
      </c>
      <c r="L47" s="100"/>
      <c r="M47" s="100"/>
      <c r="N47" s="100"/>
      <c r="O47" s="46">
        <v>0</v>
      </c>
    </row>
    <row r="48" spans="1:15" s="25" customFormat="1">
      <c r="A48" s="97" t="s">
        <v>71</v>
      </c>
      <c r="B48" s="98" t="s">
        <v>48</v>
      </c>
      <c r="C48" s="42" t="s">
        <v>68</v>
      </c>
      <c r="D48" s="43">
        <v>17204.326211296007</v>
      </c>
      <c r="E48" s="43">
        <v>13209.789999999999</v>
      </c>
      <c r="F48" s="99">
        <f>Table323[[#This Row],[Single Family]]+Table323[[#This Row],[2-4 Units]]+Table323[[#This Row],[&gt;4 Units]]</f>
        <v>4</v>
      </c>
      <c r="G48" s="99">
        <v>4</v>
      </c>
      <c r="H48" s="99">
        <v>0</v>
      </c>
      <c r="I48" s="99">
        <v>0</v>
      </c>
      <c r="J48" s="101">
        <v>13209.789999999999</v>
      </c>
      <c r="K48" s="99">
        <f>SUM(Table323[[#This Row],[Single Family ]:[&gt;4 Units ]])</f>
        <v>0</v>
      </c>
      <c r="L48" s="100"/>
      <c r="M48" s="100"/>
      <c r="N48" s="100"/>
      <c r="O48" s="46">
        <v>0</v>
      </c>
    </row>
    <row r="49" spans="1:15" s="25" customFormat="1">
      <c r="A49" s="97" t="s">
        <v>71</v>
      </c>
      <c r="B49" s="98" t="s">
        <v>72</v>
      </c>
      <c r="C49" s="42" t="s">
        <v>68</v>
      </c>
      <c r="D49" s="43">
        <v>11.920248861301253</v>
      </c>
      <c r="E49" s="43">
        <v>0</v>
      </c>
      <c r="F49" s="99">
        <f>Table323[[#This Row],[Single Family]]+Table323[[#This Row],[2-4 Units]]+Table323[[#This Row],[&gt;4 Units]]</f>
        <v>0</v>
      </c>
      <c r="G49" s="99"/>
      <c r="H49" s="99"/>
      <c r="I49" s="99"/>
      <c r="J49" s="101">
        <v>0</v>
      </c>
      <c r="K49" s="99">
        <f>SUM(Table323[[#This Row],[Single Family ]:[&gt;4 Units ]])</f>
        <v>0</v>
      </c>
      <c r="L49" s="100"/>
      <c r="M49" s="100"/>
      <c r="N49" s="100"/>
      <c r="O49" s="46"/>
    </row>
    <row r="50" spans="1:15" s="25" customFormat="1">
      <c r="A50" s="97" t="s">
        <v>71</v>
      </c>
      <c r="B50" s="98" t="s">
        <v>48</v>
      </c>
      <c r="C50" s="42" t="s">
        <v>68</v>
      </c>
      <c r="D50" s="43">
        <v>0</v>
      </c>
      <c r="E50" s="43">
        <v>0</v>
      </c>
      <c r="F50" s="99">
        <f>Table323[[#This Row],[Single Family]]+Table323[[#This Row],[2-4 Units]]+Table323[[#This Row],[&gt;4 Units]]</f>
        <v>0</v>
      </c>
      <c r="G50" s="99"/>
      <c r="H50" s="99"/>
      <c r="I50" s="99"/>
      <c r="J50" s="101">
        <v>0</v>
      </c>
      <c r="K50" s="99">
        <f>SUM(Table323[[#This Row],[Single Family ]:[&gt;4 Units ]])</f>
        <v>0</v>
      </c>
      <c r="L50" s="100"/>
      <c r="M50" s="100"/>
      <c r="N50" s="100"/>
      <c r="O50" s="46">
        <v>0</v>
      </c>
    </row>
    <row r="51" spans="1:15" s="25" customFormat="1">
      <c r="A51" s="97" t="s">
        <v>73</v>
      </c>
      <c r="B51" s="98" t="s">
        <v>48</v>
      </c>
      <c r="C51" s="42" t="s">
        <v>68</v>
      </c>
      <c r="D51" s="43">
        <v>17481.174221933346</v>
      </c>
      <c r="E51" s="43">
        <v>1074.3700000000001</v>
      </c>
      <c r="F51" s="99">
        <f>Table323[[#This Row],[Single Family]]+Table323[[#This Row],[2-4 Units]]+Table323[[#This Row],[&gt;4 Units]]</f>
        <v>1</v>
      </c>
      <c r="G51" s="99">
        <v>1</v>
      </c>
      <c r="H51" s="99">
        <v>0</v>
      </c>
      <c r="I51" s="99">
        <v>0</v>
      </c>
      <c r="J51" s="101">
        <v>1074.3700000000001</v>
      </c>
      <c r="K51" s="99">
        <f>SUM(Table323[[#This Row],[Single Family ]:[&gt;4 Units ]])</f>
        <v>0</v>
      </c>
      <c r="L51" s="100"/>
      <c r="M51" s="100"/>
      <c r="N51" s="100"/>
      <c r="O51" s="46">
        <v>0</v>
      </c>
    </row>
    <row r="52" spans="1:15" s="25" customFormat="1">
      <c r="A52" s="97" t="s">
        <v>73</v>
      </c>
      <c r="B52" s="98" t="s">
        <v>48</v>
      </c>
      <c r="C52" s="42" t="s">
        <v>68</v>
      </c>
      <c r="D52" s="43">
        <v>0</v>
      </c>
      <c r="E52" s="43">
        <v>0</v>
      </c>
      <c r="F52" s="99">
        <f>Table323[[#This Row],[Single Family]]+Table323[[#This Row],[2-4 Units]]+Table323[[#This Row],[&gt;4 Units]]</f>
        <v>0</v>
      </c>
      <c r="G52" s="99"/>
      <c r="H52" s="99"/>
      <c r="I52" s="99"/>
      <c r="J52" s="101">
        <v>0</v>
      </c>
      <c r="K52" s="99">
        <f>SUM(Table323[[#This Row],[Single Family ]:[&gt;4 Units ]])</f>
        <v>0</v>
      </c>
      <c r="L52" s="100"/>
      <c r="M52" s="100"/>
      <c r="N52" s="100"/>
      <c r="O52" s="46"/>
    </row>
    <row r="53" spans="1:15" s="25" customFormat="1">
      <c r="A53" s="97" t="s">
        <v>74</v>
      </c>
      <c r="B53" s="98" t="s">
        <v>48</v>
      </c>
      <c r="C53" s="42" t="s">
        <v>68</v>
      </c>
      <c r="D53" s="43">
        <v>32159.257142406703</v>
      </c>
      <c r="E53" s="43">
        <v>155642.63</v>
      </c>
      <c r="F53" s="99">
        <f>Table323[[#This Row],[Single Family]]+Table323[[#This Row],[2-4 Units]]+Table323[[#This Row],[&gt;4 Units]]</f>
        <v>0</v>
      </c>
      <c r="G53" s="99"/>
      <c r="H53" s="99"/>
      <c r="I53" s="99"/>
      <c r="J53" s="101">
        <v>0</v>
      </c>
      <c r="K53" s="99">
        <f>SUM(Table323[[#This Row],[Single Family ]:[&gt;4 Units ]])</f>
        <v>5</v>
      </c>
      <c r="L53" s="100">
        <v>2</v>
      </c>
      <c r="M53" s="100">
        <v>1</v>
      </c>
      <c r="N53" s="100">
        <v>2</v>
      </c>
      <c r="O53" s="46">
        <v>155642.63</v>
      </c>
    </row>
    <row r="54" spans="1:15" s="25" customFormat="1">
      <c r="A54" s="97" t="s">
        <v>74</v>
      </c>
      <c r="B54" s="98" t="s">
        <v>48</v>
      </c>
      <c r="C54" s="42" t="s">
        <v>68</v>
      </c>
      <c r="D54" s="43">
        <v>0</v>
      </c>
      <c r="E54" s="43">
        <v>0</v>
      </c>
      <c r="F54" s="99">
        <f>Table323[[#This Row],[Single Family]]+Table323[[#This Row],[2-4 Units]]+Table323[[#This Row],[&gt;4 Units]]</f>
        <v>0</v>
      </c>
      <c r="G54" s="99"/>
      <c r="H54" s="99"/>
      <c r="I54" s="99"/>
      <c r="J54" s="101">
        <v>0</v>
      </c>
      <c r="K54" s="99">
        <f>SUM(Table323[[#This Row],[Single Family ]:[&gt;4 Units ]])</f>
        <v>0</v>
      </c>
      <c r="L54" s="100"/>
      <c r="M54" s="100"/>
      <c r="N54" s="100"/>
      <c r="O54" s="46">
        <v>0</v>
      </c>
    </row>
    <row r="55" spans="1:15" s="25" customFormat="1">
      <c r="A55" s="97" t="s">
        <v>75</v>
      </c>
      <c r="B55" s="98" t="s">
        <v>48</v>
      </c>
      <c r="C55" s="42" t="s">
        <v>68</v>
      </c>
      <c r="D55" s="43">
        <v>24032.389722571537</v>
      </c>
      <c r="E55" s="43">
        <v>5276.21</v>
      </c>
      <c r="F55" s="99">
        <f>Table323[[#This Row],[Single Family]]+Table323[[#This Row],[2-4 Units]]+Table323[[#This Row],[&gt;4 Units]]</f>
        <v>4</v>
      </c>
      <c r="G55" s="99">
        <v>2</v>
      </c>
      <c r="H55" s="99">
        <v>2</v>
      </c>
      <c r="I55" s="99">
        <v>0</v>
      </c>
      <c r="J55" s="101">
        <v>702.89</v>
      </c>
      <c r="K55" s="99">
        <f>SUM(Table323[[#This Row],[Single Family ]:[&gt;4 Units ]])</f>
        <v>9</v>
      </c>
      <c r="L55" s="100">
        <v>5</v>
      </c>
      <c r="M55" s="100">
        <v>4</v>
      </c>
      <c r="N55" s="100">
        <v>0</v>
      </c>
      <c r="O55" s="46">
        <v>4573.3200000000006</v>
      </c>
    </row>
    <row r="56" spans="1:15" s="25" customFormat="1">
      <c r="A56" s="97" t="s">
        <v>75</v>
      </c>
      <c r="B56" s="98" t="s">
        <v>48</v>
      </c>
      <c r="C56" s="42" t="s">
        <v>68</v>
      </c>
      <c r="D56" s="43">
        <v>0</v>
      </c>
      <c r="E56" s="43">
        <v>0</v>
      </c>
      <c r="F56" s="99">
        <f>Table323[[#This Row],[Single Family]]+Table323[[#This Row],[2-4 Units]]+Table323[[#This Row],[&gt;4 Units]]</f>
        <v>0</v>
      </c>
      <c r="G56" s="99"/>
      <c r="H56" s="99"/>
      <c r="I56" s="99"/>
      <c r="J56" s="101">
        <v>0</v>
      </c>
      <c r="K56" s="99">
        <f>SUM(Table323[[#This Row],[Single Family ]:[&gt;4 Units ]])</f>
        <v>0</v>
      </c>
      <c r="L56" s="100"/>
      <c r="M56" s="100"/>
      <c r="N56" s="100"/>
      <c r="O56" s="46">
        <v>0</v>
      </c>
    </row>
    <row r="57" spans="1:15" s="25" customFormat="1">
      <c r="A57" s="97" t="s">
        <v>76</v>
      </c>
      <c r="B57" s="98" t="s">
        <v>48</v>
      </c>
      <c r="C57" s="42" t="s">
        <v>68</v>
      </c>
      <c r="D57" s="43">
        <v>31840.863694316715</v>
      </c>
      <c r="E57" s="43">
        <v>8702.2800000000007</v>
      </c>
      <c r="F57" s="99">
        <f>Table323[[#This Row],[Single Family]]+Table323[[#This Row],[2-4 Units]]+Table323[[#This Row],[&gt;4 Units]]</f>
        <v>10</v>
      </c>
      <c r="G57" s="99">
        <v>7</v>
      </c>
      <c r="H57" s="99">
        <v>3</v>
      </c>
      <c r="I57" s="99">
        <v>0</v>
      </c>
      <c r="J57" s="101">
        <v>7305.18</v>
      </c>
      <c r="K57" s="99">
        <f>SUM(Table323[[#This Row],[Single Family ]:[&gt;4 Units ]])</f>
        <v>11</v>
      </c>
      <c r="L57" s="100">
        <v>1</v>
      </c>
      <c r="M57" s="100">
        <v>10</v>
      </c>
      <c r="N57" s="100">
        <v>0</v>
      </c>
      <c r="O57" s="46">
        <v>1397.1</v>
      </c>
    </row>
    <row r="58" spans="1:15" s="25" customFormat="1">
      <c r="A58" s="97" t="s">
        <v>76</v>
      </c>
      <c r="B58" s="98" t="s">
        <v>48</v>
      </c>
      <c r="C58" s="42" t="s">
        <v>68</v>
      </c>
      <c r="D58" s="43">
        <v>0</v>
      </c>
      <c r="E58" s="43">
        <v>0</v>
      </c>
      <c r="F58" s="99">
        <f>Table323[[#This Row],[Single Family]]+Table323[[#This Row],[2-4 Units]]+Table323[[#This Row],[&gt;4 Units]]</f>
        <v>0</v>
      </c>
      <c r="G58" s="99"/>
      <c r="H58" s="99"/>
      <c r="I58" s="99"/>
      <c r="J58" s="101">
        <v>0</v>
      </c>
      <c r="K58" s="99">
        <f>SUM(Table323[[#This Row],[Single Family ]:[&gt;4 Units ]])</f>
        <v>0</v>
      </c>
      <c r="L58" s="100"/>
      <c r="M58" s="100"/>
      <c r="N58" s="100"/>
      <c r="O58" s="46">
        <v>0</v>
      </c>
    </row>
    <row r="59" spans="1:15" s="25" customFormat="1">
      <c r="A59" s="97" t="s">
        <v>77</v>
      </c>
      <c r="B59" s="98" t="s">
        <v>48</v>
      </c>
      <c r="C59" s="42" t="s">
        <v>49</v>
      </c>
      <c r="D59" s="43">
        <v>41713.350454757652</v>
      </c>
      <c r="E59" s="43">
        <v>9974.7300000000032</v>
      </c>
      <c r="F59" s="99">
        <f>Table323[[#This Row],[Single Family]]+Table323[[#This Row],[2-4 Units]]+Table323[[#This Row],[&gt;4 Units]]</f>
        <v>8</v>
      </c>
      <c r="G59" s="99">
        <v>5</v>
      </c>
      <c r="H59" s="99">
        <v>3</v>
      </c>
      <c r="I59" s="99">
        <v>0</v>
      </c>
      <c r="J59" s="101">
        <v>4007.3700000000003</v>
      </c>
      <c r="K59" s="99">
        <f>SUM(Table323[[#This Row],[Single Family ]:[&gt;4 Units ]])</f>
        <v>30</v>
      </c>
      <c r="L59" s="100">
        <v>6</v>
      </c>
      <c r="M59" s="100">
        <v>24</v>
      </c>
      <c r="N59" s="100">
        <v>0</v>
      </c>
      <c r="O59" s="46">
        <v>5967.36</v>
      </c>
    </row>
    <row r="60" spans="1:15" s="25" customFormat="1">
      <c r="A60" s="97" t="s">
        <v>77</v>
      </c>
      <c r="B60" s="98" t="s">
        <v>48</v>
      </c>
      <c r="C60" s="42" t="s">
        <v>49</v>
      </c>
      <c r="D60" s="43">
        <v>0</v>
      </c>
      <c r="E60" s="43">
        <v>0</v>
      </c>
      <c r="F60" s="99">
        <f>Table323[[#This Row],[Single Family]]+Table323[[#This Row],[2-4 Units]]+Table323[[#This Row],[&gt;4 Units]]</f>
        <v>0</v>
      </c>
      <c r="G60" s="99"/>
      <c r="H60" s="99"/>
      <c r="I60" s="99"/>
      <c r="J60" s="101">
        <v>0</v>
      </c>
      <c r="K60" s="99">
        <f>SUM(Table323[[#This Row],[Single Family ]:[&gt;4 Units ]])</f>
        <v>0</v>
      </c>
      <c r="L60" s="100"/>
      <c r="M60" s="100"/>
      <c r="N60" s="100"/>
      <c r="O60" s="46">
        <v>0</v>
      </c>
    </row>
    <row r="61" spans="1:15" s="25" customFormat="1">
      <c r="A61" s="97" t="s">
        <v>78</v>
      </c>
      <c r="B61" s="98" t="s">
        <v>48</v>
      </c>
      <c r="C61" s="42" t="s">
        <v>68</v>
      </c>
      <c r="D61" s="43">
        <v>38532.402961081491</v>
      </c>
      <c r="E61" s="43">
        <v>18361.129999999997</v>
      </c>
      <c r="F61" s="99">
        <f>Table323[[#This Row],[Single Family]]+Table323[[#This Row],[2-4 Units]]+Table323[[#This Row],[&gt;4 Units]]</f>
        <v>7</v>
      </c>
      <c r="G61" s="99">
        <v>4</v>
      </c>
      <c r="H61" s="99">
        <v>3</v>
      </c>
      <c r="I61" s="99">
        <v>0</v>
      </c>
      <c r="J61" s="101">
        <v>683.6400000000001</v>
      </c>
      <c r="K61" s="99">
        <f>SUM(Table323[[#This Row],[Single Family ]:[&gt;4 Units ]])</f>
        <v>12</v>
      </c>
      <c r="L61" s="100">
        <v>3</v>
      </c>
      <c r="M61" s="100">
        <v>8</v>
      </c>
      <c r="N61" s="100">
        <v>1</v>
      </c>
      <c r="O61" s="46">
        <v>17677.490000000002</v>
      </c>
    </row>
    <row r="62" spans="1:15" s="25" customFormat="1">
      <c r="A62" s="97" t="s">
        <v>78</v>
      </c>
      <c r="B62" s="98" t="s">
        <v>48</v>
      </c>
      <c r="C62" s="42" t="s">
        <v>68</v>
      </c>
      <c r="D62" s="43">
        <v>1120.9281268489326</v>
      </c>
      <c r="E62" s="43">
        <v>0</v>
      </c>
      <c r="F62" s="99">
        <f>Table323[[#This Row],[Single Family]]+Table323[[#This Row],[2-4 Units]]+Table323[[#This Row],[&gt;4 Units]]</f>
        <v>0</v>
      </c>
      <c r="G62" s="99"/>
      <c r="H62" s="99"/>
      <c r="I62" s="99"/>
      <c r="J62" s="101">
        <v>0</v>
      </c>
      <c r="K62" s="99">
        <f>SUM(Table323[[#This Row],[Single Family ]:[&gt;4 Units ]])</f>
        <v>0</v>
      </c>
      <c r="L62" s="100"/>
      <c r="M62" s="100"/>
      <c r="N62" s="100"/>
      <c r="O62" s="46">
        <v>0</v>
      </c>
    </row>
    <row r="63" spans="1:15" s="25" customFormat="1">
      <c r="A63" s="97" t="s">
        <v>79</v>
      </c>
      <c r="B63" s="98" t="s">
        <v>48</v>
      </c>
      <c r="C63" s="42" t="s">
        <v>68</v>
      </c>
      <c r="D63" s="43">
        <v>28300.863716252417</v>
      </c>
      <c r="E63" s="43">
        <v>3408.55</v>
      </c>
      <c r="F63" s="99">
        <f>Table323[[#This Row],[Single Family]]+Table323[[#This Row],[2-4 Units]]+Table323[[#This Row],[&gt;4 Units]]</f>
        <v>6</v>
      </c>
      <c r="G63" s="99">
        <v>2</v>
      </c>
      <c r="H63" s="99">
        <v>4</v>
      </c>
      <c r="I63" s="99">
        <v>0</v>
      </c>
      <c r="J63" s="101">
        <v>372.65000000000003</v>
      </c>
      <c r="K63" s="99">
        <f>SUM(Table323[[#This Row],[Single Family ]:[&gt;4 Units ]])</f>
        <v>8</v>
      </c>
      <c r="L63" s="100">
        <v>3</v>
      </c>
      <c r="M63" s="100">
        <v>5</v>
      </c>
      <c r="N63" s="100">
        <v>0</v>
      </c>
      <c r="O63" s="46">
        <v>3035.9</v>
      </c>
    </row>
    <row r="64" spans="1:15" s="25" customFormat="1">
      <c r="A64" s="97" t="s">
        <v>79</v>
      </c>
      <c r="B64" s="98" t="s">
        <v>48</v>
      </c>
      <c r="C64" s="42" t="s">
        <v>68</v>
      </c>
      <c r="D64" s="43">
        <v>0</v>
      </c>
      <c r="E64" s="43">
        <v>0</v>
      </c>
      <c r="F64" s="99">
        <f>Table323[[#This Row],[Single Family]]+Table323[[#This Row],[2-4 Units]]+Table323[[#This Row],[&gt;4 Units]]</f>
        <v>0</v>
      </c>
      <c r="G64" s="99"/>
      <c r="H64" s="99"/>
      <c r="I64" s="99"/>
      <c r="J64" s="101">
        <v>0</v>
      </c>
      <c r="K64" s="99">
        <f>SUM(Table323[[#This Row],[Single Family ]:[&gt;4 Units ]])</f>
        <v>0</v>
      </c>
      <c r="L64" s="100"/>
      <c r="M64" s="100"/>
      <c r="N64" s="100"/>
      <c r="O64" s="46"/>
    </row>
    <row r="65" spans="1:15" s="25" customFormat="1">
      <c r="A65" s="97" t="s">
        <v>80</v>
      </c>
      <c r="B65" s="98" t="s">
        <v>48</v>
      </c>
      <c r="C65" s="42" t="s">
        <v>49</v>
      </c>
      <c r="D65" s="43">
        <v>32022.548230988879</v>
      </c>
      <c r="E65" s="43">
        <v>8733.98</v>
      </c>
      <c r="F65" s="99">
        <f>Table323[[#This Row],[Single Family]]+Table323[[#This Row],[2-4 Units]]+Table323[[#This Row],[&gt;4 Units]]</f>
        <v>4</v>
      </c>
      <c r="G65" s="99">
        <v>2</v>
      </c>
      <c r="H65" s="99">
        <v>2</v>
      </c>
      <c r="I65" s="99">
        <v>0</v>
      </c>
      <c r="J65" s="101">
        <v>8634.34</v>
      </c>
      <c r="K65" s="99">
        <f>SUM(Table323[[#This Row],[Single Family ]:[&gt;4 Units ]])</f>
        <v>2</v>
      </c>
      <c r="L65" s="100">
        <v>0</v>
      </c>
      <c r="M65" s="100">
        <v>2</v>
      </c>
      <c r="N65" s="100">
        <v>0</v>
      </c>
      <c r="O65" s="46">
        <v>99.639999999999986</v>
      </c>
    </row>
    <row r="66" spans="1:15" s="25" customFormat="1">
      <c r="A66" s="97" t="s">
        <v>80</v>
      </c>
      <c r="B66" s="98" t="s">
        <v>48</v>
      </c>
      <c r="C66" s="42" t="s">
        <v>49</v>
      </c>
      <c r="D66" s="43">
        <v>0</v>
      </c>
      <c r="E66" s="43">
        <v>0</v>
      </c>
      <c r="F66" s="99">
        <f>Table323[[#This Row],[Single Family]]+Table323[[#This Row],[2-4 Units]]+Table323[[#This Row],[&gt;4 Units]]</f>
        <v>0</v>
      </c>
      <c r="G66" s="99"/>
      <c r="H66" s="99"/>
      <c r="I66" s="99"/>
      <c r="J66" s="101">
        <v>0</v>
      </c>
      <c r="K66" s="99">
        <f>SUM(Table323[[#This Row],[Single Family ]:[&gt;4 Units ]])</f>
        <v>0</v>
      </c>
      <c r="L66" s="100"/>
      <c r="M66" s="100"/>
      <c r="N66" s="100"/>
      <c r="O66" s="46"/>
    </row>
    <row r="67" spans="1:15" s="25" customFormat="1">
      <c r="A67" s="97" t="s">
        <v>81</v>
      </c>
      <c r="B67" s="98" t="s">
        <v>48</v>
      </c>
      <c r="C67" s="42" t="s">
        <v>68</v>
      </c>
      <c r="D67" s="43">
        <v>20606.006059176787</v>
      </c>
      <c r="E67" s="43">
        <v>42.429999999999993</v>
      </c>
      <c r="F67" s="99">
        <f>Table323[[#This Row],[Single Family]]+Table323[[#This Row],[2-4 Units]]+Table323[[#This Row],[&gt;4 Units]]</f>
        <v>0</v>
      </c>
      <c r="G67" s="99"/>
      <c r="H67" s="99"/>
      <c r="I67" s="99"/>
      <c r="J67" s="101">
        <v>0</v>
      </c>
      <c r="K67" s="99">
        <f>SUM(Table323[[#This Row],[Single Family ]:[&gt;4 Units ]])</f>
        <v>1</v>
      </c>
      <c r="L67" s="100">
        <v>1</v>
      </c>
      <c r="M67" s="100">
        <v>0</v>
      </c>
      <c r="N67" s="100">
        <v>0</v>
      </c>
      <c r="O67" s="46">
        <v>42.429999999999993</v>
      </c>
    </row>
    <row r="68" spans="1:15" s="25" customFormat="1">
      <c r="A68" s="97" t="s">
        <v>82</v>
      </c>
      <c r="B68" s="98" t="s">
        <v>48</v>
      </c>
      <c r="C68" s="42" t="s">
        <v>68</v>
      </c>
      <c r="D68" s="43">
        <v>41755.588393112448</v>
      </c>
      <c r="E68" s="43">
        <v>9677.48</v>
      </c>
      <c r="F68" s="99">
        <f>Table323[[#This Row],[Single Family]]+Table323[[#This Row],[2-4 Units]]+Table323[[#This Row],[&gt;4 Units]]</f>
        <v>7</v>
      </c>
      <c r="G68" s="99">
        <v>5</v>
      </c>
      <c r="H68" s="99">
        <v>2</v>
      </c>
      <c r="I68" s="99">
        <v>0</v>
      </c>
      <c r="J68" s="101">
        <v>1421.8100000000002</v>
      </c>
      <c r="K68" s="99">
        <f>SUM(Table323[[#This Row],[Single Family ]:[&gt;4 Units ]])</f>
        <v>16</v>
      </c>
      <c r="L68" s="100">
        <v>2</v>
      </c>
      <c r="M68" s="100">
        <v>14</v>
      </c>
      <c r="N68" s="100">
        <v>0</v>
      </c>
      <c r="O68" s="46">
        <v>8255.67</v>
      </c>
    </row>
    <row r="69" spans="1:15" s="25" customFormat="1">
      <c r="A69" s="97" t="s">
        <v>82</v>
      </c>
      <c r="B69" s="98" t="s">
        <v>48</v>
      </c>
      <c r="C69" s="42" t="s">
        <v>68</v>
      </c>
      <c r="D69" s="43">
        <v>0</v>
      </c>
      <c r="E69" s="43">
        <v>0</v>
      </c>
      <c r="F69" s="99">
        <f>Table323[[#This Row],[Single Family]]+Table323[[#This Row],[2-4 Units]]+Table323[[#This Row],[&gt;4 Units]]</f>
        <v>0</v>
      </c>
      <c r="G69" s="99"/>
      <c r="H69" s="99"/>
      <c r="I69" s="99"/>
      <c r="J69" s="101">
        <v>0</v>
      </c>
      <c r="K69" s="99">
        <f>SUM(Table323[[#This Row],[Single Family ]:[&gt;4 Units ]])</f>
        <v>0</v>
      </c>
      <c r="L69" s="100"/>
      <c r="M69" s="100"/>
      <c r="N69" s="100"/>
      <c r="O69" s="46">
        <v>0</v>
      </c>
    </row>
    <row r="70" spans="1:15" s="25" customFormat="1">
      <c r="A70" s="97" t="s">
        <v>83</v>
      </c>
      <c r="B70" s="98" t="s">
        <v>48</v>
      </c>
      <c r="C70" s="42" t="s">
        <v>68</v>
      </c>
      <c r="D70" s="43">
        <v>36911.586133050274</v>
      </c>
      <c r="E70" s="43">
        <v>9198.630000000001</v>
      </c>
      <c r="F70" s="99">
        <f>Table323[[#This Row],[Single Family]]+Table323[[#This Row],[2-4 Units]]+Table323[[#This Row],[&gt;4 Units]]</f>
        <v>11</v>
      </c>
      <c r="G70" s="99">
        <v>9</v>
      </c>
      <c r="H70" s="99">
        <v>2</v>
      </c>
      <c r="I70" s="99">
        <v>0</v>
      </c>
      <c r="J70" s="101">
        <v>5162.92</v>
      </c>
      <c r="K70" s="99">
        <f>SUM(Table323[[#This Row],[Single Family ]:[&gt;4 Units ]])</f>
        <v>11</v>
      </c>
      <c r="L70" s="100">
        <v>4</v>
      </c>
      <c r="M70" s="100">
        <v>7</v>
      </c>
      <c r="N70" s="100">
        <v>0</v>
      </c>
      <c r="O70" s="46">
        <v>4035.7100000000005</v>
      </c>
    </row>
    <row r="71" spans="1:15" s="25" customFormat="1">
      <c r="A71" s="97" t="s">
        <v>83</v>
      </c>
      <c r="B71" s="98" t="s">
        <v>48</v>
      </c>
      <c r="C71" s="42" t="s">
        <v>68</v>
      </c>
      <c r="D71" s="43">
        <v>0</v>
      </c>
      <c r="E71" s="43">
        <v>0</v>
      </c>
      <c r="F71" s="99">
        <f>Table323[[#This Row],[Single Family]]+Table323[[#This Row],[2-4 Units]]+Table323[[#This Row],[&gt;4 Units]]</f>
        <v>0</v>
      </c>
      <c r="G71" s="99"/>
      <c r="H71" s="99"/>
      <c r="I71" s="99"/>
      <c r="J71" s="101">
        <v>0</v>
      </c>
      <c r="K71" s="99">
        <f>SUM(Table323[[#This Row],[Single Family ]:[&gt;4 Units ]])</f>
        <v>0</v>
      </c>
      <c r="L71" s="100"/>
      <c r="M71" s="100"/>
      <c r="N71" s="100"/>
      <c r="O71" s="46"/>
    </row>
    <row r="72" spans="1:15" s="25" customFormat="1">
      <c r="A72" s="97" t="s">
        <v>84</v>
      </c>
      <c r="B72" s="98" t="s">
        <v>48</v>
      </c>
      <c r="C72" s="42" t="s">
        <v>49</v>
      </c>
      <c r="D72" s="43">
        <v>100303.04022689105</v>
      </c>
      <c r="E72" s="43">
        <v>15663.310000000001</v>
      </c>
      <c r="F72" s="99">
        <f>Table323[[#This Row],[Single Family]]+Table323[[#This Row],[2-4 Units]]+Table323[[#This Row],[&gt;4 Units]]</f>
        <v>22</v>
      </c>
      <c r="G72" s="99">
        <v>20</v>
      </c>
      <c r="H72" s="99">
        <v>2</v>
      </c>
      <c r="I72" s="99">
        <v>0</v>
      </c>
      <c r="J72" s="101">
        <v>13354.19</v>
      </c>
      <c r="K72" s="99">
        <f>SUM(Table323[[#This Row],[Single Family ]:[&gt;4 Units ]])</f>
        <v>15</v>
      </c>
      <c r="L72" s="100">
        <v>6</v>
      </c>
      <c r="M72" s="100">
        <v>9</v>
      </c>
      <c r="N72" s="100">
        <v>0</v>
      </c>
      <c r="O72" s="46">
        <v>2309.12</v>
      </c>
    </row>
    <row r="73" spans="1:15" s="25" customFormat="1">
      <c r="A73" s="97" t="s">
        <v>84</v>
      </c>
      <c r="B73" s="98" t="s">
        <v>50</v>
      </c>
      <c r="C73" s="42" t="s">
        <v>49</v>
      </c>
      <c r="D73" s="43">
        <v>0</v>
      </c>
      <c r="E73" s="43">
        <v>0</v>
      </c>
      <c r="F73" s="99">
        <f>Table323[[#This Row],[Single Family]]+Table323[[#This Row],[2-4 Units]]+Table323[[#This Row],[&gt;4 Units]]</f>
        <v>0</v>
      </c>
      <c r="G73" s="99"/>
      <c r="H73" s="99"/>
      <c r="I73" s="99"/>
      <c r="J73" s="101">
        <v>0</v>
      </c>
      <c r="K73" s="99">
        <f>SUM(Table323[[#This Row],[Single Family ]:[&gt;4 Units ]])</f>
        <v>0</v>
      </c>
      <c r="L73" s="100"/>
      <c r="M73" s="100"/>
      <c r="N73" s="100"/>
      <c r="O73" s="46">
        <v>0</v>
      </c>
    </row>
    <row r="74" spans="1:15" s="25" customFormat="1">
      <c r="A74" s="97" t="s">
        <v>84</v>
      </c>
      <c r="B74" s="98" t="s">
        <v>48</v>
      </c>
      <c r="C74" s="42" t="s">
        <v>49</v>
      </c>
      <c r="D74" s="43">
        <v>3090.2160254843557</v>
      </c>
      <c r="E74" s="43">
        <v>0</v>
      </c>
      <c r="F74" s="99">
        <f>Table323[[#This Row],[Single Family]]+Table323[[#This Row],[2-4 Units]]+Table323[[#This Row],[&gt;4 Units]]</f>
        <v>0</v>
      </c>
      <c r="G74" s="99"/>
      <c r="H74" s="99"/>
      <c r="I74" s="99"/>
      <c r="J74" s="101">
        <v>0</v>
      </c>
      <c r="K74" s="99">
        <f>SUM(Table323[[#This Row],[Single Family ]:[&gt;4 Units ]])</f>
        <v>0</v>
      </c>
      <c r="L74" s="100"/>
      <c r="M74" s="100"/>
      <c r="N74" s="100"/>
      <c r="O74" s="46">
        <v>0</v>
      </c>
    </row>
    <row r="75" spans="1:15" s="25" customFormat="1">
      <c r="A75" s="97" t="s">
        <v>85</v>
      </c>
      <c r="B75" s="98" t="s">
        <v>48</v>
      </c>
      <c r="C75" s="42" t="s">
        <v>68</v>
      </c>
      <c r="D75" s="43">
        <v>34093.333678507159</v>
      </c>
      <c r="E75" s="43">
        <v>55571.21</v>
      </c>
      <c r="F75" s="99">
        <f>Table323[[#This Row],[Single Family]]+Table323[[#This Row],[2-4 Units]]+Table323[[#This Row],[&gt;4 Units]]</f>
        <v>23</v>
      </c>
      <c r="G75" s="99">
        <v>19</v>
      </c>
      <c r="H75" s="99">
        <v>4</v>
      </c>
      <c r="I75" s="99">
        <v>0</v>
      </c>
      <c r="J75" s="101">
        <v>28190.41</v>
      </c>
      <c r="K75" s="99">
        <f>SUM(Table323[[#This Row],[Single Family ]:[&gt;4 Units ]])</f>
        <v>6</v>
      </c>
      <c r="L75" s="100">
        <v>4</v>
      </c>
      <c r="M75" s="100">
        <v>1</v>
      </c>
      <c r="N75" s="100">
        <v>1</v>
      </c>
      <c r="O75" s="46">
        <v>27380.800000000003</v>
      </c>
    </row>
    <row r="76" spans="1:15" s="25" customFormat="1">
      <c r="A76" s="97" t="s">
        <v>85</v>
      </c>
      <c r="B76" s="98" t="s">
        <v>50</v>
      </c>
      <c r="C76" s="42" t="s">
        <v>68</v>
      </c>
      <c r="D76" s="43">
        <v>0</v>
      </c>
      <c r="E76" s="43">
        <v>0</v>
      </c>
      <c r="F76" s="99">
        <f>Table323[[#This Row],[Single Family]]+Table323[[#This Row],[2-4 Units]]+Table323[[#This Row],[&gt;4 Units]]</f>
        <v>0</v>
      </c>
      <c r="G76" s="99"/>
      <c r="H76" s="99"/>
      <c r="I76" s="99"/>
      <c r="J76" s="101">
        <v>0</v>
      </c>
      <c r="K76" s="99">
        <f>SUM(Table323[[#This Row],[Single Family ]:[&gt;4 Units ]])</f>
        <v>0</v>
      </c>
      <c r="L76" s="100"/>
      <c r="M76" s="100"/>
      <c r="N76" s="100"/>
      <c r="O76" s="46"/>
    </row>
    <row r="77" spans="1:15" s="25" customFormat="1">
      <c r="A77" s="97" t="s">
        <v>85</v>
      </c>
      <c r="B77" s="98" t="s">
        <v>48</v>
      </c>
      <c r="C77" s="42" t="s">
        <v>68</v>
      </c>
      <c r="D77" s="43">
        <v>0</v>
      </c>
      <c r="E77" s="43">
        <v>0</v>
      </c>
      <c r="F77" s="99">
        <f>Table323[[#This Row],[Single Family]]+Table323[[#This Row],[2-4 Units]]+Table323[[#This Row],[&gt;4 Units]]</f>
        <v>0</v>
      </c>
      <c r="G77" s="99"/>
      <c r="H77" s="99"/>
      <c r="I77" s="99"/>
      <c r="J77" s="101">
        <v>0</v>
      </c>
      <c r="K77" s="99">
        <f>SUM(Table323[[#This Row],[Single Family ]:[&gt;4 Units ]])</f>
        <v>0</v>
      </c>
      <c r="L77" s="100"/>
      <c r="M77" s="100"/>
      <c r="N77" s="100"/>
      <c r="O77" s="46"/>
    </row>
    <row r="78" spans="1:15" s="25" customFormat="1">
      <c r="A78" s="97" t="s">
        <v>86</v>
      </c>
      <c r="B78" s="98" t="s">
        <v>48</v>
      </c>
      <c r="C78" s="42" t="s">
        <v>49</v>
      </c>
      <c r="D78" s="43">
        <v>53068.35237973748</v>
      </c>
      <c r="E78" s="43">
        <v>26549.550000000007</v>
      </c>
      <c r="F78" s="99">
        <f>Table323[[#This Row],[Single Family]]+Table323[[#This Row],[2-4 Units]]+Table323[[#This Row],[&gt;4 Units]]</f>
        <v>24</v>
      </c>
      <c r="G78" s="99">
        <v>23</v>
      </c>
      <c r="H78" s="99">
        <v>1</v>
      </c>
      <c r="I78" s="99">
        <v>0</v>
      </c>
      <c r="J78" s="101">
        <v>8901.14</v>
      </c>
      <c r="K78" s="99">
        <f>SUM(Table323[[#This Row],[Single Family ]:[&gt;4 Units ]])</f>
        <v>13</v>
      </c>
      <c r="L78" s="100">
        <v>6</v>
      </c>
      <c r="M78" s="100">
        <v>6</v>
      </c>
      <c r="N78" s="100">
        <v>1</v>
      </c>
      <c r="O78" s="46">
        <v>17648.41</v>
      </c>
    </row>
    <row r="79" spans="1:15" s="25" customFormat="1">
      <c r="A79" s="97" t="s">
        <v>86</v>
      </c>
      <c r="B79" s="98" t="s">
        <v>48</v>
      </c>
      <c r="C79" s="42" t="s">
        <v>49</v>
      </c>
      <c r="D79" s="43">
        <v>0</v>
      </c>
      <c r="E79" s="43">
        <v>0</v>
      </c>
      <c r="F79" s="99">
        <f>Table323[[#This Row],[Single Family]]+Table323[[#This Row],[2-4 Units]]+Table323[[#This Row],[&gt;4 Units]]</f>
        <v>0</v>
      </c>
      <c r="G79" s="99"/>
      <c r="H79" s="99"/>
      <c r="I79" s="99"/>
      <c r="J79" s="101">
        <v>0</v>
      </c>
      <c r="K79" s="99">
        <f>SUM(Table323[[#This Row],[Single Family ]:[&gt;4 Units ]])</f>
        <v>0</v>
      </c>
      <c r="L79" s="100"/>
      <c r="M79" s="100"/>
      <c r="N79" s="100"/>
      <c r="O79" s="46">
        <v>0</v>
      </c>
    </row>
    <row r="80" spans="1:15" s="25" customFormat="1">
      <c r="A80" s="97" t="s">
        <v>87</v>
      </c>
      <c r="B80" s="98" t="s">
        <v>48</v>
      </c>
      <c r="C80" s="42" t="s">
        <v>49</v>
      </c>
      <c r="D80" s="43">
        <v>32434.729384585236</v>
      </c>
      <c r="E80" s="43">
        <v>9858.5799999999981</v>
      </c>
      <c r="F80" s="99">
        <f>Table323[[#This Row],[Single Family]]+Table323[[#This Row],[2-4 Units]]+Table323[[#This Row],[&gt;4 Units]]</f>
        <v>17</v>
      </c>
      <c r="G80" s="99">
        <v>15</v>
      </c>
      <c r="H80" s="99">
        <v>2</v>
      </c>
      <c r="I80" s="99">
        <v>0</v>
      </c>
      <c r="J80" s="101">
        <v>6719.4899999999989</v>
      </c>
      <c r="K80" s="99">
        <f>SUM(Table323[[#This Row],[Single Family ]:[&gt;4 Units ]])</f>
        <v>9</v>
      </c>
      <c r="L80" s="100">
        <v>9</v>
      </c>
      <c r="M80" s="100">
        <v>0</v>
      </c>
      <c r="N80" s="100">
        <v>0</v>
      </c>
      <c r="O80" s="46">
        <v>3139.09</v>
      </c>
    </row>
    <row r="81" spans="1:15" s="25" customFormat="1">
      <c r="A81" s="97" t="s">
        <v>87</v>
      </c>
      <c r="B81" s="98" t="s">
        <v>48</v>
      </c>
      <c r="C81" s="42" t="s">
        <v>49</v>
      </c>
      <c r="D81" s="43">
        <v>0</v>
      </c>
      <c r="E81" s="43">
        <v>0</v>
      </c>
      <c r="F81" s="99">
        <f>Table323[[#This Row],[Single Family]]+Table323[[#This Row],[2-4 Units]]+Table323[[#This Row],[&gt;4 Units]]</f>
        <v>0</v>
      </c>
      <c r="G81" s="99"/>
      <c r="H81" s="99"/>
      <c r="I81" s="99"/>
      <c r="J81" s="101">
        <v>0</v>
      </c>
      <c r="K81" s="99">
        <f>SUM(Table323[[#This Row],[Single Family ]:[&gt;4 Units ]])</f>
        <v>0</v>
      </c>
      <c r="L81" s="100"/>
      <c r="M81" s="100"/>
      <c r="N81" s="100"/>
      <c r="O81" s="46"/>
    </row>
    <row r="82" spans="1:15" s="25" customFormat="1">
      <c r="A82" s="97" t="s">
        <v>88</v>
      </c>
      <c r="B82" s="98" t="s">
        <v>48</v>
      </c>
      <c r="C82" s="42" t="s">
        <v>49</v>
      </c>
      <c r="D82" s="43">
        <v>65046.637433306336</v>
      </c>
      <c r="E82" s="43">
        <v>48754.179999999993</v>
      </c>
      <c r="F82" s="99">
        <f>Table323[[#This Row],[Single Family]]+Table323[[#This Row],[2-4 Units]]+Table323[[#This Row],[&gt;4 Units]]</f>
        <v>29</v>
      </c>
      <c r="G82" s="99">
        <v>28</v>
      </c>
      <c r="H82" s="99">
        <v>1</v>
      </c>
      <c r="I82" s="99">
        <v>0</v>
      </c>
      <c r="J82" s="101">
        <v>42999.429999999993</v>
      </c>
      <c r="K82" s="99">
        <f>SUM(Table323[[#This Row],[Single Family ]:[&gt;4 Units ]])</f>
        <v>9</v>
      </c>
      <c r="L82" s="100">
        <v>7</v>
      </c>
      <c r="M82" s="100">
        <v>2</v>
      </c>
      <c r="N82" s="100">
        <v>0</v>
      </c>
      <c r="O82" s="46">
        <v>5754.7499999999991</v>
      </c>
    </row>
    <row r="83" spans="1:15" s="25" customFormat="1">
      <c r="A83" s="97" t="s">
        <v>88</v>
      </c>
      <c r="B83" s="98" t="s">
        <v>50</v>
      </c>
      <c r="C83" s="42" t="s">
        <v>49</v>
      </c>
      <c r="D83" s="43">
        <v>0</v>
      </c>
      <c r="E83" s="43">
        <v>0</v>
      </c>
      <c r="F83" s="99">
        <f>Table323[[#This Row],[Single Family]]+Table323[[#This Row],[2-4 Units]]+Table323[[#This Row],[&gt;4 Units]]</f>
        <v>0</v>
      </c>
      <c r="G83" s="99"/>
      <c r="H83" s="99"/>
      <c r="I83" s="99"/>
      <c r="J83" s="101">
        <v>0</v>
      </c>
      <c r="K83" s="99">
        <f>SUM(Table323[[#This Row],[Single Family ]:[&gt;4 Units ]])</f>
        <v>0</v>
      </c>
      <c r="L83" s="100"/>
      <c r="M83" s="100"/>
      <c r="N83" s="100"/>
      <c r="O83" s="46"/>
    </row>
    <row r="84" spans="1:15" s="25" customFormat="1">
      <c r="A84" s="97" t="s">
        <v>88</v>
      </c>
      <c r="B84" s="98" t="s">
        <v>48</v>
      </c>
      <c r="C84" s="42" t="s">
        <v>49</v>
      </c>
      <c r="D84" s="43">
        <v>0</v>
      </c>
      <c r="E84" s="43">
        <v>0</v>
      </c>
      <c r="F84" s="99">
        <f>Table323[[#This Row],[Single Family]]+Table323[[#This Row],[2-4 Units]]+Table323[[#This Row],[&gt;4 Units]]</f>
        <v>0</v>
      </c>
      <c r="G84" s="99"/>
      <c r="H84" s="99"/>
      <c r="I84" s="99"/>
      <c r="J84" s="101">
        <v>0</v>
      </c>
      <c r="K84" s="99">
        <f>SUM(Table323[[#This Row],[Single Family ]:[&gt;4 Units ]])</f>
        <v>0</v>
      </c>
      <c r="L84" s="100"/>
      <c r="M84" s="100"/>
      <c r="N84" s="100"/>
      <c r="O84" s="46">
        <v>0</v>
      </c>
    </row>
    <row r="85" spans="1:15" s="25" customFormat="1">
      <c r="A85" s="97" t="s">
        <v>89</v>
      </c>
      <c r="B85" s="98" t="s">
        <v>48</v>
      </c>
      <c r="C85" s="42" t="s">
        <v>49</v>
      </c>
      <c r="D85" s="43">
        <v>96631.349660612759</v>
      </c>
      <c r="E85" s="43">
        <v>42679.679999999993</v>
      </c>
      <c r="F85" s="99">
        <f>Table323[[#This Row],[Single Family]]+Table323[[#This Row],[2-4 Units]]+Table323[[#This Row],[&gt;4 Units]]</f>
        <v>26</v>
      </c>
      <c r="G85" s="99">
        <v>26</v>
      </c>
      <c r="H85" s="99">
        <v>0</v>
      </c>
      <c r="I85" s="99">
        <v>0</v>
      </c>
      <c r="J85" s="101">
        <v>24731.690000000002</v>
      </c>
      <c r="K85" s="99">
        <f>SUM(Table323[[#This Row],[Single Family ]:[&gt;4 Units ]])</f>
        <v>12</v>
      </c>
      <c r="L85" s="100">
        <v>12</v>
      </c>
      <c r="M85" s="100">
        <v>0</v>
      </c>
      <c r="N85" s="100">
        <v>0</v>
      </c>
      <c r="O85" s="46">
        <v>17947.990000000002</v>
      </c>
    </row>
    <row r="86" spans="1:15" s="25" customFormat="1">
      <c r="A86" s="97" t="s">
        <v>89</v>
      </c>
      <c r="B86" s="98" t="s">
        <v>51</v>
      </c>
      <c r="C86" s="42" t="s">
        <v>49</v>
      </c>
      <c r="D86" s="43">
        <v>30.109939222853125</v>
      </c>
      <c r="E86" s="43">
        <v>0</v>
      </c>
      <c r="F86" s="99">
        <f>Table323[[#This Row],[Single Family]]+Table323[[#This Row],[2-4 Units]]+Table323[[#This Row],[&gt;4 Units]]</f>
        <v>0</v>
      </c>
      <c r="G86" s="99"/>
      <c r="H86" s="99"/>
      <c r="I86" s="99"/>
      <c r="J86" s="101">
        <v>0</v>
      </c>
      <c r="K86" s="99">
        <f>SUM(Table323[[#This Row],[Single Family ]:[&gt;4 Units ]])</f>
        <v>0</v>
      </c>
      <c r="L86" s="100"/>
      <c r="M86" s="100"/>
      <c r="N86" s="100"/>
      <c r="O86" s="46"/>
    </row>
    <row r="87" spans="1:15" s="25" customFormat="1">
      <c r="A87" s="97" t="s">
        <v>89</v>
      </c>
      <c r="B87" s="98" t="s">
        <v>144</v>
      </c>
      <c r="C87" s="42" t="s">
        <v>49</v>
      </c>
      <c r="D87" s="43">
        <v>0</v>
      </c>
      <c r="E87" s="43">
        <v>0</v>
      </c>
      <c r="F87" s="99">
        <f>Table323[[#This Row],[Single Family]]+Table323[[#This Row],[2-4 Units]]+Table323[[#This Row],[&gt;4 Units]]</f>
        <v>0</v>
      </c>
      <c r="G87" s="99"/>
      <c r="H87" s="99"/>
      <c r="I87" s="99"/>
      <c r="J87" s="101">
        <v>0</v>
      </c>
      <c r="K87" s="99">
        <f>SUM(Table323[[#This Row],[Single Family ]:[&gt;4 Units ]])</f>
        <v>0</v>
      </c>
      <c r="L87" s="100"/>
      <c r="M87" s="100"/>
      <c r="N87" s="100"/>
      <c r="O87" s="46">
        <v>0</v>
      </c>
    </row>
    <row r="88" spans="1:15" s="25" customFormat="1">
      <c r="A88" s="97" t="s">
        <v>89</v>
      </c>
      <c r="B88" s="98" t="s">
        <v>48</v>
      </c>
      <c r="C88" s="42" t="s">
        <v>49</v>
      </c>
      <c r="D88" s="43">
        <v>0</v>
      </c>
      <c r="E88" s="43">
        <v>0</v>
      </c>
      <c r="F88" s="99">
        <f>Table323[[#This Row],[Single Family]]+Table323[[#This Row],[2-4 Units]]+Table323[[#This Row],[&gt;4 Units]]</f>
        <v>0</v>
      </c>
      <c r="G88" s="99"/>
      <c r="H88" s="99"/>
      <c r="I88" s="99"/>
      <c r="J88" s="101">
        <v>0</v>
      </c>
      <c r="K88" s="99">
        <f>SUM(Table323[[#This Row],[Single Family ]:[&gt;4 Units ]])</f>
        <v>0</v>
      </c>
      <c r="L88" s="100"/>
      <c r="M88" s="100"/>
      <c r="N88" s="100"/>
      <c r="O88" s="46">
        <v>0</v>
      </c>
    </row>
    <row r="89" spans="1:15" s="25" customFormat="1">
      <c r="A89" s="97" t="s">
        <v>90</v>
      </c>
      <c r="B89" s="98" t="s">
        <v>48</v>
      </c>
      <c r="C89" s="42" t="s">
        <v>49</v>
      </c>
      <c r="D89" s="43">
        <v>50527.437303135754</v>
      </c>
      <c r="E89" s="43">
        <v>51405.029999999992</v>
      </c>
      <c r="F89" s="99">
        <f>Table323[[#This Row],[Single Family]]+Table323[[#This Row],[2-4 Units]]+Table323[[#This Row],[&gt;4 Units]]</f>
        <v>35</v>
      </c>
      <c r="G89" s="99">
        <v>35</v>
      </c>
      <c r="H89" s="99">
        <v>0</v>
      </c>
      <c r="I89" s="99">
        <v>0</v>
      </c>
      <c r="J89" s="101">
        <v>33722.939999999995</v>
      </c>
      <c r="K89" s="99">
        <f>SUM(Table323[[#This Row],[Single Family ]:[&gt;4 Units ]])</f>
        <v>13</v>
      </c>
      <c r="L89" s="100">
        <v>13</v>
      </c>
      <c r="M89" s="100">
        <v>0</v>
      </c>
      <c r="N89" s="100">
        <v>0</v>
      </c>
      <c r="O89" s="46">
        <v>17682.089999999997</v>
      </c>
    </row>
    <row r="90" spans="1:15" s="25" customFormat="1">
      <c r="A90" s="97" t="s">
        <v>90</v>
      </c>
      <c r="B90" s="98" t="s">
        <v>51</v>
      </c>
      <c r="C90" s="42" t="s">
        <v>49</v>
      </c>
      <c r="D90" s="43">
        <v>250.43602623166063</v>
      </c>
      <c r="E90" s="43">
        <v>0</v>
      </c>
      <c r="F90" s="99">
        <f>Table323[[#This Row],[Single Family]]+Table323[[#This Row],[2-4 Units]]+Table323[[#This Row],[&gt;4 Units]]</f>
        <v>0</v>
      </c>
      <c r="G90" s="99"/>
      <c r="H90" s="99"/>
      <c r="I90" s="99"/>
      <c r="J90" s="101">
        <v>0</v>
      </c>
      <c r="K90" s="99">
        <f>SUM(Table323[[#This Row],[Single Family ]:[&gt;4 Units ]])</f>
        <v>0</v>
      </c>
      <c r="L90" s="100"/>
      <c r="M90" s="100"/>
      <c r="N90" s="100"/>
      <c r="O90" s="46"/>
    </row>
    <row r="91" spans="1:15" s="25" customFormat="1">
      <c r="A91" s="97" t="s">
        <v>90</v>
      </c>
      <c r="B91" s="98" t="s">
        <v>48</v>
      </c>
      <c r="C91" s="42" t="s">
        <v>49</v>
      </c>
      <c r="D91" s="43">
        <v>0</v>
      </c>
      <c r="E91" s="43">
        <v>0</v>
      </c>
      <c r="F91" s="99">
        <f>Table323[[#This Row],[Single Family]]+Table323[[#This Row],[2-4 Units]]+Table323[[#This Row],[&gt;4 Units]]</f>
        <v>0</v>
      </c>
      <c r="G91" s="99"/>
      <c r="H91" s="99"/>
      <c r="I91" s="99"/>
      <c r="J91" s="101">
        <v>0</v>
      </c>
      <c r="K91" s="99">
        <f>SUM(Table323[[#This Row],[Single Family ]:[&gt;4 Units ]])</f>
        <v>0</v>
      </c>
      <c r="L91" s="100"/>
      <c r="M91" s="100"/>
      <c r="N91" s="100"/>
      <c r="O91" s="46">
        <v>0</v>
      </c>
    </row>
    <row r="92" spans="1:15" s="25" customFormat="1">
      <c r="A92" s="97" t="s">
        <v>91</v>
      </c>
      <c r="B92" s="98" t="s">
        <v>48</v>
      </c>
      <c r="C92" s="42" t="s">
        <v>49</v>
      </c>
      <c r="D92" s="43">
        <v>56703.732815382595</v>
      </c>
      <c r="E92" s="43">
        <v>37978.330000000009</v>
      </c>
      <c r="F92" s="99">
        <f>Table323[[#This Row],[Single Family]]+Table323[[#This Row],[2-4 Units]]+Table323[[#This Row],[&gt;4 Units]]</f>
        <v>16</v>
      </c>
      <c r="G92" s="99">
        <v>16</v>
      </c>
      <c r="H92" s="99">
        <v>0</v>
      </c>
      <c r="I92" s="99">
        <v>0</v>
      </c>
      <c r="J92" s="101">
        <v>5784.93</v>
      </c>
      <c r="K92" s="99">
        <f>SUM(Table323[[#This Row],[Single Family ]:[&gt;4 Units ]])</f>
        <v>18</v>
      </c>
      <c r="L92" s="100">
        <v>16</v>
      </c>
      <c r="M92" s="100">
        <v>2</v>
      </c>
      <c r="N92" s="100">
        <v>0</v>
      </c>
      <c r="O92" s="46">
        <v>32193.399999999998</v>
      </c>
    </row>
    <row r="93" spans="1:15" s="25" customFormat="1">
      <c r="A93" s="97" t="s">
        <v>91</v>
      </c>
      <c r="B93" s="98" t="s">
        <v>48</v>
      </c>
      <c r="C93" s="42" t="s">
        <v>49</v>
      </c>
      <c r="D93" s="43">
        <v>0</v>
      </c>
      <c r="E93" s="43">
        <v>0</v>
      </c>
      <c r="F93" s="99">
        <f>Table323[[#This Row],[Single Family]]+Table323[[#This Row],[2-4 Units]]+Table323[[#This Row],[&gt;4 Units]]</f>
        <v>0</v>
      </c>
      <c r="G93" s="99"/>
      <c r="H93" s="99"/>
      <c r="I93" s="99"/>
      <c r="J93" s="101">
        <v>0</v>
      </c>
      <c r="K93" s="99">
        <f>SUM(Table323[[#This Row],[Single Family ]:[&gt;4 Units ]])</f>
        <v>0</v>
      </c>
      <c r="L93" s="100"/>
      <c r="M93" s="100"/>
      <c r="N93" s="100"/>
      <c r="O93" s="46"/>
    </row>
    <row r="94" spans="1:15" s="25" customFormat="1">
      <c r="A94" s="97" t="s">
        <v>92</v>
      </c>
      <c r="B94" s="98" t="s">
        <v>48</v>
      </c>
      <c r="C94" s="42" t="s">
        <v>49</v>
      </c>
      <c r="D94" s="43">
        <v>56153.471598582248</v>
      </c>
      <c r="E94" s="43">
        <v>62555.659999999989</v>
      </c>
      <c r="F94" s="99">
        <f>Table323[[#This Row],[Single Family]]+Table323[[#This Row],[2-4 Units]]+Table323[[#This Row],[&gt;4 Units]]</f>
        <v>26</v>
      </c>
      <c r="G94" s="99">
        <v>24</v>
      </c>
      <c r="H94" s="99">
        <v>2</v>
      </c>
      <c r="I94" s="99">
        <v>0</v>
      </c>
      <c r="J94" s="101">
        <v>9904.630000000001</v>
      </c>
      <c r="K94" s="99">
        <f>SUM(Table323[[#This Row],[Single Family ]:[&gt;4 Units ]])</f>
        <v>24</v>
      </c>
      <c r="L94" s="100">
        <v>19</v>
      </c>
      <c r="M94" s="100">
        <v>5</v>
      </c>
      <c r="N94" s="100">
        <v>0</v>
      </c>
      <c r="O94" s="46">
        <v>52651.029999999992</v>
      </c>
    </row>
    <row r="95" spans="1:15" s="25" customFormat="1">
      <c r="A95" s="97" t="s">
        <v>92</v>
      </c>
      <c r="B95" s="98" t="s">
        <v>72</v>
      </c>
      <c r="C95" s="42" t="s">
        <v>49</v>
      </c>
      <c r="D95" s="43">
        <v>5.1383566935043739</v>
      </c>
      <c r="E95" s="43">
        <v>0</v>
      </c>
      <c r="F95" s="99">
        <f>Table323[[#This Row],[Single Family]]+Table323[[#This Row],[2-4 Units]]+Table323[[#This Row],[&gt;4 Units]]</f>
        <v>0</v>
      </c>
      <c r="G95" s="99"/>
      <c r="H95" s="99"/>
      <c r="I95" s="99"/>
      <c r="J95" s="101">
        <v>0</v>
      </c>
      <c r="K95" s="99">
        <f>SUM(Table323[[#This Row],[Single Family ]:[&gt;4 Units ]])</f>
        <v>0</v>
      </c>
      <c r="L95" s="100"/>
      <c r="M95" s="100"/>
      <c r="N95" s="100"/>
      <c r="O95" s="46"/>
    </row>
    <row r="96" spans="1:15" s="25" customFormat="1">
      <c r="A96" s="97" t="s">
        <v>92</v>
      </c>
      <c r="B96" s="98" t="s">
        <v>51</v>
      </c>
      <c r="C96" s="42" t="s">
        <v>49</v>
      </c>
      <c r="D96" s="43">
        <v>67.195670866088193</v>
      </c>
      <c r="E96" s="43">
        <v>0</v>
      </c>
      <c r="F96" s="99">
        <f>Table323[[#This Row],[Single Family]]+Table323[[#This Row],[2-4 Units]]+Table323[[#This Row],[&gt;4 Units]]</f>
        <v>0</v>
      </c>
      <c r="G96" s="99"/>
      <c r="H96" s="99"/>
      <c r="I96" s="99"/>
      <c r="J96" s="101">
        <v>0</v>
      </c>
      <c r="K96" s="99">
        <f>SUM(Table323[[#This Row],[Single Family ]:[&gt;4 Units ]])</f>
        <v>0</v>
      </c>
      <c r="L96" s="100"/>
      <c r="M96" s="100"/>
      <c r="N96" s="100"/>
      <c r="O96" s="46"/>
    </row>
    <row r="97" spans="1:15" s="25" customFormat="1">
      <c r="A97" s="97" t="s">
        <v>92</v>
      </c>
      <c r="B97" s="98" t="s">
        <v>48</v>
      </c>
      <c r="C97" s="42" t="s">
        <v>49</v>
      </c>
      <c r="D97" s="43">
        <v>0</v>
      </c>
      <c r="E97" s="43">
        <v>0</v>
      </c>
      <c r="F97" s="99">
        <f>Table323[[#This Row],[Single Family]]+Table323[[#This Row],[2-4 Units]]+Table323[[#This Row],[&gt;4 Units]]</f>
        <v>0</v>
      </c>
      <c r="G97" s="99"/>
      <c r="H97" s="99"/>
      <c r="I97" s="99"/>
      <c r="J97" s="101">
        <v>0</v>
      </c>
      <c r="K97" s="99">
        <f>SUM(Table323[[#This Row],[Single Family ]:[&gt;4 Units ]])</f>
        <v>0</v>
      </c>
      <c r="L97" s="100"/>
      <c r="M97" s="100"/>
      <c r="N97" s="100"/>
      <c r="O97" s="46">
        <v>0</v>
      </c>
    </row>
    <row r="98" spans="1:15" s="25" customFormat="1">
      <c r="A98" s="97" t="s">
        <v>93</v>
      </c>
      <c r="B98" s="98" t="s">
        <v>48</v>
      </c>
      <c r="C98" s="42" t="s">
        <v>49</v>
      </c>
      <c r="D98" s="43">
        <v>22816.935222587344</v>
      </c>
      <c r="E98" s="43">
        <v>31448.59</v>
      </c>
      <c r="F98" s="99">
        <f>Table323[[#This Row],[Single Family]]+Table323[[#This Row],[2-4 Units]]+Table323[[#This Row],[&gt;4 Units]]</f>
        <v>17</v>
      </c>
      <c r="G98" s="99">
        <v>15</v>
      </c>
      <c r="H98" s="99">
        <v>2</v>
      </c>
      <c r="I98" s="99">
        <v>0</v>
      </c>
      <c r="J98" s="101">
        <v>14162.010000000002</v>
      </c>
      <c r="K98" s="99">
        <f>SUM(Table323[[#This Row],[Single Family ]:[&gt;4 Units ]])</f>
        <v>10</v>
      </c>
      <c r="L98" s="100">
        <v>7</v>
      </c>
      <c r="M98" s="100">
        <v>3</v>
      </c>
      <c r="N98" s="100">
        <v>0</v>
      </c>
      <c r="O98" s="46">
        <v>17286.580000000002</v>
      </c>
    </row>
    <row r="99" spans="1:15" s="25" customFormat="1">
      <c r="A99" s="97" t="s">
        <v>93</v>
      </c>
      <c r="B99" s="98" t="s">
        <v>51</v>
      </c>
      <c r="C99" s="42" t="s">
        <v>49</v>
      </c>
      <c r="D99" s="43">
        <v>157.35005497278487</v>
      </c>
      <c r="E99" s="43">
        <v>0</v>
      </c>
      <c r="F99" s="99">
        <f>Table323[[#This Row],[Single Family]]+Table323[[#This Row],[2-4 Units]]+Table323[[#This Row],[&gt;4 Units]]</f>
        <v>0</v>
      </c>
      <c r="G99" s="99"/>
      <c r="H99" s="99"/>
      <c r="I99" s="99"/>
      <c r="J99" s="101">
        <v>0</v>
      </c>
      <c r="K99" s="99">
        <f>SUM(Table323[[#This Row],[Single Family ]:[&gt;4 Units ]])</f>
        <v>0</v>
      </c>
      <c r="L99" s="100"/>
      <c r="M99" s="100"/>
      <c r="N99" s="100"/>
      <c r="O99" s="46"/>
    </row>
    <row r="100" spans="1:15" s="25" customFormat="1">
      <c r="A100" s="97" t="s">
        <v>93</v>
      </c>
      <c r="B100" s="98" t="s">
        <v>48</v>
      </c>
      <c r="C100" s="42" t="s">
        <v>49</v>
      </c>
      <c r="D100" s="43">
        <v>0</v>
      </c>
      <c r="E100" s="43">
        <v>0</v>
      </c>
      <c r="F100" s="99">
        <f>Table323[[#This Row],[Single Family]]+Table323[[#This Row],[2-4 Units]]+Table323[[#This Row],[&gt;4 Units]]</f>
        <v>0</v>
      </c>
      <c r="G100" s="99"/>
      <c r="H100" s="99"/>
      <c r="I100" s="99"/>
      <c r="J100" s="101">
        <v>0</v>
      </c>
      <c r="K100" s="99">
        <f>SUM(Table323[[#This Row],[Single Family ]:[&gt;4 Units ]])</f>
        <v>0</v>
      </c>
      <c r="L100" s="100"/>
      <c r="M100" s="100"/>
      <c r="N100" s="100"/>
      <c r="O100" s="46"/>
    </row>
    <row r="101" spans="1:15" s="25" customFormat="1">
      <c r="A101" s="97" t="s">
        <v>94</v>
      </c>
      <c r="B101" s="98" t="s">
        <v>48</v>
      </c>
      <c r="C101" s="42" t="s">
        <v>68</v>
      </c>
      <c r="D101" s="43">
        <v>54079.657613785552</v>
      </c>
      <c r="E101" s="43">
        <v>43285.100000000006</v>
      </c>
      <c r="F101" s="99">
        <f>Table323[[#This Row],[Single Family]]+Table323[[#This Row],[2-4 Units]]+Table323[[#This Row],[&gt;4 Units]]</f>
        <v>34</v>
      </c>
      <c r="G101" s="99">
        <v>29</v>
      </c>
      <c r="H101" s="99">
        <v>5</v>
      </c>
      <c r="I101" s="99">
        <v>0</v>
      </c>
      <c r="J101" s="101">
        <v>20560.679999999989</v>
      </c>
      <c r="K101" s="99">
        <f>SUM(Table323[[#This Row],[Single Family ]:[&gt;4 Units ]])</f>
        <v>17</v>
      </c>
      <c r="L101" s="100">
        <v>12</v>
      </c>
      <c r="M101" s="100">
        <v>5</v>
      </c>
      <c r="N101" s="100">
        <v>0</v>
      </c>
      <c r="O101" s="46">
        <v>22724.42</v>
      </c>
    </row>
    <row r="102" spans="1:15" s="25" customFormat="1">
      <c r="A102" s="97" t="s">
        <v>94</v>
      </c>
      <c r="B102" s="98" t="s">
        <v>51</v>
      </c>
      <c r="C102" s="42" t="s">
        <v>68</v>
      </c>
      <c r="D102" s="43">
        <v>79.545270286684968</v>
      </c>
      <c r="E102" s="43">
        <v>0</v>
      </c>
      <c r="F102" s="99">
        <f>Table323[[#This Row],[Single Family]]+Table323[[#This Row],[2-4 Units]]+Table323[[#This Row],[&gt;4 Units]]</f>
        <v>0</v>
      </c>
      <c r="G102" s="99"/>
      <c r="H102" s="99"/>
      <c r="I102" s="99"/>
      <c r="J102" s="101">
        <v>0</v>
      </c>
      <c r="K102" s="99">
        <f>SUM(Table323[[#This Row],[Single Family ]:[&gt;4 Units ]])</f>
        <v>0</v>
      </c>
      <c r="L102" s="100"/>
      <c r="M102" s="100"/>
      <c r="N102" s="100"/>
      <c r="O102" s="46"/>
    </row>
    <row r="103" spans="1:15" s="25" customFormat="1">
      <c r="A103" s="97" t="s">
        <v>94</v>
      </c>
      <c r="B103" s="98" t="s">
        <v>48</v>
      </c>
      <c r="C103" s="42" t="s">
        <v>68</v>
      </c>
      <c r="D103" s="43">
        <v>0</v>
      </c>
      <c r="E103" s="43">
        <v>257877</v>
      </c>
      <c r="F103" s="99">
        <f>Table323[[#This Row],[Single Family]]+Table323[[#This Row],[2-4 Units]]+Table323[[#This Row],[&gt;4 Units]]</f>
        <v>0</v>
      </c>
      <c r="G103" s="99"/>
      <c r="H103" s="99"/>
      <c r="I103" s="99"/>
      <c r="J103" s="101">
        <v>0</v>
      </c>
      <c r="K103" s="99">
        <f>SUM(Table323[[#This Row],[Single Family ]:[&gt;4 Units ]])</f>
        <v>0</v>
      </c>
      <c r="L103" s="100">
        <v>0</v>
      </c>
      <c r="M103" s="100">
        <v>0</v>
      </c>
      <c r="N103" s="100">
        <v>0</v>
      </c>
      <c r="O103" s="46">
        <v>257877</v>
      </c>
    </row>
    <row r="104" spans="1:15" s="25" customFormat="1">
      <c r="A104" s="97" t="s">
        <v>95</v>
      </c>
      <c r="B104" s="98" t="s">
        <v>48</v>
      </c>
      <c r="C104" s="42" t="s">
        <v>49</v>
      </c>
      <c r="D104" s="43">
        <v>17834.700549122732</v>
      </c>
      <c r="E104" s="43">
        <v>1102.96</v>
      </c>
      <c r="F104" s="99">
        <f>Table323[[#This Row],[Single Family]]+Table323[[#This Row],[2-4 Units]]+Table323[[#This Row],[&gt;4 Units]]</f>
        <v>5</v>
      </c>
      <c r="G104" s="99">
        <v>4</v>
      </c>
      <c r="H104" s="99">
        <v>1</v>
      </c>
      <c r="I104" s="99">
        <v>0</v>
      </c>
      <c r="J104" s="101">
        <v>818.97</v>
      </c>
      <c r="K104" s="99">
        <f>SUM(Table323[[#This Row],[Single Family ]:[&gt;4 Units ]])</f>
        <v>3</v>
      </c>
      <c r="L104" s="100">
        <v>1</v>
      </c>
      <c r="M104" s="100">
        <v>2</v>
      </c>
      <c r="N104" s="100">
        <v>0</v>
      </c>
      <c r="O104" s="46">
        <v>283.99</v>
      </c>
    </row>
    <row r="105" spans="1:15" s="25" customFormat="1">
      <c r="A105" s="97" t="s">
        <v>95</v>
      </c>
      <c r="B105" s="98" t="s">
        <v>72</v>
      </c>
      <c r="C105" s="42" t="s">
        <v>49</v>
      </c>
      <c r="D105" s="43">
        <v>29.242004758900901</v>
      </c>
      <c r="E105" s="43">
        <v>0</v>
      </c>
      <c r="F105" s="99">
        <f>Table323[[#This Row],[Single Family]]+Table323[[#This Row],[2-4 Units]]+Table323[[#This Row],[&gt;4 Units]]</f>
        <v>0</v>
      </c>
      <c r="G105" s="99"/>
      <c r="H105" s="99"/>
      <c r="I105" s="99"/>
      <c r="J105" s="101">
        <v>0</v>
      </c>
      <c r="K105" s="99">
        <f>SUM(Table323[[#This Row],[Single Family ]:[&gt;4 Units ]])</f>
        <v>0</v>
      </c>
      <c r="L105" s="100"/>
      <c r="M105" s="100"/>
      <c r="N105" s="100"/>
      <c r="O105" s="46"/>
    </row>
    <row r="106" spans="1:15" s="25" customFormat="1">
      <c r="A106" s="97" t="s">
        <v>96</v>
      </c>
      <c r="B106" s="98" t="s">
        <v>48</v>
      </c>
      <c r="C106" s="42" t="s">
        <v>68</v>
      </c>
      <c r="D106" s="43">
        <v>38061.257664008546</v>
      </c>
      <c r="E106" s="43">
        <v>17489.239999999998</v>
      </c>
      <c r="F106" s="99">
        <f>Table323[[#This Row],[Single Family]]+Table323[[#This Row],[2-4 Units]]+Table323[[#This Row],[&gt;4 Units]]</f>
        <v>14</v>
      </c>
      <c r="G106" s="99">
        <v>10</v>
      </c>
      <c r="H106" s="99">
        <v>4</v>
      </c>
      <c r="I106" s="99">
        <v>0</v>
      </c>
      <c r="J106" s="101">
        <v>2425.17</v>
      </c>
      <c r="K106" s="99">
        <f>SUM(Table323[[#This Row],[Single Family ]:[&gt;4 Units ]])</f>
        <v>18</v>
      </c>
      <c r="L106" s="100">
        <v>10</v>
      </c>
      <c r="M106" s="100">
        <v>8</v>
      </c>
      <c r="N106" s="100">
        <v>0</v>
      </c>
      <c r="O106" s="46">
        <v>15064.07</v>
      </c>
    </row>
    <row r="107" spans="1:15" s="25" customFormat="1">
      <c r="A107" s="97" t="s">
        <v>96</v>
      </c>
      <c r="B107" s="98" t="s">
        <v>48</v>
      </c>
      <c r="C107" s="42" t="s">
        <v>68</v>
      </c>
      <c r="D107" s="43">
        <v>0</v>
      </c>
      <c r="E107" s="43">
        <v>0</v>
      </c>
      <c r="F107" s="99">
        <f>Table323[[#This Row],[Single Family]]+Table323[[#This Row],[2-4 Units]]+Table323[[#This Row],[&gt;4 Units]]</f>
        <v>0</v>
      </c>
      <c r="G107" s="99"/>
      <c r="H107" s="99"/>
      <c r="I107" s="99"/>
      <c r="J107" s="101">
        <v>0</v>
      </c>
      <c r="K107" s="99">
        <f>SUM(Table323[[#This Row],[Single Family ]:[&gt;4 Units ]])</f>
        <v>0</v>
      </c>
      <c r="L107" s="100"/>
      <c r="M107" s="100"/>
      <c r="N107" s="100"/>
      <c r="O107" s="46">
        <v>0</v>
      </c>
    </row>
    <row r="108" spans="1:15" s="25" customFormat="1">
      <c r="A108" s="97" t="s">
        <v>97</v>
      </c>
      <c r="B108" s="98" t="s">
        <v>48</v>
      </c>
      <c r="C108" s="42" t="s">
        <v>68</v>
      </c>
      <c r="D108" s="43">
        <v>43314.601823968565</v>
      </c>
      <c r="E108" s="43">
        <v>12070.77</v>
      </c>
      <c r="F108" s="99">
        <f>Table323[[#This Row],[Single Family]]+Table323[[#This Row],[2-4 Units]]+Table323[[#This Row],[&gt;4 Units]]</f>
        <v>13</v>
      </c>
      <c r="G108" s="99">
        <v>6</v>
      </c>
      <c r="H108" s="99">
        <v>7</v>
      </c>
      <c r="I108" s="99">
        <v>0</v>
      </c>
      <c r="J108" s="101">
        <v>8980.3299999999981</v>
      </c>
      <c r="K108" s="99">
        <f>SUM(Table323[[#This Row],[Single Family ]:[&gt;4 Units ]])</f>
        <v>13</v>
      </c>
      <c r="L108" s="100">
        <v>8</v>
      </c>
      <c r="M108" s="100">
        <v>5</v>
      </c>
      <c r="N108" s="100">
        <v>0</v>
      </c>
      <c r="O108" s="46">
        <v>3090.440000000001</v>
      </c>
    </row>
    <row r="109" spans="1:15" s="25" customFormat="1">
      <c r="A109" s="97" t="s">
        <v>97</v>
      </c>
      <c r="B109" s="98" t="s">
        <v>48</v>
      </c>
      <c r="C109" s="42" t="s">
        <v>68</v>
      </c>
      <c r="D109" s="43">
        <v>0</v>
      </c>
      <c r="E109" s="43">
        <v>0</v>
      </c>
      <c r="F109" s="99">
        <f>Table323[[#This Row],[Single Family]]+Table323[[#This Row],[2-4 Units]]+Table323[[#This Row],[&gt;4 Units]]</f>
        <v>0</v>
      </c>
      <c r="G109" s="99"/>
      <c r="H109" s="99"/>
      <c r="I109" s="99"/>
      <c r="J109" s="101">
        <v>0</v>
      </c>
      <c r="K109" s="99">
        <f>SUM(Table323[[#This Row],[Single Family ]:[&gt;4 Units ]])</f>
        <v>0</v>
      </c>
      <c r="L109" s="100"/>
      <c r="M109" s="100"/>
      <c r="N109" s="100"/>
      <c r="O109" s="46"/>
    </row>
    <row r="110" spans="1:15" s="25" customFormat="1">
      <c r="A110" s="97" t="s">
        <v>98</v>
      </c>
      <c r="B110" s="98" t="s">
        <v>48</v>
      </c>
      <c r="C110" s="42" t="s">
        <v>68</v>
      </c>
      <c r="D110" s="43">
        <v>30167.042847239463</v>
      </c>
      <c r="E110" s="43">
        <v>5537.2699999999995</v>
      </c>
      <c r="F110" s="99">
        <f>Table323[[#This Row],[Single Family]]+Table323[[#This Row],[2-4 Units]]+Table323[[#This Row],[&gt;4 Units]]</f>
        <v>6</v>
      </c>
      <c r="G110" s="99">
        <v>3</v>
      </c>
      <c r="H110" s="99">
        <v>3</v>
      </c>
      <c r="I110" s="99">
        <v>0</v>
      </c>
      <c r="J110" s="101">
        <v>3338.9899999999993</v>
      </c>
      <c r="K110" s="99">
        <f>SUM(Table323[[#This Row],[Single Family ]:[&gt;4 Units ]])</f>
        <v>5</v>
      </c>
      <c r="L110" s="100">
        <v>2</v>
      </c>
      <c r="M110" s="100">
        <v>3</v>
      </c>
      <c r="N110" s="100">
        <v>0</v>
      </c>
      <c r="O110" s="46">
        <v>2198.2799999999997</v>
      </c>
    </row>
    <row r="111" spans="1:15" s="25" customFormat="1">
      <c r="A111" s="97" t="s">
        <v>98</v>
      </c>
      <c r="B111" s="98" t="s">
        <v>48</v>
      </c>
      <c r="C111" s="42" t="s">
        <v>68</v>
      </c>
      <c r="D111" s="43">
        <v>0</v>
      </c>
      <c r="E111" s="43">
        <v>0</v>
      </c>
      <c r="F111" s="99">
        <f>Table323[[#This Row],[Single Family]]+Table323[[#This Row],[2-4 Units]]+Table323[[#This Row],[&gt;4 Units]]</f>
        <v>0</v>
      </c>
      <c r="G111" s="99"/>
      <c r="H111" s="99"/>
      <c r="I111" s="99"/>
      <c r="J111" s="101">
        <v>0</v>
      </c>
      <c r="K111" s="99">
        <f>SUM(Table323[[#This Row],[Single Family ]:[&gt;4 Units ]])</f>
        <v>0</v>
      </c>
      <c r="L111" s="100"/>
      <c r="M111" s="100"/>
      <c r="N111" s="100"/>
      <c r="O111" s="46"/>
    </row>
    <row r="112" spans="1:15" s="25" customFormat="1">
      <c r="A112" s="97" t="s">
        <v>99</v>
      </c>
      <c r="B112" s="98" t="s">
        <v>48</v>
      </c>
      <c r="C112" s="42" t="s">
        <v>68</v>
      </c>
      <c r="D112" s="43">
        <v>18536.111629485844</v>
      </c>
      <c r="E112" s="43">
        <v>1008.44</v>
      </c>
      <c r="F112" s="99">
        <f>Table323[[#This Row],[Single Family]]+Table323[[#This Row],[2-4 Units]]+Table323[[#This Row],[&gt;4 Units]]</f>
        <v>0</v>
      </c>
      <c r="G112" s="99"/>
      <c r="H112" s="99"/>
      <c r="I112" s="99"/>
      <c r="J112" s="101">
        <v>0</v>
      </c>
      <c r="K112" s="99">
        <f>SUM(Table323[[#This Row],[Single Family ]:[&gt;4 Units ]])</f>
        <v>7</v>
      </c>
      <c r="L112" s="100">
        <v>0</v>
      </c>
      <c r="M112" s="100">
        <v>7</v>
      </c>
      <c r="N112" s="100">
        <v>0</v>
      </c>
      <c r="O112" s="46">
        <v>1008.44</v>
      </c>
    </row>
    <row r="113" spans="1:15" s="25" customFormat="1">
      <c r="A113" s="97" t="s">
        <v>99</v>
      </c>
      <c r="B113" s="98" t="s">
        <v>48</v>
      </c>
      <c r="C113" s="42" t="s">
        <v>68</v>
      </c>
      <c r="D113" s="43">
        <v>0</v>
      </c>
      <c r="E113" s="43">
        <v>0</v>
      </c>
      <c r="F113" s="99">
        <f>Table323[[#This Row],[Single Family]]+Table323[[#This Row],[2-4 Units]]+Table323[[#This Row],[&gt;4 Units]]</f>
        <v>0</v>
      </c>
      <c r="G113" s="99"/>
      <c r="H113" s="99"/>
      <c r="I113" s="99"/>
      <c r="J113" s="101">
        <v>0</v>
      </c>
      <c r="K113" s="99">
        <f>SUM(Table323[[#This Row],[Single Family ]:[&gt;4 Units ]])</f>
        <v>0</v>
      </c>
      <c r="L113" s="100"/>
      <c r="M113" s="100"/>
      <c r="N113" s="100"/>
      <c r="O113" s="46"/>
    </row>
    <row r="114" spans="1:15" s="25" customFormat="1">
      <c r="A114" s="97" t="s">
        <v>100</v>
      </c>
      <c r="B114" s="98" t="s">
        <v>48</v>
      </c>
      <c r="C114" s="42" t="s">
        <v>68</v>
      </c>
      <c r="D114" s="43">
        <v>49683.675737339123</v>
      </c>
      <c r="E114" s="43">
        <v>12655.240000000002</v>
      </c>
      <c r="F114" s="99">
        <f>Table323[[#This Row],[Single Family]]+Table323[[#This Row],[2-4 Units]]+Table323[[#This Row],[&gt;4 Units]]</f>
        <v>20</v>
      </c>
      <c r="G114" s="99">
        <v>12</v>
      </c>
      <c r="H114" s="99">
        <v>8</v>
      </c>
      <c r="I114" s="99">
        <v>0</v>
      </c>
      <c r="J114" s="101">
        <v>8061.8499999999995</v>
      </c>
      <c r="K114" s="99">
        <f>SUM(Table323[[#This Row],[Single Family ]:[&gt;4 Units ]])</f>
        <v>29</v>
      </c>
      <c r="L114" s="100">
        <v>11</v>
      </c>
      <c r="M114" s="100">
        <v>18</v>
      </c>
      <c r="N114" s="100">
        <v>0</v>
      </c>
      <c r="O114" s="46">
        <v>4593.3899999999985</v>
      </c>
    </row>
    <row r="115" spans="1:15" s="25" customFormat="1">
      <c r="A115" s="97" t="s">
        <v>100</v>
      </c>
      <c r="B115" s="98" t="s">
        <v>72</v>
      </c>
      <c r="C115" s="42" t="s">
        <v>68</v>
      </c>
      <c r="D115" s="43">
        <v>0</v>
      </c>
      <c r="E115" s="43">
        <v>0</v>
      </c>
      <c r="F115" s="99">
        <f>Table323[[#This Row],[Single Family]]+Table323[[#This Row],[2-4 Units]]+Table323[[#This Row],[&gt;4 Units]]</f>
        <v>0</v>
      </c>
      <c r="G115" s="99"/>
      <c r="H115" s="99"/>
      <c r="I115" s="99"/>
      <c r="J115" s="101">
        <v>0</v>
      </c>
      <c r="K115" s="99">
        <f>SUM(Table323[[#This Row],[Single Family ]:[&gt;4 Units ]])</f>
        <v>0</v>
      </c>
      <c r="L115" s="100"/>
      <c r="M115" s="100"/>
      <c r="N115" s="100"/>
      <c r="O115" s="46"/>
    </row>
    <row r="116" spans="1:15" s="25" customFormat="1">
      <c r="A116" s="97" t="s">
        <v>100</v>
      </c>
      <c r="B116" s="98" t="s">
        <v>48</v>
      </c>
      <c r="C116" s="42" t="s">
        <v>68</v>
      </c>
      <c r="D116" s="43">
        <v>0</v>
      </c>
      <c r="E116" s="43">
        <v>0</v>
      </c>
      <c r="F116" s="99">
        <f>Table323[[#This Row],[Single Family]]+Table323[[#This Row],[2-4 Units]]+Table323[[#This Row],[&gt;4 Units]]</f>
        <v>0</v>
      </c>
      <c r="G116" s="99"/>
      <c r="H116" s="99"/>
      <c r="I116" s="99"/>
      <c r="J116" s="101">
        <v>0</v>
      </c>
      <c r="K116" s="99">
        <f>SUM(Table323[[#This Row],[Single Family ]:[&gt;4 Units ]])</f>
        <v>0</v>
      </c>
      <c r="L116" s="100"/>
      <c r="M116" s="100"/>
      <c r="N116" s="100"/>
      <c r="O116" s="46">
        <v>0</v>
      </c>
    </row>
    <row r="117" spans="1:15" s="25" customFormat="1">
      <c r="A117" s="97" t="s">
        <v>101</v>
      </c>
      <c r="B117" s="98" t="s">
        <v>48</v>
      </c>
      <c r="C117" s="42" t="s">
        <v>68</v>
      </c>
      <c r="D117" s="43">
        <v>19751.524579415858</v>
      </c>
      <c r="E117" s="43">
        <v>947.4799999999999</v>
      </c>
      <c r="F117" s="99">
        <f>Table323[[#This Row],[Single Family]]+Table323[[#This Row],[2-4 Units]]+Table323[[#This Row],[&gt;4 Units]]</f>
        <v>1</v>
      </c>
      <c r="G117" s="99">
        <v>1</v>
      </c>
      <c r="H117" s="99">
        <v>0</v>
      </c>
      <c r="I117" s="99">
        <v>0</v>
      </c>
      <c r="J117" s="101">
        <v>138.25</v>
      </c>
      <c r="K117" s="99">
        <f>SUM(Table323[[#This Row],[Single Family ]:[&gt;4 Units ]])</f>
        <v>9</v>
      </c>
      <c r="L117" s="100">
        <v>3</v>
      </c>
      <c r="M117" s="100">
        <v>6</v>
      </c>
      <c r="N117" s="100">
        <v>0</v>
      </c>
      <c r="O117" s="46">
        <v>809.22999999999979</v>
      </c>
    </row>
    <row r="118" spans="1:15" s="25" customFormat="1">
      <c r="A118" s="97" t="s">
        <v>101</v>
      </c>
      <c r="B118" s="98" t="s">
        <v>48</v>
      </c>
      <c r="C118" s="42" t="s">
        <v>68</v>
      </c>
      <c r="D118" s="43">
        <v>0</v>
      </c>
      <c r="E118" s="43">
        <v>0</v>
      </c>
      <c r="F118" s="99">
        <f>Table323[[#This Row],[Single Family]]+Table323[[#This Row],[2-4 Units]]+Table323[[#This Row],[&gt;4 Units]]</f>
        <v>0</v>
      </c>
      <c r="G118" s="99"/>
      <c r="H118" s="99"/>
      <c r="I118" s="99"/>
      <c r="J118" s="101">
        <v>0</v>
      </c>
      <c r="K118" s="99">
        <f>SUM(Table323[[#This Row],[Single Family ]:[&gt;4 Units ]])</f>
        <v>0</v>
      </c>
      <c r="L118" s="100"/>
      <c r="M118" s="100"/>
      <c r="N118" s="100"/>
      <c r="O118" s="46">
        <v>0</v>
      </c>
    </row>
    <row r="119" spans="1:15" s="25" customFormat="1">
      <c r="A119" s="97" t="s">
        <v>102</v>
      </c>
      <c r="B119" s="98" t="s">
        <v>48</v>
      </c>
      <c r="C119" s="42" t="s">
        <v>68</v>
      </c>
      <c r="D119" s="43">
        <v>27048.466601478158</v>
      </c>
      <c r="E119" s="43">
        <v>3298.98</v>
      </c>
      <c r="F119" s="99">
        <f>Table323[[#This Row],[Single Family]]+Table323[[#This Row],[2-4 Units]]+Table323[[#This Row],[&gt;4 Units]]</f>
        <v>4</v>
      </c>
      <c r="G119" s="99">
        <v>3</v>
      </c>
      <c r="H119" s="99">
        <v>1</v>
      </c>
      <c r="I119" s="99">
        <v>0</v>
      </c>
      <c r="J119" s="101">
        <v>1545.8</v>
      </c>
      <c r="K119" s="99">
        <f>SUM(Table323[[#This Row],[Single Family ]:[&gt;4 Units ]])</f>
        <v>11</v>
      </c>
      <c r="L119" s="100">
        <v>2</v>
      </c>
      <c r="M119" s="100">
        <v>9</v>
      </c>
      <c r="N119" s="100">
        <v>0</v>
      </c>
      <c r="O119" s="46">
        <v>1753.1799999999998</v>
      </c>
    </row>
    <row r="120" spans="1:15" s="25" customFormat="1">
      <c r="A120" s="97" t="s">
        <v>102</v>
      </c>
      <c r="B120" s="98" t="s">
        <v>48</v>
      </c>
      <c r="C120" s="42" t="s">
        <v>68</v>
      </c>
      <c r="D120" s="43">
        <v>4483.7125073957304</v>
      </c>
      <c r="E120" s="43">
        <v>0</v>
      </c>
      <c r="F120" s="99">
        <f>Table323[[#This Row],[Single Family]]+Table323[[#This Row],[2-4 Units]]+Table323[[#This Row],[&gt;4 Units]]</f>
        <v>0</v>
      </c>
      <c r="G120" s="99"/>
      <c r="H120" s="99"/>
      <c r="I120" s="99"/>
      <c r="J120" s="101">
        <v>0</v>
      </c>
      <c r="K120" s="99">
        <f>SUM(Table323[[#This Row],[Single Family ]:[&gt;4 Units ]])</f>
        <v>0</v>
      </c>
      <c r="L120" s="100"/>
      <c r="M120" s="100"/>
      <c r="N120" s="100"/>
      <c r="O120" s="46"/>
    </row>
    <row r="121" spans="1:15" s="25" customFormat="1">
      <c r="A121" s="97" t="s">
        <v>103</v>
      </c>
      <c r="B121" s="98" t="s">
        <v>48</v>
      </c>
      <c r="C121" s="42" t="s">
        <v>68</v>
      </c>
      <c r="D121" s="43">
        <v>22256.720459487649</v>
      </c>
      <c r="E121" s="43">
        <v>18418.460000000003</v>
      </c>
      <c r="F121" s="99">
        <f>Table323[[#This Row],[Single Family]]+Table323[[#This Row],[2-4 Units]]+Table323[[#This Row],[&gt;4 Units]]</f>
        <v>1</v>
      </c>
      <c r="G121" s="99">
        <v>1</v>
      </c>
      <c r="H121" s="99">
        <v>0</v>
      </c>
      <c r="I121" s="99">
        <v>0</v>
      </c>
      <c r="J121" s="101">
        <v>171.73</v>
      </c>
      <c r="K121" s="99">
        <f>SUM(Table323[[#This Row],[Single Family ]:[&gt;4 Units ]])</f>
        <v>7</v>
      </c>
      <c r="L121" s="100">
        <v>4</v>
      </c>
      <c r="M121" s="100">
        <v>3</v>
      </c>
      <c r="N121" s="100">
        <v>0</v>
      </c>
      <c r="O121" s="46">
        <v>18246.730000000003</v>
      </c>
    </row>
    <row r="122" spans="1:15" s="25" customFormat="1">
      <c r="A122" s="97" t="s">
        <v>103</v>
      </c>
      <c r="B122" s="98" t="s">
        <v>104</v>
      </c>
      <c r="C122" s="42" t="s">
        <v>68</v>
      </c>
      <c r="D122" s="43">
        <v>6835.07623707736</v>
      </c>
      <c r="E122" s="43">
        <v>0</v>
      </c>
      <c r="F122" s="99">
        <f>Table323[[#This Row],[Single Family]]+Table323[[#This Row],[2-4 Units]]+Table323[[#This Row],[&gt;4 Units]]</f>
        <v>0</v>
      </c>
      <c r="G122" s="99"/>
      <c r="H122" s="99"/>
      <c r="I122" s="99"/>
      <c r="J122" s="101">
        <v>0</v>
      </c>
      <c r="K122" s="99">
        <f>SUM(Table323[[#This Row],[Single Family ]:[&gt;4 Units ]])</f>
        <v>0</v>
      </c>
      <c r="L122" s="100"/>
      <c r="M122" s="100"/>
      <c r="N122" s="100"/>
      <c r="O122" s="46"/>
    </row>
    <row r="123" spans="1:15" s="25" customFormat="1">
      <c r="A123" s="97" t="s">
        <v>103</v>
      </c>
      <c r="B123" s="98" t="s">
        <v>48</v>
      </c>
      <c r="C123" s="42" t="s">
        <v>68</v>
      </c>
      <c r="D123" s="43">
        <v>0</v>
      </c>
      <c r="E123" s="43">
        <v>0</v>
      </c>
      <c r="F123" s="99">
        <f>Table323[[#This Row],[Single Family]]+Table323[[#This Row],[2-4 Units]]+Table323[[#This Row],[&gt;4 Units]]</f>
        <v>0</v>
      </c>
      <c r="G123" s="99"/>
      <c r="H123" s="99"/>
      <c r="I123" s="99"/>
      <c r="J123" s="101">
        <v>0</v>
      </c>
      <c r="K123" s="99">
        <f>SUM(Table323[[#This Row],[Single Family ]:[&gt;4 Units ]])</f>
        <v>0</v>
      </c>
      <c r="L123" s="100"/>
      <c r="M123" s="100"/>
      <c r="N123" s="100"/>
      <c r="O123" s="46"/>
    </row>
    <row r="124" spans="1:15" s="25" customFormat="1">
      <c r="A124" s="97" t="s">
        <v>103</v>
      </c>
      <c r="B124" s="98" t="s">
        <v>104</v>
      </c>
      <c r="C124" s="42" t="s">
        <v>68</v>
      </c>
      <c r="D124" s="43">
        <v>0</v>
      </c>
      <c r="E124" s="43">
        <v>0</v>
      </c>
      <c r="F124" s="99">
        <f>Table323[[#This Row],[Single Family]]+Table323[[#This Row],[2-4 Units]]+Table323[[#This Row],[&gt;4 Units]]</f>
        <v>0</v>
      </c>
      <c r="G124" s="99"/>
      <c r="H124" s="99"/>
      <c r="I124" s="99"/>
      <c r="J124" s="101">
        <v>0</v>
      </c>
      <c r="K124" s="99">
        <f>SUM(Table323[[#This Row],[Single Family ]:[&gt;4 Units ]])</f>
        <v>0</v>
      </c>
      <c r="L124" s="100"/>
      <c r="M124" s="100"/>
      <c r="N124" s="100"/>
      <c r="O124" s="46"/>
    </row>
    <row r="125" spans="1:15" s="25" customFormat="1">
      <c r="A125" s="97" t="s">
        <v>105</v>
      </c>
      <c r="B125" s="98" t="s">
        <v>48</v>
      </c>
      <c r="C125" s="42" t="s">
        <v>68</v>
      </c>
      <c r="D125" s="43">
        <v>42291.067023989599</v>
      </c>
      <c r="E125" s="43">
        <v>6796.3099999999995</v>
      </c>
      <c r="F125" s="99">
        <f>Table323[[#This Row],[Single Family]]+Table323[[#This Row],[2-4 Units]]+Table323[[#This Row],[&gt;4 Units]]</f>
        <v>6</v>
      </c>
      <c r="G125" s="99">
        <v>3</v>
      </c>
      <c r="H125" s="99">
        <v>3</v>
      </c>
      <c r="I125" s="99">
        <v>0</v>
      </c>
      <c r="J125" s="101">
        <v>4543.13</v>
      </c>
      <c r="K125" s="99">
        <f>SUM(Table323[[#This Row],[Single Family ]:[&gt;4 Units ]])</f>
        <v>13</v>
      </c>
      <c r="L125" s="100">
        <v>4</v>
      </c>
      <c r="M125" s="100">
        <v>9</v>
      </c>
      <c r="N125" s="100">
        <v>0</v>
      </c>
      <c r="O125" s="46">
        <v>2253.1799999999994</v>
      </c>
    </row>
    <row r="126" spans="1:15" s="25" customFormat="1">
      <c r="A126" s="97" t="s">
        <v>105</v>
      </c>
      <c r="B126" s="98" t="s">
        <v>72</v>
      </c>
      <c r="C126" s="42" t="s">
        <v>68</v>
      </c>
      <c r="D126" s="43">
        <v>54.116637161957115</v>
      </c>
      <c r="E126" s="43">
        <v>0</v>
      </c>
      <c r="F126" s="99">
        <f>Table323[[#This Row],[Single Family]]+Table323[[#This Row],[2-4 Units]]+Table323[[#This Row],[&gt;4 Units]]</f>
        <v>0</v>
      </c>
      <c r="G126" s="99"/>
      <c r="H126" s="99"/>
      <c r="I126" s="99"/>
      <c r="J126" s="101">
        <v>0</v>
      </c>
      <c r="K126" s="99">
        <f>SUM(Table323[[#This Row],[Single Family ]:[&gt;4 Units ]])</f>
        <v>0</v>
      </c>
      <c r="L126" s="100"/>
      <c r="M126" s="100"/>
      <c r="N126" s="100"/>
      <c r="O126" s="46"/>
    </row>
    <row r="127" spans="1:15" s="25" customFormat="1">
      <c r="A127" s="97" t="s">
        <v>105</v>
      </c>
      <c r="B127" s="98" t="s">
        <v>48</v>
      </c>
      <c r="C127" s="42" t="s">
        <v>68</v>
      </c>
      <c r="D127" s="43">
        <v>0</v>
      </c>
      <c r="E127" s="43">
        <v>0</v>
      </c>
      <c r="F127" s="99">
        <f>Table323[[#This Row],[Single Family]]+Table323[[#This Row],[2-4 Units]]+Table323[[#This Row],[&gt;4 Units]]</f>
        <v>0</v>
      </c>
      <c r="G127" s="99"/>
      <c r="H127" s="99"/>
      <c r="I127" s="99"/>
      <c r="J127" s="101">
        <v>0</v>
      </c>
      <c r="K127" s="99">
        <f>SUM(Table323[[#This Row],[Single Family ]:[&gt;4 Units ]])</f>
        <v>0</v>
      </c>
      <c r="L127" s="100"/>
      <c r="M127" s="100"/>
      <c r="N127" s="100"/>
      <c r="O127" s="46">
        <v>0</v>
      </c>
    </row>
    <row r="128" spans="1:15" s="25" customFormat="1">
      <c r="A128" s="97" t="s">
        <v>106</v>
      </c>
      <c r="B128" s="98" t="s">
        <v>48</v>
      </c>
      <c r="C128" s="42" t="s">
        <v>68</v>
      </c>
      <c r="D128" s="43">
        <v>43070.028972041371</v>
      </c>
      <c r="E128" s="43">
        <v>25712.059999999998</v>
      </c>
      <c r="F128" s="99">
        <f>Table323[[#This Row],[Single Family]]+Table323[[#This Row],[2-4 Units]]+Table323[[#This Row],[&gt;4 Units]]</f>
        <v>10</v>
      </c>
      <c r="G128" s="99">
        <v>5</v>
      </c>
      <c r="H128" s="99">
        <v>5</v>
      </c>
      <c r="I128" s="99">
        <v>0</v>
      </c>
      <c r="J128" s="101">
        <v>2113.11</v>
      </c>
      <c r="K128" s="99">
        <f>SUM(Table323[[#This Row],[Single Family ]:[&gt;4 Units ]])</f>
        <v>9</v>
      </c>
      <c r="L128" s="100">
        <v>3</v>
      </c>
      <c r="M128" s="100">
        <v>6</v>
      </c>
      <c r="N128" s="100">
        <v>0</v>
      </c>
      <c r="O128" s="46">
        <v>1598.95</v>
      </c>
    </row>
    <row r="129" spans="1:15" s="25" customFormat="1">
      <c r="A129" s="97" t="s">
        <v>106</v>
      </c>
      <c r="B129" s="98" t="s">
        <v>48</v>
      </c>
      <c r="C129" s="42" t="s">
        <v>68</v>
      </c>
      <c r="D129" s="43">
        <v>0</v>
      </c>
      <c r="E129" s="43">
        <v>0</v>
      </c>
      <c r="F129" s="99">
        <f>Table323[[#This Row],[Single Family]]+Table323[[#This Row],[2-4 Units]]+Table323[[#This Row],[&gt;4 Units]]</f>
        <v>0</v>
      </c>
      <c r="G129" s="99"/>
      <c r="H129" s="99"/>
      <c r="I129" s="99"/>
      <c r="J129" s="101">
        <v>0</v>
      </c>
      <c r="K129" s="99">
        <f>SUM(Table323[[#This Row],[Single Family ]:[&gt;4 Units ]])</f>
        <v>0</v>
      </c>
      <c r="L129" s="100"/>
      <c r="M129" s="100"/>
      <c r="N129" s="100"/>
      <c r="O129" s="46">
        <v>0</v>
      </c>
    </row>
    <row r="130" spans="1:15" s="25" customFormat="1">
      <c r="A130" s="97" t="s">
        <v>107</v>
      </c>
      <c r="B130" s="98" t="s">
        <v>48</v>
      </c>
      <c r="C130" s="42" t="s">
        <v>49</v>
      </c>
      <c r="D130" s="43">
        <v>209.7677565882824</v>
      </c>
      <c r="E130" s="43">
        <v>0</v>
      </c>
      <c r="F130" s="99">
        <f>Table323[[#This Row],[Single Family]]+Table323[[#This Row],[2-4 Units]]+Table323[[#This Row],[&gt;4 Units]]</f>
        <v>0</v>
      </c>
      <c r="G130" s="99"/>
      <c r="H130" s="99"/>
      <c r="I130" s="99"/>
      <c r="J130" s="101">
        <v>0</v>
      </c>
      <c r="K130" s="99">
        <f>SUM(Table323[[#This Row],[Single Family ]:[&gt;4 Units ]])</f>
        <v>0</v>
      </c>
      <c r="L130" s="100"/>
      <c r="M130" s="100"/>
      <c r="N130" s="100"/>
      <c r="O130" s="46"/>
    </row>
    <row r="131" spans="1:15" s="25" customFormat="1">
      <c r="A131" s="97" t="s">
        <v>107</v>
      </c>
      <c r="B131" s="98" t="s">
        <v>72</v>
      </c>
      <c r="C131" s="42" t="s">
        <v>49</v>
      </c>
      <c r="D131" s="43">
        <v>46002.622558864692</v>
      </c>
      <c r="E131" s="43">
        <v>30868.019999999997</v>
      </c>
      <c r="F131" s="99">
        <f>Table323[[#This Row],[Single Family]]+Table323[[#This Row],[2-4 Units]]+Table323[[#This Row],[&gt;4 Units]]</f>
        <v>27</v>
      </c>
      <c r="G131" s="99">
        <v>25</v>
      </c>
      <c r="H131" s="99">
        <v>2</v>
      </c>
      <c r="I131" s="99">
        <v>0</v>
      </c>
      <c r="J131" s="101">
        <v>16302.84</v>
      </c>
      <c r="K131" s="99">
        <f>SUM(Table323[[#This Row],[Single Family ]:[&gt;4 Units ]])</f>
        <v>13</v>
      </c>
      <c r="L131" s="100">
        <v>7</v>
      </c>
      <c r="M131" s="100">
        <v>6</v>
      </c>
      <c r="N131" s="100">
        <v>0</v>
      </c>
      <c r="O131" s="46">
        <v>14565.180000000002</v>
      </c>
    </row>
    <row r="132" spans="1:15" s="25" customFormat="1">
      <c r="A132" s="97" t="s">
        <v>107</v>
      </c>
      <c r="B132" s="98" t="s">
        <v>72</v>
      </c>
      <c r="C132" s="42" t="s">
        <v>49</v>
      </c>
      <c r="D132" s="43">
        <v>0</v>
      </c>
      <c r="E132" s="43">
        <v>3000</v>
      </c>
      <c r="F132" s="99">
        <f>Table323[[#This Row],[Single Family]]+Table323[[#This Row],[2-4 Units]]+Table323[[#This Row],[&gt;4 Units]]</f>
        <v>0</v>
      </c>
      <c r="G132" s="99"/>
      <c r="H132" s="99"/>
      <c r="I132" s="99"/>
      <c r="J132" s="101">
        <v>3000</v>
      </c>
      <c r="K132" s="99">
        <f>SUM(Table323[[#This Row],[Single Family ]:[&gt;4 Units ]])</f>
        <v>0</v>
      </c>
      <c r="L132" s="100"/>
      <c r="M132" s="100"/>
      <c r="N132" s="100"/>
      <c r="O132" s="46">
        <v>0</v>
      </c>
    </row>
    <row r="133" spans="1:15" s="25" customFormat="1">
      <c r="A133" s="97" t="s">
        <v>108</v>
      </c>
      <c r="B133" s="98" t="s">
        <v>72</v>
      </c>
      <c r="C133" s="42" t="s">
        <v>49</v>
      </c>
      <c r="D133" s="43">
        <v>43719.91336861629</v>
      </c>
      <c r="E133" s="43">
        <v>289728.50000000006</v>
      </c>
      <c r="F133" s="99">
        <f>Table323[[#This Row],[Single Family]]+Table323[[#This Row],[2-4 Units]]+Table323[[#This Row],[&gt;4 Units]]</f>
        <v>21</v>
      </c>
      <c r="G133" s="99">
        <v>21</v>
      </c>
      <c r="H133" s="99">
        <v>0</v>
      </c>
      <c r="I133" s="99">
        <v>0</v>
      </c>
      <c r="J133" s="101">
        <v>15526.26</v>
      </c>
      <c r="K133" s="99">
        <f>SUM(Table323[[#This Row],[Single Family ]:[&gt;4 Units ]])</f>
        <v>21</v>
      </c>
      <c r="L133" s="100">
        <v>13</v>
      </c>
      <c r="M133" s="100">
        <v>7</v>
      </c>
      <c r="N133" s="100">
        <v>1</v>
      </c>
      <c r="O133" s="46">
        <v>274202.24000000005</v>
      </c>
    </row>
    <row r="134" spans="1:15" s="25" customFormat="1">
      <c r="A134" s="97" t="s">
        <v>108</v>
      </c>
      <c r="B134" s="98" t="s">
        <v>72</v>
      </c>
      <c r="C134" s="42" t="s">
        <v>49</v>
      </c>
      <c r="D134" s="43">
        <v>0</v>
      </c>
      <c r="E134" s="43">
        <v>0</v>
      </c>
      <c r="F134" s="99">
        <f>Table323[[#This Row],[Single Family]]+Table323[[#This Row],[2-4 Units]]+Table323[[#This Row],[&gt;4 Units]]</f>
        <v>0</v>
      </c>
      <c r="G134" s="99"/>
      <c r="H134" s="99"/>
      <c r="I134" s="99"/>
      <c r="J134" s="101">
        <v>0</v>
      </c>
      <c r="K134" s="99">
        <f>SUM(Table323[[#This Row],[Single Family ]:[&gt;4 Units ]])</f>
        <v>0</v>
      </c>
      <c r="L134" s="100"/>
      <c r="M134" s="100"/>
      <c r="N134" s="100"/>
      <c r="O134" s="46">
        <v>0</v>
      </c>
    </row>
    <row r="135" spans="1:15" s="25" customFormat="1">
      <c r="A135" s="97" t="s">
        <v>109</v>
      </c>
      <c r="B135" s="98" t="s">
        <v>48</v>
      </c>
      <c r="C135" s="42" t="s">
        <v>49</v>
      </c>
      <c r="D135" s="43">
        <v>0</v>
      </c>
      <c r="E135" s="43">
        <v>0</v>
      </c>
      <c r="F135" s="99">
        <f>Table323[[#This Row],[Single Family]]+Table323[[#This Row],[2-4 Units]]+Table323[[#This Row],[&gt;4 Units]]</f>
        <v>0</v>
      </c>
      <c r="G135" s="99"/>
      <c r="H135" s="99"/>
      <c r="I135" s="99"/>
      <c r="J135" s="101">
        <v>0</v>
      </c>
      <c r="K135" s="99">
        <f>SUM(Table323[[#This Row],[Single Family ]:[&gt;4 Units ]])</f>
        <v>0</v>
      </c>
      <c r="L135" s="100"/>
      <c r="M135" s="100"/>
      <c r="N135" s="100"/>
      <c r="O135" s="46"/>
    </row>
    <row r="136" spans="1:15" s="25" customFormat="1">
      <c r="A136" s="97" t="s">
        <v>109</v>
      </c>
      <c r="B136" s="98" t="s">
        <v>72</v>
      </c>
      <c r="C136" s="42" t="s">
        <v>49</v>
      </c>
      <c r="D136" s="43">
        <v>60043.244548946466</v>
      </c>
      <c r="E136" s="43">
        <v>56480.920000000027</v>
      </c>
      <c r="F136" s="99">
        <f>Table323[[#This Row],[Single Family]]+Table323[[#This Row],[2-4 Units]]+Table323[[#This Row],[&gt;4 Units]]</f>
        <v>32</v>
      </c>
      <c r="G136" s="99">
        <v>27</v>
      </c>
      <c r="H136" s="99">
        <v>5</v>
      </c>
      <c r="I136" s="99">
        <v>0</v>
      </c>
      <c r="J136" s="101">
        <v>29243.1</v>
      </c>
      <c r="K136" s="99">
        <f>SUM(Table323[[#This Row],[Single Family ]:[&gt;4 Units ]])</f>
        <v>31</v>
      </c>
      <c r="L136" s="100">
        <v>17</v>
      </c>
      <c r="M136" s="100">
        <v>14</v>
      </c>
      <c r="N136" s="100">
        <v>0</v>
      </c>
      <c r="O136" s="46">
        <v>27237.819999999992</v>
      </c>
    </row>
    <row r="137" spans="1:15" s="25" customFormat="1">
      <c r="A137" s="97" t="s">
        <v>109</v>
      </c>
      <c r="B137" s="98" t="s">
        <v>72</v>
      </c>
      <c r="C137" s="42" t="s">
        <v>49</v>
      </c>
      <c r="D137" s="43">
        <v>0</v>
      </c>
      <c r="E137" s="43">
        <v>0</v>
      </c>
      <c r="F137" s="99">
        <f>Table323[[#This Row],[Single Family]]+Table323[[#This Row],[2-4 Units]]+Table323[[#This Row],[&gt;4 Units]]</f>
        <v>0</v>
      </c>
      <c r="G137" s="99"/>
      <c r="H137" s="99"/>
      <c r="I137" s="99"/>
      <c r="J137" s="101">
        <v>0</v>
      </c>
      <c r="K137" s="99">
        <f>SUM(Table323[[#This Row],[Single Family ]:[&gt;4 Units ]])</f>
        <v>0</v>
      </c>
      <c r="L137" s="100"/>
      <c r="M137" s="100"/>
      <c r="N137" s="100"/>
      <c r="O137" s="46">
        <v>0</v>
      </c>
    </row>
    <row r="138" spans="1:15" s="25" customFormat="1">
      <c r="A138" s="97" t="s">
        <v>110</v>
      </c>
      <c r="B138" s="98" t="s">
        <v>48</v>
      </c>
      <c r="C138" s="42" t="s">
        <v>49</v>
      </c>
      <c r="D138" s="43">
        <v>0</v>
      </c>
      <c r="E138" s="43">
        <v>0</v>
      </c>
      <c r="F138" s="99">
        <f>Table323[[#This Row],[Single Family]]+Table323[[#This Row],[2-4 Units]]+Table323[[#This Row],[&gt;4 Units]]</f>
        <v>0</v>
      </c>
      <c r="G138" s="99"/>
      <c r="H138" s="99"/>
      <c r="I138" s="99"/>
      <c r="J138" s="101">
        <v>0</v>
      </c>
      <c r="K138" s="99">
        <f>SUM(Table323[[#This Row],[Single Family ]:[&gt;4 Units ]])</f>
        <v>0</v>
      </c>
      <c r="L138" s="100"/>
      <c r="M138" s="100"/>
      <c r="N138" s="100"/>
      <c r="O138" s="46"/>
    </row>
    <row r="139" spans="1:15" s="25" customFormat="1">
      <c r="A139" s="97" t="s">
        <v>110</v>
      </c>
      <c r="B139" s="98" t="s">
        <v>72</v>
      </c>
      <c r="C139" s="42" t="s">
        <v>49</v>
      </c>
      <c r="D139" s="43">
        <v>53757.159943682571</v>
      </c>
      <c r="E139" s="43">
        <v>83835.760000000009</v>
      </c>
      <c r="F139" s="99">
        <f>Table323[[#This Row],[Single Family]]+Table323[[#This Row],[2-4 Units]]+Table323[[#This Row],[&gt;4 Units]]</f>
        <v>19</v>
      </c>
      <c r="G139" s="99">
        <v>19</v>
      </c>
      <c r="H139" s="99">
        <v>0</v>
      </c>
      <c r="I139" s="99">
        <v>0</v>
      </c>
      <c r="J139" s="101">
        <v>81849.41</v>
      </c>
      <c r="K139" s="99">
        <f>SUM(Table323[[#This Row],[Single Family ]:[&gt;4 Units ]])</f>
        <v>2</v>
      </c>
      <c r="L139" s="100">
        <v>1</v>
      </c>
      <c r="M139" s="100">
        <v>1</v>
      </c>
      <c r="N139" s="100">
        <v>0</v>
      </c>
      <c r="O139" s="46">
        <v>1986.3500000000001</v>
      </c>
    </row>
    <row r="140" spans="1:15" s="25" customFormat="1">
      <c r="A140" s="97" t="s">
        <v>110</v>
      </c>
      <c r="B140" s="98" t="s">
        <v>72</v>
      </c>
      <c r="C140" s="42" t="s">
        <v>49</v>
      </c>
      <c r="D140" s="43">
        <v>0</v>
      </c>
      <c r="E140" s="43">
        <v>0</v>
      </c>
      <c r="F140" s="99">
        <f>Table323[[#This Row],[Single Family]]+Table323[[#This Row],[2-4 Units]]+Table323[[#This Row],[&gt;4 Units]]</f>
        <v>0</v>
      </c>
      <c r="G140" s="99"/>
      <c r="H140" s="99"/>
      <c r="I140" s="99"/>
      <c r="J140" s="101">
        <v>0</v>
      </c>
      <c r="K140" s="99">
        <f>SUM(Table323[[#This Row],[Single Family ]:[&gt;4 Units ]])</f>
        <v>0</v>
      </c>
      <c r="L140" s="100"/>
      <c r="M140" s="100"/>
      <c r="N140" s="100"/>
      <c r="O140" s="46">
        <v>0</v>
      </c>
    </row>
    <row r="141" spans="1:15" s="25" customFormat="1">
      <c r="A141" s="97" t="s">
        <v>111</v>
      </c>
      <c r="B141" s="98" t="s">
        <v>72</v>
      </c>
      <c r="C141" s="42" t="s">
        <v>49</v>
      </c>
      <c r="D141" s="43">
        <v>33330.24846780402</v>
      </c>
      <c r="E141" s="43">
        <v>9345.65</v>
      </c>
      <c r="F141" s="99">
        <f>Table323[[#This Row],[Single Family]]+Table323[[#This Row],[2-4 Units]]+Table323[[#This Row],[&gt;4 Units]]</f>
        <v>17</v>
      </c>
      <c r="G141" s="99">
        <v>17</v>
      </c>
      <c r="H141" s="99">
        <v>0</v>
      </c>
      <c r="I141" s="99">
        <v>0</v>
      </c>
      <c r="J141" s="101">
        <v>7896.33</v>
      </c>
      <c r="K141" s="99">
        <f>SUM(Table323[[#This Row],[Single Family ]:[&gt;4 Units ]])</f>
        <v>6</v>
      </c>
      <c r="L141" s="100">
        <v>5</v>
      </c>
      <c r="M141" s="100">
        <v>1</v>
      </c>
      <c r="N141" s="100">
        <v>0</v>
      </c>
      <c r="O141" s="46">
        <v>1449.3199999999997</v>
      </c>
    </row>
    <row r="142" spans="1:15" s="25" customFormat="1">
      <c r="A142" s="97" t="s">
        <v>111</v>
      </c>
      <c r="B142" s="98" t="s">
        <v>72</v>
      </c>
      <c r="C142" s="42" t="s">
        <v>49</v>
      </c>
      <c r="D142" s="43">
        <v>0</v>
      </c>
      <c r="E142" s="43">
        <v>0</v>
      </c>
      <c r="F142" s="99">
        <f>Table323[[#This Row],[Single Family]]+Table323[[#This Row],[2-4 Units]]+Table323[[#This Row],[&gt;4 Units]]</f>
        <v>0</v>
      </c>
      <c r="G142" s="99"/>
      <c r="H142" s="99"/>
      <c r="I142" s="99"/>
      <c r="J142" s="101">
        <v>0</v>
      </c>
      <c r="K142" s="99">
        <f>SUM(Table323[[#This Row],[Single Family ]:[&gt;4 Units ]])</f>
        <v>0</v>
      </c>
      <c r="L142" s="100"/>
      <c r="M142" s="100"/>
      <c r="N142" s="100"/>
      <c r="O142" s="46">
        <v>0</v>
      </c>
    </row>
    <row r="143" spans="1:15" s="25" customFormat="1">
      <c r="A143" s="97" t="s">
        <v>112</v>
      </c>
      <c r="B143" s="98" t="s">
        <v>72</v>
      </c>
      <c r="C143" s="42" t="s">
        <v>49</v>
      </c>
      <c r="D143" s="43">
        <v>28592.268095851741</v>
      </c>
      <c r="E143" s="43">
        <v>20349.580000000002</v>
      </c>
      <c r="F143" s="99">
        <f>Table323[[#This Row],[Single Family]]+Table323[[#This Row],[2-4 Units]]+Table323[[#This Row],[&gt;4 Units]]</f>
        <v>8</v>
      </c>
      <c r="G143" s="99">
        <v>6</v>
      </c>
      <c r="H143" s="99">
        <v>2</v>
      </c>
      <c r="I143" s="99">
        <v>0</v>
      </c>
      <c r="J143" s="101">
        <v>10302.410000000002</v>
      </c>
      <c r="K143" s="99">
        <f>SUM(Table323[[#This Row],[Single Family ]:[&gt;4 Units ]])</f>
        <v>7</v>
      </c>
      <c r="L143" s="100">
        <v>5</v>
      </c>
      <c r="M143" s="100">
        <v>2</v>
      </c>
      <c r="N143" s="100">
        <v>0</v>
      </c>
      <c r="O143" s="46">
        <v>10047.170000000002</v>
      </c>
    </row>
    <row r="144" spans="1:15" s="25" customFormat="1">
      <c r="A144" s="97" t="s">
        <v>112</v>
      </c>
      <c r="B144" s="98" t="s">
        <v>72</v>
      </c>
      <c r="C144" s="42" t="s">
        <v>49</v>
      </c>
      <c r="D144" s="43">
        <v>0</v>
      </c>
      <c r="E144" s="43">
        <v>0</v>
      </c>
      <c r="F144" s="99">
        <f>Table323[[#This Row],[Single Family]]+Table323[[#This Row],[2-4 Units]]+Table323[[#This Row],[&gt;4 Units]]</f>
        <v>0</v>
      </c>
      <c r="G144" s="99"/>
      <c r="H144" s="99"/>
      <c r="I144" s="99"/>
      <c r="J144" s="101">
        <v>0</v>
      </c>
      <c r="K144" s="99">
        <f>SUM(Table323[[#This Row],[Single Family ]:[&gt;4 Units ]])</f>
        <v>0</v>
      </c>
      <c r="L144" s="100"/>
      <c r="M144" s="100"/>
      <c r="N144" s="100"/>
      <c r="O144" s="46"/>
    </row>
    <row r="145" spans="1:15" s="25" customFormat="1">
      <c r="A145" s="97" t="s">
        <v>113</v>
      </c>
      <c r="B145" s="98" t="s">
        <v>114</v>
      </c>
      <c r="C145" s="42" t="s">
        <v>49</v>
      </c>
      <c r="D145" s="43">
        <v>0</v>
      </c>
      <c r="E145" s="43">
        <v>0</v>
      </c>
      <c r="F145" s="99">
        <f>Table323[[#This Row],[Single Family]]+Table323[[#This Row],[2-4 Units]]+Table323[[#This Row],[&gt;4 Units]]</f>
        <v>0</v>
      </c>
      <c r="G145" s="99"/>
      <c r="H145" s="99"/>
      <c r="I145" s="99"/>
      <c r="J145" s="101">
        <v>0</v>
      </c>
      <c r="K145" s="99">
        <f>SUM(Table323[[#This Row],[Single Family ]:[&gt;4 Units ]])</f>
        <v>0</v>
      </c>
      <c r="L145" s="100"/>
      <c r="M145" s="100"/>
      <c r="N145" s="100"/>
      <c r="O145" s="46"/>
    </row>
    <row r="146" spans="1:15" s="25" customFormat="1">
      <c r="A146" s="97" t="s">
        <v>113</v>
      </c>
      <c r="B146" s="98" t="s">
        <v>72</v>
      </c>
      <c r="C146" s="42" t="s">
        <v>49</v>
      </c>
      <c r="D146" s="43">
        <v>62015.020834156865</v>
      </c>
      <c r="E146" s="43">
        <v>53878.7</v>
      </c>
      <c r="F146" s="99">
        <f>Table323[[#This Row],[Single Family]]+Table323[[#This Row],[2-4 Units]]+Table323[[#This Row],[&gt;4 Units]]</f>
        <v>38</v>
      </c>
      <c r="G146" s="99">
        <v>38</v>
      </c>
      <c r="H146" s="99">
        <v>0</v>
      </c>
      <c r="I146" s="99">
        <v>0</v>
      </c>
      <c r="J146" s="101">
        <v>33150.229999999996</v>
      </c>
      <c r="K146" s="99">
        <f>SUM(Table323[[#This Row],[Single Family ]:[&gt;4 Units ]])</f>
        <v>11</v>
      </c>
      <c r="L146" s="100">
        <v>11</v>
      </c>
      <c r="M146" s="100">
        <v>0</v>
      </c>
      <c r="N146" s="100">
        <v>0</v>
      </c>
      <c r="O146" s="46">
        <v>20728.469999999998</v>
      </c>
    </row>
    <row r="147" spans="1:15" s="25" customFormat="1">
      <c r="A147" s="97" t="s">
        <v>113</v>
      </c>
      <c r="B147" s="98" t="s">
        <v>72</v>
      </c>
      <c r="C147" s="42" t="s">
        <v>49</v>
      </c>
      <c r="D147" s="43">
        <v>0</v>
      </c>
      <c r="E147" s="43">
        <v>0</v>
      </c>
      <c r="F147" s="99">
        <f>Table323[[#This Row],[Single Family]]+Table323[[#This Row],[2-4 Units]]+Table323[[#This Row],[&gt;4 Units]]</f>
        <v>0</v>
      </c>
      <c r="G147" s="99"/>
      <c r="H147" s="99"/>
      <c r="I147" s="99"/>
      <c r="J147" s="101">
        <v>0</v>
      </c>
      <c r="K147" s="99">
        <f>SUM(Table323[[#This Row],[Single Family ]:[&gt;4 Units ]])</f>
        <v>0</v>
      </c>
      <c r="L147" s="100"/>
      <c r="M147" s="100"/>
      <c r="N147" s="100"/>
      <c r="O147" s="46">
        <v>0</v>
      </c>
    </row>
    <row r="148" spans="1:15" s="25" customFormat="1">
      <c r="A148" s="97" t="s">
        <v>115</v>
      </c>
      <c r="B148" s="98" t="s">
        <v>48</v>
      </c>
      <c r="C148" s="42" t="s">
        <v>49</v>
      </c>
      <c r="D148" s="43">
        <v>0</v>
      </c>
      <c r="E148" s="43">
        <v>0</v>
      </c>
      <c r="F148" s="99">
        <f>Table323[[#This Row],[Single Family]]+Table323[[#This Row],[2-4 Units]]+Table323[[#This Row],[&gt;4 Units]]</f>
        <v>0</v>
      </c>
      <c r="G148" s="99"/>
      <c r="H148" s="99"/>
      <c r="I148" s="99"/>
      <c r="J148" s="101">
        <v>0</v>
      </c>
      <c r="K148" s="99">
        <f>SUM(Table323[[#This Row],[Single Family ]:[&gt;4 Units ]])</f>
        <v>0</v>
      </c>
      <c r="L148" s="100"/>
      <c r="M148" s="100"/>
      <c r="N148" s="100"/>
      <c r="O148" s="46"/>
    </row>
    <row r="149" spans="1:15" s="25" customFormat="1">
      <c r="A149" s="97" t="s">
        <v>115</v>
      </c>
      <c r="B149" s="98" t="s">
        <v>72</v>
      </c>
      <c r="C149" s="42" t="s">
        <v>49</v>
      </c>
      <c r="D149" s="43">
        <v>61031.180185885525</v>
      </c>
      <c r="E149" s="43">
        <v>58052.97</v>
      </c>
      <c r="F149" s="99">
        <f>Table323[[#This Row],[Single Family]]+Table323[[#This Row],[2-4 Units]]+Table323[[#This Row],[&gt;4 Units]]</f>
        <v>36</v>
      </c>
      <c r="G149" s="99">
        <v>35</v>
      </c>
      <c r="H149" s="99">
        <v>1</v>
      </c>
      <c r="I149" s="99">
        <v>0</v>
      </c>
      <c r="J149" s="101">
        <v>25848.459999999995</v>
      </c>
      <c r="K149" s="99">
        <f>SUM(Table323[[#This Row],[Single Family ]:[&gt;4 Units ]])</f>
        <v>21</v>
      </c>
      <c r="L149" s="100">
        <v>20</v>
      </c>
      <c r="M149" s="100">
        <v>1</v>
      </c>
      <c r="N149" s="100">
        <v>0</v>
      </c>
      <c r="O149" s="46">
        <v>32204.510000000006</v>
      </c>
    </row>
    <row r="150" spans="1:15" s="25" customFormat="1">
      <c r="A150" s="97" t="s">
        <v>116</v>
      </c>
      <c r="B150" s="98" t="s">
        <v>48</v>
      </c>
      <c r="C150" s="42" t="s">
        <v>49</v>
      </c>
      <c r="D150" s="43">
        <v>46.942327816309501</v>
      </c>
      <c r="E150" s="43">
        <v>0</v>
      </c>
      <c r="F150" s="99">
        <f>Table323[[#This Row],[Single Family]]+Table323[[#This Row],[2-4 Units]]+Table323[[#This Row],[&gt;4 Units]]</f>
        <v>0</v>
      </c>
      <c r="G150" s="99"/>
      <c r="H150" s="99"/>
      <c r="I150" s="99"/>
      <c r="J150" s="101">
        <v>0</v>
      </c>
      <c r="K150" s="99">
        <f>SUM(Table323[[#This Row],[Single Family ]:[&gt;4 Units ]])</f>
        <v>0</v>
      </c>
      <c r="L150" s="100"/>
      <c r="M150" s="100"/>
      <c r="N150" s="100"/>
      <c r="O150" s="46"/>
    </row>
    <row r="151" spans="1:15" s="25" customFormat="1">
      <c r="A151" s="97" t="s">
        <v>116</v>
      </c>
      <c r="B151" s="98" t="s">
        <v>72</v>
      </c>
      <c r="C151" s="42" t="s">
        <v>49</v>
      </c>
      <c r="D151" s="43">
        <v>51990.026908385029</v>
      </c>
      <c r="E151" s="43">
        <v>35234.749999999985</v>
      </c>
      <c r="F151" s="99">
        <f>Table323[[#This Row],[Single Family]]+Table323[[#This Row],[2-4 Units]]+Table323[[#This Row],[&gt;4 Units]]</f>
        <v>30</v>
      </c>
      <c r="G151" s="99">
        <v>30</v>
      </c>
      <c r="H151" s="99">
        <v>0</v>
      </c>
      <c r="I151" s="99">
        <v>0</v>
      </c>
      <c r="J151" s="101">
        <v>31380.029999999995</v>
      </c>
      <c r="K151" s="99">
        <f>SUM(Table323[[#This Row],[Single Family ]:[&gt;4 Units ]])</f>
        <v>6</v>
      </c>
      <c r="L151" s="100">
        <v>6</v>
      </c>
      <c r="M151" s="100">
        <v>0</v>
      </c>
      <c r="N151" s="100">
        <v>0</v>
      </c>
      <c r="O151" s="46">
        <v>3854.7199999999993</v>
      </c>
    </row>
    <row r="152" spans="1:15" s="25" customFormat="1">
      <c r="A152" s="97" t="s">
        <v>116</v>
      </c>
      <c r="B152" s="98" t="s">
        <v>72</v>
      </c>
      <c r="C152" s="42" t="s">
        <v>49</v>
      </c>
      <c r="D152" s="43">
        <v>0</v>
      </c>
      <c r="E152" s="43">
        <v>0</v>
      </c>
      <c r="F152" s="99">
        <f>Table323[[#This Row],[Single Family]]+Table323[[#This Row],[2-4 Units]]+Table323[[#This Row],[&gt;4 Units]]</f>
        <v>0</v>
      </c>
      <c r="G152" s="99"/>
      <c r="H152" s="99"/>
      <c r="I152" s="99"/>
      <c r="J152" s="101">
        <v>0</v>
      </c>
      <c r="K152" s="99">
        <f>SUM(Table323[[#This Row],[Single Family ]:[&gt;4 Units ]])</f>
        <v>0</v>
      </c>
      <c r="L152" s="100"/>
      <c r="M152" s="100"/>
      <c r="N152" s="100"/>
      <c r="O152" s="46"/>
    </row>
    <row r="153" spans="1:15" s="25" customFormat="1">
      <c r="A153" s="97" t="s">
        <v>117</v>
      </c>
      <c r="B153" s="98" t="s">
        <v>72</v>
      </c>
      <c r="C153" s="42" t="s">
        <v>49</v>
      </c>
      <c r="D153" s="43">
        <v>57936.979971877801</v>
      </c>
      <c r="E153" s="43">
        <v>34003.589999999997</v>
      </c>
      <c r="F153" s="99">
        <f>Table323[[#This Row],[Single Family]]+Table323[[#This Row],[2-4 Units]]+Table323[[#This Row],[&gt;4 Units]]</f>
        <v>28</v>
      </c>
      <c r="G153" s="99">
        <v>28</v>
      </c>
      <c r="H153" s="99">
        <v>0</v>
      </c>
      <c r="I153" s="99">
        <v>0</v>
      </c>
      <c r="J153" s="101">
        <v>24871.890000000003</v>
      </c>
      <c r="K153" s="99">
        <f>SUM(Table323[[#This Row],[Single Family ]:[&gt;4 Units ]])</f>
        <v>7</v>
      </c>
      <c r="L153" s="100">
        <v>7</v>
      </c>
      <c r="M153" s="100">
        <v>0</v>
      </c>
      <c r="N153" s="100">
        <v>0</v>
      </c>
      <c r="O153" s="46">
        <v>9131.7000000000007</v>
      </c>
    </row>
    <row r="154" spans="1:15" s="25" customFormat="1">
      <c r="A154" s="97" t="s">
        <v>117</v>
      </c>
      <c r="B154" s="98" t="s">
        <v>51</v>
      </c>
      <c r="C154" s="42" t="s">
        <v>49</v>
      </c>
      <c r="D154" s="43">
        <v>249.34649147903977</v>
      </c>
      <c r="E154" s="43">
        <v>0</v>
      </c>
      <c r="F154" s="99">
        <f>Table323[[#This Row],[Single Family]]+Table323[[#This Row],[2-4 Units]]+Table323[[#This Row],[&gt;4 Units]]</f>
        <v>0</v>
      </c>
      <c r="G154" s="99"/>
      <c r="H154" s="99"/>
      <c r="I154" s="99"/>
      <c r="J154" s="101">
        <v>0</v>
      </c>
      <c r="K154" s="99">
        <f>SUM(Table323[[#This Row],[Single Family ]:[&gt;4 Units ]])</f>
        <v>0</v>
      </c>
      <c r="L154" s="100"/>
      <c r="M154" s="100"/>
      <c r="N154" s="100"/>
      <c r="O154" s="46"/>
    </row>
    <row r="155" spans="1:15" s="25" customFormat="1">
      <c r="A155" s="97" t="s">
        <v>117</v>
      </c>
      <c r="B155" s="98" t="s">
        <v>72</v>
      </c>
      <c r="C155" s="42" t="s">
        <v>49</v>
      </c>
      <c r="D155" s="43">
        <v>0</v>
      </c>
      <c r="E155" s="43">
        <v>0</v>
      </c>
      <c r="F155" s="99">
        <f>Table323[[#This Row],[Single Family]]+Table323[[#This Row],[2-4 Units]]+Table323[[#This Row],[&gt;4 Units]]</f>
        <v>0</v>
      </c>
      <c r="G155" s="99"/>
      <c r="H155" s="99"/>
      <c r="I155" s="99"/>
      <c r="J155" s="101">
        <v>0</v>
      </c>
      <c r="K155" s="99">
        <f>SUM(Table323[[#This Row],[Single Family ]:[&gt;4 Units ]])</f>
        <v>0</v>
      </c>
      <c r="L155" s="100"/>
      <c r="M155" s="100"/>
      <c r="N155" s="100"/>
      <c r="O155" s="46">
        <v>0</v>
      </c>
    </row>
    <row r="156" spans="1:15" s="25" customFormat="1">
      <c r="A156" s="97" t="s">
        <v>118</v>
      </c>
      <c r="B156" s="98" t="s">
        <v>48</v>
      </c>
      <c r="C156" s="42" t="s">
        <v>49</v>
      </c>
      <c r="D156" s="43">
        <v>106.50663874137101</v>
      </c>
      <c r="E156" s="43">
        <v>0</v>
      </c>
      <c r="F156" s="99">
        <f>Table323[[#This Row],[Single Family]]+Table323[[#This Row],[2-4 Units]]+Table323[[#This Row],[&gt;4 Units]]</f>
        <v>0</v>
      </c>
      <c r="G156" s="99"/>
      <c r="H156" s="99"/>
      <c r="I156" s="99"/>
      <c r="J156" s="101">
        <v>0</v>
      </c>
      <c r="K156" s="99">
        <f>SUM(Table323[[#This Row],[Single Family ]:[&gt;4 Units ]])</f>
        <v>0</v>
      </c>
      <c r="L156" s="100"/>
      <c r="M156" s="100"/>
      <c r="N156" s="100"/>
      <c r="O156" s="46"/>
    </row>
    <row r="157" spans="1:15" s="25" customFormat="1">
      <c r="A157" s="97" t="s">
        <v>118</v>
      </c>
      <c r="B157" s="98" t="s">
        <v>72</v>
      </c>
      <c r="C157" s="42" t="s">
        <v>49</v>
      </c>
      <c r="D157" s="43">
        <v>77057.880913142275</v>
      </c>
      <c r="E157" s="43">
        <v>87118.670000000013</v>
      </c>
      <c r="F157" s="99">
        <f>Table323[[#This Row],[Single Family]]+Table323[[#This Row],[2-4 Units]]+Table323[[#This Row],[&gt;4 Units]]</f>
        <v>28</v>
      </c>
      <c r="G157" s="99">
        <v>28</v>
      </c>
      <c r="H157" s="99">
        <v>0</v>
      </c>
      <c r="I157" s="99">
        <v>0</v>
      </c>
      <c r="J157" s="101">
        <v>68411.900000000009</v>
      </c>
      <c r="K157" s="99">
        <f>SUM(Table323[[#This Row],[Single Family ]:[&gt;4 Units ]])</f>
        <v>5</v>
      </c>
      <c r="L157" s="100">
        <v>5</v>
      </c>
      <c r="M157" s="100">
        <v>0</v>
      </c>
      <c r="N157" s="100">
        <v>0</v>
      </c>
      <c r="O157" s="46">
        <v>18706.77</v>
      </c>
    </row>
    <row r="158" spans="1:15" s="25" customFormat="1">
      <c r="A158" s="97" t="s">
        <v>118</v>
      </c>
      <c r="B158" s="98" t="s">
        <v>72</v>
      </c>
      <c r="C158" s="42" t="s">
        <v>49</v>
      </c>
      <c r="D158" s="43">
        <v>0</v>
      </c>
      <c r="E158" s="43">
        <v>0</v>
      </c>
      <c r="F158" s="99">
        <f>Table323[[#This Row],[Single Family]]+Table323[[#This Row],[2-4 Units]]+Table323[[#This Row],[&gt;4 Units]]</f>
        <v>0</v>
      </c>
      <c r="G158" s="99"/>
      <c r="H158" s="99"/>
      <c r="I158" s="99"/>
      <c r="J158" s="101">
        <v>0</v>
      </c>
      <c r="K158" s="99">
        <f>SUM(Table323[[#This Row],[Single Family ]:[&gt;4 Units ]])</f>
        <v>0</v>
      </c>
      <c r="L158" s="100"/>
      <c r="M158" s="100"/>
      <c r="N158" s="100"/>
      <c r="O158" s="46"/>
    </row>
    <row r="159" spans="1:15" s="25" customFormat="1">
      <c r="A159" s="97" t="s">
        <v>119</v>
      </c>
      <c r="B159" s="98" t="s">
        <v>72</v>
      </c>
      <c r="C159" s="42" t="s">
        <v>49</v>
      </c>
      <c r="D159" s="43">
        <v>75183.973472087775</v>
      </c>
      <c r="E159" s="43">
        <v>41153.170000000006</v>
      </c>
      <c r="F159" s="99">
        <f>Table323[[#This Row],[Single Family]]+Table323[[#This Row],[2-4 Units]]+Table323[[#This Row],[&gt;4 Units]]</f>
        <v>26</v>
      </c>
      <c r="G159" s="99">
        <v>24</v>
      </c>
      <c r="H159" s="99">
        <v>2</v>
      </c>
      <c r="I159" s="99">
        <v>0</v>
      </c>
      <c r="J159" s="101">
        <v>37205.039999999994</v>
      </c>
      <c r="K159" s="99">
        <f>SUM(Table323[[#This Row],[Single Family ]:[&gt;4 Units ]])</f>
        <v>5</v>
      </c>
      <c r="L159" s="100">
        <v>4</v>
      </c>
      <c r="M159" s="100">
        <v>1</v>
      </c>
      <c r="N159" s="100">
        <v>0</v>
      </c>
      <c r="O159" s="46">
        <v>3948.13</v>
      </c>
    </row>
    <row r="160" spans="1:15" s="25" customFormat="1">
      <c r="A160" s="97" t="s">
        <v>119</v>
      </c>
      <c r="B160" s="98" t="s">
        <v>72</v>
      </c>
      <c r="C160" s="42" t="s">
        <v>49</v>
      </c>
      <c r="D160" s="43">
        <v>0</v>
      </c>
      <c r="E160" s="43">
        <v>0</v>
      </c>
      <c r="F160" s="99">
        <f>Table323[[#This Row],[Single Family]]+Table323[[#This Row],[2-4 Units]]+Table323[[#This Row],[&gt;4 Units]]</f>
        <v>0</v>
      </c>
      <c r="G160" s="99"/>
      <c r="H160" s="99"/>
      <c r="I160" s="99"/>
      <c r="J160" s="101">
        <v>0</v>
      </c>
      <c r="K160" s="99">
        <f>SUM(Table323[[#This Row],[Single Family ]:[&gt;4 Units ]])</f>
        <v>0</v>
      </c>
      <c r="L160" s="100"/>
      <c r="M160" s="100"/>
      <c r="N160" s="100"/>
      <c r="O160" s="46">
        <v>0</v>
      </c>
    </row>
    <row r="161" spans="1:15" s="25" customFormat="1">
      <c r="A161" s="97" t="s">
        <v>120</v>
      </c>
      <c r="B161" s="98" t="s">
        <v>50</v>
      </c>
      <c r="C161" s="42" t="s">
        <v>49</v>
      </c>
      <c r="D161" s="43">
        <v>308.19060146592813</v>
      </c>
      <c r="E161" s="43">
        <v>0</v>
      </c>
      <c r="F161" s="99">
        <f>Table323[[#This Row],[Single Family]]+Table323[[#This Row],[2-4 Units]]+Table323[[#This Row],[&gt;4 Units]]</f>
        <v>0</v>
      </c>
      <c r="G161" s="99"/>
      <c r="H161" s="99"/>
      <c r="I161" s="99"/>
      <c r="J161" s="101">
        <v>0</v>
      </c>
      <c r="K161" s="99">
        <f>SUM(Table323[[#This Row],[Single Family ]:[&gt;4 Units ]])</f>
        <v>0</v>
      </c>
      <c r="L161" s="100"/>
      <c r="M161" s="100"/>
      <c r="N161" s="100"/>
      <c r="O161" s="46"/>
    </row>
    <row r="162" spans="1:15" s="25" customFormat="1">
      <c r="A162" s="97" t="s">
        <v>120</v>
      </c>
      <c r="B162" s="98" t="s">
        <v>51</v>
      </c>
      <c r="C162" s="42" t="s">
        <v>49</v>
      </c>
      <c r="D162" s="43">
        <v>67347.882564367508</v>
      </c>
      <c r="E162" s="43">
        <v>76745.219999999987</v>
      </c>
      <c r="F162" s="99">
        <f>Table323[[#This Row],[Single Family]]+Table323[[#This Row],[2-4 Units]]+Table323[[#This Row],[&gt;4 Units]]</f>
        <v>40</v>
      </c>
      <c r="G162" s="99">
        <v>40</v>
      </c>
      <c r="H162" s="99">
        <v>0</v>
      </c>
      <c r="I162" s="99">
        <v>0</v>
      </c>
      <c r="J162" s="101">
        <v>71712.339999999982</v>
      </c>
      <c r="K162" s="99">
        <f>SUM(Table323[[#This Row],[Single Family ]:[&gt;4 Units ]])</f>
        <v>2</v>
      </c>
      <c r="L162" s="100">
        <v>2</v>
      </c>
      <c r="M162" s="100">
        <v>0</v>
      </c>
      <c r="N162" s="100">
        <v>0</v>
      </c>
      <c r="O162" s="46">
        <v>5032.880000000001</v>
      </c>
    </row>
    <row r="163" spans="1:15" s="25" customFormat="1">
      <c r="A163" s="97" t="s">
        <v>120</v>
      </c>
      <c r="B163" s="98" t="s">
        <v>51</v>
      </c>
      <c r="C163" s="42" t="s">
        <v>49</v>
      </c>
      <c r="D163" s="43">
        <v>0</v>
      </c>
      <c r="E163" s="43">
        <v>0</v>
      </c>
      <c r="F163" s="99">
        <f>Table323[[#This Row],[Single Family]]+Table323[[#This Row],[2-4 Units]]+Table323[[#This Row],[&gt;4 Units]]</f>
        <v>0</v>
      </c>
      <c r="G163" s="99"/>
      <c r="H163" s="99"/>
      <c r="I163" s="99"/>
      <c r="J163" s="101">
        <v>0</v>
      </c>
      <c r="K163" s="99">
        <f>SUM(Table323[[#This Row],[Single Family ]:[&gt;4 Units ]])</f>
        <v>0</v>
      </c>
      <c r="L163" s="100"/>
      <c r="M163" s="100"/>
      <c r="N163" s="100"/>
      <c r="O163" s="46">
        <v>0</v>
      </c>
    </row>
    <row r="164" spans="1:15" s="25" customFormat="1">
      <c r="A164" s="97" t="s">
        <v>121</v>
      </c>
      <c r="B164" s="98" t="s">
        <v>48</v>
      </c>
      <c r="C164" s="42" t="s">
        <v>49</v>
      </c>
      <c r="D164" s="43">
        <v>0</v>
      </c>
      <c r="E164" s="43">
        <v>0</v>
      </c>
      <c r="F164" s="99">
        <f>Table323[[#This Row],[Single Family]]+Table323[[#This Row],[2-4 Units]]+Table323[[#This Row],[&gt;4 Units]]</f>
        <v>0</v>
      </c>
      <c r="G164" s="99"/>
      <c r="H164" s="99"/>
      <c r="I164" s="99"/>
      <c r="J164" s="101">
        <v>0</v>
      </c>
      <c r="K164" s="99">
        <f>SUM(Table323[[#This Row],[Single Family ]:[&gt;4 Units ]])</f>
        <v>0</v>
      </c>
      <c r="L164" s="100"/>
      <c r="M164" s="100"/>
      <c r="N164" s="100"/>
      <c r="O164" s="46"/>
    </row>
    <row r="165" spans="1:15" s="25" customFormat="1">
      <c r="A165" s="97" t="s">
        <v>121</v>
      </c>
      <c r="B165" s="98" t="s">
        <v>51</v>
      </c>
      <c r="C165" s="42" t="s">
        <v>49</v>
      </c>
      <c r="D165" s="43">
        <v>119838.83692528818</v>
      </c>
      <c r="E165" s="43">
        <v>125336.9</v>
      </c>
      <c r="F165" s="99">
        <f>Table323[[#This Row],[Single Family]]+Table323[[#This Row],[2-4 Units]]+Table323[[#This Row],[&gt;4 Units]]</f>
        <v>78</v>
      </c>
      <c r="G165" s="99">
        <v>78</v>
      </c>
      <c r="H165" s="99">
        <v>0</v>
      </c>
      <c r="I165" s="99">
        <v>0</v>
      </c>
      <c r="J165" s="101">
        <v>117537.77</v>
      </c>
      <c r="K165" s="99">
        <f>SUM(Table323[[#This Row],[Single Family ]:[&gt;4 Units ]])</f>
        <v>7</v>
      </c>
      <c r="L165" s="100">
        <v>7</v>
      </c>
      <c r="M165" s="100">
        <v>0</v>
      </c>
      <c r="N165" s="100">
        <v>0</v>
      </c>
      <c r="O165" s="46">
        <v>7799.13</v>
      </c>
    </row>
    <row r="166" spans="1:15" s="25" customFormat="1">
      <c r="A166" s="97" t="s">
        <v>121</v>
      </c>
      <c r="B166" s="98" t="s">
        <v>51</v>
      </c>
      <c r="C166" s="42" t="s">
        <v>49</v>
      </c>
      <c r="D166" s="43">
        <v>0</v>
      </c>
      <c r="E166" s="43">
        <v>0</v>
      </c>
      <c r="F166" s="99">
        <f>Table323[[#This Row],[Single Family]]+Table323[[#This Row],[2-4 Units]]+Table323[[#This Row],[&gt;4 Units]]</f>
        <v>0</v>
      </c>
      <c r="G166" s="99"/>
      <c r="H166" s="99"/>
      <c r="I166" s="99"/>
      <c r="J166" s="101">
        <v>0</v>
      </c>
      <c r="K166" s="99">
        <f>SUM(Table323[[#This Row],[Single Family ]:[&gt;4 Units ]])</f>
        <v>0</v>
      </c>
      <c r="L166" s="100"/>
      <c r="M166" s="100"/>
      <c r="N166" s="100"/>
      <c r="O166" s="46"/>
    </row>
    <row r="167" spans="1:15" s="25" customFormat="1">
      <c r="A167" s="97" t="s">
        <v>122</v>
      </c>
      <c r="B167" s="98" t="s">
        <v>48</v>
      </c>
      <c r="C167" s="42" t="s">
        <v>49</v>
      </c>
      <c r="D167" s="43">
        <v>139.73283202362703</v>
      </c>
      <c r="E167" s="43">
        <v>0</v>
      </c>
      <c r="F167" s="99">
        <f>Table323[[#This Row],[Single Family]]+Table323[[#This Row],[2-4 Units]]+Table323[[#This Row],[&gt;4 Units]]</f>
        <v>0</v>
      </c>
      <c r="G167" s="99"/>
      <c r="H167" s="99"/>
      <c r="I167" s="99"/>
      <c r="J167" s="101">
        <v>0</v>
      </c>
      <c r="K167" s="99">
        <f>SUM(Table323[[#This Row],[Single Family ]:[&gt;4 Units ]])</f>
        <v>0</v>
      </c>
      <c r="L167" s="100"/>
      <c r="M167" s="100"/>
      <c r="N167" s="100"/>
      <c r="O167" s="46"/>
    </row>
    <row r="168" spans="1:15" s="25" customFormat="1">
      <c r="A168" s="97" t="s">
        <v>122</v>
      </c>
      <c r="B168" s="98" t="s">
        <v>51</v>
      </c>
      <c r="C168" s="42" t="s">
        <v>49</v>
      </c>
      <c r="D168" s="43">
        <v>74756.275681612169</v>
      </c>
      <c r="E168" s="43">
        <v>106738.91999999997</v>
      </c>
      <c r="F168" s="99">
        <f>Table323[[#This Row],[Single Family]]+Table323[[#This Row],[2-4 Units]]+Table323[[#This Row],[&gt;4 Units]]</f>
        <v>59</v>
      </c>
      <c r="G168" s="99">
        <v>59</v>
      </c>
      <c r="H168" s="99">
        <v>0</v>
      </c>
      <c r="I168" s="99">
        <v>0</v>
      </c>
      <c r="J168" s="101">
        <v>86798.239999999976</v>
      </c>
      <c r="K168" s="99">
        <f>SUM(Table323[[#This Row],[Single Family ]:[&gt;4 Units ]])</f>
        <v>10</v>
      </c>
      <c r="L168" s="100">
        <v>10</v>
      </c>
      <c r="M168" s="100">
        <v>0</v>
      </c>
      <c r="N168" s="100">
        <v>0</v>
      </c>
      <c r="O168" s="46">
        <v>19940.68</v>
      </c>
    </row>
    <row r="169" spans="1:15" s="25" customFormat="1">
      <c r="A169" s="97" t="s">
        <v>122</v>
      </c>
      <c r="B169" s="98" t="s">
        <v>51</v>
      </c>
      <c r="C169" s="42" t="s">
        <v>49</v>
      </c>
      <c r="D169" s="43">
        <v>1285.6510080926309</v>
      </c>
      <c r="E169" s="43">
        <v>0</v>
      </c>
      <c r="F169" s="99">
        <f>Table323[[#This Row],[Single Family]]+Table323[[#This Row],[2-4 Units]]+Table323[[#This Row],[&gt;4 Units]]</f>
        <v>0</v>
      </c>
      <c r="G169" s="99"/>
      <c r="H169" s="99"/>
      <c r="I169" s="99"/>
      <c r="J169" s="101">
        <v>0</v>
      </c>
      <c r="K169" s="99">
        <f>SUM(Table323[[#This Row],[Single Family ]:[&gt;4 Units ]])</f>
        <v>0</v>
      </c>
      <c r="L169" s="100"/>
      <c r="M169" s="100"/>
      <c r="N169" s="100"/>
      <c r="O169" s="46"/>
    </row>
    <row r="170" spans="1:15" s="25" customFormat="1">
      <c r="A170" s="97" t="s">
        <v>123</v>
      </c>
      <c r="B170" s="98" t="s">
        <v>48</v>
      </c>
      <c r="C170" s="42" t="s">
        <v>49</v>
      </c>
      <c r="D170" s="43">
        <v>0</v>
      </c>
      <c r="E170" s="43">
        <v>0</v>
      </c>
      <c r="F170" s="99">
        <f>Table323[[#This Row],[Single Family]]+Table323[[#This Row],[2-4 Units]]+Table323[[#This Row],[&gt;4 Units]]</f>
        <v>0</v>
      </c>
      <c r="G170" s="99"/>
      <c r="H170" s="99"/>
      <c r="I170" s="99"/>
      <c r="J170" s="101">
        <v>0</v>
      </c>
      <c r="K170" s="99">
        <f>SUM(Table323[[#This Row],[Single Family ]:[&gt;4 Units ]])</f>
        <v>0</v>
      </c>
      <c r="L170" s="100"/>
      <c r="M170" s="100"/>
      <c r="N170" s="100"/>
      <c r="O170" s="46"/>
    </row>
    <row r="171" spans="1:15" s="25" customFormat="1">
      <c r="A171" s="97" t="s">
        <v>123</v>
      </c>
      <c r="B171" s="98" t="s">
        <v>51</v>
      </c>
      <c r="C171" s="42" t="s">
        <v>49</v>
      </c>
      <c r="D171" s="43">
        <v>93212.389606888406</v>
      </c>
      <c r="E171" s="43">
        <v>114029.45</v>
      </c>
      <c r="F171" s="99">
        <f>Table323[[#This Row],[Single Family]]+Table323[[#This Row],[2-4 Units]]+Table323[[#This Row],[&gt;4 Units]]</f>
        <v>50</v>
      </c>
      <c r="G171" s="99">
        <v>50</v>
      </c>
      <c r="H171" s="99">
        <v>0</v>
      </c>
      <c r="I171" s="99">
        <v>0</v>
      </c>
      <c r="J171" s="101">
        <v>72431.37999999999</v>
      </c>
      <c r="K171" s="99">
        <f>SUM(Table323[[#This Row],[Single Family ]:[&gt;4 Units ]])</f>
        <v>5</v>
      </c>
      <c r="L171" s="100">
        <v>5</v>
      </c>
      <c r="M171" s="100">
        <v>0</v>
      </c>
      <c r="N171" s="100">
        <v>0</v>
      </c>
      <c r="O171" s="46">
        <v>41598.07</v>
      </c>
    </row>
    <row r="172" spans="1:15" s="25" customFormat="1">
      <c r="A172" s="97" t="s">
        <v>123</v>
      </c>
      <c r="B172" s="98" t="s">
        <v>51</v>
      </c>
      <c r="C172" s="42" t="s">
        <v>49</v>
      </c>
      <c r="D172" s="43">
        <v>0</v>
      </c>
      <c r="E172" s="43">
        <v>0</v>
      </c>
      <c r="F172" s="99">
        <f>Table323[[#This Row],[Single Family]]+Table323[[#This Row],[2-4 Units]]+Table323[[#This Row],[&gt;4 Units]]</f>
        <v>0</v>
      </c>
      <c r="G172" s="99"/>
      <c r="H172" s="99"/>
      <c r="I172" s="99"/>
      <c r="J172" s="101">
        <v>0</v>
      </c>
      <c r="K172" s="99">
        <f>SUM(Table323[[#This Row],[Single Family ]:[&gt;4 Units ]])</f>
        <v>0</v>
      </c>
      <c r="L172" s="100"/>
      <c r="M172" s="100"/>
      <c r="N172" s="100"/>
      <c r="O172" s="46">
        <v>0</v>
      </c>
    </row>
    <row r="173" spans="1:15" s="25" customFormat="1">
      <c r="A173" s="97" t="s">
        <v>124</v>
      </c>
      <c r="B173" s="98" t="s">
        <v>48</v>
      </c>
      <c r="C173" s="42" t="s">
        <v>49</v>
      </c>
      <c r="D173" s="43">
        <v>335.04116977627984</v>
      </c>
      <c r="E173" s="43">
        <v>0</v>
      </c>
      <c r="F173" s="99">
        <f>Table323[[#This Row],[Single Family]]+Table323[[#This Row],[2-4 Units]]+Table323[[#This Row],[&gt;4 Units]]</f>
        <v>0</v>
      </c>
      <c r="G173" s="99"/>
      <c r="H173" s="99"/>
      <c r="I173" s="99"/>
      <c r="J173" s="101">
        <v>0</v>
      </c>
      <c r="K173" s="99">
        <f>SUM(Table323[[#This Row],[Single Family ]:[&gt;4 Units ]])</f>
        <v>0</v>
      </c>
      <c r="L173" s="100"/>
      <c r="M173" s="100"/>
      <c r="N173" s="100"/>
      <c r="O173" s="46"/>
    </row>
    <row r="174" spans="1:15" s="25" customFormat="1">
      <c r="A174" s="97" t="s">
        <v>124</v>
      </c>
      <c r="B174" s="98" t="s">
        <v>125</v>
      </c>
      <c r="C174" s="42" t="s">
        <v>45</v>
      </c>
      <c r="D174" s="43">
        <v>0</v>
      </c>
      <c r="E174" s="43">
        <v>605</v>
      </c>
      <c r="F174" s="99">
        <f>Table323[[#This Row],[Single Family]]+Table323[[#This Row],[2-4 Units]]+Table323[[#This Row],[&gt;4 Units]]</f>
        <v>0</v>
      </c>
      <c r="G174" s="99"/>
      <c r="H174" s="99"/>
      <c r="I174" s="99"/>
      <c r="J174" s="101">
        <v>605</v>
      </c>
      <c r="K174" s="99">
        <f>SUM(Table323[[#This Row],[Single Family ]:[&gt;4 Units ]])</f>
        <v>0</v>
      </c>
      <c r="L174" s="100"/>
      <c r="M174" s="100"/>
      <c r="N174" s="100"/>
      <c r="O174" s="46">
        <v>0</v>
      </c>
    </row>
    <row r="175" spans="1:15" s="25" customFormat="1">
      <c r="A175" s="97" t="s">
        <v>124</v>
      </c>
      <c r="B175" s="98" t="s">
        <v>126</v>
      </c>
      <c r="C175" s="42" t="s">
        <v>49</v>
      </c>
      <c r="D175" s="43">
        <v>0</v>
      </c>
      <c r="E175" s="43">
        <v>0</v>
      </c>
      <c r="F175" s="99">
        <f>Table323[[#This Row],[Single Family]]+Table323[[#This Row],[2-4 Units]]+Table323[[#This Row],[&gt;4 Units]]</f>
        <v>0</v>
      </c>
      <c r="G175" s="99"/>
      <c r="H175" s="99"/>
      <c r="I175" s="99"/>
      <c r="J175" s="101">
        <v>0</v>
      </c>
      <c r="K175" s="99">
        <f>SUM(Table323[[#This Row],[Single Family ]:[&gt;4 Units ]])</f>
        <v>0</v>
      </c>
      <c r="L175" s="100"/>
      <c r="M175" s="100"/>
      <c r="N175" s="100"/>
      <c r="O175" s="46"/>
    </row>
    <row r="176" spans="1:15" s="25" customFormat="1">
      <c r="A176" s="97" t="s">
        <v>124</v>
      </c>
      <c r="B176" s="98" t="s">
        <v>72</v>
      </c>
      <c r="C176" s="42" t="s">
        <v>49</v>
      </c>
      <c r="D176" s="43">
        <v>116.30321816959766</v>
      </c>
      <c r="E176" s="43">
        <v>0</v>
      </c>
      <c r="F176" s="99">
        <f>Table323[[#This Row],[Single Family]]+Table323[[#This Row],[2-4 Units]]+Table323[[#This Row],[&gt;4 Units]]</f>
        <v>0</v>
      </c>
      <c r="G176" s="99"/>
      <c r="H176" s="99"/>
      <c r="I176" s="99"/>
      <c r="J176" s="101">
        <v>0</v>
      </c>
      <c r="K176" s="99">
        <f>SUM(Table323[[#This Row],[Single Family ]:[&gt;4 Units ]])</f>
        <v>0</v>
      </c>
      <c r="L176" s="100"/>
      <c r="M176" s="100"/>
      <c r="N176" s="100"/>
      <c r="O176" s="46"/>
    </row>
    <row r="177" spans="1:15" s="25" customFormat="1">
      <c r="A177" s="97" t="s">
        <v>124</v>
      </c>
      <c r="B177" s="98" t="s">
        <v>51</v>
      </c>
      <c r="C177" s="42" t="s">
        <v>49</v>
      </c>
      <c r="D177" s="43">
        <v>73956.746456768247</v>
      </c>
      <c r="E177" s="43">
        <v>136646.46</v>
      </c>
      <c r="F177" s="99">
        <f>Table323[[#This Row],[Single Family]]+Table323[[#This Row],[2-4 Units]]+Table323[[#This Row],[&gt;4 Units]]</f>
        <v>44</v>
      </c>
      <c r="G177" s="99">
        <v>44</v>
      </c>
      <c r="H177" s="99">
        <v>0</v>
      </c>
      <c r="I177" s="99">
        <v>0</v>
      </c>
      <c r="J177" s="101">
        <v>68836.319999999992</v>
      </c>
      <c r="K177" s="99">
        <f>SUM(Table323[[#This Row],[Single Family ]:[&gt;4 Units ]])</f>
        <v>6</v>
      </c>
      <c r="L177" s="100">
        <v>6</v>
      </c>
      <c r="M177" s="100">
        <v>0</v>
      </c>
      <c r="N177" s="100">
        <v>0</v>
      </c>
      <c r="O177" s="46">
        <v>67810.14</v>
      </c>
    </row>
    <row r="178" spans="1:15" s="25" customFormat="1">
      <c r="A178" s="97" t="s">
        <v>124</v>
      </c>
      <c r="B178" s="98" t="s">
        <v>51</v>
      </c>
      <c r="C178" s="42" t="s">
        <v>49</v>
      </c>
      <c r="D178" s="43">
        <v>0</v>
      </c>
      <c r="E178" s="43">
        <v>0</v>
      </c>
      <c r="F178" s="99">
        <f>Table323[[#This Row],[Single Family]]+Table323[[#This Row],[2-4 Units]]+Table323[[#This Row],[&gt;4 Units]]</f>
        <v>0</v>
      </c>
      <c r="G178" s="99"/>
      <c r="H178" s="99"/>
      <c r="I178" s="99"/>
      <c r="J178" s="101">
        <v>0</v>
      </c>
      <c r="K178" s="99">
        <f>SUM(Table323[[#This Row],[Single Family ]:[&gt;4 Units ]])</f>
        <v>0</v>
      </c>
      <c r="L178" s="100"/>
      <c r="M178" s="100"/>
      <c r="N178" s="100"/>
      <c r="O178" s="46">
        <v>0</v>
      </c>
    </row>
    <row r="179" spans="1:15" s="25" customFormat="1">
      <c r="A179" s="97" t="s">
        <v>127</v>
      </c>
      <c r="B179" s="98" t="s">
        <v>126</v>
      </c>
      <c r="C179" s="42" t="s">
        <v>49</v>
      </c>
      <c r="D179" s="43">
        <v>39.186317712906671</v>
      </c>
      <c r="E179" s="43">
        <v>0</v>
      </c>
      <c r="F179" s="99">
        <f>Table323[[#This Row],[Single Family]]+Table323[[#This Row],[2-4 Units]]+Table323[[#This Row],[&gt;4 Units]]</f>
        <v>0</v>
      </c>
      <c r="G179" s="99"/>
      <c r="H179" s="99"/>
      <c r="I179" s="99"/>
      <c r="J179" s="101">
        <v>0</v>
      </c>
      <c r="K179" s="99">
        <f>SUM(Table323[[#This Row],[Single Family ]:[&gt;4 Units ]])</f>
        <v>0</v>
      </c>
      <c r="L179" s="100"/>
      <c r="M179" s="100"/>
      <c r="N179" s="100"/>
      <c r="O179" s="46"/>
    </row>
    <row r="180" spans="1:15" s="25" customFormat="1">
      <c r="A180" s="97" t="s">
        <v>127</v>
      </c>
      <c r="B180" s="98" t="s">
        <v>51</v>
      </c>
      <c r="C180" s="42" t="s">
        <v>49</v>
      </c>
      <c r="D180" s="43">
        <v>63026.302984841648</v>
      </c>
      <c r="E180" s="43">
        <v>149705.74000000002</v>
      </c>
      <c r="F180" s="99">
        <f>Table323[[#This Row],[Single Family]]+Table323[[#This Row],[2-4 Units]]+Table323[[#This Row],[&gt;4 Units]]</f>
        <v>32</v>
      </c>
      <c r="G180" s="99">
        <v>31</v>
      </c>
      <c r="H180" s="99">
        <v>0</v>
      </c>
      <c r="I180" s="99">
        <v>1</v>
      </c>
      <c r="J180" s="101">
        <v>57975.579999999994</v>
      </c>
      <c r="K180" s="99">
        <f>SUM(Table323[[#This Row],[Single Family ]:[&gt;4 Units ]])</f>
        <v>5</v>
      </c>
      <c r="L180" s="100">
        <v>4</v>
      </c>
      <c r="M180" s="100">
        <v>0</v>
      </c>
      <c r="N180" s="100">
        <v>1</v>
      </c>
      <c r="O180" s="46">
        <v>91730.16</v>
      </c>
    </row>
    <row r="181" spans="1:15" s="25" customFormat="1">
      <c r="A181" s="97" t="s">
        <v>127</v>
      </c>
      <c r="B181" s="98" t="s">
        <v>51</v>
      </c>
      <c r="C181" s="42" t="s">
        <v>49</v>
      </c>
      <c r="D181" s="43">
        <v>0</v>
      </c>
      <c r="E181" s="43">
        <v>0</v>
      </c>
      <c r="F181" s="99">
        <f>Table323[[#This Row],[Single Family]]+Table323[[#This Row],[2-4 Units]]+Table323[[#This Row],[&gt;4 Units]]</f>
        <v>0</v>
      </c>
      <c r="G181" s="99"/>
      <c r="H181" s="99"/>
      <c r="I181" s="99"/>
      <c r="J181" s="101">
        <v>0</v>
      </c>
      <c r="K181" s="99">
        <f>SUM(Table323[[#This Row],[Single Family ]:[&gt;4 Units ]])</f>
        <v>0</v>
      </c>
      <c r="L181" s="100"/>
      <c r="M181" s="100"/>
      <c r="N181" s="100"/>
      <c r="O181" s="46">
        <v>0</v>
      </c>
    </row>
    <row r="182" spans="1:15" s="25" customFormat="1">
      <c r="A182" s="97" t="s">
        <v>128</v>
      </c>
      <c r="B182" s="98" t="s">
        <v>48</v>
      </c>
      <c r="C182" s="42" t="s">
        <v>49</v>
      </c>
      <c r="D182" s="43">
        <v>0</v>
      </c>
      <c r="E182" s="43">
        <v>0</v>
      </c>
      <c r="F182" s="99">
        <f>Table323[[#This Row],[Single Family]]+Table323[[#This Row],[2-4 Units]]+Table323[[#This Row],[&gt;4 Units]]</f>
        <v>0</v>
      </c>
      <c r="G182" s="99"/>
      <c r="H182" s="99"/>
      <c r="I182" s="99"/>
      <c r="J182" s="101">
        <v>0</v>
      </c>
      <c r="K182" s="99">
        <f>SUM(Table323[[#This Row],[Single Family ]:[&gt;4 Units ]])</f>
        <v>0</v>
      </c>
      <c r="L182" s="100"/>
      <c r="M182" s="100"/>
      <c r="N182" s="100"/>
      <c r="O182" s="46"/>
    </row>
    <row r="183" spans="1:15" s="25" customFormat="1">
      <c r="A183" s="97" t="s">
        <v>128</v>
      </c>
      <c r="B183" s="98" t="s">
        <v>126</v>
      </c>
      <c r="C183" s="42" t="s">
        <v>49</v>
      </c>
      <c r="D183" s="43">
        <v>326.23255830170086</v>
      </c>
      <c r="E183" s="43">
        <v>0</v>
      </c>
      <c r="F183" s="99">
        <f>Table323[[#This Row],[Single Family]]+Table323[[#This Row],[2-4 Units]]+Table323[[#This Row],[&gt;4 Units]]</f>
        <v>0</v>
      </c>
      <c r="G183" s="99"/>
      <c r="H183" s="99"/>
      <c r="I183" s="99"/>
      <c r="J183" s="101">
        <v>0</v>
      </c>
      <c r="K183" s="99">
        <f>SUM(Table323[[#This Row],[Single Family ]:[&gt;4 Units ]])</f>
        <v>0</v>
      </c>
      <c r="L183" s="100"/>
      <c r="M183" s="100"/>
      <c r="N183" s="100"/>
      <c r="O183" s="46"/>
    </row>
    <row r="184" spans="1:15" s="25" customFormat="1">
      <c r="A184" s="97" t="s">
        <v>128</v>
      </c>
      <c r="B184" s="98" t="s">
        <v>51</v>
      </c>
      <c r="C184" s="42" t="s">
        <v>49</v>
      </c>
      <c r="D184" s="43">
        <v>92919.858759155235</v>
      </c>
      <c r="E184" s="43">
        <v>164257.07999999999</v>
      </c>
      <c r="F184" s="99">
        <f>Table323[[#This Row],[Single Family]]+Table323[[#This Row],[2-4 Units]]+Table323[[#This Row],[&gt;4 Units]]</f>
        <v>72</v>
      </c>
      <c r="G184" s="99">
        <v>72</v>
      </c>
      <c r="H184" s="99">
        <v>0</v>
      </c>
      <c r="I184" s="99">
        <v>0</v>
      </c>
      <c r="J184" s="101">
        <v>139801.38</v>
      </c>
      <c r="K184" s="99">
        <f>SUM(Table323[[#This Row],[Single Family ]:[&gt;4 Units ]])</f>
        <v>2</v>
      </c>
      <c r="L184" s="100">
        <v>2</v>
      </c>
      <c r="M184" s="100">
        <v>0</v>
      </c>
      <c r="N184" s="100">
        <v>0</v>
      </c>
      <c r="O184" s="46">
        <v>24455.7</v>
      </c>
    </row>
    <row r="185" spans="1:15" s="25" customFormat="1">
      <c r="A185" s="97" t="s">
        <v>128</v>
      </c>
      <c r="B185" s="98" t="s">
        <v>51</v>
      </c>
      <c r="C185" s="42" t="s">
        <v>49</v>
      </c>
      <c r="D185" s="43">
        <v>1507.9899643901786</v>
      </c>
      <c r="E185" s="43">
        <v>4500</v>
      </c>
      <c r="F185" s="99">
        <f>Table323[[#This Row],[Single Family]]+Table323[[#This Row],[2-4 Units]]+Table323[[#This Row],[&gt;4 Units]]</f>
        <v>0</v>
      </c>
      <c r="G185" s="99"/>
      <c r="H185" s="99"/>
      <c r="I185" s="99"/>
      <c r="J185" s="101">
        <v>4500</v>
      </c>
      <c r="K185" s="99">
        <f>SUM(Table323[[#This Row],[Single Family ]:[&gt;4 Units ]])</f>
        <v>0</v>
      </c>
      <c r="L185" s="100"/>
      <c r="M185" s="100"/>
      <c r="N185" s="100"/>
      <c r="O185" s="46">
        <v>0</v>
      </c>
    </row>
    <row r="186" spans="1:15" s="25" customFormat="1">
      <c r="A186" s="97" t="s">
        <v>129</v>
      </c>
      <c r="B186" s="98" t="s">
        <v>126</v>
      </c>
      <c r="C186" s="42" t="s">
        <v>45</v>
      </c>
      <c r="D186" s="43">
        <v>233.10503698869979</v>
      </c>
      <c r="E186" s="43">
        <v>0</v>
      </c>
      <c r="F186" s="99">
        <f>Table323[[#This Row],[Single Family]]+Table323[[#This Row],[2-4 Units]]+Table323[[#This Row],[&gt;4 Units]]</f>
        <v>0</v>
      </c>
      <c r="G186" s="99"/>
      <c r="H186" s="99"/>
      <c r="I186" s="99"/>
      <c r="J186" s="101">
        <v>0</v>
      </c>
      <c r="K186" s="99">
        <f>SUM(Table323[[#This Row],[Single Family ]:[&gt;4 Units ]])</f>
        <v>0</v>
      </c>
      <c r="L186" s="100"/>
      <c r="M186" s="100"/>
      <c r="N186" s="100"/>
      <c r="O186" s="46"/>
    </row>
    <row r="187" spans="1:15" s="25" customFormat="1">
      <c r="A187" s="97" t="s">
        <v>129</v>
      </c>
      <c r="B187" s="98" t="s">
        <v>51</v>
      </c>
      <c r="C187" s="42" t="s">
        <v>45</v>
      </c>
      <c r="D187" s="43">
        <v>51.194283355139277</v>
      </c>
      <c r="E187" s="43">
        <v>0</v>
      </c>
      <c r="F187" s="99">
        <f>Table323[[#This Row],[Single Family]]+Table323[[#This Row],[2-4 Units]]+Table323[[#This Row],[&gt;4 Units]]</f>
        <v>0</v>
      </c>
      <c r="G187" s="99"/>
      <c r="H187" s="99"/>
      <c r="I187" s="99"/>
      <c r="J187" s="101">
        <v>0</v>
      </c>
      <c r="K187" s="99">
        <f>SUM(Table323[[#This Row],[Single Family ]:[&gt;4 Units ]])</f>
        <v>0</v>
      </c>
      <c r="L187" s="100"/>
      <c r="M187" s="100"/>
      <c r="N187" s="100"/>
      <c r="O187" s="46"/>
    </row>
    <row r="188" spans="1:15" s="25" customFormat="1">
      <c r="A188" s="97" t="s">
        <v>130</v>
      </c>
      <c r="B188" s="98" t="s">
        <v>126</v>
      </c>
      <c r="C188" s="42" t="s">
        <v>45</v>
      </c>
      <c r="D188" s="43">
        <v>463.14921999016377</v>
      </c>
      <c r="E188" s="43">
        <v>0</v>
      </c>
      <c r="F188" s="99">
        <f>Table323[[#This Row],[Single Family]]+Table323[[#This Row],[2-4 Units]]+Table323[[#This Row],[&gt;4 Units]]</f>
        <v>0</v>
      </c>
      <c r="G188" s="99"/>
      <c r="H188" s="99"/>
      <c r="I188" s="99"/>
      <c r="J188" s="101">
        <v>0</v>
      </c>
      <c r="K188" s="99">
        <f>SUM(Table323[[#This Row],[Single Family ]:[&gt;4 Units ]])</f>
        <v>0</v>
      </c>
      <c r="L188" s="100"/>
      <c r="M188" s="100"/>
      <c r="N188" s="100"/>
      <c r="O188" s="46"/>
    </row>
    <row r="189" spans="1:15" s="25" customFormat="1">
      <c r="A189" s="97" t="s">
        <v>131</v>
      </c>
      <c r="B189" s="98" t="s">
        <v>44</v>
      </c>
      <c r="C189" s="42" t="s">
        <v>49</v>
      </c>
      <c r="D189" s="43">
        <v>91277.403586269967</v>
      </c>
      <c r="E189" s="43">
        <v>47999.200000000012</v>
      </c>
      <c r="F189" s="99">
        <f>Table323[[#This Row],[Single Family]]+Table323[[#This Row],[2-4 Units]]+Table323[[#This Row],[&gt;4 Units]]</f>
        <v>32</v>
      </c>
      <c r="G189" s="99">
        <v>32</v>
      </c>
      <c r="H189" s="99">
        <v>0</v>
      </c>
      <c r="I189" s="99">
        <v>0</v>
      </c>
      <c r="J189" s="101">
        <v>47999.200000000012</v>
      </c>
      <c r="K189" s="99">
        <f>SUM(Table323[[#This Row],[Single Family ]:[&gt;4 Units ]])</f>
        <v>0</v>
      </c>
      <c r="L189" s="100"/>
      <c r="M189" s="100"/>
      <c r="N189" s="100"/>
      <c r="O189" s="46">
        <v>0</v>
      </c>
    </row>
    <row r="190" spans="1:15" s="25" customFormat="1">
      <c r="A190" s="97" t="s">
        <v>131</v>
      </c>
      <c r="B190" s="98" t="s">
        <v>50</v>
      </c>
      <c r="C190" s="42" t="s">
        <v>49</v>
      </c>
      <c r="D190" s="43">
        <v>95.842124849192103</v>
      </c>
      <c r="E190" s="43">
        <v>0</v>
      </c>
      <c r="F190" s="99">
        <f>Table323[[#This Row],[Single Family]]+Table323[[#This Row],[2-4 Units]]+Table323[[#This Row],[&gt;4 Units]]</f>
        <v>0</v>
      </c>
      <c r="G190" s="99"/>
      <c r="H190" s="99"/>
      <c r="I190" s="99"/>
      <c r="J190" s="101">
        <v>0</v>
      </c>
      <c r="K190" s="99">
        <f>SUM(Table323[[#This Row],[Single Family ]:[&gt;4 Units ]])</f>
        <v>0</v>
      </c>
      <c r="L190" s="100"/>
      <c r="M190" s="100"/>
      <c r="N190" s="100"/>
      <c r="O190" s="46"/>
    </row>
    <row r="191" spans="1:15" s="25" customFormat="1">
      <c r="A191" s="97" t="s">
        <v>131</v>
      </c>
      <c r="B191" s="98" t="s">
        <v>51</v>
      </c>
      <c r="C191" s="42" t="s">
        <v>49</v>
      </c>
      <c r="D191" s="43">
        <v>340.90896075331852</v>
      </c>
      <c r="E191" s="43">
        <v>0</v>
      </c>
      <c r="F191" s="99">
        <f>Table323[[#This Row],[Single Family]]+Table323[[#This Row],[2-4 Units]]+Table323[[#This Row],[&gt;4 Units]]</f>
        <v>0</v>
      </c>
      <c r="G191" s="99"/>
      <c r="H191" s="99"/>
      <c r="I191" s="99"/>
      <c r="J191" s="101">
        <v>0</v>
      </c>
      <c r="K191" s="99">
        <f>SUM(Table323[[#This Row],[Single Family ]:[&gt;4 Units ]])</f>
        <v>0</v>
      </c>
      <c r="L191" s="100"/>
      <c r="M191" s="100"/>
      <c r="N191" s="100"/>
      <c r="O191" s="46"/>
    </row>
    <row r="192" spans="1:15" s="25" customFormat="1">
      <c r="A192" s="97" t="s">
        <v>131</v>
      </c>
      <c r="B192" s="98" t="s">
        <v>44</v>
      </c>
      <c r="C192" s="42" t="s">
        <v>49</v>
      </c>
      <c r="D192" s="43">
        <v>0</v>
      </c>
      <c r="E192" s="43">
        <v>0</v>
      </c>
      <c r="F192" s="99">
        <f>Table323[[#This Row],[Single Family]]+Table323[[#This Row],[2-4 Units]]+Table323[[#This Row],[&gt;4 Units]]</f>
        <v>0</v>
      </c>
      <c r="G192" s="99"/>
      <c r="H192" s="99"/>
      <c r="I192" s="99"/>
      <c r="J192" s="101">
        <v>0</v>
      </c>
      <c r="K192" s="99">
        <f>SUM(Table323[[#This Row],[Single Family ]:[&gt;4 Units ]])</f>
        <v>0</v>
      </c>
      <c r="L192" s="100"/>
      <c r="M192" s="100"/>
      <c r="N192" s="100"/>
      <c r="O192" s="46">
        <v>0</v>
      </c>
    </row>
    <row r="193" spans="1:15" s="25" customFormat="1">
      <c r="A193" s="97" t="s">
        <v>132</v>
      </c>
      <c r="B193" s="98" t="s">
        <v>44</v>
      </c>
      <c r="C193" s="42" t="s">
        <v>49</v>
      </c>
      <c r="D193" s="43">
        <v>81860.277719006815</v>
      </c>
      <c r="E193" s="43">
        <v>105440.02999999998</v>
      </c>
      <c r="F193" s="99">
        <f>Table323[[#This Row],[Single Family]]+Table323[[#This Row],[2-4 Units]]+Table323[[#This Row],[&gt;4 Units]]</f>
        <v>33</v>
      </c>
      <c r="G193" s="99">
        <v>33</v>
      </c>
      <c r="H193" s="99">
        <v>0</v>
      </c>
      <c r="I193" s="99">
        <v>0</v>
      </c>
      <c r="J193" s="101">
        <v>104108.71</v>
      </c>
      <c r="K193" s="99">
        <f>SUM(Table323[[#This Row],[Single Family ]:[&gt;4 Units ]])</f>
        <v>1</v>
      </c>
      <c r="L193" s="100">
        <v>1</v>
      </c>
      <c r="M193" s="100">
        <v>0</v>
      </c>
      <c r="N193" s="100">
        <v>0</v>
      </c>
      <c r="O193" s="46">
        <v>1331.32</v>
      </c>
    </row>
    <row r="194" spans="1:15" s="25" customFormat="1">
      <c r="A194" s="97" t="s">
        <v>132</v>
      </c>
      <c r="B194" s="98" t="s">
        <v>51</v>
      </c>
      <c r="C194" s="42" t="s">
        <v>49</v>
      </c>
      <c r="D194" s="43">
        <v>62.052697499903232</v>
      </c>
      <c r="E194" s="43">
        <v>0</v>
      </c>
      <c r="F194" s="99">
        <f>Table323[[#This Row],[Single Family]]+Table323[[#This Row],[2-4 Units]]+Table323[[#This Row],[&gt;4 Units]]</f>
        <v>0</v>
      </c>
      <c r="G194" s="99"/>
      <c r="H194" s="99"/>
      <c r="I194" s="99"/>
      <c r="J194" s="101">
        <v>0</v>
      </c>
      <c r="K194" s="99">
        <f>SUM(Table323[[#This Row],[Single Family ]:[&gt;4 Units ]])</f>
        <v>0</v>
      </c>
      <c r="L194" s="100"/>
      <c r="M194" s="100"/>
      <c r="N194" s="100"/>
      <c r="O194" s="46"/>
    </row>
    <row r="195" spans="1:15" s="25" customFormat="1">
      <c r="A195" s="97" t="s">
        <v>132</v>
      </c>
      <c r="B195" s="98" t="s">
        <v>44</v>
      </c>
      <c r="C195" s="42" t="s">
        <v>49</v>
      </c>
      <c r="D195" s="43">
        <v>0</v>
      </c>
      <c r="E195" s="43">
        <v>0</v>
      </c>
      <c r="F195" s="99">
        <f>Table323[[#This Row],[Single Family]]+Table323[[#This Row],[2-4 Units]]+Table323[[#This Row],[&gt;4 Units]]</f>
        <v>0</v>
      </c>
      <c r="G195" s="99"/>
      <c r="H195" s="99"/>
      <c r="I195" s="99"/>
      <c r="J195" s="101">
        <v>0</v>
      </c>
      <c r="K195" s="99">
        <f>SUM(Table323[[#This Row],[Single Family ]:[&gt;4 Units ]])</f>
        <v>0</v>
      </c>
      <c r="L195" s="100"/>
      <c r="M195" s="100"/>
      <c r="N195" s="100"/>
      <c r="O195" s="46">
        <v>0</v>
      </c>
    </row>
    <row r="196" spans="1:15" s="25" customFormat="1">
      <c r="A196" s="97" t="s">
        <v>133</v>
      </c>
      <c r="B196" s="98" t="s">
        <v>126</v>
      </c>
      <c r="C196" s="42" t="s">
        <v>49</v>
      </c>
      <c r="D196" s="43">
        <v>40533.075000599718</v>
      </c>
      <c r="E196" s="43">
        <v>215606.02000000002</v>
      </c>
      <c r="F196" s="99">
        <f>Table323[[#This Row],[Single Family]]+Table323[[#This Row],[2-4 Units]]+Table323[[#This Row],[&gt;4 Units]]</f>
        <v>6</v>
      </c>
      <c r="G196" s="99">
        <v>3</v>
      </c>
      <c r="H196" s="99">
        <v>1</v>
      </c>
      <c r="I196" s="99">
        <v>2</v>
      </c>
      <c r="J196" s="101">
        <v>215606.02000000002</v>
      </c>
      <c r="K196" s="99">
        <f>SUM(Table323[[#This Row],[Single Family ]:[&gt;4 Units ]])</f>
        <v>0</v>
      </c>
      <c r="L196" s="100"/>
      <c r="M196" s="100"/>
      <c r="N196" s="100"/>
      <c r="O196" s="46">
        <v>0</v>
      </c>
    </row>
    <row r="197" spans="1:15" s="25" customFormat="1">
      <c r="A197" s="97" t="s">
        <v>133</v>
      </c>
      <c r="B197" s="98" t="s">
        <v>126</v>
      </c>
      <c r="C197" s="42" t="s">
        <v>49</v>
      </c>
      <c r="D197" s="43">
        <v>0</v>
      </c>
      <c r="E197" s="43">
        <v>0</v>
      </c>
      <c r="F197" s="99">
        <f>Table323[[#This Row],[Single Family]]+Table323[[#This Row],[2-4 Units]]+Table323[[#This Row],[&gt;4 Units]]</f>
        <v>0</v>
      </c>
      <c r="G197" s="99"/>
      <c r="H197" s="99"/>
      <c r="I197" s="99"/>
      <c r="J197" s="101">
        <v>0</v>
      </c>
      <c r="K197" s="99">
        <f>SUM(Table323[[#This Row],[Single Family ]:[&gt;4 Units ]])</f>
        <v>0</v>
      </c>
      <c r="L197" s="100"/>
      <c r="M197" s="100"/>
      <c r="N197" s="100"/>
      <c r="O197" s="46">
        <v>0</v>
      </c>
    </row>
    <row r="198" spans="1:15" s="25" customFormat="1">
      <c r="A198" s="97" t="s">
        <v>134</v>
      </c>
      <c r="B198" s="98" t="s">
        <v>126</v>
      </c>
      <c r="C198" s="42" t="s">
        <v>49</v>
      </c>
      <c r="D198" s="43">
        <v>77778.838985634866</v>
      </c>
      <c r="E198" s="43">
        <v>24135.449999999997</v>
      </c>
      <c r="F198" s="99">
        <f>Table323[[#This Row],[Single Family]]+Table323[[#This Row],[2-4 Units]]+Table323[[#This Row],[&gt;4 Units]]</f>
        <v>17</v>
      </c>
      <c r="G198" s="99">
        <v>17</v>
      </c>
      <c r="H198" s="99">
        <v>0</v>
      </c>
      <c r="I198" s="99">
        <v>0</v>
      </c>
      <c r="J198" s="101">
        <v>14778.480000000001</v>
      </c>
      <c r="K198" s="99">
        <f>SUM(Table323[[#This Row],[Single Family ]:[&gt;4 Units ]])</f>
        <v>4</v>
      </c>
      <c r="L198" s="100">
        <v>3</v>
      </c>
      <c r="M198" s="100">
        <v>1</v>
      </c>
      <c r="N198" s="100">
        <v>0</v>
      </c>
      <c r="O198" s="46">
        <v>9356.9699999999975</v>
      </c>
    </row>
    <row r="199" spans="1:15" s="25" customFormat="1">
      <c r="A199" s="97" t="s">
        <v>134</v>
      </c>
      <c r="B199" s="98" t="s">
        <v>126</v>
      </c>
      <c r="C199" s="42" t="s">
        <v>49</v>
      </c>
      <c r="D199" s="43">
        <v>0</v>
      </c>
      <c r="E199" s="43">
        <v>0</v>
      </c>
      <c r="F199" s="99">
        <f>Table323[[#This Row],[Single Family]]+Table323[[#This Row],[2-4 Units]]+Table323[[#This Row],[&gt;4 Units]]</f>
        <v>0</v>
      </c>
      <c r="G199" s="99"/>
      <c r="H199" s="99"/>
      <c r="I199" s="99"/>
      <c r="J199" s="101">
        <v>0</v>
      </c>
      <c r="K199" s="99">
        <f>SUM(Table323[[#This Row],[Single Family ]:[&gt;4 Units ]])</f>
        <v>0</v>
      </c>
      <c r="L199" s="100"/>
      <c r="M199" s="100"/>
      <c r="N199" s="100"/>
      <c r="O199" s="46">
        <v>0</v>
      </c>
    </row>
    <row r="200" spans="1:15" s="25" customFormat="1">
      <c r="A200" s="97" t="s">
        <v>135</v>
      </c>
      <c r="B200" s="98" t="s">
        <v>126</v>
      </c>
      <c r="C200" s="42" t="s">
        <v>49</v>
      </c>
      <c r="D200" s="43">
        <v>80784.412934193126</v>
      </c>
      <c r="E200" s="43">
        <v>75108.860000000015</v>
      </c>
      <c r="F200" s="99">
        <f>Table323[[#This Row],[Single Family]]+Table323[[#This Row],[2-4 Units]]+Table323[[#This Row],[&gt;4 Units]]</f>
        <v>23</v>
      </c>
      <c r="G200" s="99">
        <v>23</v>
      </c>
      <c r="H200" s="99">
        <v>0</v>
      </c>
      <c r="I200" s="99">
        <v>0</v>
      </c>
      <c r="J200" s="101">
        <v>74412.680000000022</v>
      </c>
      <c r="K200" s="99">
        <f>SUM(Table323[[#This Row],[Single Family ]:[&gt;4 Units ]])</f>
        <v>1</v>
      </c>
      <c r="L200" s="100">
        <v>1</v>
      </c>
      <c r="M200" s="100">
        <v>0</v>
      </c>
      <c r="N200" s="100">
        <v>0</v>
      </c>
      <c r="O200" s="46">
        <v>696.18</v>
      </c>
    </row>
    <row r="201" spans="1:15" s="25" customFormat="1">
      <c r="A201" s="97" t="s">
        <v>135</v>
      </c>
      <c r="B201" s="98" t="s">
        <v>72</v>
      </c>
      <c r="C201" s="42" t="s">
        <v>49</v>
      </c>
      <c r="D201" s="43">
        <v>65.409018538697183</v>
      </c>
      <c r="E201" s="43">
        <v>0</v>
      </c>
      <c r="F201" s="99">
        <f>Table323[[#This Row],[Single Family]]+Table323[[#This Row],[2-4 Units]]+Table323[[#This Row],[&gt;4 Units]]</f>
        <v>0</v>
      </c>
      <c r="G201" s="99"/>
      <c r="H201" s="99"/>
      <c r="I201" s="99"/>
      <c r="J201" s="101">
        <v>0</v>
      </c>
      <c r="K201" s="99">
        <f>SUM(Table323[[#This Row],[Single Family ]:[&gt;4 Units ]])</f>
        <v>0</v>
      </c>
      <c r="L201" s="100"/>
      <c r="M201" s="100"/>
      <c r="N201" s="100"/>
      <c r="O201" s="46"/>
    </row>
    <row r="202" spans="1:15" s="25" customFormat="1">
      <c r="A202" s="97" t="s">
        <v>135</v>
      </c>
      <c r="B202" s="98" t="s">
        <v>126</v>
      </c>
      <c r="C202" s="42" t="s">
        <v>49</v>
      </c>
      <c r="D202" s="43">
        <v>4640.3100447215784</v>
      </c>
      <c r="E202" s="43">
        <v>0</v>
      </c>
      <c r="F202" s="99">
        <f>Table323[[#This Row],[Single Family]]+Table323[[#This Row],[2-4 Units]]+Table323[[#This Row],[&gt;4 Units]]</f>
        <v>0</v>
      </c>
      <c r="G202" s="99"/>
      <c r="H202" s="99"/>
      <c r="I202" s="99"/>
      <c r="J202" s="101">
        <v>0</v>
      </c>
      <c r="K202" s="99">
        <f>SUM(Table323[[#This Row],[Single Family ]:[&gt;4 Units ]])</f>
        <v>0</v>
      </c>
      <c r="L202" s="100"/>
      <c r="M202" s="100"/>
      <c r="N202" s="100"/>
      <c r="O202" s="46">
        <v>0</v>
      </c>
    </row>
    <row r="203" spans="1:15" s="25" customFormat="1">
      <c r="A203" s="97" t="s">
        <v>136</v>
      </c>
      <c r="B203" s="98" t="s">
        <v>126</v>
      </c>
      <c r="C203" s="42" t="s">
        <v>49</v>
      </c>
      <c r="D203" s="43">
        <v>98318.591175172507</v>
      </c>
      <c r="E203" s="43">
        <v>50390.939999999995</v>
      </c>
      <c r="F203" s="99">
        <f>Table323[[#This Row],[Single Family]]+Table323[[#This Row],[2-4 Units]]+Table323[[#This Row],[&gt;4 Units]]</f>
        <v>34</v>
      </c>
      <c r="G203" s="99">
        <v>33</v>
      </c>
      <c r="H203" s="99">
        <v>1</v>
      </c>
      <c r="I203" s="99">
        <v>0</v>
      </c>
      <c r="J203" s="101">
        <v>48411.159999999996</v>
      </c>
      <c r="K203" s="99">
        <f>SUM(Table323[[#This Row],[Single Family ]:[&gt;4 Units ]])</f>
        <v>4</v>
      </c>
      <c r="L203" s="100">
        <v>4</v>
      </c>
      <c r="M203" s="100">
        <v>0</v>
      </c>
      <c r="N203" s="100">
        <v>0</v>
      </c>
      <c r="O203" s="46">
        <v>1979.7800000000002</v>
      </c>
    </row>
    <row r="204" spans="1:15" s="25" customFormat="1">
      <c r="A204" s="97" t="s">
        <v>136</v>
      </c>
      <c r="B204" s="98" t="s">
        <v>126</v>
      </c>
      <c r="C204" s="42" t="s">
        <v>49</v>
      </c>
      <c r="D204" s="43">
        <v>351.97512516870933</v>
      </c>
      <c r="E204" s="43">
        <v>0</v>
      </c>
      <c r="F204" s="99">
        <f>Table323[[#This Row],[Single Family]]+Table323[[#This Row],[2-4 Units]]+Table323[[#This Row],[&gt;4 Units]]</f>
        <v>0</v>
      </c>
      <c r="G204" s="99"/>
      <c r="H204" s="99"/>
      <c r="I204" s="99"/>
      <c r="J204" s="101">
        <v>0</v>
      </c>
      <c r="K204" s="99">
        <f>SUM(Table323[[#This Row],[Single Family ]:[&gt;4 Units ]])</f>
        <v>0</v>
      </c>
      <c r="L204" s="100"/>
      <c r="M204" s="100"/>
      <c r="N204" s="100"/>
      <c r="O204" s="46">
        <v>0</v>
      </c>
    </row>
    <row r="205" spans="1:15" s="25" customFormat="1">
      <c r="A205" s="97" t="s">
        <v>137</v>
      </c>
      <c r="B205" s="98" t="s">
        <v>126</v>
      </c>
      <c r="C205" s="42" t="s">
        <v>49</v>
      </c>
      <c r="D205" s="43">
        <v>54515.513064888044</v>
      </c>
      <c r="E205" s="43">
        <v>64532.740000000005</v>
      </c>
      <c r="F205" s="99">
        <f>Table323[[#This Row],[Single Family]]+Table323[[#This Row],[2-4 Units]]+Table323[[#This Row],[&gt;4 Units]]</f>
        <v>17</v>
      </c>
      <c r="G205" s="99">
        <v>16</v>
      </c>
      <c r="H205" s="99">
        <v>1</v>
      </c>
      <c r="I205" s="99">
        <v>0</v>
      </c>
      <c r="J205" s="101">
        <v>55180.640000000007</v>
      </c>
      <c r="K205" s="99">
        <f>SUM(Table323[[#This Row],[Single Family ]:[&gt;4 Units ]])</f>
        <v>4</v>
      </c>
      <c r="L205" s="100">
        <v>4</v>
      </c>
      <c r="M205" s="100">
        <v>0</v>
      </c>
      <c r="N205" s="100">
        <v>0</v>
      </c>
      <c r="O205" s="46">
        <v>9352.1</v>
      </c>
    </row>
    <row r="206" spans="1:15" s="25" customFormat="1">
      <c r="A206" s="97" t="s">
        <v>137</v>
      </c>
      <c r="B206" s="98" t="s">
        <v>72</v>
      </c>
      <c r="C206" s="42" t="s">
        <v>49</v>
      </c>
      <c r="D206" s="43">
        <v>74.74854737154476</v>
      </c>
      <c r="E206" s="43">
        <v>0</v>
      </c>
      <c r="F206" s="99">
        <f>Table323[[#This Row],[Single Family]]+Table323[[#This Row],[2-4 Units]]+Table323[[#This Row],[&gt;4 Units]]</f>
        <v>0</v>
      </c>
      <c r="G206" s="99"/>
      <c r="H206" s="99"/>
      <c r="I206" s="99"/>
      <c r="J206" s="101">
        <v>0</v>
      </c>
      <c r="K206" s="99">
        <f>SUM(Table323[[#This Row],[Single Family ]:[&gt;4 Units ]])</f>
        <v>0</v>
      </c>
      <c r="L206" s="100"/>
      <c r="M206" s="100"/>
      <c r="N206" s="100"/>
      <c r="O206" s="46"/>
    </row>
    <row r="207" spans="1:15" s="25" customFormat="1">
      <c r="A207" s="97" t="s">
        <v>137</v>
      </c>
      <c r="B207" s="98" t="s">
        <v>51</v>
      </c>
      <c r="C207" s="42" t="s">
        <v>49</v>
      </c>
      <c r="D207" s="43">
        <v>115.66150066699467</v>
      </c>
      <c r="E207" s="43">
        <v>0</v>
      </c>
      <c r="F207" s="99">
        <f>Table323[[#This Row],[Single Family]]+Table323[[#This Row],[2-4 Units]]+Table323[[#This Row],[&gt;4 Units]]</f>
        <v>0</v>
      </c>
      <c r="G207" s="99"/>
      <c r="H207" s="99"/>
      <c r="I207" s="99"/>
      <c r="J207" s="101">
        <v>0</v>
      </c>
      <c r="K207" s="99">
        <f>SUM(Table323[[#This Row],[Single Family ]:[&gt;4 Units ]])</f>
        <v>0</v>
      </c>
      <c r="L207" s="100"/>
      <c r="M207" s="100"/>
      <c r="N207" s="100"/>
      <c r="O207" s="46"/>
    </row>
    <row r="208" spans="1:15" s="25" customFormat="1">
      <c r="A208" s="97" t="s">
        <v>137</v>
      </c>
      <c r="B208" s="98" t="s">
        <v>126</v>
      </c>
      <c r="C208" s="42" t="s">
        <v>49</v>
      </c>
      <c r="D208" s="43">
        <v>0</v>
      </c>
      <c r="E208" s="43">
        <v>0</v>
      </c>
      <c r="F208" s="99">
        <f>Table323[[#This Row],[Single Family]]+Table323[[#This Row],[2-4 Units]]+Table323[[#This Row],[&gt;4 Units]]</f>
        <v>0</v>
      </c>
      <c r="G208" s="99"/>
      <c r="H208" s="99"/>
      <c r="I208" s="99"/>
      <c r="J208" s="101">
        <v>0</v>
      </c>
      <c r="K208" s="99">
        <f>SUM(Table323[[#This Row],[Single Family ]:[&gt;4 Units ]])</f>
        <v>0</v>
      </c>
      <c r="L208" s="100"/>
      <c r="M208" s="100"/>
      <c r="N208" s="100"/>
      <c r="O208" s="46">
        <v>0</v>
      </c>
    </row>
    <row r="209" spans="1:15" s="25" customFormat="1">
      <c r="A209" s="97" t="s">
        <v>138</v>
      </c>
      <c r="B209" s="98" t="s">
        <v>126</v>
      </c>
      <c r="C209" s="42" t="s">
        <v>49</v>
      </c>
      <c r="D209" s="43">
        <v>80588.232045303899</v>
      </c>
      <c r="E209" s="43">
        <v>145776.72000000003</v>
      </c>
      <c r="F209" s="99">
        <f>Table323[[#This Row],[Single Family]]+Table323[[#This Row],[2-4 Units]]+Table323[[#This Row],[&gt;4 Units]]</f>
        <v>39</v>
      </c>
      <c r="G209" s="99">
        <v>39</v>
      </c>
      <c r="H209" s="99">
        <v>0</v>
      </c>
      <c r="I209" s="99">
        <v>0</v>
      </c>
      <c r="J209" s="101">
        <v>93210.719999999987</v>
      </c>
      <c r="K209" s="99">
        <f>SUM(Table323[[#This Row],[Single Family ]:[&gt;4 Units ]])</f>
        <v>7</v>
      </c>
      <c r="L209" s="100">
        <v>7</v>
      </c>
      <c r="M209" s="100">
        <v>0</v>
      </c>
      <c r="N209" s="100">
        <v>0</v>
      </c>
      <c r="O209" s="46">
        <v>52566</v>
      </c>
    </row>
    <row r="210" spans="1:15" s="25" customFormat="1">
      <c r="A210" s="97" t="s">
        <v>139</v>
      </c>
      <c r="B210" s="98" t="s">
        <v>126</v>
      </c>
      <c r="C210" s="42" t="s">
        <v>49</v>
      </c>
      <c r="D210" s="43">
        <v>98781.001727533891</v>
      </c>
      <c r="E210" s="43">
        <v>82446.599999999991</v>
      </c>
      <c r="F210" s="99">
        <f>Table323[[#This Row],[Single Family]]+Table323[[#This Row],[2-4 Units]]+Table323[[#This Row],[&gt;4 Units]]</f>
        <v>32</v>
      </c>
      <c r="G210" s="99">
        <v>32</v>
      </c>
      <c r="H210" s="99">
        <v>0</v>
      </c>
      <c r="I210" s="99">
        <v>0</v>
      </c>
      <c r="J210" s="101">
        <v>77899.569999999978</v>
      </c>
      <c r="K210" s="99">
        <f>SUM(Table323[[#This Row],[Single Family ]:[&gt;4 Units ]])</f>
        <v>2</v>
      </c>
      <c r="L210" s="100">
        <v>2</v>
      </c>
      <c r="M210" s="100">
        <v>0</v>
      </c>
      <c r="N210" s="100">
        <v>0</v>
      </c>
      <c r="O210" s="46">
        <v>4547.03</v>
      </c>
    </row>
    <row r="211" spans="1:15" s="25" customFormat="1">
      <c r="A211" s="97" t="s">
        <v>139</v>
      </c>
      <c r="B211" s="98" t="s">
        <v>51</v>
      </c>
      <c r="C211" s="42" t="s">
        <v>49</v>
      </c>
      <c r="D211" s="43">
        <v>53.317952788213852</v>
      </c>
      <c r="E211" s="43">
        <v>0</v>
      </c>
      <c r="F211" s="99">
        <f>Table323[[#This Row],[Single Family]]+Table323[[#This Row],[2-4 Units]]+Table323[[#This Row],[&gt;4 Units]]</f>
        <v>0</v>
      </c>
      <c r="G211" s="99"/>
      <c r="H211" s="99"/>
      <c r="I211" s="99"/>
      <c r="J211" s="101">
        <v>0</v>
      </c>
      <c r="K211" s="99">
        <f>SUM(Table323[[#This Row],[Single Family ]:[&gt;4 Units ]])</f>
        <v>0</v>
      </c>
      <c r="L211" s="100"/>
      <c r="M211" s="100"/>
      <c r="N211" s="100"/>
      <c r="O211" s="46"/>
    </row>
    <row r="212" spans="1:15" s="25" customFormat="1">
      <c r="A212" s="97" t="s">
        <v>139</v>
      </c>
      <c r="B212" s="98" t="s">
        <v>126</v>
      </c>
      <c r="C212" s="42" t="s">
        <v>49</v>
      </c>
      <c r="D212" s="43">
        <v>0</v>
      </c>
      <c r="E212" s="43">
        <v>0</v>
      </c>
      <c r="F212" s="99">
        <f>Table323[[#This Row],[Single Family]]+Table323[[#This Row],[2-4 Units]]+Table323[[#This Row],[&gt;4 Units]]</f>
        <v>0</v>
      </c>
      <c r="G212" s="99"/>
      <c r="H212" s="99"/>
      <c r="I212" s="99"/>
      <c r="J212" s="101">
        <v>0</v>
      </c>
      <c r="K212" s="99">
        <f>SUM(Table323[[#This Row],[Single Family ]:[&gt;4 Units ]])</f>
        <v>0</v>
      </c>
      <c r="L212" s="100"/>
      <c r="M212" s="100"/>
      <c r="N212" s="100"/>
      <c r="O212" s="46"/>
    </row>
    <row r="213" spans="1:15" s="25" customFormat="1">
      <c r="A213" s="97" t="s">
        <v>140</v>
      </c>
      <c r="B213" s="98" t="s">
        <v>50</v>
      </c>
      <c r="C213" s="42" t="s">
        <v>49</v>
      </c>
      <c r="D213" s="43">
        <v>613.8835830116534</v>
      </c>
      <c r="E213" s="43">
        <v>0</v>
      </c>
      <c r="F213" s="99">
        <f>Table323[[#This Row],[Single Family]]+Table323[[#This Row],[2-4 Units]]+Table323[[#This Row],[&gt;4 Units]]</f>
        <v>0</v>
      </c>
      <c r="G213" s="99"/>
      <c r="H213" s="99"/>
      <c r="I213" s="99"/>
      <c r="J213" s="101">
        <v>0</v>
      </c>
      <c r="K213" s="99">
        <f>SUM(Table323[[#This Row],[Single Family ]:[&gt;4 Units ]])</f>
        <v>0</v>
      </c>
      <c r="L213" s="100"/>
      <c r="M213" s="100"/>
      <c r="N213" s="100"/>
      <c r="O213" s="46"/>
    </row>
    <row r="214" spans="1:15" s="25" customFormat="1">
      <c r="A214" s="97" t="s">
        <v>140</v>
      </c>
      <c r="B214" s="98" t="s">
        <v>126</v>
      </c>
      <c r="C214" s="42" t="s">
        <v>49</v>
      </c>
      <c r="D214" s="43">
        <v>126960.47926899514</v>
      </c>
      <c r="E214" s="43">
        <v>83346.320000000022</v>
      </c>
      <c r="F214" s="99">
        <f>Table323[[#This Row],[Single Family]]+Table323[[#This Row],[2-4 Units]]+Table323[[#This Row],[&gt;4 Units]]</f>
        <v>44</v>
      </c>
      <c r="G214" s="99">
        <v>44</v>
      </c>
      <c r="H214" s="99">
        <v>0</v>
      </c>
      <c r="I214" s="99">
        <v>0</v>
      </c>
      <c r="J214" s="101">
        <v>81699.37000000001</v>
      </c>
      <c r="K214" s="99">
        <f>SUM(Table323[[#This Row],[Single Family ]:[&gt;4 Units ]])</f>
        <v>3</v>
      </c>
      <c r="L214" s="100">
        <v>3</v>
      </c>
      <c r="M214" s="100">
        <v>0</v>
      </c>
      <c r="N214" s="100">
        <v>0</v>
      </c>
      <c r="O214" s="46">
        <v>1646.95</v>
      </c>
    </row>
    <row r="215" spans="1:15" s="25" customFormat="1">
      <c r="A215" s="97" t="s">
        <v>140</v>
      </c>
      <c r="B215" s="98" t="s">
        <v>126</v>
      </c>
      <c r="C215" s="42" t="s">
        <v>49</v>
      </c>
      <c r="D215" s="43">
        <v>0</v>
      </c>
      <c r="E215" s="43">
        <v>0</v>
      </c>
      <c r="F215" s="99">
        <f>Table323[[#This Row],[Single Family]]+Table323[[#This Row],[2-4 Units]]+Table323[[#This Row],[&gt;4 Units]]</f>
        <v>0</v>
      </c>
      <c r="G215" s="99"/>
      <c r="H215" s="99"/>
      <c r="I215" s="99"/>
      <c r="J215" s="101">
        <v>0</v>
      </c>
      <c r="K215" s="99">
        <f>SUM(Table323[[#This Row],[Single Family ]:[&gt;4 Units ]])</f>
        <v>0</v>
      </c>
      <c r="L215" s="100"/>
      <c r="M215" s="100"/>
      <c r="N215" s="100"/>
      <c r="O215" s="46"/>
    </row>
    <row r="216" spans="1:15" s="25" customFormat="1">
      <c r="A216" s="97" t="s">
        <v>141</v>
      </c>
      <c r="B216" s="98" t="s">
        <v>44</v>
      </c>
      <c r="C216" s="42" t="s">
        <v>45</v>
      </c>
      <c r="D216" s="43">
        <v>1285.660241437992</v>
      </c>
      <c r="E216" s="43">
        <v>2461.4</v>
      </c>
      <c r="F216" s="99">
        <f>Table323[[#This Row],[Single Family]]+Table323[[#This Row],[2-4 Units]]+Table323[[#This Row],[&gt;4 Units]]</f>
        <v>1</v>
      </c>
      <c r="G216" s="99">
        <v>1</v>
      </c>
      <c r="H216" s="99">
        <v>0</v>
      </c>
      <c r="I216" s="99">
        <v>0</v>
      </c>
      <c r="J216" s="101">
        <v>2461.4</v>
      </c>
      <c r="K216" s="99">
        <f>SUM(Table323[[#This Row],[Single Family ]:[&gt;4 Units ]])</f>
        <v>0</v>
      </c>
      <c r="L216" s="100"/>
      <c r="M216" s="100"/>
      <c r="N216" s="100"/>
      <c r="O216" s="46">
        <v>0</v>
      </c>
    </row>
    <row r="217" spans="1:15" s="25" customFormat="1">
      <c r="A217" s="97" t="s">
        <v>142</v>
      </c>
      <c r="B217" s="98" t="s">
        <v>48</v>
      </c>
      <c r="C217" s="42" t="s">
        <v>49</v>
      </c>
      <c r="D217" s="43">
        <v>39915.964363384264</v>
      </c>
      <c r="E217" s="43">
        <v>5003.92</v>
      </c>
      <c r="F217" s="99">
        <f>Table323[[#This Row],[Single Family]]+Table323[[#This Row],[2-4 Units]]+Table323[[#This Row],[&gt;4 Units]]</f>
        <v>9</v>
      </c>
      <c r="G217" s="99">
        <v>2</v>
      </c>
      <c r="H217" s="99">
        <v>7</v>
      </c>
      <c r="I217" s="99">
        <v>0</v>
      </c>
      <c r="J217" s="101">
        <v>2267.35</v>
      </c>
      <c r="K217" s="99">
        <f>SUM(Table323[[#This Row],[Single Family ]:[&gt;4 Units ]])</f>
        <v>15</v>
      </c>
      <c r="L217" s="100">
        <v>2</v>
      </c>
      <c r="M217" s="100">
        <v>12</v>
      </c>
      <c r="N217" s="100">
        <v>1</v>
      </c>
      <c r="O217" s="46">
        <v>2736.57</v>
      </c>
    </row>
    <row r="218" spans="1:15" s="25" customFormat="1">
      <c r="A218" s="97" t="s">
        <v>142</v>
      </c>
      <c r="B218" s="98" t="s">
        <v>48</v>
      </c>
      <c r="C218" s="42" t="s">
        <v>49</v>
      </c>
      <c r="D218" s="43">
        <v>0</v>
      </c>
      <c r="E218" s="43">
        <v>0</v>
      </c>
      <c r="F218" s="99">
        <f>Table323[[#This Row],[Single Family]]+Table323[[#This Row],[2-4 Units]]+Table323[[#This Row],[&gt;4 Units]]</f>
        <v>0</v>
      </c>
      <c r="G218" s="99"/>
      <c r="H218" s="99"/>
      <c r="I218" s="99"/>
      <c r="J218" s="101">
        <v>0</v>
      </c>
      <c r="K218" s="99">
        <f>SUM(Table323[[#This Row],[Single Family ]:[&gt;4 Units ]])</f>
        <v>0</v>
      </c>
      <c r="L218" s="100"/>
      <c r="M218" s="100"/>
      <c r="N218" s="100"/>
      <c r="O218" s="46">
        <v>0</v>
      </c>
    </row>
    <row r="219" spans="1:15" s="25" customFormat="1">
      <c r="A219" s="97" t="s">
        <v>143</v>
      </c>
      <c r="B219" s="98" t="s">
        <v>144</v>
      </c>
      <c r="C219" s="42" t="s">
        <v>49</v>
      </c>
      <c r="D219" s="43">
        <v>131.01193732997945</v>
      </c>
      <c r="E219" s="43">
        <v>0</v>
      </c>
      <c r="F219" s="99">
        <f>Table323[[#This Row],[Single Family]]+Table323[[#This Row],[2-4 Units]]+Table323[[#This Row],[&gt;4 Units]]</f>
        <v>0</v>
      </c>
      <c r="G219" s="99"/>
      <c r="H219" s="99"/>
      <c r="I219" s="99"/>
      <c r="J219" s="101">
        <v>0</v>
      </c>
      <c r="K219" s="99">
        <f>SUM(Table323[[#This Row],[Single Family ]:[&gt;4 Units ]])</f>
        <v>0</v>
      </c>
      <c r="L219" s="100"/>
      <c r="M219" s="100"/>
      <c r="N219" s="100"/>
      <c r="O219" s="46"/>
    </row>
    <row r="220" spans="1:15" s="25" customFormat="1">
      <c r="A220" s="97" t="s">
        <v>143</v>
      </c>
      <c r="B220" s="98" t="s">
        <v>145</v>
      </c>
      <c r="C220" s="42" t="s">
        <v>49</v>
      </c>
      <c r="D220" s="43">
        <v>95492.725827379196</v>
      </c>
      <c r="E220" s="43">
        <v>92687.08</v>
      </c>
      <c r="F220" s="99">
        <f>Table323[[#This Row],[Single Family]]+Table323[[#This Row],[2-4 Units]]+Table323[[#This Row],[&gt;4 Units]]</f>
        <v>26</v>
      </c>
      <c r="G220" s="99">
        <v>26</v>
      </c>
      <c r="H220" s="99">
        <v>0</v>
      </c>
      <c r="I220" s="99">
        <v>0</v>
      </c>
      <c r="J220" s="101">
        <v>35444.11</v>
      </c>
      <c r="K220" s="99">
        <f>SUM(Table323[[#This Row],[Single Family ]:[&gt;4 Units ]])</f>
        <v>18</v>
      </c>
      <c r="L220" s="100">
        <v>12</v>
      </c>
      <c r="M220" s="100">
        <v>6</v>
      </c>
      <c r="N220" s="100">
        <v>0</v>
      </c>
      <c r="O220" s="46">
        <v>57242.97</v>
      </c>
    </row>
    <row r="221" spans="1:15" s="25" customFormat="1">
      <c r="A221" s="97" t="s">
        <v>143</v>
      </c>
      <c r="B221" s="98" t="s">
        <v>146</v>
      </c>
      <c r="C221" s="42" t="s">
        <v>49</v>
      </c>
      <c r="D221" s="43">
        <v>71.244492806971707</v>
      </c>
      <c r="E221" s="43">
        <v>0</v>
      </c>
      <c r="F221" s="99">
        <f>Table323[[#This Row],[Single Family]]+Table323[[#This Row],[2-4 Units]]+Table323[[#This Row],[&gt;4 Units]]</f>
        <v>0</v>
      </c>
      <c r="G221" s="99"/>
      <c r="H221" s="99"/>
      <c r="I221" s="99"/>
      <c r="J221" s="101">
        <v>0</v>
      </c>
      <c r="K221" s="99">
        <f>SUM(Table323[[#This Row],[Single Family ]:[&gt;4 Units ]])</f>
        <v>0</v>
      </c>
      <c r="L221" s="100"/>
      <c r="M221" s="100"/>
      <c r="N221" s="100"/>
      <c r="O221" s="46"/>
    </row>
    <row r="222" spans="1:15" s="25" customFormat="1">
      <c r="A222" s="97" t="s">
        <v>143</v>
      </c>
      <c r="B222" s="98" t="s">
        <v>145</v>
      </c>
      <c r="C222" s="42" t="s">
        <v>49</v>
      </c>
      <c r="D222" s="43">
        <v>0</v>
      </c>
      <c r="E222" s="43">
        <v>3000</v>
      </c>
      <c r="F222" s="99">
        <f>Table323[[#This Row],[Single Family]]+Table323[[#This Row],[2-4 Units]]+Table323[[#This Row],[&gt;4 Units]]</f>
        <v>0</v>
      </c>
      <c r="G222" s="99"/>
      <c r="H222" s="99"/>
      <c r="I222" s="99"/>
      <c r="J222" s="101">
        <v>3000</v>
      </c>
      <c r="K222" s="99">
        <f>SUM(Table323[[#This Row],[Single Family ]:[&gt;4 Units ]])</f>
        <v>0</v>
      </c>
      <c r="L222" s="100"/>
      <c r="M222" s="100"/>
      <c r="N222" s="100"/>
      <c r="O222" s="46">
        <v>0</v>
      </c>
    </row>
    <row r="223" spans="1:15" s="25" customFormat="1">
      <c r="A223" s="97" t="s">
        <v>147</v>
      </c>
      <c r="B223" s="98" t="s">
        <v>144</v>
      </c>
      <c r="C223" s="42" t="s">
        <v>49</v>
      </c>
      <c r="D223" s="43">
        <v>36.351680687020163</v>
      </c>
      <c r="E223" s="43">
        <v>0</v>
      </c>
      <c r="F223" s="99">
        <f>Table323[[#This Row],[Single Family]]+Table323[[#This Row],[2-4 Units]]+Table323[[#This Row],[&gt;4 Units]]</f>
        <v>0</v>
      </c>
      <c r="G223" s="99"/>
      <c r="H223" s="99"/>
      <c r="I223" s="99"/>
      <c r="J223" s="101">
        <v>0</v>
      </c>
      <c r="K223" s="99">
        <f>SUM(Table323[[#This Row],[Single Family ]:[&gt;4 Units ]])</f>
        <v>0</v>
      </c>
      <c r="L223" s="100"/>
      <c r="M223" s="100"/>
      <c r="N223" s="100"/>
      <c r="O223" s="46"/>
    </row>
    <row r="224" spans="1:15" s="25" customFormat="1">
      <c r="A224" s="97" t="s">
        <v>147</v>
      </c>
      <c r="B224" s="98" t="s">
        <v>145</v>
      </c>
      <c r="C224" s="42" t="s">
        <v>49</v>
      </c>
      <c r="D224" s="43">
        <v>83654.921506808081</v>
      </c>
      <c r="E224" s="43">
        <v>29716.130000000005</v>
      </c>
      <c r="F224" s="99">
        <f>Table323[[#This Row],[Single Family]]+Table323[[#This Row],[2-4 Units]]+Table323[[#This Row],[&gt;4 Units]]</f>
        <v>14</v>
      </c>
      <c r="G224" s="99">
        <v>10</v>
      </c>
      <c r="H224" s="99">
        <v>4</v>
      </c>
      <c r="I224" s="99">
        <v>0</v>
      </c>
      <c r="J224" s="101">
        <v>6475.9</v>
      </c>
      <c r="K224" s="99">
        <f>SUM(Table323[[#This Row],[Single Family ]:[&gt;4 Units ]])</f>
        <v>17</v>
      </c>
      <c r="L224" s="100">
        <v>11</v>
      </c>
      <c r="M224" s="100">
        <v>6</v>
      </c>
      <c r="N224" s="100">
        <v>0</v>
      </c>
      <c r="O224" s="46">
        <v>23240.23</v>
      </c>
    </row>
    <row r="225" spans="1:15" s="25" customFormat="1">
      <c r="A225" s="97" t="s">
        <v>147</v>
      </c>
      <c r="B225" s="98" t="s">
        <v>126</v>
      </c>
      <c r="C225" s="42" t="s">
        <v>49</v>
      </c>
      <c r="D225" s="43">
        <v>0</v>
      </c>
      <c r="E225" s="43">
        <v>0</v>
      </c>
      <c r="F225" s="99">
        <f>Table323[[#This Row],[Single Family]]+Table323[[#This Row],[2-4 Units]]+Table323[[#This Row],[&gt;4 Units]]</f>
        <v>0</v>
      </c>
      <c r="G225" s="99"/>
      <c r="H225" s="99"/>
      <c r="I225" s="99"/>
      <c r="J225" s="101">
        <v>0</v>
      </c>
      <c r="K225" s="99">
        <f>SUM(Table323[[#This Row],[Single Family ]:[&gt;4 Units ]])</f>
        <v>0</v>
      </c>
      <c r="L225" s="100"/>
      <c r="M225" s="100"/>
      <c r="N225" s="100"/>
      <c r="O225" s="46"/>
    </row>
    <row r="226" spans="1:15" s="25" customFormat="1">
      <c r="A226" s="97" t="s">
        <v>147</v>
      </c>
      <c r="B226" s="98" t="s">
        <v>145</v>
      </c>
      <c r="C226" s="42" t="s">
        <v>49</v>
      </c>
      <c r="D226" s="43">
        <v>0</v>
      </c>
      <c r="E226" s="43">
        <v>4500</v>
      </c>
      <c r="F226" s="99">
        <f>Table323[[#This Row],[Single Family]]+Table323[[#This Row],[2-4 Units]]+Table323[[#This Row],[&gt;4 Units]]</f>
        <v>0</v>
      </c>
      <c r="G226" s="99"/>
      <c r="H226" s="99"/>
      <c r="I226" s="99"/>
      <c r="J226" s="101">
        <v>4500</v>
      </c>
      <c r="K226" s="99">
        <f>SUM(Table323[[#This Row],[Single Family ]:[&gt;4 Units ]])</f>
        <v>0</v>
      </c>
      <c r="L226" s="100"/>
      <c r="M226" s="100"/>
      <c r="N226" s="100"/>
      <c r="O226" s="46">
        <v>0</v>
      </c>
    </row>
    <row r="227" spans="1:15" s="25" customFormat="1">
      <c r="A227" s="97" t="s">
        <v>148</v>
      </c>
      <c r="B227" s="98" t="s">
        <v>144</v>
      </c>
      <c r="C227" s="42" t="s">
        <v>49</v>
      </c>
      <c r="D227" s="43">
        <v>62366.298841750802</v>
      </c>
      <c r="E227" s="43">
        <v>42217.49</v>
      </c>
      <c r="F227" s="99">
        <f>Table323[[#This Row],[Single Family]]+Table323[[#This Row],[2-4 Units]]+Table323[[#This Row],[&gt;4 Units]]</f>
        <v>24</v>
      </c>
      <c r="G227" s="99">
        <v>24</v>
      </c>
      <c r="H227" s="99">
        <v>0</v>
      </c>
      <c r="I227" s="99">
        <v>0</v>
      </c>
      <c r="J227" s="101">
        <v>29209.699999999997</v>
      </c>
      <c r="K227" s="99">
        <f>SUM(Table323[[#This Row],[Single Family ]:[&gt;4 Units ]])</f>
        <v>9</v>
      </c>
      <c r="L227" s="100">
        <v>9</v>
      </c>
      <c r="M227" s="100">
        <v>0</v>
      </c>
      <c r="N227" s="100">
        <v>0</v>
      </c>
      <c r="O227" s="46">
        <v>13007.789999999999</v>
      </c>
    </row>
    <row r="228" spans="1:15" s="25" customFormat="1">
      <c r="A228" s="97" t="s">
        <v>148</v>
      </c>
      <c r="B228" s="98" t="s">
        <v>145</v>
      </c>
      <c r="C228" s="42" t="s">
        <v>49</v>
      </c>
      <c r="D228" s="43">
        <v>570.21909279856754</v>
      </c>
      <c r="E228" s="43">
        <v>0</v>
      </c>
      <c r="F228" s="99">
        <f>Table323[[#This Row],[Single Family]]+Table323[[#This Row],[2-4 Units]]+Table323[[#This Row],[&gt;4 Units]]</f>
        <v>0</v>
      </c>
      <c r="G228" s="99"/>
      <c r="H228" s="99"/>
      <c r="I228" s="99"/>
      <c r="J228" s="101">
        <v>0</v>
      </c>
      <c r="K228" s="99">
        <f>SUM(Table323[[#This Row],[Single Family ]:[&gt;4 Units ]])</f>
        <v>0</v>
      </c>
      <c r="L228" s="100"/>
      <c r="M228" s="100"/>
      <c r="N228" s="100"/>
      <c r="O228" s="46"/>
    </row>
    <row r="229" spans="1:15" s="25" customFormat="1">
      <c r="A229" s="97" t="s">
        <v>148</v>
      </c>
      <c r="B229" s="98" t="s">
        <v>144</v>
      </c>
      <c r="C229" s="42" t="s">
        <v>49</v>
      </c>
      <c r="D229" s="43">
        <v>0</v>
      </c>
      <c r="E229" s="43">
        <v>0</v>
      </c>
      <c r="F229" s="99">
        <f>Table323[[#This Row],[Single Family]]+Table323[[#This Row],[2-4 Units]]+Table323[[#This Row],[&gt;4 Units]]</f>
        <v>0</v>
      </c>
      <c r="G229" s="99"/>
      <c r="H229" s="99"/>
      <c r="I229" s="99"/>
      <c r="J229" s="101">
        <v>0</v>
      </c>
      <c r="K229" s="99">
        <f>SUM(Table323[[#This Row],[Single Family ]:[&gt;4 Units ]])</f>
        <v>0</v>
      </c>
      <c r="L229" s="100"/>
      <c r="M229" s="100"/>
      <c r="N229" s="100"/>
      <c r="O229" s="46"/>
    </row>
    <row r="230" spans="1:15" s="25" customFormat="1">
      <c r="A230" s="97" t="s">
        <v>149</v>
      </c>
      <c r="B230" s="98" t="s">
        <v>144</v>
      </c>
      <c r="C230" s="42" t="s">
        <v>49</v>
      </c>
      <c r="D230" s="43">
        <v>72990.430697992502</v>
      </c>
      <c r="E230" s="43">
        <v>16644.32</v>
      </c>
      <c r="F230" s="99">
        <f>Table323[[#This Row],[Single Family]]+Table323[[#This Row],[2-4 Units]]+Table323[[#This Row],[&gt;4 Units]]</f>
        <v>13</v>
      </c>
      <c r="G230" s="99">
        <v>10</v>
      </c>
      <c r="H230" s="99">
        <v>3</v>
      </c>
      <c r="I230" s="99">
        <v>0</v>
      </c>
      <c r="J230" s="101">
        <v>11186.88</v>
      </c>
      <c r="K230" s="99">
        <f>SUM(Table323[[#This Row],[Single Family ]:[&gt;4 Units ]])</f>
        <v>11</v>
      </c>
      <c r="L230" s="100">
        <v>3</v>
      </c>
      <c r="M230" s="100">
        <v>8</v>
      </c>
      <c r="N230" s="100">
        <v>0</v>
      </c>
      <c r="O230" s="46">
        <v>5457.4400000000005</v>
      </c>
    </row>
    <row r="231" spans="1:15" s="25" customFormat="1">
      <c r="A231" s="97" t="s">
        <v>149</v>
      </c>
      <c r="B231" s="98" t="s">
        <v>144</v>
      </c>
      <c r="C231" s="42" t="s">
        <v>49</v>
      </c>
      <c r="D231" s="43">
        <v>0</v>
      </c>
      <c r="E231" s="43">
        <v>0</v>
      </c>
      <c r="F231" s="99">
        <f>Table323[[#This Row],[Single Family]]+Table323[[#This Row],[2-4 Units]]+Table323[[#This Row],[&gt;4 Units]]</f>
        <v>0</v>
      </c>
      <c r="G231" s="99"/>
      <c r="H231" s="99"/>
      <c r="I231" s="99"/>
      <c r="J231" s="101">
        <v>0</v>
      </c>
      <c r="K231" s="99">
        <f>SUM(Table323[[#This Row],[Single Family ]:[&gt;4 Units ]])</f>
        <v>0</v>
      </c>
      <c r="L231" s="100"/>
      <c r="M231" s="100"/>
      <c r="N231" s="100"/>
      <c r="O231" s="46">
        <v>0</v>
      </c>
    </row>
    <row r="232" spans="1:15" s="25" customFormat="1">
      <c r="A232" s="97" t="s">
        <v>150</v>
      </c>
      <c r="B232" s="98" t="s">
        <v>144</v>
      </c>
      <c r="C232" s="42" t="s">
        <v>68</v>
      </c>
      <c r="D232" s="43">
        <v>62628.38273315558</v>
      </c>
      <c r="E232" s="43">
        <v>30193.84</v>
      </c>
      <c r="F232" s="99">
        <f>Table323[[#This Row],[Single Family]]+Table323[[#This Row],[2-4 Units]]+Table323[[#This Row],[&gt;4 Units]]</f>
        <v>19</v>
      </c>
      <c r="G232" s="99">
        <v>15</v>
      </c>
      <c r="H232" s="99">
        <v>4</v>
      </c>
      <c r="I232" s="99">
        <v>0</v>
      </c>
      <c r="J232" s="101">
        <v>20100.520000000004</v>
      </c>
      <c r="K232" s="99">
        <f>SUM(Table323[[#This Row],[Single Family ]:[&gt;4 Units ]])</f>
        <v>13</v>
      </c>
      <c r="L232" s="100">
        <v>1</v>
      </c>
      <c r="M232" s="100">
        <v>12</v>
      </c>
      <c r="N232" s="100">
        <v>0</v>
      </c>
      <c r="O232" s="46">
        <v>10093.319999999998</v>
      </c>
    </row>
    <row r="233" spans="1:15" s="25" customFormat="1">
      <c r="A233" s="97" t="s">
        <v>150</v>
      </c>
      <c r="B233" s="98" t="s">
        <v>144</v>
      </c>
      <c r="C233" s="42" t="s">
        <v>68</v>
      </c>
      <c r="D233" s="43">
        <v>0</v>
      </c>
      <c r="E233" s="43">
        <v>0</v>
      </c>
      <c r="F233" s="99">
        <f>Table323[[#This Row],[Single Family]]+Table323[[#This Row],[2-4 Units]]+Table323[[#This Row],[&gt;4 Units]]</f>
        <v>0</v>
      </c>
      <c r="G233" s="99"/>
      <c r="H233" s="99"/>
      <c r="I233" s="99"/>
      <c r="J233" s="101">
        <v>0</v>
      </c>
      <c r="K233" s="99">
        <f>SUM(Table323[[#This Row],[Single Family ]:[&gt;4 Units ]])</f>
        <v>0</v>
      </c>
      <c r="L233" s="100"/>
      <c r="M233" s="100"/>
      <c r="N233" s="100"/>
      <c r="O233" s="46">
        <v>0</v>
      </c>
    </row>
    <row r="234" spans="1:15" s="25" customFormat="1">
      <c r="A234" s="97" t="s">
        <v>151</v>
      </c>
      <c r="B234" s="98" t="s">
        <v>144</v>
      </c>
      <c r="C234" s="42" t="s">
        <v>49</v>
      </c>
      <c r="D234" s="43">
        <v>43723.814457031258</v>
      </c>
      <c r="E234" s="43">
        <v>39063.44999999999</v>
      </c>
      <c r="F234" s="99">
        <f>Table323[[#This Row],[Single Family]]+Table323[[#This Row],[2-4 Units]]+Table323[[#This Row],[&gt;4 Units]]</f>
        <v>20</v>
      </c>
      <c r="G234" s="99">
        <v>19</v>
      </c>
      <c r="H234" s="99">
        <v>1</v>
      </c>
      <c r="I234" s="99">
        <v>0</v>
      </c>
      <c r="J234" s="101">
        <v>26995.239999999994</v>
      </c>
      <c r="K234" s="99">
        <f>SUM(Table323[[#This Row],[Single Family ]:[&gt;4 Units ]])</f>
        <v>15</v>
      </c>
      <c r="L234" s="100">
        <v>10</v>
      </c>
      <c r="M234" s="100">
        <v>5</v>
      </c>
      <c r="N234" s="100">
        <v>0</v>
      </c>
      <c r="O234" s="46">
        <v>12068.21</v>
      </c>
    </row>
    <row r="235" spans="1:15" s="25" customFormat="1">
      <c r="A235" s="97" t="s">
        <v>151</v>
      </c>
      <c r="B235" s="98" t="s">
        <v>144</v>
      </c>
      <c r="C235" s="42" t="s">
        <v>49</v>
      </c>
      <c r="D235" s="43">
        <v>0</v>
      </c>
      <c r="E235" s="43">
        <v>0</v>
      </c>
      <c r="F235" s="99">
        <f>Table323[[#This Row],[Single Family]]+Table323[[#This Row],[2-4 Units]]+Table323[[#This Row],[&gt;4 Units]]</f>
        <v>0</v>
      </c>
      <c r="G235" s="99"/>
      <c r="H235" s="99"/>
      <c r="I235" s="99"/>
      <c r="J235" s="101">
        <v>0</v>
      </c>
      <c r="K235" s="99">
        <f>SUM(Table323[[#This Row],[Single Family ]:[&gt;4 Units ]])</f>
        <v>0</v>
      </c>
      <c r="L235" s="100"/>
      <c r="M235" s="100"/>
      <c r="N235" s="100"/>
      <c r="O235" s="46">
        <v>0</v>
      </c>
    </row>
    <row r="236" spans="1:15" s="25" customFormat="1">
      <c r="A236" s="97" t="s">
        <v>152</v>
      </c>
      <c r="B236" s="98" t="s">
        <v>153</v>
      </c>
      <c r="C236" s="42" t="s">
        <v>45</v>
      </c>
      <c r="D236" s="43">
        <v>222.77292352952387</v>
      </c>
      <c r="E236" s="43">
        <v>0</v>
      </c>
      <c r="F236" s="99">
        <f>Table323[[#This Row],[Single Family]]+Table323[[#This Row],[2-4 Units]]+Table323[[#This Row],[&gt;4 Units]]</f>
        <v>0</v>
      </c>
      <c r="G236" s="99"/>
      <c r="H236" s="99"/>
      <c r="I236" s="99"/>
      <c r="J236" s="101">
        <v>0</v>
      </c>
      <c r="K236" s="99">
        <f>SUM(Table323[[#This Row],[Single Family ]:[&gt;4 Units ]])</f>
        <v>0</v>
      </c>
      <c r="L236" s="100"/>
      <c r="M236" s="100"/>
      <c r="N236" s="100"/>
      <c r="O236" s="46"/>
    </row>
    <row r="237" spans="1:15" s="25" customFormat="1">
      <c r="A237" s="97" t="s">
        <v>154</v>
      </c>
      <c r="B237" s="98" t="s">
        <v>144</v>
      </c>
      <c r="C237" s="42" t="s">
        <v>45</v>
      </c>
      <c r="D237" s="43">
        <v>162.66384522815196</v>
      </c>
      <c r="E237" s="43">
        <v>0</v>
      </c>
      <c r="F237" s="99">
        <f>Table323[[#This Row],[Single Family]]+Table323[[#This Row],[2-4 Units]]+Table323[[#This Row],[&gt;4 Units]]</f>
        <v>0</v>
      </c>
      <c r="G237" s="99"/>
      <c r="H237" s="99"/>
      <c r="I237" s="99"/>
      <c r="J237" s="101">
        <v>0</v>
      </c>
      <c r="K237" s="99">
        <f>SUM(Table323[[#This Row],[Single Family ]:[&gt;4 Units ]])</f>
        <v>0</v>
      </c>
      <c r="L237" s="100"/>
      <c r="M237" s="100"/>
      <c r="N237" s="100"/>
      <c r="O237" s="46"/>
    </row>
    <row r="238" spans="1:15" s="25" customFormat="1">
      <c r="A238" s="97" t="s">
        <v>155</v>
      </c>
      <c r="B238" s="98" t="s">
        <v>144</v>
      </c>
      <c r="C238" s="42" t="s">
        <v>45</v>
      </c>
      <c r="D238" s="43">
        <v>42.958139292954357</v>
      </c>
      <c r="E238" s="43">
        <v>0</v>
      </c>
      <c r="F238" s="99">
        <f>Table323[[#This Row],[Single Family]]+Table323[[#This Row],[2-4 Units]]+Table323[[#This Row],[&gt;4 Units]]</f>
        <v>0</v>
      </c>
      <c r="G238" s="99"/>
      <c r="H238" s="99"/>
      <c r="I238" s="99"/>
      <c r="J238" s="101">
        <v>0</v>
      </c>
      <c r="K238" s="99">
        <f>SUM(Table323[[#This Row],[Single Family ]:[&gt;4 Units ]])</f>
        <v>0</v>
      </c>
      <c r="L238" s="100"/>
      <c r="M238" s="100"/>
      <c r="N238" s="100"/>
      <c r="O238" s="46"/>
    </row>
    <row r="239" spans="1:15" s="25" customFormat="1">
      <c r="A239" s="97" t="s">
        <v>155</v>
      </c>
      <c r="B239" s="98" t="s">
        <v>145</v>
      </c>
      <c r="C239" s="42" t="s">
        <v>45</v>
      </c>
      <c r="D239" s="43">
        <v>137.62762928127486</v>
      </c>
      <c r="E239" s="43">
        <v>0</v>
      </c>
      <c r="F239" s="99">
        <f>Table323[[#This Row],[Single Family]]+Table323[[#This Row],[2-4 Units]]+Table323[[#This Row],[&gt;4 Units]]</f>
        <v>0</v>
      </c>
      <c r="G239" s="99"/>
      <c r="H239" s="99"/>
      <c r="I239" s="99"/>
      <c r="J239" s="101">
        <v>0</v>
      </c>
      <c r="K239" s="99">
        <f>SUM(Table323[[#This Row],[Single Family ]:[&gt;4 Units ]])</f>
        <v>0</v>
      </c>
      <c r="L239" s="100"/>
      <c r="M239" s="100"/>
      <c r="N239" s="100"/>
      <c r="O239" s="46"/>
    </row>
    <row r="240" spans="1:15" s="25" customFormat="1">
      <c r="A240" s="97" t="s">
        <v>156</v>
      </c>
      <c r="B240" s="98" t="s">
        <v>104</v>
      </c>
      <c r="C240" s="42" t="s">
        <v>68</v>
      </c>
      <c r="D240" s="43">
        <v>46531.457797754374</v>
      </c>
      <c r="E240" s="43">
        <v>94655.95</v>
      </c>
      <c r="F240" s="99">
        <f>Table323[[#This Row],[Single Family]]+Table323[[#This Row],[2-4 Units]]+Table323[[#This Row],[&gt;4 Units]]</f>
        <v>6</v>
      </c>
      <c r="G240" s="99">
        <v>6</v>
      </c>
      <c r="H240" s="99">
        <v>0</v>
      </c>
      <c r="I240" s="99">
        <v>0</v>
      </c>
      <c r="J240" s="101">
        <v>14387.95</v>
      </c>
      <c r="K240" s="99">
        <f>SUM(Table323[[#This Row],[Single Family ]:[&gt;4 Units ]])</f>
        <v>1</v>
      </c>
      <c r="L240" s="100">
        <v>0</v>
      </c>
      <c r="M240" s="100">
        <v>0</v>
      </c>
      <c r="N240" s="100">
        <v>1</v>
      </c>
      <c r="O240" s="46">
        <v>80268</v>
      </c>
    </row>
    <row r="241" spans="1:15" s="25" customFormat="1">
      <c r="A241" s="97" t="s">
        <v>156</v>
      </c>
      <c r="B241" s="98" t="s">
        <v>157</v>
      </c>
      <c r="C241" s="42" t="s">
        <v>68</v>
      </c>
      <c r="D241" s="43">
        <v>0</v>
      </c>
      <c r="E241" s="43">
        <v>0</v>
      </c>
      <c r="F241" s="99">
        <f>Table323[[#This Row],[Single Family]]+Table323[[#This Row],[2-4 Units]]+Table323[[#This Row],[&gt;4 Units]]</f>
        <v>0</v>
      </c>
      <c r="G241" s="99"/>
      <c r="H241" s="99"/>
      <c r="I241" s="99"/>
      <c r="J241" s="101">
        <v>0</v>
      </c>
      <c r="K241" s="99">
        <f>SUM(Table323[[#This Row],[Single Family ]:[&gt;4 Units ]])</f>
        <v>0</v>
      </c>
      <c r="L241" s="100"/>
      <c r="M241" s="100"/>
      <c r="N241" s="100"/>
      <c r="O241" s="46"/>
    </row>
    <row r="242" spans="1:15" s="25" customFormat="1">
      <c r="A242" s="97" t="s">
        <v>156</v>
      </c>
      <c r="B242" s="98" t="s">
        <v>104</v>
      </c>
      <c r="C242" s="42" t="s">
        <v>68</v>
      </c>
      <c r="D242" s="43">
        <v>0</v>
      </c>
      <c r="E242" s="43">
        <v>0</v>
      </c>
      <c r="F242" s="99">
        <f>Table323[[#This Row],[Single Family]]+Table323[[#This Row],[2-4 Units]]+Table323[[#This Row],[&gt;4 Units]]</f>
        <v>0</v>
      </c>
      <c r="G242" s="99"/>
      <c r="H242" s="99"/>
      <c r="I242" s="99"/>
      <c r="J242" s="101">
        <v>0</v>
      </c>
      <c r="K242" s="99">
        <f>SUM(Table323[[#This Row],[Single Family ]:[&gt;4 Units ]])</f>
        <v>0</v>
      </c>
      <c r="L242" s="100"/>
      <c r="M242" s="100"/>
      <c r="N242" s="100"/>
      <c r="O242" s="46">
        <v>0</v>
      </c>
    </row>
    <row r="243" spans="1:15" s="25" customFormat="1">
      <c r="A243" s="97" t="s">
        <v>158</v>
      </c>
      <c r="B243" s="98" t="s">
        <v>104</v>
      </c>
      <c r="C243" s="42" t="s">
        <v>68</v>
      </c>
      <c r="D243" s="43">
        <v>8099.6844510918227</v>
      </c>
      <c r="E243" s="43">
        <v>214.68</v>
      </c>
      <c r="F243" s="99">
        <f>Table323[[#This Row],[Single Family]]+Table323[[#This Row],[2-4 Units]]+Table323[[#This Row],[&gt;4 Units]]</f>
        <v>1</v>
      </c>
      <c r="G243" s="99">
        <v>1</v>
      </c>
      <c r="H243" s="99">
        <v>0</v>
      </c>
      <c r="I243" s="99">
        <v>0</v>
      </c>
      <c r="J243" s="101">
        <v>172.25</v>
      </c>
      <c r="K243" s="99">
        <f>SUM(Table323[[#This Row],[Single Family ]:[&gt;4 Units ]])</f>
        <v>1</v>
      </c>
      <c r="L243" s="100">
        <v>1</v>
      </c>
      <c r="M243" s="100">
        <v>0</v>
      </c>
      <c r="N243" s="100">
        <v>0</v>
      </c>
      <c r="O243" s="46">
        <v>42.429999999999993</v>
      </c>
    </row>
    <row r="244" spans="1:15" s="25" customFormat="1">
      <c r="A244" s="97" t="s">
        <v>158</v>
      </c>
      <c r="B244" s="98" t="s">
        <v>104</v>
      </c>
      <c r="C244" s="42" t="s">
        <v>68</v>
      </c>
      <c r="D244" s="43">
        <v>13178.384500217526</v>
      </c>
      <c r="E244" s="43">
        <v>0</v>
      </c>
      <c r="F244" s="99">
        <f>Table323[[#This Row],[Single Family]]+Table323[[#This Row],[2-4 Units]]+Table323[[#This Row],[&gt;4 Units]]</f>
        <v>0</v>
      </c>
      <c r="G244" s="99"/>
      <c r="H244" s="99"/>
      <c r="I244" s="99"/>
      <c r="J244" s="101">
        <v>0</v>
      </c>
      <c r="K244" s="99">
        <f>SUM(Table323[[#This Row],[Single Family ]:[&gt;4 Units ]])</f>
        <v>0</v>
      </c>
      <c r="L244" s="100"/>
      <c r="M244" s="100"/>
      <c r="N244" s="100"/>
      <c r="O244" s="46">
        <v>0</v>
      </c>
    </row>
    <row r="245" spans="1:15" s="25" customFormat="1">
      <c r="A245" s="97" t="s">
        <v>159</v>
      </c>
      <c r="B245" s="98" t="s">
        <v>104</v>
      </c>
      <c r="C245" s="42" t="s">
        <v>68</v>
      </c>
      <c r="D245" s="43">
        <v>25373.607003047826</v>
      </c>
      <c r="E245" s="43">
        <v>61389.36</v>
      </c>
      <c r="F245" s="99">
        <f>Table323[[#This Row],[Single Family]]+Table323[[#This Row],[2-4 Units]]+Table323[[#This Row],[&gt;4 Units]]</f>
        <v>5</v>
      </c>
      <c r="G245" s="99">
        <v>2</v>
      </c>
      <c r="H245" s="99">
        <v>2</v>
      </c>
      <c r="I245" s="99">
        <v>1</v>
      </c>
      <c r="J245" s="101">
        <v>57654.46</v>
      </c>
      <c r="K245" s="99">
        <f>SUM(Table323[[#This Row],[Single Family ]:[&gt;4 Units ]])</f>
        <v>5</v>
      </c>
      <c r="L245" s="100">
        <v>3</v>
      </c>
      <c r="M245" s="100">
        <v>1</v>
      </c>
      <c r="N245" s="100">
        <v>1</v>
      </c>
      <c r="O245" s="46">
        <v>3734.9</v>
      </c>
    </row>
    <row r="246" spans="1:15" s="25" customFormat="1">
      <c r="A246" s="97" t="s">
        <v>159</v>
      </c>
      <c r="B246" s="98" t="s">
        <v>104</v>
      </c>
      <c r="C246" s="42" t="s">
        <v>68</v>
      </c>
      <c r="D246" s="43">
        <v>0</v>
      </c>
      <c r="E246" s="43">
        <v>0</v>
      </c>
      <c r="F246" s="99">
        <f>Table323[[#This Row],[Single Family]]+Table323[[#This Row],[2-4 Units]]+Table323[[#This Row],[&gt;4 Units]]</f>
        <v>0</v>
      </c>
      <c r="G246" s="99"/>
      <c r="H246" s="99"/>
      <c r="I246" s="99"/>
      <c r="J246" s="101">
        <v>0</v>
      </c>
      <c r="K246" s="99">
        <f>SUM(Table323[[#This Row],[Single Family ]:[&gt;4 Units ]])</f>
        <v>0</v>
      </c>
      <c r="L246" s="100"/>
      <c r="M246" s="100"/>
      <c r="N246" s="100"/>
      <c r="O246" s="46">
        <v>0</v>
      </c>
    </row>
    <row r="247" spans="1:15" s="25" customFormat="1">
      <c r="A247" s="97" t="s">
        <v>160</v>
      </c>
      <c r="B247" s="98" t="s">
        <v>104</v>
      </c>
      <c r="C247" s="42" t="s">
        <v>68</v>
      </c>
      <c r="D247" s="43">
        <v>35035.03795522271</v>
      </c>
      <c r="E247" s="43">
        <v>5144.1399999999994</v>
      </c>
      <c r="F247" s="99">
        <f>Table323[[#This Row],[Single Family]]+Table323[[#This Row],[2-4 Units]]+Table323[[#This Row],[&gt;4 Units]]</f>
        <v>4</v>
      </c>
      <c r="G247" s="99">
        <v>3</v>
      </c>
      <c r="H247" s="99">
        <v>1</v>
      </c>
      <c r="I247" s="99">
        <v>0</v>
      </c>
      <c r="J247" s="101">
        <v>2539.92</v>
      </c>
      <c r="K247" s="99">
        <f>SUM(Table323[[#This Row],[Single Family ]:[&gt;4 Units ]])</f>
        <v>10</v>
      </c>
      <c r="L247" s="100">
        <v>1</v>
      </c>
      <c r="M247" s="100">
        <v>9</v>
      </c>
      <c r="N247" s="100">
        <v>0</v>
      </c>
      <c r="O247" s="46">
        <v>2604.2200000000003</v>
      </c>
    </row>
    <row r="248" spans="1:15" s="25" customFormat="1">
      <c r="A248" s="97" t="s">
        <v>160</v>
      </c>
      <c r="B248" s="98" t="s">
        <v>104</v>
      </c>
      <c r="C248" s="42" t="s">
        <v>68</v>
      </c>
      <c r="D248" s="43">
        <v>0</v>
      </c>
      <c r="E248" s="43">
        <v>0</v>
      </c>
      <c r="F248" s="99">
        <f>Table323[[#This Row],[Single Family]]+Table323[[#This Row],[2-4 Units]]+Table323[[#This Row],[&gt;4 Units]]</f>
        <v>0</v>
      </c>
      <c r="G248" s="99"/>
      <c r="H248" s="99"/>
      <c r="I248" s="99"/>
      <c r="J248" s="101">
        <v>0</v>
      </c>
      <c r="K248" s="99">
        <f>SUM(Table323[[#This Row],[Single Family ]:[&gt;4 Units ]])</f>
        <v>0</v>
      </c>
      <c r="L248" s="100"/>
      <c r="M248" s="100"/>
      <c r="N248" s="100"/>
      <c r="O248" s="46">
        <v>0</v>
      </c>
    </row>
    <row r="249" spans="1:15" s="25" customFormat="1">
      <c r="A249" s="97" t="s">
        <v>161</v>
      </c>
      <c r="B249" s="98" t="s">
        <v>104</v>
      </c>
      <c r="C249" s="42" t="s">
        <v>68</v>
      </c>
      <c r="D249" s="43">
        <v>35292.837574379926</v>
      </c>
      <c r="E249" s="43">
        <v>12947.480000000001</v>
      </c>
      <c r="F249" s="99">
        <f>Table323[[#This Row],[Single Family]]+Table323[[#This Row],[2-4 Units]]+Table323[[#This Row],[&gt;4 Units]]</f>
        <v>7</v>
      </c>
      <c r="G249" s="99">
        <v>6</v>
      </c>
      <c r="H249" s="99">
        <v>1</v>
      </c>
      <c r="I249" s="99">
        <v>0</v>
      </c>
      <c r="J249" s="101">
        <v>8623.01</v>
      </c>
      <c r="K249" s="99">
        <f>SUM(Table323[[#This Row],[Single Family ]:[&gt;4 Units ]])</f>
        <v>5</v>
      </c>
      <c r="L249" s="100">
        <v>2</v>
      </c>
      <c r="M249" s="100">
        <v>3</v>
      </c>
      <c r="N249" s="100">
        <v>0</v>
      </c>
      <c r="O249" s="46">
        <v>4324.47</v>
      </c>
    </row>
    <row r="250" spans="1:15" s="25" customFormat="1">
      <c r="A250" s="97" t="s">
        <v>161</v>
      </c>
      <c r="B250" s="98" t="s">
        <v>104</v>
      </c>
      <c r="C250" s="42" t="s">
        <v>68</v>
      </c>
      <c r="D250" s="43">
        <v>0</v>
      </c>
      <c r="E250" s="43">
        <v>0</v>
      </c>
      <c r="F250" s="99">
        <f>Table323[[#This Row],[Single Family]]+Table323[[#This Row],[2-4 Units]]+Table323[[#This Row],[&gt;4 Units]]</f>
        <v>0</v>
      </c>
      <c r="G250" s="99"/>
      <c r="H250" s="99"/>
      <c r="I250" s="99"/>
      <c r="J250" s="101">
        <v>0</v>
      </c>
      <c r="K250" s="99">
        <f>SUM(Table323[[#This Row],[Single Family ]:[&gt;4 Units ]])</f>
        <v>0</v>
      </c>
      <c r="L250" s="100"/>
      <c r="M250" s="100"/>
      <c r="N250" s="100"/>
      <c r="O250" s="46">
        <v>0</v>
      </c>
    </row>
    <row r="251" spans="1:15" s="25" customFormat="1">
      <c r="A251" s="97" t="s">
        <v>162</v>
      </c>
      <c r="B251" s="98" t="s">
        <v>104</v>
      </c>
      <c r="C251" s="42" t="s">
        <v>68</v>
      </c>
      <c r="D251" s="43">
        <v>43737.512124874716</v>
      </c>
      <c r="E251" s="43">
        <v>625.41</v>
      </c>
      <c r="F251" s="99">
        <f>Table323[[#This Row],[Single Family]]+Table323[[#This Row],[2-4 Units]]+Table323[[#This Row],[&gt;4 Units]]</f>
        <v>1</v>
      </c>
      <c r="G251" s="99">
        <v>1</v>
      </c>
      <c r="H251" s="99">
        <v>0</v>
      </c>
      <c r="I251" s="99">
        <v>0</v>
      </c>
      <c r="J251" s="101">
        <v>210.02999999999997</v>
      </c>
      <c r="K251" s="99">
        <f>SUM(Table323[[#This Row],[Single Family ]:[&gt;4 Units ]])</f>
        <v>4</v>
      </c>
      <c r="L251" s="100">
        <v>0</v>
      </c>
      <c r="M251" s="100">
        <v>4</v>
      </c>
      <c r="N251" s="100">
        <v>0</v>
      </c>
      <c r="O251" s="46">
        <v>415.38</v>
      </c>
    </row>
    <row r="252" spans="1:15" s="25" customFormat="1">
      <c r="A252" s="97" t="s">
        <v>162</v>
      </c>
      <c r="B252" s="98" t="s">
        <v>104</v>
      </c>
      <c r="C252" s="42" t="s">
        <v>68</v>
      </c>
      <c r="D252" s="43">
        <v>0</v>
      </c>
      <c r="E252" s="43">
        <v>0</v>
      </c>
      <c r="F252" s="99">
        <f>Table323[[#This Row],[Single Family]]+Table323[[#This Row],[2-4 Units]]+Table323[[#This Row],[&gt;4 Units]]</f>
        <v>0</v>
      </c>
      <c r="G252" s="99"/>
      <c r="H252" s="99"/>
      <c r="I252" s="99"/>
      <c r="J252" s="101">
        <v>0</v>
      </c>
      <c r="K252" s="99">
        <f>SUM(Table323[[#This Row],[Single Family ]:[&gt;4 Units ]])</f>
        <v>0</v>
      </c>
      <c r="L252" s="100"/>
      <c r="M252" s="100"/>
      <c r="N252" s="100"/>
      <c r="O252" s="46"/>
    </row>
    <row r="253" spans="1:15" s="25" customFormat="1">
      <c r="A253" s="97" t="s">
        <v>163</v>
      </c>
      <c r="B253" s="98" t="s">
        <v>104</v>
      </c>
      <c r="C253" s="42" t="s">
        <v>68</v>
      </c>
      <c r="D253" s="43">
        <v>39184.120176710734</v>
      </c>
      <c r="E253" s="43">
        <v>8071.130000000001</v>
      </c>
      <c r="F253" s="99">
        <f>Table323[[#This Row],[Single Family]]+Table323[[#This Row],[2-4 Units]]+Table323[[#This Row],[&gt;4 Units]]</f>
        <v>3</v>
      </c>
      <c r="G253" s="99">
        <v>1</v>
      </c>
      <c r="H253" s="99">
        <v>2</v>
      </c>
      <c r="I253" s="99">
        <v>0</v>
      </c>
      <c r="J253" s="101">
        <v>3302.0099999999998</v>
      </c>
      <c r="K253" s="99">
        <f>SUM(Table323[[#This Row],[Single Family ]:[&gt;4 Units ]])</f>
        <v>12</v>
      </c>
      <c r="L253" s="100">
        <v>0</v>
      </c>
      <c r="M253" s="100">
        <v>12</v>
      </c>
      <c r="N253" s="100">
        <v>0</v>
      </c>
      <c r="O253" s="46">
        <v>4769.1200000000008</v>
      </c>
    </row>
    <row r="254" spans="1:15" s="25" customFormat="1">
      <c r="A254" s="97" t="s">
        <v>163</v>
      </c>
      <c r="B254" s="98" t="s">
        <v>104</v>
      </c>
      <c r="C254" s="42" t="s">
        <v>68</v>
      </c>
      <c r="D254" s="43">
        <v>0</v>
      </c>
      <c r="E254" s="43">
        <v>0</v>
      </c>
      <c r="F254" s="99">
        <f>Table323[[#This Row],[Single Family]]+Table323[[#This Row],[2-4 Units]]+Table323[[#This Row],[&gt;4 Units]]</f>
        <v>0</v>
      </c>
      <c r="G254" s="99"/>
      <c r="H254" s="99"/>
      <c r="I254" s="99"/>
      <c r="J254" s="101">
        <v>0</v>
      </c>
      <c r="K254" s="99">
        <f>SUM(Table323[[#This Row],[Single Family ]:[&gt;4 Units ]])</f>
        <v>0</v>
      </c>
      <c r="L254" s="100"/>
      <c r="M254" s="100"/>
      <c r="N254" s="100"/>
      <c r="O254" s="46">
        <v>0</v>
      </c>
    </row>
    <row r="255" spans="1:15" s="25" customFormat="1">
      <c r="A255" s="97" t="s">
        <v>164</v>
      </c>
      <c r="B255" s="98" t="s">
        <v>104</v>
      </c>
      <c r="C255" s="42" t="s">
        <v>68</v>
      </c>
      <c r="D255" s="43">
        <v>42340.433104963202</v>
      </c>
      <c r="E255" s="43">
        <v>4095.2599999999993</v>
      </c>
      <c r="F255" s="99">
        <f>Table323[[#This Row],[Single Family]]+Table323[[#This Row],[2-4 Units]]+Table323[[#This Row],[&gt;4 Units]]</f>
        <v>2</v>
      </c>
      <c r="G255" s="99">
        <v>1</v>
      </c>
      <c r="H255" s="99">
        <v>0</v>
      </c>
      <c r="I255" s="99">
        <v>1</v>
      </c>
      <c r="J255" s="101">
        <v>83.389999999999986</v>
      </c>
      <c r="K255" s="99">
        <f>SUM(Table323[[#This Row],[Single Family ]:[&gt;4 Units ]])</f>
        <v>13</v>
      </c>
      <c r="L255" s="100">
        <v>1</v>
      </c>
      <c r="M255" s="100">
        <v>12</v>
      </c>
      <c r="N255" s="100">
        <v>0</v>
      </c>
      <c r="O255" s="46">
        <v>4011.8699999999994</v>
      </c>
    </row>
    <row r="256" spans="1:15" s="25" customFormat="1">
      <c r="A256" s="97" t="s">
        <v>164</v>
      </c>
      <c r="B256" s="98" t="s">
        <v>165</v>
      </c>
      <c r="C256" s="42" t="s">
        <v>68</v>
      </c>
      <c r="D256" s="43">
        <v>43.290539725957338</v>
      </c>
      <c r="E256" s="43">
        <v>0</v>
      </c>
      <c r="F256" s="99">
        <f>Table323[[#This Row],[Single Family]]+Table323[[#This Row],[2-4 Units]]+Table323[[#This Row],[&gt;4 Units]]</f>
        <v>0</v>
      </c>
      <c r="G256" s="99"/>
      <c r="H256" s="99"/>
      <c r="I256" s="99"/>
      <c r="J256" s="101">
        <v>0</v>
      </c>
      <c r="K256" s="99">
        <f>SUM(Table323[[#This Row],[Single Family ]:[&gt;4 Units ]])</f>
        <v>0</v>
      </c>
      <c r="L256" s="100"/>
      <c r="M256" s="100"/>
      <c r="N256" s="100"/>
      <c r="O256" s="46"/>
    </row>
    <row r="257" spans="1:15" s="25" customFormat="1">
      <c r="A257" s="97" t="s">
        <v>164</v>
      </c>
      <c r="B257" s="98" t="s">
        <v>104</v>
      </c>
      <c r="C257" s="42" t="s">
        <v>68</v>
      </c>
      <c r="D257" s="43">
        <v>1811.5823598662323</v>
      </c>
      <c r="E257" s="43">
        <v>0</v>
      </c>
      <c r="F257" s="99">
        <f>Table323[[#This Row],[Single Family]]+Table323[[#This Row],[2-4 Units]]+Table323[[#This Row],[&gt;4 Units]]</f>
        <v>0</v>
      </c>
      <c r="G257" s="99"/>
      <c r="H257" s="99"/>
      <c r="I257" s="99"/>
      <c r="J257" s="101">
        <v>0</v>
      </c>
      <c r="K257" s="99">
        <f>SUM(Table323[[#This Row],[Single Family ]:[&gt;4 Units ]])</f>
        <v>0</v>
      </c>
      <c r="L257" s="100"/>
      <c r="M257" s="100"/>
      <c r="N257" s="100"/>
      <c r="O257" s="46">
        <v>0</v>
      </c>
    </row>
    <row r="258" spans="1:15" s="25" customFormat="1">
      <c r="A258" s="97" t="s">
        <v>166</v>
      </c>
      <c r="B258" s="98" t="s">
        <v>104</v>
      </c>
      <c r="C258" s="42" t="s">
        <v>68</v>
      </c>
      <c r="D258" s="43">
        <v>48936.578064128909</v>
      </c>
      <c r="E258" s="43">
        <v>54961.520000000004</v>
      </c>
      <c r="F258" s="99">
        <f>Table323[[#This Row],[Single Family]]+Table323[[#This Row],[2-4 Units]]+Table323[[#This Row],[&gt;4 Units]]</f>
        <v>10</v>
      </c>
      <c r="G258" s="99">
        <v>4</v>
      </c>
      <c r="H258" s="99">
        <v>6</v>
      </c>
      <c r="I258" s="99">
        <v>0</v>
      </c>
      <c r="J258" s="101">
        <v>4133.82</v>
      </c>
      <c r="K258" s="99">
        <f>SUM(Table323[[#This Row],[Single Family ]:[&gt;4 Units ]])</f>
        <v>17</v>
      </c>
      <c r="L258" s="100">
        <v>4</v>
      </c>
      <c r="M258" s="100">
        <v>12</v>
      </c>
      <c r="N258" s="100">
        <v>1</v>
      </c>
      <c r="O258" s="46">
        <v>50827.700000000004</v>
      </c>
    </row>
    <row r="259" spans="1:15" s="25" customFormat="1">
      <c r="A259" s="97" t="s">
        <v>166</v>
      </c>
      <c r="B259" s="98" t="s">
        <v>104</v>
      </c>
      <c r="C259" s="42" t="s">
        <v>68</v>
      </c>
      <c r="D259" s="43">
        <v>0</v>
      </c>
      <c r="E259" s="43">
        <v>0</v>
      </c>
      <c r="F259" s="99">
        <f>Table323[[#This Row],[Single Family]]+Table323[[#This Row],[2-4 Units]]+Table323[[#This Row],[&gt;4 Units]]</f>
        <v>0</v>
      </c>
      <c r="G259" s="99"/>
      <c r="H259" s="99"/>
      <c r="I259" s="99"/>
      <c r="J259" s="101">
        <v>0</v>
      </c>
      <c r="K259" s="99">
        <f>SUM(Table323[[#This Row],[Single Family ]:[&gt;4 Units ]])</f>
        <v>0</v>
      </c>
      <c r="L259" s="100"/>
      <c r="M259" s="100"/>
      <c r="N259" s="100"/>
      <c r="O259" s="46"/>
    </row>
    <row r="260" spans="1:15" s="25" customFormat="1">
      <c r="A260" s="97" t="s">
        <v>167</v>
      </c>
      <c r="B260" s="98" t="s">
        <v>104</v>
      </c>
      <c r="C260" s="42" t="s">
        <v>49</v>
      </c>
      <c r="D260" s="43">
        <v>46361.264159384191</v>
      </c>
      <c r="E260" s="43">
        <v>88211.510000000009</v>
      </c>
      <c r="F260" s="99">
        <f>Table323[[#This Row],[Single Family]]+Table323[[#This Row],[2-4 Units]]+Table323[[#This Row],[&gt;4 Units]]</f>
        <v>40</v>
      </c>
      <c r="G260" s="99">
        <v>38</v>
      </c>
      <c r="H260" s="99">
        <v>1</v>
      </c>
      <c r="I260" s="99">
        <v>1</v>
      </c>
      <c r="J260" s="101">
        <v>76959.310000000012</v>
      </c>
      <c r="K260" s="99">
        <f>SUM(Table323[[#This Row],[Single Family ]:[&gt;4 Units ]])</f>
        <v>11</v>
      </c>
      <c r="L260" s="100">
        <v>4</v>
      </c>
      <c r="M260" s="100">
        <v>7</v>
      </c>
      <c r="N260" s="100">
        <v>0</v>
      </c>
      <c r="O260" s="46">
        <v>11252.199999999999</v>
      </c>
    </row>
    <row r="261" spans="1:15" s="25" customFormat="1">
      <c r="A261" s="97" t="s">
        <v>167</v>
      </c>
      <c r="B261" s="98" t="s">
        <v>104</v>
      </c>
      <c r="C261" s="42" t="s">
        <v>49</v>
      </c>
      <c r="D261" s="43">
        <v>0</v>
      </c>
      <c r="E261" s="43">
        <v>0</v>
      </c>
      <c r="F261" s="99">
        <f>Table323[[#This Row],[Single Family]]+Table323[[#This Row],[2-4 Units]]+Table323[[#This Row],[&gt;4 Units]]</f>
        <v>0</v>
      </c>
      <c r="G261" s="99"/>
      <c r="H261" s="99"/>
      <c r="I261" s="99"/>
      <c r="J261" s="101">
        <v>0</v>
      </c>
      <c r="K261" s="99">
        <f>SUM(Table323[[#This Row],[Single Family ]:[&gt;4 Units ]])</f>
        <v>0</v>
      </c>
      <c r="L261" s="100"/>
      <c r="M261" s="100"/>
      <c r="N261" s="100"/>
      <c r="O261" s="46">
        <v>0</v>
      </c>
    </row>
    <row r="262" spans="1:15" s="25" customFormat="1">
      <c r="A262" s="97" t="s">
        <v>168</v>
      </c>
      <c r="B262" s="98" t="s">
        <v>104</v>
      </c>
      <c r="C262" s="42" t="s">
        <v>49</v>
      </c>
      <c r="D262" s="43">
        <v>38589.257285143176</v>
      </c>
      <c r="E262" s="43">
        <v>121501.10999999999</v>
      </c>
      <c r="F262" s="99">
        <f>Table323[[#This Row],[Single Family]]+Table323[[#This Row],[2-4 Units]]+Table323[[#This Row],[&gt;4 Units]]</f>
        <v>38</v>
      </c>
      <c r="G262" s="99">
        <v>38</v>
      </c>
      <c r="H262" s="99">
        <v>0</v>
      </c>
      <c r="I262" s="99">
        <v>0</v>
      </c>
      <c r="J262" s="101">
        <v>64148.250000000007</v>
      </c>
      <c r="K262" s="99">
        <f>SUM(Table323[[#This Row],[Single Family ]:[&gt;4 Units ]])</f>
        <v>10</v>
      </c>
      <c r="L262" s="100">
        <v>7</v>
      </c>
      <c r="M262" s="100">
        <v>3</v>
      </c>
      <c r="N262" s="100">
        <v>0</v>
      </c>
      <c r="O262" s="46">
        <v>57352.86</v>
      </c>
    </row>
    <row r="263" spans="1:15" s="25" customFormat="1">
      <c r="A263" s="97" t="s">
        <v>168</v>
      </c>
      <c r="B263" s="98" t="s">
        <v>165</v>
      </c>
      <c r="C263" s="42" t="s">
        <v>49</v>
      </c>
      <c r="D263" s="43">
        <v>0</v>
      </c>
      <c r="E263" s="43">
        <v>0</v>
      </c>
      <c r="F263" s="99">
        <f>Table323[[#This Row],[Single Family]]+Table323[[#This Row],[2-4 Units]]+Table323[[#This Row],[&gt;4 Units]]</f>
        <v>0</v>
      </c>
      <c r="G263" s="99"/>
      <c r="H263" s="99"/>
      <c r="I263" s="99"/>
      <c r="J263" s="101">
        <v>0</v>
      </c>
      <c r="K263" s="99">
        <f>SUM(Table323[[#This Row],[Single Family ]:[&gt;4 Units ]])</f>
        <v>0</v>
      </c>
      <c r="L263" s="100"/>
      <c r="M263" s="100"/>
      <c r="N263" s="100"/>
      <c r="O263" s="46"/>
    </row>
    <row r="264" spans="1:15" s="25" customFormat="1">
      <c r="A264" s="97" t="s">
        <v>168</v>
      </c>
      <c r="B264" s="98" t="s">
        <v>104</v>
      </c>
      <c r="C264" s="42" t="s">
        <v>49</v>
      </c>
      <c r="D264" s="43">
        <v>0</v>
      </c>
      <c r="E264" s="43">
        <v>0</v>
      </c>
      <c r="F264" s="99">
        <f>Table323[[#This Row],[Single Family]]+Table323[[#This Row],[2-4 Units]]+Table323[[#This Row],[&gt;4 Units]]</f>
        <v>0</v>
      </c>
      <c r="G264" s="99"/>
      <c r="H264" s="99"/>
      <c r="I264" s="99"/>
      <c r="J264" s="101">
        <v>0</v>
      </c>
      <c r="K264" s="99">
        <f>SUM(Table323[[#This Row],[Single Family ]:[&gt;4 Units ]])</f>
        <v>0</v>
      </c>
      <c r="L264" s="100"/>
      <c r="M264" s="100"/>
      <c r="N264" s="100"/>
      <c r="O264" s="46">
        <v>0</v>
      </c>
    </row>
    <row r="265" spans="1:15" s="25" customFormat="1">
      <c r="A265" s="97" t="s">
        <v>169</v>
      </c>
      <c r="B265" s="98" t="s">
        <v>104</v>
      </c>
      <c r="C265" s="42" t="s">
        <v>49</v>
      </c>
      <c r="D265" s="43">
        <v>52887.572710910528</v>
      </c>
      <c r="E265" s="43">
        <v>156693.26999999996</v>
      </c>
      <c r="F265" s="99">
        <f>Table323[[#This Row],[Single Family]]+Table323[[#This Row],[2-4 Units]]+Table323[[#This Row],[&gt;4 Units]]</f>
        <v>10</v>
      </c>
      <c r="G265" s="99">
        <v>7</v>
      </c>
      <c r="H265" s="99">
        <v>2</v>
      </c>
      <c r="I265" s="99">
        <v>1</v>
      </c>
      <c r="J265" s="101">
        <v>125444.76</v>
      </c>
      <c r="K265" s="99">
        <f>SUM(Table323[[#This Row],[Single Family ]:[&gt;4 Units ]])</f>
        <v>21</v>
      </c>
      <c r="L265" s="100">
        <v>12</v>
      </c>
      <c r="M265" s="100">
        <v>9</v>
      </c>
      <c r="N265" s="100">
        <v>0</v>
      </c>
      <c r="O265" s="46">
        <v>31248.510000000002</v>
      </c>
    </row>
    <row r="266" spans="1:15" s="25" customFormat="1">
      <c r="A266" s="97" t="s">
        <v>169</v>
      </c>
      <c r="B266" s="98" t="s">
        <v>72</v>
      </c>
      <c r="C266" s="42" t="s">
        <v>49</v>
      </c>
      <c r="D266" s="43">
        <v>386.36933663915642</v>
      </c>
      <c r="E266" s="43">
        <v>0</v>
      </c>
      <c r="F266" s="99">
        <f>Table323[[#This Row],[Single Family]]+Table323[[#This Row],[2-4 Units]]+Table323[[#This Row],[&gt;4 Units]]</f>
        <v>0</v>
      </c>
      <c r="G266" s="99"/>
      <c r="H266" s="99"/>
      <c r="I266" s="99"/>
      <c r="J266" s="101">
        <v>0</v>
      </c>
      <c r="K266" s="99">
        <f>SUM(Table323[[#This Row],[Single Family ]:[&gt;4 Units ]])</f>
        <v>0</v>
      </c>
      <c r="L266" s="100"/>
      <c r="M266" s="100"/>
      <c r="N266" s="100"/>
      <c r="O266" s="46"/>
    </row>
    <row r="267" spans="1:15" s="25" customFormat="1">
      <c r="A267" s="97" t="s">
        <v>169</v>
      </c>
      <c r="B267" s="98" t="s">
        <v>153</v>
      </c>
      <c r="C267" s="42" t="s">
        <v>49</v>
      </c>
      <c r="D267" s="43">
        <v>0</v>
      </c>
      <c r="E267" s="43">
        <v>0</v>
      </c>
      <c r="F267" s="99">
        <f>Table323[[#This Row],[Single Family]]+Table323[[#This Row],[2-4 Units]]+Table323[[#This Row],[&gt;4 Units]]</f>
        <v>0</v>
      </c>
      <c r="G267" s="99"/>
      <c r="H267" s="99"/>
      <c r="I267" s="99"/>
      <c r="J267" s="101">
        <v>0</v>
      </c>
      <c r="K267" s="99">
        <f>SUM(Table323[[#This Row],[Single Family ]:[&gt;4 Units ]])</f>
        <v>0</v>
      </c>
      <c r="L267" s="100"/>
      <c r="M267" s="100"/>
      <c r="N267" s="100"/>
      <c r="O267" s="46">
        <v>0</v>
      </c>
    </row>
    <row r="268" spans="1:15" s="25" customFormat="1">
      <c r="A268" s="97" t="s">
        <v>169</v>
      </c>
      <c r="B268" s="98" t="s">
        <v>104</v>
      </c>
      <c r="C268" s="42" t="s">
        <v>49</v>
      </c>
      <c r="D268" s="43">
        <v>0</v>
      </c>
      <c r="E268" s="43">
        <v>0</v>
      </c>
      <c r="F268" s="99">
        <f>Table323[[#This Row],[Single Family]]+Table323[[#This Row],[2-4 Units]]+Table323[[#This Row],[&gt;4 Units]]</f>
        <v>0</v>
      </c>
      <c r="G268" s="99"/>
      <c r="H268" s="99"/>
      <c r="I268" s="99"/>
      <c r="J268" s="101">
        <v>0</v>
      </c>
      <c r="K268" s="99">
        <f>SUM(Table323[[#This Row],[Single Family ]:[&gt;4 Units ]])</f>
        <v>0</v>
      </c>
      <c r="L268" s="100"/>
      <c r="M268" s="100"/>
      <c r="N268" s="100"/>
      <c r="O268" s="46">
        <v>0</v>
      </c>
    </row>
    <row r="269" spans="1:15" s="25" customFormat="1">
      <c r="A269" s="97" t="s">
        <v>170</v>
      </c>
      <c r="B269" s="98" t="s">
        <v>171</v>
      </c>
      <c r="C269" s="42" t="s">
        <v>68</v>
      </c>
      <c r="D269" s="43">
        <v>137.23521210342409</v>
      </c>
      <c r="E269" s="43">
        <v>0</v>
      </c>
      <c r="F269" s="99">
        <f>Table323[[#This Row],[Single Family]]+Table323[[#This Row],[2-4 Units]]+Table323[[#This Row],[&gt;4 Units]]</f>
        <v>0</v>
      </c>
      <c r="G269" s="99"/>
      <c r="H269" s="99"/>
      <c r="I269" s="99"/>
      <c r="J269" s="101">
        <v>0</v>
      </c>
      <c r="K269" s="99">
        <f>SUM(Table323[[#This Row],[Single Family ]:[&gt;4 Units ]])</f>
        <v>0</v>
      </c>
      <c r="L269" s="100"/>
      <c r="M269" s="100"/>
      <c r="N269" s="100"/>
      <c r="O269" s="46"/>
    </row>
    <row r="270" spans="1:15" s="25" customFormat="1">
      <c r="A270" s="97" t="s">
        <v>170</v>
      </c>
      <c r="B270" s="98" t="s">
        <v>104</v>
      </c>
      <c r="C270" s="42" t="s">
        <v>68</v>
      </c>
      <c r="D270" s="43">
        <v>58797.592392958701</v>
      </c>
      <c r="E270" s="43">
        <v>13128.220000000001</v>
      </c>
      <c r="F270" s="99">
        <f>Table323[[#This Row],[Single Family]]+Table323[[#This Row],[2-4 Units]]+Table323[[#This Row],[&gt;4 Units]]</f>
        <v>6</v>
      </c>
      <c r="G270" s="99">
        <v>4</v>
      </c>
      <c r="H270" s="99">
        <v>2</v>
      </c>
      <c r="I270" s="99">
        <v>0</v>
      </c>
      <c r="J270" s="101">
        <v>8552.2500000000018</v>
      </c>
      <c r="K270" s="99">
        <f>SUM(Table323[[#This Row],[Single Family ]:[&gt;4 Units ]])</f>
        <v>8</v>
      </c>
      <c r="L270" s="100">
        <v>3</v>
      </c>
      <c r="M270" s="100">
        <v>5</v>
      </c>
      <c r="N270" s="100">
        <v>0</v>
      </c>
      <c r="O270" s="46">
        <v>4575.9699999999993</v>
      </c>
    </row>
    <row r="271" spans="1:15" s="25" customFormat="1">
      <c r="A271" s="97" t="s">
        <v>170</v>
      </c>
      <c r="B271" s="98" t="s">
        <v>104</v>
      </c>
      <c r="C271" s="42" t="s">
        <v>68</v>
      </c>
      <c r="D271" s="43">
        <v>0</v>
      </c>
      <c r="E271" s="43">
        <v>53353.8</v>
      </c>
      <c r="F271" s="99">
        <f>Table323[[#This Row],[Single Family]]+Table323[[#This Row],[2-4 Units]]+Table323[[#This Row],[&gt;4 Units]]</f>
        <v>0</v>
      </c>
      <c r="G271" s="99"/>
      <c r="H271" s="99"/>
      <c r="I271" s="99"/>
      <c r="J271" s="101">
        <v>0</v>
      </c>
      <c r="K271" s="99">
        <f>SUM(Table323[[#This Row],[Single Family ]:[&gt;4 Units ]])</f>
        <v>1</v>
      </c>
      <c r="L271" s="100">
        <v>0</v>
      </c>
      <c r="M271" s="100">
        <v>0</v>
      </c>
      <c r="N271" s="100">
        <v>1</v>
      </c>
      <c r="O271" s="46">
        <v>53353.8</v>
      </c>
    </row>
    <row r="272" spans="1:15" s="25" customFormat="1">
      <c r="A272" s="97" t="s">
        <v>172</v>
      </c>
      <c r="B272" s="98" t="s">
        <v>171</v>
      </c>
      <c r="C272" s="42" t="s">
        <v>49</v>
      </c>
      <c r="D272" s="43">
        <v>106.86212253777698</v>
      </c>
      <c r="E272" s="43">
        <v>0</v>
      </c>
      <c r="F272" s="99">
        <f>Table323[[#This Row],[Single Family]]+Table323[[#This Row],[2-4 Units]]+Table323[[#This Row],[&gt;4 Units]]</f>
        <v>0</v>
      </c>
      <c r="G272" s="99"/>
      <c r="H272" s="99"/>
      <c r="I272" s="99"/>
      <c r="J272" s="101">
        <v>0</v>
      </c>
      <c r="K272" s="99">
        <f>SUM(Table323[[#This Row],[Single Family ]:[&gt;4 Units ]])</f>
        <v>0</v>
      </c>
      <c r="L272" s="100"/>
      <c r="M272" s="100"/>
      <c r="N272" s="100"/>
      <c r="O272" s="46"/>
    </row>
    <row r="273" spans="1:15" s="25" customFormat="1">
      <c r="A273" s="97" t="s">
        <v>172</v>
      </c>
      <c r="B273" s="98" t="s">
        <v>104</v>
      </c>
      <c r="C273" s="42" t="s">
        <v>49</v>
      </c>
      <c r="D273" s="43">
        <v>57643.95052349499</v>
      </c>
      <c r="E273" s="43">
        <v>21939.71</v>
      </c>
      <c r="F273" s="99">
        <f>Table323[[#This Row],[Single Family]]+Table323[[#This Row],[2-4 Units]]+Table323[[#This Row],[&gt;4 Units]]</f>
        <v>23</v>
      </c>
      <c r="G273" s="99">
        <v>20</v>
      </c>
      <c r="H273" s="99">
        <v>3</v>
      </c>
      <c r="I273" s="99">
        <v>0</v>
      </c>
      <c r="J273" s="101">
        <v>9696.7400000000016</v>
      </c>
      <c r="K273" s="99">
        <f>SUM(Table323[[#This Row],[Single Family ]:[&gt;4 Units ]])</f>
        <v>36</v>
      </c>
      <c r="L273" s="100">
        <v>18</v>
      </c>
      <c r="M273" s="100">
        <v>18</v>
      </c>
      <c r="N273" s="100">
        <v>0</v>
      </c>
      <c r="O273" s="46">
        <v>12242.970000000001</v>
      </c>
    </row>
    <row r="274" spans="1:15" s="25" customFormat="1">
      <c r="A274" s="97" t="s">
        <v>172</v>
      </c>
      <c r="B274" s="98" t="s">
        <v>104</v>
      </c>
      <c r="C274" s="42" t="s">
        <v>49</v>
      </c>
      <c r="D274" s="43">
        <v>0</v>
      </c>
      <c r="E274" s="43">
        <v>0</v>
      </c>
      <c r="F274" s="99">
        <f>Table323[[#This Row],[Single Family]]+Table323[[#This Row],[2-4 Units]]+Table323[[#This Row],[&gt;4 Units]]</f>
        <v>0</v>
      </c>
      <c r="G274" s="99"/>
      <c r="H274" s="99"/>
      <c r="I274" s="99"/>
      <c r="J274" s="101">
        <v>0</v>
      </c>
      <c r="K274" s="99">
        <f>SUM(Table323[[#This Row],[Single Family ]:[&gt;4 Units ]])</f>
        <v>0</v>
      </c>
      <c r="L274" s="100"/>
      <c r="M274" s="100"/>
      <c r="N274" s="100"/>
      <c r="O274" s="46">
        <v>0</v>
      </c>
    </row>
    <row r="275" spans="1:15" s="25" customFormat="1">
      <c r="A275" s="97" t="s">
        <v>173</v>
      </c>
      <c r="B275" s="98" t="s">
        <v>171</v>
      </c>
      <c r="C275" s="42" t="s">
        <v>68</v>
      </c>
      <c r="D275" s="43">
        <v>72.546394502900029</v>
      </c>
      <c r="E275" s="43">
        <v>0</v>
      </c>
      <c r="F275" s="99">
        <f>Table323[[#This Row],[Single Family]]+Table323[[#This Row],[2-4 Units]]+Table323[[#This Row],[&gt;4 Units]]</f>
        <v>0</v>
      </c>
      <c r="G275" s="99"/>
      <c r="H275" s="99"/>
      <c r="I275" s="99"/>
      <c r="J275" s="101">
        <v>0</v>
      </c>
      <c r="K275" s="99">
        <f>SUM(Table323[[#This Row],[Single Family ]:[&gt;4 Units ]])</f>
        <v>0</v>
      </c>
      <c r="L275" s="100"/>
      <c r="M275" s="100"/>
      <c r="N275" s="100"/>
      <c r="O275" s="46"/>
    </row>
    <row r="276" spans="1:15" s="25" customFormat="1">
      <c r="A276" s="97" t="s">
        <v>173</v>
      </c>
      <c r="B276" s="98" t="s">
        <v>104</v>
      </c>
      <c r="C276" s="42" t="s">
        <v>68</v>
      </c>
      <c r="D276" s="43">
        <v>76444.735997759417</v>
      </c>
      <c r="E276" s="43">
        <v>387080.04</v>
      </c>
      <c r="F276" s="99">
        <f>Table323[[#This Row],[Single Family]]+Table323[[#This Row],[2-4 Units]]+Table323[[#This Row],[&gt;4 Units]]</f>
        <v>12</v>
      </c>
      <c r="G276" s="99">
        <v>10</v>
      </c>
      <c r="H276" s="99">
        <v>2</v>
      </c>
      <c r="I276" s="99">
        <v>0</v>
      </c>
      <c r="J276" s="101">
        <v>2191.04</v>
      </c>
      <c r="K276" s="99">
        <f>SUM(Table323[[#This Row],[Single Family ]:[&gt;4 Units ]])</f>
        <v>27</v>
      </c>
      <c r="L276" s="100">
        <v>9</v>
      </c>
      <c r="M276" s="100">
        <v>15</v>
      </c>
      <c r="N276" s="100">
        <v>3</v>
      </c>
      <c r="O276" s="46">
        <v>384889</v>
      </c>
    </row>
    <row r="277" spans="1:15" s="25" customFormat="1">
      <c r="A277" s="97" t="s">
        <v>173</v>
      </c>
      <c r="B277" s="98" t="s">
        <v>104</v>
      </c>
      <c r="C277" s="42" t="s">
        <v>68</v>
      </c>
      <c r="D277" s="43">
        <v>0</v>
      </c>
      <c r="E277" s="43">
        <v>0</v>
      </c>
      <c r="F277" s="99">
        <f>Table323[[#This Row],[Single Family]]+Table323[[#This Row],[2-4 Units]]+Table323[[#This Row],[&gt;4 Units]]</f>
        <v>0</v>
      </c>
      <c r="G277" s="99"/>
      <c r="H277" s="99"/>
      <c r="I277" s="99"/>
      <c r="J277" s="101">
        <v>0</v>
      </c>
      <c r="K277" s="99">
        <f>SUM(Table323[[#This Row],[Single Family ]:[&gt;4 Units ]])</f>
        <v>0</v>
      </c>
      <c r="L277" s="100"/>
      <c r="M277" s="100"/>
      <c r="N277" s="100"/>
      <c r="O277" s="46">
        <v>0</v>
      </c>
    </row>
    <row r="278" spans="1:15" s="25" customFormat="1">
      <c r="A278" s="97" t="s">
        <v>174</v>
      </c>
      <c r="B278" s="98" t="s">
        <v>104</v>
      </c>
      <c r="C278" s="42" t="s">
        <v>68</v>
      </c>
      <c r="D278" s="43">
        <v>49034.474608321027</v>
      </c>
      <c r="E278" s="43">
        <v>147072.87000000002</v>
      </c>
      <c r="F278" s="99">
        <f>Table323[[#This Row],[Single Family]]+Table323[[#This Row],[2-4 Units]]+Table323[[#This Row],[&gt;4 Units]]</f>
        <v>6</v>
      </c>
      <c r="G278" s="99">
        <v>5</v>
      </c>
      <c r="H278" s="99">
        <v>1</v>
      </c>
      <c r="I278" s="99">
        <v>0</v>
      </c>
      <c r="J278" s="101">
        <v>2053.5699999999997</v>
      </c>
      <c r="K278" s="99">
        <f>SUM(Table323[[#This Row],[Single Family ]:[&gt;4 Units ]])</f>
        <v>18</v>
      </c>
      <c r="L278" s="100">
        <v>2</v>
      </c>
      <c r="M278" s="100">
        <v>14</v>
      </c>
      <c r="N278" s="100">
        <v>2</v>
      </c>
      <c r="O278" s="46">
        <v>145019.30000000002</v>
      </c>
    </row>
    <row r="279" spans="1:15" s="25" customFormat="1">
      <c r="A279" s="97" t="s">
        <v>174</v>
      </c>
      <c r="B279" s="98" t="s">
        <v>104</v>
      </c>
      <c r="C279" s="42" t="s">
        <v>68</v>
      </c>
      <c r="D279" s="43">
        <v>4627.291027762295</v>
      </c>
      <c r="E279" s="43">
        <v>38465.69</v>
      </c>
      <c r="F279" s="99">
        <f>Table323[[#This Row],[Single Family]]+Table323[[#This Row],[2-4 Units]]+Table323[[#This Row],[&gt;4 Units]]</f>
        <v>0</v>
      </c>
      <c r="G279" s="99"/>
      <c r="H279" s="99"/>
      <c r="I279" s="99"/>
      <c r="J279" s="101">
        <v>0</v>
      </c>
      <c r="K279" s="99">
        <f>SUM(Table323[[#This Row],[Single Family ]:[&gt;4 Units ]])</f>
        <v>1</v>
      </c>
      <c r="L279" s="100">
        <v>0</v>
      </c>
      <c r="M279" s="100">
        <v>0</v>
      </c>
      <c r="N279" s="100">
        <v>1</v>
      </c>
      <c r="O279" s="46">
        <v>38465.69</v>
      </c>
    </row>
    <row r="280" spans="1:15" s="45" customFormat="1">
      <c r="A280" s="40" t="s">
        <v>175</v>
      </c>
      <c r="B280" s="41" t="s">
        <v>171</v>
      </c>
      <c r="C280" s="42" t="s">
        <v>49</v>
      </c>
      <c r="D280" s="43">
        <v>199.04322595125566</v>
      </c>
      <c r="E280" s="43">
        <v>0</v>
      </c>
      <c r="F280" s="44">
        <f>Table323[[#This Row],[Single Family]]+Table323[[#This Row],[2-4 Units]]+Table323[[#This Row],[&gt;4 Units]]</f>
        <v>0</v>
      </c>
      <c r="G280" s="44"/>
      <c r="H280" s="44"/>
      <c r="I280" s="44"/>
      <c r="J280" s="102">
        <v>0</v>
      </c>
      <c r="K280" s="44">
        <f>SUM(Table323[[#This Row],[Single Family ]:[&gt;4 Units ]])</f>
        <v>0</v>
      </c>
      <c r="L280" s="57"/>
      <c r="M280" s="57"/>
      <c r="N280" s="57"/>
      <c r="O280" s="46"/>
    </row>
    <row r="281" spans="1:15" s="45" customFormat="1">
      <c r="A281" s="40" t="s">
        <v>175</v>
      </c>
      <c r="B281" s="41" t="s">
        <v>104</v>
      </c>
      <c r="C281" s="42" t="s">
        <v>49</v>
      </c>
      <c r="D281" s="43">
        <v>45653.154286961653</v>
      </c>
      <c r="E281" s="43">
        <v>6789.7499999999991</v>
      </c>
      <c r="F281" s="44">
        <f>Table323[[#This Row],[Single Family]]+Table323[[#This Row],[2-4 Units]]+Table323[[#This Row],[&gt;4 Units]]</f>
        <v>6</v>
      </c>
      <c r="G281" s="44">
        <v>6</v>
      </c>
      <c r="H281" s="44">
        <v>0</v>
      </c>
      <c r="I281" s="44">
        <v>0</v>
      </c>
      <c r="J281" s="102">
        <v>4923.5399999999991</v>
      </c>
      <c r="K281" s="44">
        <f>SUM(Table323[[#This Row],[Single Family ]:[&gt;4 Units ]])</f>
        <v>4</v>
      </c>
      <c r="L281" s="57">
        <v>0</v>
      </c>
      <c r="M281" s="57">
        <v>4</v>
      </c>
      <c r="N281" s="57">
        <v>0</v>
      </c>
      <c r="O281" s="46">
        <v>1866.2100000000003</v>
      </c>
    </row>
    <row r="282" spans="1:15" s="45" customFormat="1">
      <c r="A282" s="40" t="s">
        <v>175</v>
      </c>
      <c r="B282" s="41" t="s">
        <v>104</v>
      </c>
      <c r="C282" s="42" t="s">
        <v>49</v>
      </c>
      <c r="D282" s="43">
        <v>0</v>
      </c>
      <c r="E282" s="43">
        <v>0</v>
      </c>
      <c r="F282" s="44">
        <f>Table323[[#This Row],[Single Family]]+Table323[[#This Row],[2-4 Units]]+Table323[[#This Row],[&gt;4 Units]]</f>
        <v>0</v>
      </c>
      <c r="G282" s="44"/>
      <c r="H282" s="44"/>
      <c r="I282" s="44"/>
      <c r="J282" s="102">
        <v>0</v>
      </c>
      <c r="K282" s="44">
        <f>SUM(Table323[[#This Row],[Single Family ]:[&gt;4 Units ]])</f>
        <v>0</v>
      </c>
      <c r="L282" s="57"/>
      <c r="M282" s="57"/>
      <c r="N282" s="57"/>
      <c r="O282" s="46">
        <v>0</v>
      </c>
    </row>
    <row r="283" spans="1:15" s="45" customFormat="1">
      <c r="A283" s="40" t="s">
        <v>176</v>
      </c>
      <c r="B283" s="41" t="s">
        <v>171</v>
      </c>
      <c r="C283" s="42" t="s">
        <v>49</v>
      </c>
      <c r="D283" s="43">
        <v>35.820763328751518</v>
      </c>
      <c r="E283" s="43">
        <v>0</v>
      </c>
      <c r="F283" s="44">
        <f>Table323[[#This Row],[Single Family]]+Table323[[#This Row],[2-4 Units]]+Table323[[#This Row],[&gt;4 Units]]</f>
        <v>0</v>
      </c>
      <c r="G283" s="44"/>
      <c r="H283" s="44"/>
      <c r="I283" s="44"/>
      <c r="J283" s="102">
        <v>0</v>
      </c>
      <c r="K283" s="44">
        <f>SUM(Table323[[#This Row],[Single Family ]:[&gt;4 Units ]])</f>
        <v>0</v>
      </c>
      <c r="L283" s="57"/>
      <c r="M283" s="57"/>
      <c r="N283" s="57"/>
      <c r="O283" s="46"/>
    </row>
    <row r="284" spans="1:15" s="45" customFormat="1">
      <c r="A284" s="40" t="s">
        <v>176</v>
      </c>
      <c r="B284" s="41" t="s">
        <v>104</v>
      </c>
      <c r="C284" s="42" t="s">
        <v>49</v>
      </c>
      <c r="D284" s="43">
        <v>62574.88011346032</v>
      </c>
      <c r="E284" s="43">
        <v>42454.439999999995</v>
      </c>
      <c r="F284" s="44">
        <f>Table323[[#This Row],[Single Family]]+Table323[[#This Row],[2-4 Units]]+Table323[[#This Row],[&gt;4 Units]]</f>
        <v>17</v>
      </c>
      <c r="G284" s="44">
        <v>10</v>
      </c>
      <c r="H284" s="44">
        <v>6</v>
      </c>
      <c r="I284" s="44">
        <v>1</v>
      </c>
      <c r="J284" s="102">
        <v>41386.36</v>
      </c>
      <c r="K284" s="44">
        <f>SUM(Table323[[#This Row],[Single Family ]:[&gt;4 Units ]])</f>
        <v>3</v>
      </c>
      <c r="L284" s="57">
        <v>0</v>
      </c>
      <c r="M284" s="57">
        <v>3</v>
      </c>
      <c r="N284" s="57">
        <v>0</v>
      </c>
      <c r="O284" s="46">
        <v>1068.08</v>
      </c>
    </row>
    <row r="285" spans="1:15" s="45" customFormat="1">
      <c r="A285" s="40" t="s">
        <v>176</v>
      </c>
      <c r="B285" s="41" t="s">
        <v>104</v>
      </c>
      <c r="C285" s="42" t="s">
        <v>49</v>
      </c>
      <c r="D285" s="43">
        <v>0</v>
      </c>
      <c r="E285" s="43">
        <v>0</v>
      </c>
      <c r="F285" s="44">
        <f>Table323[[#This Row],[Single Family]]+Table323[[#This Row],[2-4 Units]]+Table323[[#This Row],[&gt;4 Units]]</f>
        <v>0</v>
      </c>
      <c r="G285" s="44"/>
      <c r="H285" s="44"/>
      <c r="I285" s="44"/>
      <c r="J285" s="102">
        <v>0</v>
      </c>
      <c r="K285" s="44">
        <f>SUM(Table323[[#This Row],[Single Family ]:[&gt;4 Units ]])</f>
        <v>0</v>
      </c>
      <c r="L285" s="57"/>
      <c r="M285" s="57"/>
      <c r="N285" s="57"/>
      <c r="O285" s="46">
        <v>0</v>
      </c>
    </row>
    <row r="286" spans="1:15" s="45" customFormat="1">
      <c r="A286" s="40" t="s">
        <v>177</v>
      </c>
      <c r="B286" s="41" t="s">
        <v>104</v>
      </c>
      <c r="C286" s="42" t="s">
        <v>49</v>
      </c>
      <c r="D286" s="43">
        <v>44277.376594798137</v>
      </c>
      <c r="E286" s="43">
        <v>6260.79</v>
      </c>
      <c r="F286" s="44">
        <f>Table323[[#This Row],[Single Family]]+Table323[[#This Row],[2-4 Units]]+Table323[[#This Row],[&gt;4 Units]]</f>
        <v>9</v>
      </c>
      <c r="G286" s="44">
        <v>6</v>
      </c>
      <c r="H286" s="44">
        <v>3</v>
      </c>
      <c r="I286" s="44">
        <v>0</v>
      </c>
      <c r="J286" s="102">
        <v>5716.3600000000006</v>
      </c>
      <c r="K286" s="44">
        <f>SUM(Table323[[#This Row],[Single Family ]:[&gt;4 Units ]])</f>
        <v>5</v>
      </c>
      <c r="L286" s="57">
        <v>1</v>
      </c>
      <c r="M286" s="57">
        <v>4</v>
      </c>
      <c r="N286" s="57">
        <v>0</v>
      </c>
      <c r="O286" s="46">
        <v>544.42999999999995</v>
      </c>
    </row>
    <row r="287" spans="1:15" s="45" customFormat="1">
      <c r="A287" s="40" t="s">
        <v>177</v>
      </c>
      <c r="B287" s="41" t="s">
        <v>104</v>
      </c>
      <c r="C287" s="42" t="s">
        <v>49</v>
      </c>
      <c r="D287" s="43">
        <v>5994.749475755103</v>
      </c>
      <c r="E287" s="43">
        <v>0</v>
      </c>
      <c r="F287" s="44">
        <f>Table323[[#This Row],[Single Family]]+Table323[[#This Row],[2-4 Units]]+Table323[[#This Row],[&gt;4 Units]]</f>
        <v>0</v>
      </c>
      <c r="G287" s="44"/>
      <c r="H287" s="44"/>
      <c r="I287" s="44"/>
      <c r="J287" s="102">
        <v>0</v>
      </c>
      <c r="K287" s="44">
        <f>SUM(Table323[[#This Row],[Single Family ]:[&gt;4 Units ]])</f>
        <v>0</v>
      </c>
      <c r="L287" s="57"/>
      <c r="M287" s="57"/>
      <c r="N287" s="57"/>
      <c r="O287" s="46">
        <v>0</v>
      </c>
    </row>
    <row r="288" spans="1:15" s="45" customFormat="1">
      <c r="A288" s="40" t="s">
        <v>178</v>
      </c>
      <c r="B288" s="41" t="s">
        <v>104</v>
      </c>
      <c r="C288" s="42" t="s">
        <v>68</v>
      </c>
      <c r="D288" s="43">
        <v>13446.054565565873</v>
      </c>
      <c r="E288" s="43">
        <v>6610.13</v>
      </c>
      <c r="F288" s="44">
        <f>Table323[[#This Row],[Single Family]]+Table323[[#This Row],[2-4 Units]]+Table323[[#This Row],[&gt;4 Units]]</f>
        <v>1</v>
      </c>
      <c r="G288" s="44">
        <v>1</v>
      </c>
      <c r="H288" s="44">
        <v>0</v>
      </c>
      <c r="I288" s="44">
        <v>0</v>
      </c>
      <c r="J288" s="102">
        <v>6445.59</v>
      </c>
      <c r="K288" s="44">
        <f>SUM(Table323[[#This Row],[Single Family ]:[&gt;4 Units ]])</f>
        <v>1</v>
      </c>
      <c r="L288" s="57">
        <v>1</v>
      </c>
      <c r="M288" s="57">
        <v>0</v>
      </c>
      <c r="N288" s="57">
        <v>0</v>
      </c>
      <c r="O288" s="46">
        <v>164.54</v>
      </c>
    </row>
    <row r="289" spans="1:15" s="45" customFormat="1">
      <c r="A289" s="40" t="s">
        <v>178</v>
      </c>
      <c r="B289" s="41" t="s">
        <v>104</v>
      </c>
      <c r="C289" s="42" t="s">
        <v>68</v>
      </c>
      <c r="D289" s="43">
        <v>0</v>
      </c>
      <c r="E289" s="43">
        <v>0</v>
      </c>
      <c r="F289" s="44">
        <f>Table323[[#This Row],[Single Family]]+Table323[[#This Row],[2-4 Units]]+Table323[[#This Row],[&gt;4 Units]]</f>
        <v>0</v>
      </c>
      <c r="G289" s="44"/>
      <c r="H289" s="44"/>
      <c r="I289" s="44"/>
      <c r="J289" s="102">
        <v>0</v>
      </c>
      <c r="K289" s="44">
        <f>SUM(Table323[[#This Row],[Single Family ]:[&gt;4 Units ]])</f>
        <v>0</v>
      </c>
      <c r="L289" s="57"/>
      <c r="M289" s="57"/>
      <c r="N289" s="57"/>
      <c r="O289" s="46"/>
    </row>
    <row r="290" spans="1:15" s="45" customFormat="1">
      <c r="A290" s="40" t="s">
        <v>179</v>
      </c>
      <c r="B290" s="41" t="s">
        <v>104</v>
      </c>
      <c r="C290" s="42" t="s">
        <v>49</v>
      </c>
      <c r="D290" s="43">
        <v>24301.232422780711</v>
      </c>
      <c r="E290" s="43">
        <v>16554.62</v>
      </c>
      <c r="F290" s="44">
        <f>Table323[[#This Row],[Single Family]]+Table323[[#This Row],[2-4 Units]]+Table323[[#This Row],[&gt;4 Units]]</f>
        <v>5</v>
      </c>
      <c r="G290" s="44">
        <v>4</v>
      </c>
      <c r="H290" s="44">
        <v>1</v>
      </c>
      <c r="I290" s="44">
        <v>0</v>
      </c>
      <c r="J290" s="102">
        <v>12468.61</v>
      </c>
      <c r="K290" s="44">
        <f>SUM(Table323[[#This Row],[Single Family ]:[&gt;4 Units ]])</f>
        <v>1</v>
      </c>
      <c r="L290" s="57">
        <v>0</v>
      </c>
      <c r="M290" s="57">
        <v>0</v>
      </c>
      <c r="N290" s="57">
        <v>1</v>
      </c>
      <c r="O290" s="46">
        <v>4086.01</v>
      </c>
    </row>
    <row r="291" spans="1:15" s="45" customFormat="1">
      <c r="A291" s="40" t="s">
        <v>179</v>
      </c>
      <c r="B291" s="41" t="s">
        <v>104</v>
      </c>
      <c r="C291" s="42" t="s">
        <v>49</v>
      </c>
      <c r="D291" s="43">
        <v>0</v>
      </c>
      <c r="E291" s="43">
        <v>0</v>
      </c>
      <c r="F291" s="44">
        <f>Table323[[#This Row],[Single Family]]+Table323[[#This Row],[2-4 Units]]+Table323[[#This Row],[&gt;4 Units]]</f>
        <v>0</v>
      </c>
      <c r="G291" s="44"/>
      <c r="H291" s="44"/>
      <c r="I291" s="44"/>
      <c r="J291" s="102">
        <v>0</v>
      </c>
      <c r="K291" s="44">
        <f>SUM(Table323[[#This Row],[Single Family ]:[&gt;4 Units ]])</f>
        <v>0</v>
      </c>
      <c r="L291" s="57"/>
      <c r="M291" s="57"/>
      <c r="N291" s="57"/>
      <c r="O291" s="46">
        <v>0</v>
      </c>
    </row>
    <row r="292" spans="1:15" s="45" customFormat="1">
      <c r="A292" s="40" t="s">
        <v>180</v>
      </c>
      <c r="B292" s="41" t="s">
        <v>181</v>
      </c>
      <c r="C292" s="42" t="s">
        <v>68</v>
      </c>
      <c r="D292" s="43">
        <v>0</v>
      </c>
      <c r="E292" s="43">
        <v>0</v>
      </c>
      <c r="F292" s="44">
        <f>Table323[[#This Row],[Single Family]]+Table323[[#This Row],[2-4 Units]]+Table323[[#This Row],[&gt;4 Units]]</f>
        <v>0</v>
      </c>
      <c r="G292" s="44"/>
      <c r="H292" s="44"/>
      <c r="I292" s="44"/>
      <c r="J292" s="102">
        <v>0</v>
      </c>
      <c r="K292" s="44">
        <f>SUM(Table323[[#This Row],[Single Family ]:[&gt;4 Units ]])</f>
        <v>0</v>
      </c>
      <c r="L292" s="57"/>
      <c r="M292" s="57"/>
      <c r="N292" s="57"/>
      <c r="O292" s="46"/>
    </row>
    <row r="293" spans="1:15" s="45" customFormat="1">
      <c r="A293" s="40" t="s">
        <v>180</v>
      </c>
      <c r="B293" s="41" t="s">
        <v>104</v>
      </c>
      <c r="C293" s="42" t="s">
        <v>68</v>
      </c>
      <c r="D293" s="43">
        <v>45610.385431248556</v>
      </c>
      <c r="E293" s="43">
        <v>3306.3100000000004</v>
      </c>
      <c r="F293" s="44">
        <f>Table323[[#This Row],[Single Family]]+Table323[[#This Row],[2-4 Units]]+Table323[[#This Row],[&gt;4 Units]]</f>
        <v>3</v>
      </c>
      <c r="G293" s="44">
        <v>2</v>
      </c>
      <c r="H293" s="44">
        <v>1</v>
      </c>
      <c r="I293" s="44">
        <v>0</v>
      </c>
      <c r="J293" s="102">
        <v>379.03</v>
      </c>
      <c r="K293" s="44">
        <f>SUM(Table323[[#This Row],[Single Family ]:[&gt;4 Units ]])</f>
        <v>8</v>
      </c>
      <c r="L293" s="57">
        <v>2</v>
      </c>
      <c r="M293" s="57">
        <v>6</v>
      </c>
      <c r="N293" s="57">
        <v>0</v>
      </c>
      <c r="O293" s="46">
        <v>2927.28</v>
      </c>
    </row>
    <row r="294" spans="1:15" s="45" customFormat="1">
      <c r="A294" s="40" t="s">
        <v>180</v>
      </c>
      <c r="B294" s="41" t="s">
        <v>104</v>
      </c>
      <c r="C294" s="42" t="s">
        <v>68</v>
      </c>
      <c r="D294" s="43">
        <v>0</v>
      </c>
      <c r="E294" s="43">
        <v>0</v>
      </c>
      <c r="F294" s="44">
        <f>Table323[[#This Row],[Single Family]]+Table323[[#This Row],[2-4 Units]]+Table323[[#This Row],[&gt;4 Units]]</f>
        <v>0</v>
      </c>
      <c r="G294" s="44"/>
      <c r="H294" s="44"/>
      <c r="I294" s="44"/>
      <c r="J294" s="102">
        <v>0</v>
      </c>
      <c r="K294" s="44">
        <f>SUM(Table323[[#This Row],[Single Family ]:[&gt;4 Units ]])</f>
        <v>0</v>
      </c>
      <c r="L294" s="57"/>
      <c r="M294" s="57"/>
      <c r="N294" s="57"/>
      <c r="O294" s="46">
        <v>0</v>
      </c>
    </row>
    <row r="295" spans="1:15" s="45" customFormat="1">
      <c r="A295" s="40" t="s">
        <v>182</v>
      </c>
      <c r="B295" s="41" t="s">
        <v>104</v>
      </c>
      <c r="C295" s="42" t="s">
        <v>68</v>
      </c>
      <c r="D295" s="43">
        <v>46443.265499536996</v>
      </c>
      <c r="E295" s="43">
        <v>7860.9100000000035</v>
      </c>
      <c r="F295" s="44">
        <f>Table323[[#This Row],[Single Family]]+Table323[[#This Row],[2-4 Units]]+Table323[[#This Row],[&gt;4 Units]]</f>
        <v>5</v>
      </c>
      <c r="G295" s="44">
        <v>3</v>
      </c>
      <c r="H295" s="44">
        <v>2</v>
      </c>
      <c r="I295" s="44">
        <v>0</v>
      </c>
      <c r="J295" s="102">
        <v>5055.5900000000011</v>
      </c>
      <c r="K295" s="44">
        <f>SUM(Table323[[#This Row],[Single Family ]:[&gt;4 Units ]])</f>
        <v>22</v>
      </c>
      <c r="L295" s="57">
        <v>6</v>
      </c>
      <c r="M295" s="57">
        <v>15</v>
      </c>
      <c r="N295" s="57">
        <v>1</v>
      </c>
      <c r="O295" s="46">
        <v>2805.3199999999993</v>
      </c>
    </row>
    <row r="296" spans="1:15" s="45" customFormat="1">
      <c r="A296" s="40" t="s">
        <v>182</v>
      </c>
      <c r="B296" s="41" t="s">
        <v>104</v>
      </c>
      <c r="C296" s="42" t="s">
        <v>68</v>
      </c>
      <c r="D296" s="43">
        <v>1628.0234540856986</v>
      </c>
      <c r="E296" s="43">
        <v>0</v>
      </c>
      <c r="F296" s="44">
        <f>Table323[[#This Row],[Single Family]]+Table323[[#This Row],[2-4 Units]]+Table323[[#This Row],[&gt;4 Units]]</f>
        <v>0</v>
      </c>
      <c r="G296" s="44"/>
      <c r="H296" s="44"/>
      <c r="I296" s="44"/>
      <c r="J296" s="102">
        <v>0</v>
      </c>
      <c r="K296" s="44">
        <f>SUM(Table323[[#This Row],[Single Family ]:[&gt;4 Units ]])</f>
        <v>0</v>
      </c>
      <c r="L296" s="57"/>
      <c r="M296" s="57"/>
      <c r="N296" s="57"/>
      <c r="O296" s="46">
        <v>0</v>
      </c>
    </row>
    <row r="297" spans="1:15" s="45" customFormat="1">
      <c r="A297" s="40" t="s">
        <v>183</v>
      </c>
      <c r="B297" s="41" t="s">
        <v>181</v>
      </c>
      <c r="C297" s="42" t="s">
        <v>68</v>
      </c>
      <c r="D297" s="43">
        <v>293.88814950143893</v>
      </c>
      <c r="E297" s="43">
        <v>0</v>
      </c>
      <c r="F297" s="44">
        <f>Table323[[#This Row],[Single Family]]+Table323[[#This Row],[2-4 Units]]+Table323[[#This Row],[&gt;4 Units]]</f>
        <v>0</v>
      </c>
      <c r="G297" s="44"/>
      <c r="H297" s="44"/>
      <c r="I297" s="44"/>
      <c r="J297" s="102">
        <v>0</v>
      </c>
      <c r="K297" s="44">
        <f>SUM(Table323[[#This Row],[Single Family ]:[&gt;4 Units ]])</f>
        <v>0</v>
      </c>
      <c r="L297" s="57"/>
      <c r="M297" s="57"/>
      <c r="N297" s="57"/>
      <c r="O297" s="46"/>
    </row>
    <row r="298" spans="1:15" s="45" customFormat="1">
      <c r="A298" s="40" t="s">
        <v>183</v>
      </c>
      <c r="B298" s="41" t="s">
        <v>171</v>
      </c>
      <c r="C298" s="42" t="s">
        <v>68</v>
      </c>
      <c r="D298" s="43">
        <v>167.34053465359665</v>
      </c>
      <c r="E298" s="43">
        <v>0</v>
      </c>
      <c r="F298" s="44">
        <f>Table323[[#This Row],[Single Family]]+Table323[[#This Row],[2-4 Units]]+Table323[[#This Row],[&gt;4 Units]]</f>
        <v>0</v>
      </c>
      <c r="G298" s="44"/>
      <c r="H298" s="44"/>
      <c r="I298" s="44"/>
      <c r="J298" s="102">
        <v>0</v>
      </c>
      <c r="K298" s="44">
        <f>SUM(Table323[[#This Row],[Single Family ]:[&gt;4 Units ]])</f>
        <v>0</v>
      </c>
      <c r="L298" s="57"/>
      <c r="M298" s="57"/>
      <c r="N298" s="57"/>
      <c r="O298" s="46"/>
    </row>
    <row r="299" spans="1:15" s="45" customFormat="1">
      <c r="A299" s="40" t="s">
        <v>183</v>
      </c>
      <c r="B299" s="41" t="s">
        <v>104</v>
      </c>
      <c r="C299" s="42" t="s">
        <v>68</v>
      </c>
      <c r="D299" s="43">
        <v>55140.481279005719</v>
      </c>
      <c r="E299" s="43">
        <v>4573.8099999999995</v>
      </c>
      <c r="F299" s="44">
        <f>Table323[[#This Row],[Single Family]]+Table323[[#This Row],[2-4 Units]]+Table323[[#This Row],[&gt;4 Units]]</f>
        <v>10</v>
      </c>
      <c r="G299" s="44">
        <v>5</v>
      </c>
      <c r="H299" s="44">
        <v>5</v>
      </c>
      <c r="I299" s="44">
        <v>0</v>
      </c>
      <c r="J299" s="102">
        <v>2903.46</v>
      </c>
      <c r="K299" s="44">
        <f>SUM(Table323[[#This Row],[Single Family ]:[&gt;4 Units ]])</f>
        <v>10</v>
      </c>
      <c r="L299" s="57">
        <v>1</v>
      </c>
      <c r="M299" s="57">
        <v>9</v>
      </c>
      <c r="N299" s="57">
        <v>0</v>
      </c>
      <c r="O299" s="46">
        <v>1670.3500000000001</v>
      </c>
    </row>
    <row r="300" spans="1:15" s="45" customFormat="1">
      <c r="A300" s="40" t="s">
        <v>183</v>
      </c>
      <c r="B300" s="41" t="s">
        <v>104</v>
      </c>
      <c r="C300" s="42" t="s">
        <v>68</v>
      </c>
      <c r="D300" s="43">
        <v>0</v>
      </c>
      <c r="E300" s="43">
        <v>0</v>
      </c>
      <c r="F300" s="44">
        <f>Table323[[#This Row],[Single Family]]+Table323[[#This Row],[2-4 Units]]+Table323[[#This Row],[&gt;4 Units]]</f>
        <v>0</v>
      </c>
      <c r="G300" s="44"/>
      <c r="H300" s="44"/>
      <c r="I300" s="44"/>
      <c r="J300" s="102">
        <v>0</v>
      </c>
      <c r="K300" s="44">
        <f>SUM(Table323[[#This Row],[Single Family ]:[&gt;4 Units ]])</f>
        <v>0</v>
      </c>
      <c r="L300" s="57"/>
      <c r="M300" s="57"/>
      <c r="N300" s="57"/>
      <c r="O300" s="46">
        <v>0</v>
      </c>
    </row>
    <row r="301" spans="1:15" s="45" customFormat="1">
      <c r="A301" s="40" t="s">
        <v>184</v>
      </c>
      <c r="B301" s="41" t="s">
        <v>181</v>
      </c>
      <c r="C301" s="42" t="s">
        <v>49</v>
      </c>
      <c r="D301" s="43">
        <v>45.626576102339378</v>
      </c>
      <c r="E301" s="43">
        <v>0</v>
      </c>
      <c r="F301" s="44">
        <f>Table323[[#This Row],[Single Family]]+Table323[[#This Row],[2-4 Units]]+Table323[[#This Row],[&gt;4 Units]]</f>
        <v>0</v>
      </c>
      <c r="G301" s="44"/>
      <c r="H301" s="44"/>
      <c r="I301" s="44"/>
      <c r="J301" s="102">
        <v>0</v>
      </c>
      <c r="K301" s="44">
        <f>SUM(Table323[[#This Row],[Single Family ]:[&gt;4 Units ]])</f>
        <v>0</v>
      </c>
      <c r="L301" s="57"/>
      <c r="M301" s="57"/>
      <c r="N301" s="57"/>
      <c r="O301" s="46"/>
    </row>
    <row r="302" spans="1:15" s="45" customFormat="1">
      <c r="A302" s="40" t="s">
        <v>184</v>
      </c>
      <c r="B302" s="41" t="s">
        <v>104</v>
      </c>
      <c r="C302" s="42" t="s">
        <v>49</v>
      </c>
      <c r="D302" s="43">
        <v>69196.726089438787</v>
      </c>
      <c r="E302" s="43">
        <v>78996.540000000023</v>
      </c>
      <c r="F302" s="44">
        <f>Table323[[#This Row],[Single Family]]+Table323[[#This Row],[2-4 Units]]+Table323[[#This Row],[&gt;4 Units]]</f>
        <v>23</v>
      </c>
      <c r="G302" s="44">
        <v>19</v>
      </c>
      <c r="H302" s="44">
        <v>4</v>
      </c>
      <c r="I302" s="44">
        <v>0</v>
      </c>
      <c r="J302" s="102">
        <v>27415.959999999995</v>
      </c>
      <c r="K302" s="44">
        <f>SUM(Table323[[#This Row],[Single Family ]:[&gt;4 Units ]])</f>
        <v>24</v>
      </c>
      <c r="L302" s="57">
        <v>15</v>
      </c>
      <c r="M302" s="57">
        <v>9</v>
      </c>
      <c r="N302" s="57">
        <v>0</v>
      </c>
      <c r="O302" s="46">
        <v>51580.58</v>
      </c>
    </row>
    <row r="303" spans="1:15" s="45" customFormat="1">
      <c r="A303" s="40" t="s">
        <v>184</v>
      </c>
      <c r="B303" s="41" t="s">
        <v>157</v>
      </c>
      <c r="C303" s="42" t="s">
        <v>49</v>
      </c>
      <c r="D303" s="43">
        <v>460.22686618334592</v>
      </c>
      <c r="E303" s="43">
        <v>0</v>
      </c>
      <c r="F303" s="44">
        <f>Table323[[#This Row],[Single Family]]+Table323[[#This Row],[2-4 Units]]+Table323[[#This Row],[&gt;4 Units]]</f>
        <v>0</v>
      </c>
      <c r="G303" s="44"/>
      <c r="H303" s="44"/>
      <c r="I303" s="44"/>
      <c r="J303" s="102">
        <v>0</v>
      </c>
      <c r="K303" s="44">
        <f>SUM(Table323[[#This Row],[Single Family ]:[&gt;4 Units ]])</f>
        <v>0</v>
      </c>
      <c r="L303" s="57"/>
      <c r="M303" s="57"/>
      <c r="N303" s="57"/>
      <c r="O303" s="46"/>
    </row>
    <row r="304" spans="1:15" s="45" customFormat="1">
      <c r="A304" s="40" t="s">
        <v>184</v>
      </c>
      <c r="B304" s="41" t="s">
        <v>104</v>
      </c>
      <c r="C304" s="42" t="s">
        <v>49</v>
      </c>
      <c r="D304" s="43">
        <v>0</v>
      </c>
      <c r="E304" s="43">
        <v>38125</v>
      </c>
      <c r="F304" s="44">
        <f>Table323[[#This Row],[Single Family]]+Table323[[#This Row],[2-4 Units]]+Table323[[#This Row],[&gt;4 Units]]</f>
        <v>0</v>
      </c>
      <c r="G304" s="44"/>
      <c r="H304" s="44"/>
      <c r="I304" s="44"/>
      <c r="J304" s="102">
        <v>38125</v>
      </c>
      <c r="K304" s="44">
        <f>SUM(Table323[[#This Row],[Single Family ]:[&gt;4 Units ]])</f>
        <v>0</v>
      </c>
      <c r="L304" s="57"/>
      <c r="M304" s="57"/>
      <c r="N304" s="57"/>
      <c r="O304" s="46">
        <v>0</v>
      </c>
    </row>
    <row r="305" spans="1:15" s="45" customFormat="1">
      <c r="A305" s="40" t="s">
        <v>185</v>
      </c>
      <c r="B305" s="41" t="s">
        <v>181</v>
      </c>
      <c r="C305" s="42" t="s">
        <v>68</v>
      </c>
      <c r="D305" s="43">
        <v>0</v>
      </c>
      <c r="E305" s="43">
        <v>0</v>
      </c>
      <c r="F305" s="44">
        <f>Table323[[#This Row],[Single Family]]+Table323[[#This Row],[2-4 Units]]+Table323[[#This Row],[&gt;4 Units]]</f>
        <v>0</v>
      </c>
      <c r="G305" s="44"/>
      <c r="H305" s="44"/>
      <c r="I305" s="44"/>
      <c r="J305" s="102">
        <v>0</v>
      </c>
      <c r="K305" s="44">
        <f>SUM(Table323[[#This Row],[Single Family ]:[&gt;4 Units ]])</f>
        <v>0</v>
      </c>
      <c r="L305" s="57"/>
      <c r="M305" s="57"/>
      <c r="N305" s="57"/>
      <c r="O305" s="46"/>
    </row>
    <row r="306" spans="1:15" s="45" customFormat="1">
      <c r="A306" s="40" t="s">
        <v>185</v>
      </c>
      <c r="B306" s="41" t="s">
        <v>104</v>
      </c>
      <c r="C306" s="42" t="s">
        <v>68</v>
      </c>
      <c r="D306" s="43">
        <v>33054.554625336808</v>
      </c>
      <c r="E306" s="43">
        <v>20282.580000000002</v>
      </c>
      <c r="F306" s="44">
        <f>Table323[[#This Row],[Single Family]]+Table323[[#This Row],[2-4 Units]]+Table323[[#This Row],[&gt;4 Units]]</f>
        <v>7</v>
      </c>
      <c r="G306" s="44">
        <v>7</v>
      </c>
      <c r="H306" s="44">
        <v>0</v>
      </c>
      <c r="I306" s="44">
        <v>0</v>
      </c>
      <c r="J306" s="102">
        <v>9068.3499999999985</v>
      </c>
      <c r="K306" s="44">
        <f>SUM(Table323[[#This Row],[Single Family ]:[&gt;4 Units ]])</f>
        <v>7</v>
      </c>
      <c r="L306" s="57">
        <v>5</v>
      </c>
      <c r="M306" s="57">
        <v>1</v>
      </c>
      <c r="N306" s="57">
        <v>1</v>
      </c>
      <c r="O306" s="46">
        <v>11214.23</v>
      </c>
    </row>
    <row r="307" spans="1:15" s="45" customFormat="1">
      <c r="A307" s="40" t="s">
        <v>185</v>
      </c>
      <c r="B307" s="41" t="s">
        <v>104</v>
      </c>
      <c r="C307" s="42" t="s">
        <v>68</v>
      </c>
      <c r="D307" s="43">
        <v>35119.952415836902</v>
      </c>
      <c r="E307" s="43">
        <v>0</v>
      </c>
      <c r="F307" s="44">
        <f>Table323[[#This Row],[Single Family]]+Table323[[#This Row],[2-4 Units]]+Table323[[#This Row],[&gt;4 Units]]</f>
        <v>0</v>
      </c>
      <c r="G307" s="44"/>
      <c r="H307" s="44"/>
      <c r="I307" s="44"/>
      <c r="J307" s="102">
        <v>0</v>
      </c>
      <c r="K307" s="44">
        <f>SUM(Table323[[#This Row],[Single Family ]:[&gt;4 Units ]])</f>
        <v>0</v>
      </c>
      <c r="L307" s="57"/>
      <c r="M307" s="57"/>
      <c r="N307" s="57"/>
      <c r="O307" s="46"/>
    </row>
    <row r="308" spans="1:15" s="45" customFormat="1">
      <c r="A308" s="40" t="s">
        <v>186</v>
      </c>
      <c r="B308" s="41" t="s">
        <v>181</v>
      </c>
      <c r="C308" s="42" t="s">
        <v>49</v>
      </c>
      <c r="D308" s="43">
        <v>534.13056245434154</v>
      </c>
      <c r="E308" s="43">
        <v>0</v>
      </c>
      <c r="F308" s="44">
        <f>Table323[[#This Row],[Single Family]]+Table323[[#This Row],[2-4 Units]]+Table323[[#This Row],[&gt;4 Units]]</f>
        <v>0</v>
      </c>
      <c r="G308" s="44"/>
      <c r="H308" s="44"/>
      <c r="I308" s="44"/>
      <c r="J308" s="102">
        <v>0</v>
      </c>
      <c r="K308" s="44">
        <f>SUM(Table323[[#This Row],[Single Family ]:[&gt;4 Units ]])</f>
        <v>0</v>
      </c>
      <c r="L308" s="57"/>
      <c r="M308" s="57"/>
      <c r="N308" s="57"/>
      <c r="O308" s="46"/>
    </row>
    <row r="309" spans="1:15" s="45" customFormat="1">
      <c r="A309" s="40" t="s">
        <v>186</v>
      </c>
      <c r="B309" s="41" t="s">
        <v>104</v>
      </c>
      <c r="C309" s="42" t="s">
        <v>49</v>
      </c>
      <c r="D309" s="43">
        <v>30290.344941192827</v>
      </c>
      <c r="E309" s="43">
        <v>26558.58</v>
      </c>
      <c r="F309" s="44">
        <f>Table323[[#This Row],[Single Family]]+Table323[[#This Row],[2-4 Units]]+Table323[[#This Row],[&gt;4 Units]]</f>
        <v>13</v>
      </c>
      <c r="G309" s="44">
        <v>13</v>
      </c>
      <c r="H309" s="44">
        <v>0</v>
      </c>
      <c r="I309" s="44">
        <v>0</v>
      </c>
      <c r="J309" s="102">
        <v>11075.789999999999</v>
      </c>
      <c r="K309" s="44">
        <f>SUM(Table323[[#This Row],[Single Family ]:[&gt;4 Units ]])</f>
        <v>10</v>
      </c>
      <c r="L309" s="57">
        <v>4</v>
      </c>
      <c r="M309" s="57">
        <v>6</v>
      </c>
      <c r="N309" s="57">
        <v>0</v>
      </c>
      <c r="O309" s="46">
        <v>15482.79</v>
      </c>
    </row>
    <row r="310" spans="1:15" s="45" customFormat="1">
      <c r="A310" s="40" t="s">
        <v>186</v>
      </c>
      <c r="B310" s="41" t="s">
        <v>157</v>
      </c>
      <c r="C310" s="42" t="s">
        <v>49</v>
      </c>
      <c r="D310" s="43">
        <v>26.596651312918869</v>
      </c>
      <c r="E310" s="43">
        <v>0</v>
      </c>
      <c r="F310" s="44">
        <f>Table323[[#This Row],[Single Family]]+Table323[[#This Row],[2-4 Units]]+Table323[[#This Row],[&gt;4 Units]]</f>
        <v>0</v>
      </c>
      <c r="G310" s="44"/>
      <c r="H310" s="44"/>
      <c r="I310" s="44"/>
      <c r="J310" s="102">
        <v>0</v>
      </c>
      <c r="K310" s="44">
        <f>SUM(Table323[[#This Row],[Single Family ]:[&gt;4 Units ]])</f>
        <v>0</v>
      </c>
      <c r="L310" s="57"/>
      <c r="M310" s="57"/>
      <c r="N310" s="57"/>
      <c r="O310" s="46"/>
    </row>
    <row r="311" spans="1:15" s="45" customFormat="1">
      <c r="A311" s="40" t="s">
        <v>186</v>
      </c>
      <c r="B311" s="41" t="s">
        <v>104</v>
      </c>
      <c r="C311" s="42" t="s">
        <v>49</v>
      </c>
      <c r="D311" s="43">
        <v>0</v>
      </c>
      <c r="E311" s="43">
        <v>0</v>
      </c>
      <c r="F311" s="44">
        <f>Table323[[#This Row],[Single Family]]+Table323[[#This Row],[2-4 Units]]+Table323[[#This Row],[&gt;4 Units]]</f>
        <v>0</v>
      </c>
      <c r="G311" s="44"/>
      <c r="H311" s="44"/>
      <c r="I311" s="44"/>
      <c r="J311" s="102">
        <v>0</v>
      </c>
      <c r="K311" s="44">
        <f>SUM(Table323[[#This Row],[Single Family ]:[&gt;4 Units ]])</f>
        <v>0</v>
      </c>
      <c r="L311" s="57"/>
      <c r="M311" s="57"/>
      <c r="N311" s="57"/>
      <c r="O311" s="46">
        <v>0</v>
      </c>
    </row>
    <row r="312" spans="1:15" s="45" customFormat="1">
      <c r="A312" s="40" t="s">
        <v>187</v>
      </c>
      <c r="B312" s="41" t="s">
        <v>181</v>
      </c>
      <c r="C312" s="42" t="s">
        <v>49</v>
      </c>
      <c r="D312" s="43">
        <v>3012.7436412312591</v>
      </c>
      <c r="E312" s="43">
        <v>0</v>
      </c>
      <c r="F312" s="44">
        <f>Table323[[#This Row],[Single Family]]+Table323[[#This Row],[2-4 Units]]+Table323[[#This Row],[&gt;4 Units]]</f>
        <v>0</v>
      </c>
      <c r="G312" s="44"/>
      <c r="H312" s="44"/>
      <c r="I312" s="44"/>
      <c r="J312" s="102">
        <v>0</v>
      </c>
      <c r="K312" s="44">
        <f>SUM(Table323[[#This Row],[Single Family ]:[&gt;4 Units ]])</f>
        <v>0</v>
      </c>
      <c r="L312" s="57"/>
      <c r="M312" s="57"/>
      <c r="N312" s="57"/>
      <c r="O312" s="46"/>
    </row>
    <row r="313" spans="1:15" s="45" customFormat="1">
      <c r="A313" s="40" t="s">
        <v>187</v>
      </c>
      <c r="B313" s="41" t="s">
        <v>104</v>
      </c>
      <c r="C313" s="42" t="s">
        <v>49</v>
      </c>
      <c r="D313" s="43">
        <v>63338.011490890116</v>
      </c>
      <c r="E313" s="43">
        <v>24201.769999999997</v>
      </c>
      <c r="F313" s="44">
        <f>Table323[[#This Row],[Single Family]]+Table323[[#This Row],[2-4 Units]]+Table323[[#This Row],[&gt;4 Units]]</f>
        <v>21</v>
      </c>
      <c r="G313" s="44">
        <v>17</v>
      </c>
      <c r="H313" s="44">
        <v>4</v>
      </c>
      <c r="I313" s="44">
        <v>0</v>
      </c>
      <c r="J313" s="102">
        <v>14058.579999999998</v>
      </c>
      <c r="K313" s="44">
        <f>SUM(Table323[[#This Row],[Single Family ]:[&gt;4 Units ]])</f>
        <v>26</v>
      </c>
      <c r="L313" s="57">
        <v>7</v>
      </c>
      <c r="M313" s="57">
        <v>19</v>
      </c>
      <c r="N313" s="57">
        <v>0</v>
      </c>
      <c r="O313" s="46">
        <v>10143.190000000002</v>
      </c>
    </row>
    <row r="314" spans="1:15" s="45" customFormat="1">
      <c r="A314" s="40" t="s">
        <v>187</v>
      </c>
      <c r="B314" s="41" t="s">
        <v>104</v>
      </c>
      <c r="C314" s="42" t="s">
        <v>49</v>
      </c>
      <c r="D314" s="43">
        <v>0</v>
      </c>
      <c r="E314" s="43">
        <v>0</v>
      </c>
      <c r="F314" s="44">
        <f>Table323[[#This Row],[Single Family]]+Table323[[#This Row],[2-4 Units]]+Table323[[#This Row],[&gt;4 Units]]</f>
        <v>0</v>
      </c>
      <c r="G314" s="44"/>
      <c r="H314" s="44"/>
      <c r="I314" s="44"/>
      <c r="J314" s="102">
        <v>0</v>
      </c>
      <c r="K314" s="44">
        <f>SUM(Table323[[#This Row],[Single Family ]:[&gt;4 Units ]])</f>
        <v>0</v>
      </c>
      <c r="L314" s="57"/>
      <c r="M314" s="57"/>
      <c r="N314" s="57"/>
      <c r="O314" s="46">
        <v>0</v>
      </c>
    </row>
    <row r="315" spans="1:15" s="45" customFormat="1">
      <c r="A315" s="40" t="s">
        <v>188</v>
      </c>
      <c r="B315" s="41" t="s">
        <v>181</v>
      </c>
      <c r="C315" s="42" t="s">
        <v>45</v>
      </c>
      <c r="D315" s="43">
        <v>625.78998185491287</v>
      </c>
      <c r="E315" s="43">
        <v>14.780000000000001</v>
      </c>
      <c r="F315" s="44">
        <f>Table323[[#This Row],[Single Family]]+Table323[[#This Row],[2-4 Units]]+Table323[[#This Row],[&gt;4 Units]]</f>
        <v>0</v>
      </c>
      <c r="G315" s="44"/>
      <c r="H315" s="44"/>
      <c r="I315" s="44"/>
      <c r="J315" s="102">
        <v>0</v>
      </c>
      <c r="K315" s="44">
        <f>SUM(Table323[[#This Row],[Single Family ]:[&gt;4 Units ]])</f>
        <v>1</v>
      </c>
      <c r="L315" s="57">
        <v>1</v>
      </c>
      <c r="M315" s="57">
        <v>0</v>
      </c>
      <c r="N315" s="57">
        <v>0</v>
      </c>
      <c r="O315" s="46">
        <v>14.780000000000001</v>
      </c>
    </row>
    <row r="316" spans="1:15" s="45" customFormat="1">
      <c r="A316" s="40" t="s">
        <v>188</v>
      </c>
      <c r="B316" s="41" t="s">
        <v>104</v>
      </c>
      <c r="C316" s="42" t="s">
        <v>45</v>
      </c>
      <c r="D316" s="43">
        <v>57795.654387779439</v>
      </c>
      <c r="E316" s="43">
        <v>49734.87</v>
      </c>
      <c r="F316" s="44">
        <f>Table323[[#This Row],[Single Family]]+Table323[[#This Row],[2-4 Units]]+Table323[[#This Row],[&gt;4 Units]]</f>
        <v>53</v>
      </c>
      <c r="G316" s="44">
        <v>51</v>
      </c>
      <c r="H316" s="44">
        <v>2</v>
      </c>
      <c r="I316" s="44">
        <v>0</v>
      </c>
      <c r="J316" s="102">
        <v>43231.23000000001</v>
      </c>
      <c r="K316" s="44">
        <f>SUM(Table323[[#This Row],[Single Family ]:[&gt;4 Units ]])</f>
        <v>16</v>
      </c>
      <c r="L316" s="57">
        <v>11</v>
      </c>
      <c r="M316" s="57">
        <v>5</v>
      </c>
      <c r="N316" s="57">
        <v>0</v>
      </c>
      <c r="O316" s="46">
        <v>6503.6399999999994</v>
      </c>
    </row>
    <row r="317" spans="1:15" s="45" customFormat="1">
      <c r="A317" s="40" t="s">
        <v>188</v>
      </c>
      <c r="B317" s="41" t="s">
        <v>104</v>
      </c>
      <c r="C317" s="42" t="s">
        <v>45</v>
      </c>
      <c r="D317" s="43">
        <v>0</v>
      </c>
      <c r="E317" s="43">
        <v>0</v>
      </c>
      <c r="F317" s="44">
        <f>Table323[[#This Row],[Single Family]]+Table323[[#This Row],[2-4 Units]]+Table323[[#This Row],[&gt;4 Units]]</f>
        <v>0</v>
      </c>
      <c r="G317" s="44"/>
      <c r="H317" s="44"/>
      <c r="I317" s="44"/>
      <c r="J317" s="102">
        <v>0</v>
      </c>
      <c r="K317" s="44">
        <f>SUM(Table323[[#This Row],[Single Family ]:[&gt;4 Units ]])</f>
        <v>0</v>
      </c>
      <c r="L317" s="57"/>
      <c r="M317" s="57"/>
      <c r="N317" s="57"/>
      <c r="O317" s="46">
        <v>0</v>
      </c>
    </row>
    <row r="318" spans="1:15" s="45" customFormat="1">
      <c r="A318" s="40" t="s">
        <v>189</v>
      </c>
      <c r="B318" s="41" t="s">
        <v>114</v>
      </c>
      <c r="C318" s="42" t="s">
        <v>49</v>
      </c>
      <c r="D318" s="43">
        <v>67532.757221861975</v>
      </c>
      <c r="E318" s="43">
        <v>219708.5199999999</v>
      </c>
      <c r="F318" s="44">
        <f>Table323[[#This Row],[Single Family]]+Table323[[#This Row],[2-4 Units]]+Table323[[#This Row],[&gt;4 Units]]</f>
        <v>30</v>
      </c>
      <c r="G318" s="44">
        <v>20</v>
      </c>
      <c r="H318" s="44">
        <v>1</v>
      </c>
      <c r="I318" s="44">
        <v>9</v>
      </c>
      <c r="J318" s="102">
        <v>65246.07</v>
      </c>
      <c r="K318" s="44">
        <f>SUM(Table323[[#This Row],[Single Family ]:[&gt;4 Units ]])</f>
        <v>4</v>
      </c>
      <c r="L318" s="57">
        <v>2</v>
      </c>
      <c r="M318" s="57">
        <v>0</v>
      </c>
      <c r="N318" s="57">
        <v>2</v>
      </c>
      <c r="O318" s="46">
        <v>127462.45000000001</v>
      </c>
    </row>
    <row r="319" spans="1:15" s="45" customFormat="1">
      <c r="A319" s="40" t="s">
        <v>189</v>
      </c>
      <c r="B319" s="41" t="s">
        <v>114</v>
      </c>
      <c r="C319" s="42" t="s">
        <v>49</v>
      </c>
      <c r="D319" s="43">
        <v>0</v>
      </c>
      <c r="E319" s="43">
        <v>0</v>
      </c>
      <c r="F319" s="44">
        <f>Table323[[#This Row],[Single Family]]+Table323[[#This Row],[2-4 Units]]+Table323[[#This Row],[&gt;4 Units]]</f>
        <v>0</v>
      </c>
      <c r="G319" s="44"/>
      <c r="H319" s="44"/>
      <c r="I319" s="44"/>
      <c r="J319" s="102">
        <v>0</v>
      </c>
      <c r="K319" s="44">
        <f>SUM(Table323[[#This Row],[Single Family ]:[&gt;4 Units ]])</f>
        <v>0</v>
      </c>
      <c r="L319" s="57"/>
      <c r="M319" s="57"/>
      <c r="N319" s="57"/>
      <c r="O319" s="46">
        <v>0</v>
      </c>
    </row>
    <row r="320" spans="1:15" s="45" customFormat="1">
      <c r="A320" s="40" t="s">
        <v>190</v>
      </c>
      <c r="B320" s="41" t="s">
        <v>114</v>
      </c>
      <c r="C320" s="42" t="s">
        <v>49</v>
      </c>
      <c r="D320" s="43">
        <v>45094.730792861992</v>
      </c>
      <c r="E320" s="43">
        <v>14604.269999999999</v>
      </c>
      <c r="F320" s="44">
        <f>Table323[[#This Row],[Single Family]]+Table323[[#This Row],[2-4 Units]]+Table323[[#This Row],[&gt;4 Units]]</f>
        <v>11</v>
      </c>
      <c r="G320" s="44">
        <v>11</v>
      </c>
      <c r="H320" s="44">
        <v>0</v>
      </c>
      <c r="I320" s="44">
        <v>0</v>
      </c>
      <c r="J320" s="102">
        <v>14589.489999999998</v>
      </c>
      <c r="K320" s="44">
        <f>SUM(Table323[[#This Row],[Single Family ]:[&gt;4 Units ]])</f>
        <v>1</v>
      </c>
      <c r="L320" s="57">
        <v>1</v>
      </c>
      <c r="M320" s="57">
        <v>0</v>
      </c>
      <c r="N320" s="57">
        <v>0</v>
      </c>
      <c r="O320" s="46">
        <v>14.780000000000001</v>
      </c>
    </row>
    <row r="321" spans="1:15" s="45" customFormat="1">
      <c r="A321" s="40" t="s">
        <v>190</v>
      </c>
      <c r="B321" s="41" t="s">
        <v>114</v>
      </c>
      <c r="C321" s="42" t="s">
        <v>49</v>
      </c>
      <c r="D321" s="43">
        <v>0</v>
      </c>
      <c r="E321" s="43">
        <v>0</v>
      </c>
      <c r="F321" s="44">
        <f>Table323[[#This Row],[Single Family]]+Table323[[#This Row],[2-4 Units]]+Table323[[#This Row],[&gt;4 Units]]</f>
        <v>0</v>
      </c>
      <c r="G321" s="44"/>
      <c r="H321" s="44"/>
      <c r="I321" s="44"/>
      <c r="J321" s="102">
        <v>0</v>
      </c>
      <c r="K321" s="44">
        <f>SUM(Table323[[#This Row],[Single Family ]:[&gt;4 Units ]])</f>
        <v>0</v>
      </c>
      <c r="L321" s="57"/>
      <c r="M321" s="57"/>
      <c r="N321" s="57"/>
      <c r="O321" s="46">
        <v>0</v>
      </c>
    </row>
    <row r="322" spans="1:15" s="45" customFormat="1">
      <c r="A322" s="40" t="s">
        <v>191</v>
      </c>
      <c r="B322" s="41" t="s">
        <v>114</v>
      </c>
      <c r="C322" s="42" t="s">
        <v>49</v>
      </c>
      <c r="D322" s="43">
        <v>53024.655572815544</v>
      </c>
      <c r="E322" s="43">
        <v>187241.23999999996</v>
      </c>
      <c r="F322" s="44">
        <f>Table323[[#This Row],[Single Family]]+Table323[[#This Row],[2-4 Units]]+Table323[[#This Row],[&gt;4 Units]]</f>
        <v>28</v>
      </c>
      <c r="G322" s="44">
        <v>28</v>
      </c>
      <c r="H322" s="44">
        <v>0</v>
      </c>
      <c r="I322" s="44">
        <v>0</v>
      </c>
      <c r="J322" s="102">
        <v>46780.759999999995</v>
      </c>
      <c r="K322" s="44">
        <f>SUM(Table323[[#This Row],[Single Family ]:[&gt;4 Units ]])</f>
        <v>11</v>
      </c>
      <c r="L322" s="57">
        <v>8</v>
      </c>
      <c r="M322" s="57">
        <v>0</v>
      </c>
      <c r="N322" s="57">
        <v>3</v>
      </c>
      <c r="O322" s="46">
        <v>131260.47999999998</v>
      </c>
    </row>
    <row r="323" spans="1:15" s="45" customFormat="1">
      <c r="A323" s="40" t="s">
        <v>191</v>
      </c>
      <c r="B323" s="41" t="s">
        <v>114</v>
      </c>
      <c r="C323" s="42" t="s">
        <v>49</v>
      </c>
      <c r="D323" s="43">
        <v>0</v>
      </c>
      <c r="E323" s="43">
        <v>0</v>
      </c>
      <c r="F323" s="44">
        <f>Table323[[#This Row],[Single Family]]+Table323[[#This Row],[2-4 Units]]+Table323[[#This Row],[&gt;4 Units]]</f>
        <v>0</v>
      </c>
      <c r="G323" s="44"/>
      <c r="H323" s="44"/>
      <c r="I323" s="44"/>
      <c r="J323" s="102">
        <v>0</v>
      </c>
      <c r="K323" s="44">
        <f>SUM(Table323[[#This Row],[Single Family ]:[&gt;4 Units ]])</f>
        <v>0</v>
      </c>
      <c r="L323" s="57"/>
      <c r="M323" s="57"/>
      <c r="N323" s="57"/>
      <c r="O323" s="46">
        <v>0</v>
      </c>
    </row>
    <row r="324" spans="1:15" s="45" customFormat="1">
      <c r="A324" s="40" t="s">
        <v>192</v>
      </c>
      <c r="B324" s="41" t="s">
        <v>114</v>
      </c>
      <c r="C324" s="42" t="s">
        <v>49</v>
      </c>
      <c r="D324" s="43">
        <v>53579.741212567016</v>
      </c>
      <c r="E324" s="43">
        <v>38278.28</v>
      </c>
      <c r="F324" s="44">
        <f>Table323[[#This Row],[Single Family]]+Table323[[#This Row],[2-4 Units]]+Table323[[#This Row],[&gt;4 Units]]</f>
        <v>15</v>
      </c>
      <c r="G324" s="44">
        <v>15</v>
      </c>
      <c r="H324" s="44">
        <v>0</v>
      </c>
      <c r="I324" s="44">
        <v>0</v>
      </c>
      <c r="J324" s="102">
        <v>24048.67</v>
      </c>
      <c r="K324" s="44">
        <f>SUM(Table323[[#This Row],[Single Family ]:[&gt;4 Units ]])</f>
        <v>5</v>
      </c>
      <c r="L324" s="57">
        <v>3</v>
      </c>
      <c r="M324" s="57">
        <v>0</v>
      </c>
      <c r="N324" s="57">
        <v>2</v>
      </c>
      <c r="O324" s="46">
        <v>14229.609999999999</v>
      </c>
    </row>
    <row r="325" spans="1:15" s="45" customFormat="1">
      <c r="A325" s="40" t="s">
        <v>193</v>
      </c>
      <c r="B325" s="41" t="s">
        <v>114</v>
      </c>
      <c r="C325" s="42" t="s">
        <v>49</v>
      </c>
      <c r="D325" s="43">
        <v>65162.322017336817</v>
      </c>
      <c r="E325" s="43">
        <v>11661.15</v>
      </c>
      <c r="F325" s="44">
        <f>Table323[[#This Row],[Single Family]]+Table323[[#This Row],[2-4 Units]]+Table323[[#This Row],[&gt;4 Units]]</f>
        <v>17</v>
      </c>
      <c r="G325" s="44">
        <v>17</v>
      </c>
      <c r="H325" s="44">
        <v>0</v>
      </c>
      <c r="I325" s="44">
        <v>0</v>
      </c>
      <c r="J325" s="102">
        <v>8912.0200000000023</v>
      </c>
      <c r="K325" s="44">
        <f>SUM(Table323[[#This Row],[Single Family ]:[&gt;4 Units ]])</f>
        <v>4</v>
      </c>
      <c r="L325" s="57">
        <v>3</v>
      </c>
      <c r="M325" s="57">
        <v>1</v>
      </c>
      <c r="N325" s="57">
        <v>0</v>
      </c>
      <c r="O325" s="46">
        <v>2749.13</v>
      </c>
    </row>
    <row r="326" spans="1:15" s="45" customFormat="1">
      <c r="A326" s="40" t="s">
        <v>193</v>
      </c>
      <c r="B326" s="41" t="s">
        <v>114</v>
      </c>
      <c r="C326" s="42" t="s">
        <v>49</v>
      </c>
      <c r="D326" s="43">
        <v>0</v>
      </c>
      <c r="E326" s="43">
        <v>0</v>
      </c>
      <c r="F326" s="44">
        <f>Table323[[#This Row],[Single Family]]+Table323[[#This Row],[2-4 Units]]+Table323[[#This Row],[&gt;4 Units]]</f>
        <v>0</v>
      </c>
      <c r="G326" s="44"/>
      <c r="H326" s="44"/>
      <c r="I326" s="44"/>
      <c r="J326" s="102">
        <v>0</v>
      </c>
      <c r="K326" s="44">
        <f>SUM(Table323[[#This Row],[Single Family ]:[&gt;4 Units ]])</f>
        <v>0</v>
      </c>
      <c r="L326" s="57"/>
      <c r="M326" s="57"/>
      <c r="N326" s="57"/>
      <c r="O326" s="46"/>
    </row>
    <row r="327" spans="1:15" s="45" customFormat="1">
      <c r="A327" s="40" t="s">
        <v>194</v>
      </c>
      <c r="B327" s="41" t="s">
        <v>114</v>
      </c>
      <c r="C327" s="42" t="s">
        <v>49</v>
      </c>
      <c r="D327" s="43">
        <v>91063.947108209948</v>
      </c>
      <c r="E327" s="43">
        <v>77311.02</v>
      </c>
      <c r="F327" s="44">
        <f>Table323[[#This Row],[Single Family]]+Table323[[#This Row],[2-4 Units]]+Table323[[#This Row],[&gt;4 Units]]</f>
        <v>39</v>
      </c>
      <c r="G327" s="44">
        <v>39</v>
      </c>
      <c r="H327" s="44">
        <v>0</v>
      </c>
      <c r="I327" s="44">
        <v>0</v>
      </c>
      <c r="J327" s="102">
        <v>30734.239999999994</v>
      </c>
      <c r="K327" s="44">
        <f>SUM(Table323[[#This Row],[Single Family ]:[&gt;4 Units ]])</f>
        <v>6</v>
      </c>
      <c r="L327" s="57">
        <v>6</v>
      </c>
      <c r="M327" s="57">
        <v>0</v>
      </c>
      <c r="N327" s="57">
        <v>0</v>
      </c>
      <c r="O327" s="46">
        <v>46576.78</v>
      </c>
    </row>
    <row r="328" spans="1:15" s="45" customFormat="1">
      <c r="A328" s="40" t="s">
        <v>194</v>
      </c>
      <c r="B328" s="41" t="s">
        <v>114</v>
      </c>
      <c r="C328" s="42" t="s">
        <v>49</v>
      </c>
      <c r="D328" s="43">
        <v>0</v>
      </c>
      <c r="E328" s="43">
        <v>0</v>
      </c>
      <c r="F328" s="44">
        <f>Table323[[#This Row],[Single Family]]+Table323[[#This Row],[2-4 Units]]+Table323[[#This Row],[&gt;4 Units]]</f>
        <v>0</v>
      </c>
      <c r="G328" s="44"/>
      <c r="H328" s="44"/>
      <c r="I328" s="44"/>
      <c r="J328" s="102">
        <v>0</v>
      </c>
      <c r="K328" s="44">
        <f>SUM(Table323[[#This Row],[Single Family ]:[&gt;4 Units ]])</f>
        <v>0</v>
      </c>
      <c r="L328" s="57"/>
      <c r="M328" s="57"/>
      <c r="N328" s="57"/>
      <c r="O328" s="46">
        <v>0</v>
      </c>
    </row>
    <row r="329" spans="1:15" s="45" customFormat="1">
      <c r="A329" s="40" t="s">
        <v>195</v>
      </c>
      <c r="B329" s="41" t="s">
        <v>50</v>
      </c>
      <c r="C329" s="42" t="s">
        <v>49</v>
      </c>
      <c r="D329" s="43">
        <v>385.81533591748473</v>
      </c>
      <c r="E329" s="43">
        <v>0</v>
      </c>
      <c r="F329" s="44">
        <f>Table323[[#This Row],[Single Family]]+Table323[[#This Row],[2-4 Units]]+Table323[[#This Row],[&gt;4 Units]]</f>
        <v>0</v>
      </c>
      <c r="G329" s="44"/>
      <c r="H329" s="44"/>
      <c r="I329" s="44"/>
      <c r="J329" s="102">
        <v>0</v>
      </c>
      <c r="K329" s="44">
        <f>SUM(Table323[[#This Row],[Single Family ]:[&gt;4 Units ]])</f>
        <v>0</v>
      </c>
      <c r="L329" s="57"/>
      <c r="M329" s="57"/>
      <c r="N329" s="57"/>
      <c r="O329" s="46"/>
    </row>
    <row r="330" spans="1:15" s="45" customFormat="1">
      <c r="A330" s="40" t="s">
        <v>195</v>
      </c>
      <c r="B330" s="41" t="s">
        <v>114</v>
      </c>
      <c r="C330" s="42" t="s">
        <v>49</v>
      </c>
      <c r="D330" s="43">
        <v>62468.253441229128</v>
      </c>
      <c r="E330" s="43">
        <v>30235.819999999996</v>
      </c>
      <c r="F330" s="44">
        <f>Table323[[#This Row],[Single Family]]+Table323[[#This Row],[2-4 Units]]+Table323[[#This Row],[&gt;4 Units]]</f>
        <v>20</v>
      </c>
      <c r="G330" s="44">
        <v>20</v>
      </c>
      <c r="H330" s="44">
        <v>0</v>
      </c>
      <c r="I330" s="44">
        <v>0</v>
      </c>
      <c r="J330" s="102">
        <v>30235.819999999996</v>
      </c>
      <c r="K330" s="44">
        <f>SUM(Table323[[#This Row],[Single Family ]:[&gt;4 Units ]])</f>
        <v>0</v>
      </c>
      <c r="L330" s="57"/>
      <c r="M330" s="57"/>
      <c r="N330" s="57"/>
      <c r="O330" s="46">
        <v>0</v>
      </c>
    </row>
    <row r="331" spans="1:15" s="45" customFormat="1">
      <c r="A331" s="40" t="s">
        <v>195</v>
      </c>
      <c r="B331" s="41" t="s">
        <v>146</v>
      </c>
      <c r="C331" s="42" t="s">
        <v>49</v>
      </c>
      <c r="D331" s="43">
        <v>561.35046457914098</v>
      </c>
      <c r="E331" s="43">
        <v>2057.25</v>
      </c>
      <c r="F331" s="44">
        <f>Table323[[#This Row],[Single Family]]+Table323[[#This Row],[2-4 Units]]+Table323[[#This Row],[&gt;4 Units]]</f>
        <v>0</v>
      </c>
      <c r="G331" s="44"/>
      <c r="H331" s="44"/>
      <c r="I331" s="44"/>
      <c r="J331" s="102">
        <v>0</v>
      </c>
      <c r="K331" s="44">
        <f>SUM(Table323[[#This Row],[Single Family ]:[&gt;4 Units ]])</f>
        <v>1</v>
      </c>
      <c r="L331" s="57">
        <v>1</v>
      </c>
      <c r="M331" s="57">
        <v>0</v>
      </c>
      <c r="N331" s="57">
        <v>0</v>
      </c>
      <c r="O331" s="46">
        <v>2057.25</v>
      </c>
    </row>
    <row r="332" spans="1:15" s="45" customFormat="1">
      <c r="A332" s="40" t="s">
        <v>195</v>
      </c>
      <c r="B332" s="41" t="s">
        <v>114</v>
      </c>
      <c r="C332" s="42" t="s">
        <v>49</v>
      </c>
      <c r="D332" s="43">
        <v>0</v>
      </c>
      <c r="E332" s="43">
        <v>0</v>
      </c>
      <c r="F332" s="44">
        <f>Table323[[#This Row],[Single Family]]+Table323[[#This Row],[2-4 Units]]+Table323[[#This Row],[&gt;4 Units]]</f>
        <v>0</v>
      </c>
      <c r="G332" s="44"/>
      <c r="H332" s="44"/>
      <c r="I332" s="44"/>
      <c r="J332" s="102">
        <v>0</v>
      </c>
      <c r="K332" s="44">
        <f>SUM(Table323[[#This Row],[Single Family ]:[&gt;4 Units ]])</f>
        <v>0</v>
      </c>
      <c r="L332" s="57"/>
      <c r="M332" s="57"/>
      <c r="N332" s="57"/>
      <c r="O332" s="46">
        <v>0</v>
      </c>
    </row>
    <row r="333" spans="1:15" s="45" customFormat="1">
      <c r="A333" s="40" t="s">
        <v>196</v>
      </c>
      <c r="B333" s="41" t="s">
        <v>114</v>
      </c>
      <c r="C333" s="42" t="s">
        <v>49</v>
      </c>
      <c r="D333" s="43">
        <v>54894.597292037193</v>
      </c>
      <c r="E333" s="43">
        <v>18256.769999999997</v>
      </c>
      <c r="F333" s="44">
        <f>Table323[[#This Row],[Single Family]]+Table323[[#This Row],[2-4 Units]]+Table323[[#This Row],[&gt;4 Units]]</f>
        <v>18</v>
      </c>
      <c r="G333" s="44">
        <v>18</v>
      </c>
      <c r="H333" s="44">
        <v>0</v>
      </c>
      <c r="I333" s="44">
        <v>0</v>
      </c>
      <c r="J333" s="102">
        <v>18256.769999999997</v>
      </c>
      <c r="K333" s="44">
        <f>SUM(Table323[[#This Row],[Single Family ]:[&gt;4 Units ]])</f>
        <v>0</v>
      </c>
      <c r="L333" s="57"/>
      <c r="M333" s="57"/>
      <c r="N333" s="57"/>
      <c r="O333" s="46">
        <v>0</v>
      </c>
    </row>
    <row r="334" spans="1:15" s="45" customFormat="1">
      <c r="A334" s="40" t="s">
        <v>196</v>
      </c>
      <c r="B334" s="41" t="s">
        <v>114</v>
      </c>
      <c r="C334" s="42" t="s">
        <v>49</v>
      </c>
      <c r="D334" s="43">
        <v>0</v>
      </c>
      <c r="E334" s="43">
        <v>0</v>
      </c>
      <c r="F334" s="44">
        <f>Table323[[#This Row],[Single Family]]+Table323[[#This Row],[2-4 Units]]+Table323[[#This Row],[&gt;4 Units]]</f>
        <v>0</v>
      </c>
      <c r="G334" s="44"/>
      <c r="H334" s="44"/>
      <c r="I334" s="44"/>
      <c r="J334" s="102">
        <v>0</v>
      </c>
      <c r="K334" s="44">
        <f>SUM(Table323[[#This Row],[Single Family ]:[&gt;4 Units ]])</f>
        <v>0</v>
      </c>
      <c r="L334" s="57"/>
      <c r="M334" s="57"/>
      <c r="N334" s="57"/>
      <c r="O334" s="46">
        <v>0</v>
      </c>
    </row>
    <row r="335" spans="1:15" s="45" customFormat="1">
      <c r="A335" s="40" t="s">
        <v>197</v>
      </c>
      <c r="B335" s="41" t="s">
        <v>114</v>
      </c>
      <c r="C335" s="42" t="s">
        <v>49</v>
      </c>
      <c r="D335" s="43">
        <v>61135.179971361416</v>
      </c>
      <c r="E335" s="43">
        <v>33587.730000000003</v>
      </c>
      <c r="F335" s="44">
        <f>Table323[[#This Row],[Single Family]]+Table323[[#This Row],[2-4 Units]]+Table323[[#This Row],[&gt;4 Units]]</f>
        <v>26</v>
      </c>
      <c r="G335" s="44">
        <v>26</v>
      </c>
      <c r="H335" s="44">
        <v>0</v>
      </c>
      <c r="I335" s="44">
        <v>0</v>
      </c>
      <c r="J335" s="102">
        <v>33103.720000000008</v>
      </c>
      <c r="K335" s="44">
        <f>SUM(Table323[[#This Row],[Single Family ]:[&gt;4 Units ]])</f>
        <v>2</v>
      </c>
      <c r="L335" s="57">
        <v>2</v>
      </c>
      <c r="M335" s="57">
        <v>0</v>
      </c>
      <c r="N335" s="57">
        <v>0</v>
      </c>
      <c r="O335" s="46">
        <v>484.01</v>
      </c>
    </row>
    <row r="336" spans="1:15" s="45" customFormat="1">
      <c r="A336" s="40" t="s">
        <v>197</v>
      </c>
      <c r="B336" s="41" t="s">
        <v>114</v>
      </c>
      <c r="C336" s="42" t="s">
        <v>49</v>
      </c>
      <c r="D336" s="43">
        <v>0</v>
      </c>
      <c r="E336" s="43">
        <v>0</v>
      </c>
      <c r="F336" s="44">
        <f>Table323[[#This Row],[Single Family]]+Table323[[#This Row],[2-4 Units]]+Table323[[#This Row],[&gt;4 Units]]</f>
        <v>0</v>
      </c>
      <c r="G336" s="44"/>
      <c r="H336" s="44"/>
      <c r="I336" s="44"/>
      <c r="J336" s="102">
        <v>0</v>
      </c>
      <c r="K336" s="44">
        <f>SUM(Table323[[#This Row],[Single Family ]:[&gt;4 Units ]])</f>
        <v>0</v>
      </c>
      <c r="L336" s="57"/>
      <c r="M336" s="57"/>
      <c r="N336" s="57"/>
      <c r="O336" s="46">
        <v>0</v>
      </c>
    </row>
    <row r="337" spans="1:15" s="45" customFormat="1">
      <c r="A337" s="40" t="s">
        <v>198</v>
      </c>
      <c r="B337" s="41" t="s">
        <v>114</v>
      </c>
      <c r="C337" s="42" t="s">
        <v>49</v>
      </c>
      <c r="D337" s="43">
        <v>59346.214690957459</v>
      </c>
      <c r="E337" s="43">
        <v>28143.5</v>
      </c>
      <c r="F337" s="44">
        <f>Table323[[#This Row],[Single Family]]+Table323[[#This Row],[2-4 Units]]+Table323[[#This Row],[&gt;4 Units]]</f>
        <v>29</v>
      </c>
      <c r="G337" s="44">
        <v>29</v>
      </c>
      <c r="H337" s="44">
        <v>0</v>
      </c>
      <c r="I337" s="44">
        <v>0</v>
      </c>
      <c r="J337" s="102">
        <v>27911.419999999995</v>
      </c>
      <c r="K337" s="44">
        <f>SUM(Table323[[#This Row],[Single Family ]:[&gt;4 Units ]])</f>
        <v>3</v>
      </c>
      <c r="L337" s="57">
        <v>3</v>
      </c>
      <c r="M337" s="57">
        <v>0</v>
      </c>
      <c r="N337" s="57">
        <v>0</v>
      </c>
      <c r="O337" s="46">
        <v>232.08</v>
      </c>
    </row>
    <row r="338" spans="1:15" s="45" customFormat="1">
      <c r="A338" s="40" t="s">
        <v>198</v>
      </c>
      <c r="B338" s="41" t="s">
        <v>114</v>
      </c>
      <c r="C338" s="42" t="s">
        <v>49</v>
      </c>
      <c r="D338" s="43">
        <v>0</v>
      </c>
      <c r="E338" s="43">
        <v>0</v>
      </c>
      <c r="F338" s="44">
        <f>Table323[[#This Row],[Single Family]]+Table323[[#This Row],[2-4 Units]]+Table323[[#This Row],[&gt;4 Units]]</f>
        <v>0</v>
      </c>
      <c r="G338" s="44"/>
      <c r="H338" s="44"/>
      <c r="I338" s="44"/>
      <c r="J338" s="102">
        <v>0</v>
      </c>
      <c r="K338" s="44">
        <f>SUM(Table323[[#This Row],[Single Family ]:[&gt;4 Units ]])</f>
        <v>0</v>
      </c>
      <c r="L338" s="57"/>
      <c r="M338" s="57"/>
      <c r="N338" s="57"/>
      <c r="O338" s="46"/>
    </row>
    <row r="339" spans="1:15" s="45" customFormat="1">
      <c r="A339" s="40" t="s">
        <v>199</v>
      </c>
      <c r="B339" s="41" t="s">
        <v>114</v>
      </c>
      <c r="C339" s="42" t="s">
        <v>49</v>
      </c>
      <c r="D339" s="43">
        <v>88091.75170313238</v>
      </c>
      <c r="E339" s="43">
        <v>31956.399999999998</v>
      </c>
      <c r="F339" s="44">
        <f>Table323[[#This Row],[Single Family]]+Table323[[#This Row],[2-4 Units]]+Table323[[#This Row],[&gt;4 Units]]</f>
        <v>38</v>
      </c>
      <c r="G339" s="44">
        <v>37</v>
      </c>
      <c r="H339" s="44">
        <v>0</v>
      </c>
      <c r="I339" s="44">
        <v>1</v>
      </c>
      <c r="J339" s="102">
        <v>25098.03</v>
      </c>
      <c r="K339" s="44">
        <f>SUM(Table323[[#This Row],[Single Family ]:[&gt;4 Units ]])</f>
        <v>7</v>
      </c>
      <c r="L339" s="57">
        <v>6</v>
      </c>
      <c r="M339" s="57">
        <v>1</v>
      </c>
      <c r="N339" s="57">
        <v>0</v>
      </c>
      <c r="O339" s="46">
        <v>6858.369999999999</v>
      </c>
    </row>
    <row r="340" spans="1:15" s="45" customFormat="1">
      <c r="A340" s="40" t="s">
        <v>199</v>
      </c>
      <c r="B340" s="41" t="s">
        <v>114</v>
      </c>
      <c r="C340" s="42" t="s">
        <v>49</v>
      </c>
      <c r="D340" s="43">
        <v>0</v>
      </c>
      <c r="E340" s="43">
        <v>750</v>
      </c>
      <c r="F340" s="44">
        <f>Table323[[#This Row],[Single Family]]+Table323[[#This Row],[2-4 Units]]+Table323[[#This Row],[&gt;4 Units]]</f>
        <v>0</v>
      </c>
      <c r="G340" s="44"/>
      <c r="H340" s="44"/>
      <c r="I340" s="44"/>
      <c r="J340" s="102">
        <v>750</v>
      </c>
      <c r="K340" s="44">
        <f>SUM(Table323[[#This Row],[Single Family ]:[&gt;4 Units ]])</f>
        <v>0</v>
      </c>
      <c r="L340" s="57"/>
      <c r="M340" s="57"/>
      <c r="N340" s="57"/>
      <c r="O340" s="46">
        <v>0</v>
      </c>
    </row>
    <row r="341" spans="1:15" s="45" customFormat="1">
      <c r="A341" s="40" t="s">
        <v>200</v>
      </c>
      <c r="B341" s="41" t="s">
        <v>50</v>
      </c>
      <c r="C341" s="42" t="s">
        <v>49</v>
      </c>
      <c r="D341" s="43">
        <v>0</v>
      </c>
      <c r="E341" s="43">
        <v>0</v>
      </c>
      <c r="F341" s="44">
        <f>Table323[[#This Row],[Single Family]]+Table323[[#This Row],[2-4 Units]]+Table323[[#This Row],[&gt;4 Units]]</f>
        <v>0</v>
      </c>
      <c r="G341" s="44"/>
      <c r="H341" s="44"/>
      <c r="I341" s="44"/>
      <c r="J341" s="102">
        <v>0</v>
      </c>
      <c r="K341" s="44">
        <f>SUM(Table323[[#This Row],[Single Family ]:[&gt;4 Units ]])</f>
        <v>0</v>
      </c>
      <c r="L341" s="57"/>
      <c r="M341" s="57"/>
      <c r="N341" s="57"/>
      <c r="O341" s="46"/>
    </row>
    <row r="342" spans="1:15" s="45" customFormat="1">
      <c r="A342" s="40" t="s">
        <v>200</v>
      </c>
      <c r="B342" s="41" t="s">
        <v>114</v>
      </c>
      <c r="C342" s="42" t="s">
        <v>49</v>
      </c>
      <c r="D342" s="43">
        <v>41802.382987403063</v>
      </c>
      <c r="E342" s="43">
        <v>19954.059999999998</v>
      </c>
      <c r="F342" s="44">
        <f>Table323[[#This Row],[Single Family]]+Table323[[#This Row],[2-4 Units]]+Table323[[#This Row],[&gt;4 Units]]</f>
        <v>16</v>
      </c>
      <c r="G342" s="44">
        <v>16</v>
      </c>
      <c r="H342" s="44">
        <v>0</v>
      </c>
      <c r="I342" s="44">
        <v>0</v>
      </c>
      <c r="J342" s="102">
        <v>18922.799999999996</v>
      </c>
      <c r="K342" s="44">
        <f>SUM(Table323[[#This Row],[Single Family ]:[&gt;4 Units ]])</f>
        <v>2</v>
      </c>
      <c r="L342" s="57">
        <v>2</v>
      </c>
      <c r="M342" s="57">
        <v>0</v>
      </c>
      <c r="N342" s="57">
        <v>0</v>
      </c>
      <c r="O342" s="46">
        <v>1031.26</v>
      </c>
    </row>
    <row r="343" spans="1:15" s="45" customFormat="1">
      <c r="A343" s="40" t="s">
        <v>200</v>
      </c>
      <c r="B343" s="41" t="s">
        <v>146</v>
      </c>
      <c r="C343" s="42" t="s">
        <v>49</v>
      </c>
      <c r="D343" s="43">
        <v>0</v>
      </c>
      <c r="E343" s="43">
        <v>0</v>
      </c>
      <c r="F343" s="44">
        <f>Table323[[#This Row],[Single Family]]+Table323[[#This Row],[2-4 Units]]+Table323[[#This Row],[&gt;4 Units]]</f>
        <v>0</v>
      </c>
      <c r="G343" s="44"/>
      <c r="H343" s="44"/>
      <c r="I343" s="44"/>
      <c r="J343" s="102">
        <v>0</v>
      </c>
      <c r="K343" s="44">
        <f>SUM(Table323[[#This Row],[Single Family ]:[&gt;4 Units ]])</f>
        <v>0</v>
      </c>
      <c r="L343" s="57"/>
      <c r="M343" s="57"/>
      <c r="N343" s="57"/>
      <c r="O343" s="46"/>
    </row>
    <row r="344" spans="1:15" s="45" customFormat="1">
      <c r="A344" s="40" t="s">
        <v>200</v>
      </c>
      <c r="B344" s="41" t="s">
        <v>165</v>
      </c>
      <c r="C344" s="42" t="s">
        <v>49</v>
      </c>
      <c r="D344" s="43">
        <v>24.468365207163686</v>
      </c>
      <c r="E344" s="43">
        <v>0</v>
      </c>
      <c r="F344" s="44">
        <f>Table323[[#This Row],[Single Family]]+Table323[[#This Row],[2-4 Units]]+Table323[[#This Row],[&gt;4 Units]]</f>
        <v>0</v>
      </c>
      <c r="G344" s="44"/>
      <c r="H344" s="44"/>
      <c r="I344" s="44"/>
      <c r="J344" s="102">
        <v>0</v>
      </c>
      <c r="K344" s="44">
        <f>SUM(Table323[[#This Row],[Single Family ]:[&gt;4 Units ]])</f>
        <v>0</v>
      </c>
      <c r="L344" s="57"/>
      <c r="M344" s="57"/>
      <c r="N344" s="57"/>
      <c r="O344" s="46"/>
    </row>
    <row r="345" spans="1:15" s="45" customFormat="1">
      <c r="A345" s="40" t="s">
        <v>200</v>
      </c>
      <c r="B345" s="41" t="s">
        <v>114</v>
      </c>
      <c r="C345" s="42" t="s">
        <v>49</v>
      </c>
      <c r="D345" s="43">
        <v>0</v>
      </c>
      <c r="E345" s="43">
        <v>0</v>
      </c>
      <c r="F345" s="44">
        <f>Table323[[#This Row],[Single Family]]+Table323[[#This Row],[2-4 Units]]+Table323[[#This Row],[&gt;4 Units]]</f>
        <v>0</v>
      </c>
      <c r="G345" s="44"/>
      <c r="H345" s="44"/>
      <c r="I345" s="44"/>
      <c r="J345" s="102">
        <v>0</v>
      </c>
      <c r="K345" s="44">
        <f>SUM(Table323[[#This Row],[Single Family ]:[&gt;4 Units ]])</f>
        <v>0</v>
      </c>
      <c r="L345" s="57"/>
      <c r="M345" s="57"/>
      <c r="N345" s="57"/>
      <c r="O345" s="46">
        <v>0</v>
      </c>
    </row>
    <row r="346" spans="1:15" s="45" customFormat="1">
      <c r="A346" s="40" t="s">
        <v>201</v>
      </c>
      <c r="B346" s="41" t="s">
        <v>181</v>
      </c>
      <c r="C346" s="42" t="s">
        <v>49</v>
      </c>
      <c r="D346" s="43">
        <v>78.658869132010366</v>
      </c>
      <c r="E346" s="43">
        <v>0</v>
      </c>
      <c r="F346" s="44">
        <f>Table323[[#This Row],[Single Family]]+Table323[[#This Row],[2-4 Units]]+Table323[[#This Row],[&gt;4 Units]]</f>
        <v>0</v>
      </c>
      <c r="G346" s="44"/>
      <c r="H346" s="44"/>
      <c r="I346" s="44"/>
      <c r="J346" s="102">
        <v>0</v>
      </c>
      <c r="K346" s="44">
        <f>SUM(Table323[[#This Row],[Single Family ]:[&gt;4 Units ]])</f>
        <v>0</v>
      </c>
      <c r="L346" s="57"/>
      <c r="M346" s="57"/>
      <c r="N346" s="57"/>
      <c r="O346" s="46"/>
    </row>
    <row r="347" spans="1:15" s="45" customFormat="1">
      <c r="A347" s="40" t="s">
        <v>201</v>
      </c>
      <c r="B347" s="41" t="s">
        <v>104</v>
      </c>
      <c r="C347" s="42" t="s">
        <v>49</v>
      </c>
      <c r="D347" s="43">
        <v>93.676905361992155</v>
      </c>
      <c r="E347" s="43">
        <v>0</v>
      </c>
      <c r="F347" s="44">
        <f>Table323[[#This Row],[Single Family]]+Table323[[#This Row],[2-4 Units]]+Table323[[#This Row],[&gt;4 Units]]</f>
        <v>0</v>
      </c>
      <c r="G347" s="44"/>
      <c r="H347" s="44"/>
      <c r="I347" s="44"/>
      <c r="J347" s="102">
        <v>0</v>
      </c>
      <c r="K347" s="44">
        <f>SUM(Table323[[#This Row],[Single Family ]:[&gt;4 Units ]])</f>
        <v>0</v>
      </c>
      <c r="L347" s="57"/>
      <c r="M347" s="57"/>
      <c r="N347" s="57"/>
      <c r="O347" s="46"/>
    </row>
    <row r="348" spans="1:15" s="45" customFormat="1">
      <c r="A348" s="40" t="s">
        <v>201</v>
      </c>
      <c r="B348" s="41" t="s">
        <v>165</v>
      </c>
      <c r="C348" s="42" t="s">
        <v>49</v>
      </c>
      <c r="D348" s="43">
        <v>116670.05436412517</v>
      </c>
      <c r="E348" s="43">
        <v>175384.25999999995</v>
      </c>
      <c r="F348" s="44">
        <f>Table323[[#This Row],[Single Family]]+Table323[[#This Row],[2-4 Units]]+Table323[[#This Row],[&gt;4 Units]]</f>
        <v>41</v>
      </c>
      <c r="G348" s="44">
        <v>38</v>
      </c>
      <c r="H348" s="44">
        <v>3</v>
      </c>
      <c r="I348" s="44">
        <v>0</v>
      </c>
      <c r="J348" s="102">
        <v>69455.63</v>
      </c>
      <c r="K348" s="44">
        <f>SUM(Table323[[#This Row],[Single Family ]:[&gt;4 Units ]])</f>
        <v>25</v>
      </c>
      <c r="L348" s="57">
        <v>19</v>
      </c>
      <c r="M348" s="57">
        <v>6</v>
      </c>
      <c r="N348" s="57">
        <v>0</v>
      </c>
      <c r="O348" s="46">
        <v>105928.62999999999</v>
      </c>
    </row>
    <row r="349" spans="1:15" s="45" customFormat="1">
      <c r="A349" s="40" t="s">
        <v>201</v>
      </c>
      <c r="B349" s="41" t="s">
        <v>165</v>
      </c>
      <c r="C349" s="42" t="s">
        <v>49</v>
      </c>
      <c r="D349" s="43">
        <v>444.86257950231936</v>
      </c>
      <c r="E349" s="43">
        <v>0</v>
      </c>
      <c r="F349" s="44">
        <f>Table323[[#This Row],[Single Family]]+Table323[[#This Row],[2-4 Units]]+Table323[[#This Row],[&gt;4 Units]]</f>
        <v>0</v>
      </c>
      <c r="G349" s="44"/>
      <c r="H349" s="44"/>
      <c r="I349" s="44"/>
      <c r="J349" s="102">
        <v>0</v>
      </c>
      <c r="K349" s="44">
        <f>SUM(Table323[[#This Row],[Single Family ]:[&gt;4 Units ]])</f>
        <v>0</v>
      </c>
      <c r="L349" s="57"/>
      <c r="M349" s="57"/>
      <c r="N349" s="57"/>
      <c r="O349" s="46">
        <v>0</v>
      </c>
    </row>
    <row r="350" spans="1:15" s="45" customFormat="1">
      <c r="A350" s="40" t="s">
        <v>202</v>
      </c>
      <c r="B350" s="41" t="s">
        <v>181</v>
      </c>
      <c r="C350" s="42" t="s">
        <v>49</v>
      </c>
      <c r="D350" s="43">
        <v>459.14656477608634</v>
      </c>
      <c r="E350" s="43">
        <v>0</v>
      </c>
      <c r="F350" s="44">
        <f>Table323[[#This Row],[Single Family]]+Table323[[#This Row],[2-4 Units]]+Table323[[#This Row],[&gt;4 Units]]</f>
        <v>0</v>
      </c>
      <c r="G350" s="44"/>
      <c r="H350" s="44"/>
      <c r="I350" s="44"/>
      <c r="J350" s="102">
        <v>0</v>
      </c>
      <c r="K350" s="44">
        <f>SUM(Table323[[#This Row],[Single Family ]:[&gt;4 Units ]])</f>
        <v>0</v>
      </c>
      <c r="L350" s="57"/>
      <c r="M350" s="57"/>
      <c r="N350" s="57"/>
      <c r="O350" s="46"/>
    </row>
    <row r="351" spans="1:15" s="45" customFormat="1">
      <c r="A351" s="40" t="s">
        <v>202</v>
      </c>
      <c r="B351" s="41" t="s">
        <v>157</v>
      </c>
      <c r="C351" s="42" t="s">
        <v>49</v>
      </c>
      <c r="D351" s="43">
        <v>375.14620535262537</v>
      </c>
      <c r="E351" s="43">
        <v>0</v>
      </c>
      <c r="F351" s="44">
        <f>Table323[[#This Row],[Single Family]]+Table323[[#This Row],[2-4 Units]]+Table323[[#This Row],[&gt;4 Units]]</f>
        <v>0</v>
      </c>
      <c r="G351" s="44"/>
      <c r="H351" s="44"/>
      <c r="I351" s="44"/>
      <c r="J351" s="102">
        <v>0</v>
      </c>
      <c r="K351" s="44">
        <f>SUM(Table323[[#This Row],[Single Family ]:[&gt;4 Units ]])</f>
        <v>0</v>
      </c>
      <c r="L351" s="57"/>
      <c r="M351" s="57"/>
      <c r="N351" s="57"/>
      <c r="O351" s="46"/>
    </row>
    <row r="352" spans="1:15" s="45" customFormat="1">
      <c r="A352" s="40" t="s">
        <v>202</v>
      </c>
      <c r="B352" s="41" t="s">
        <v>165</v>
      </c>
      <c r="C352" s="42" t="s">
        <v>49</v>
      </c>
      <c r="D352" s="43">
        <v>98403.237868770913</v>
      </c>
      <c r="E352" s="43">
        <v>202180.31000000003</v>
      </c>
      <c r="F352" s="44">
        <f>Table323[[#This Row],[Single Family]]+Table323[[#This Row],[2-4 Units]]+Table323[[#This Row],[&gt;4 Units]]</f>
        <v>26</v>
      </c>
      <c r="G352" s="44">
        <v>26</v>
      </c>
      <c r="H352" s="44">
        <v>0</v>
      </c>
      <c r="I352" s="44">
        <v>0</v>
      </c>
      <c r="J352" s="102">
        <v>37854.720000000008</v>
      </c>
      <c r="K352" s="44">
        <f>SUM(Table323[[#This Row],[Single Family ]:[&gt;4 Units ]])</f>
        <v>16</v>
      </c>
      <c r="L352" s="57">
        <v>13</v>
      </c>
      <c r="M352" s="57">
        <v>1</v>
      </c>
      <c r="N352" s="57">
        <v>2</v>
      </c>
      <c r="O352" s="46">
        <v>164325.59</v>
      </c>
    </row>
    <row r="353" spans="1:15" s="45" customFormat="1">
      <c r="A353" s="40" t="s">
        <v>202</v>
      </c>
      <c r="B353" s="41" t="s">
        <v>165</v>
      </c>
      <c r="C353" s="42" t="s">
        <v>49</v>
      </c>
      <c r="D353" s="43">
        <v>0</v>
      </c>
      <c r="E353" s="43">
        <v>0</v>
      </c>
      <c r="F353" s="44">
        <f>Table323[[#This Row],[Single Family]]+Table323[[#This Row],[2-4 Units]]+Table323[[#This Row],[&gt;4 Units]]</f>
        <v>0</v>
      </c>
      <c r="G353" s="44"/>
      <c r="H353" s="44"/>
      <c r="I353" s="44"/>
      <c r="J353" s="102">
        <v>0</v>
      </c>
      <c r="K353" s="44">
        <f>SUM(Table323[[#This Row],[Single Family ]:[&gt;4 Units ]])</f>
        <v>0</v>
      </c>
      <c r="L353" s="57"/>
      <c r="M353" s="57"/>
      <c r="N353" s="57"/>
      <c r="O353" s="46"/>
    </row>
    <row r="354" spans="1:15" s="45" customFormat="1">
      <c r="A354" s="40" t="s">
        <v>203</v>
      </c>
      <c r="B354" s="41" t="s">
        <v>181</v>
      </c>
      <c r="C354" s="42" t="s">
        <v>68</v>
      </c>
      <c r="D354" s="43">
        <v>471.94398144670095</v>
      </c>
      <c r="E354" s="43">
        <v>0</v>
      </c>
      <c r="F354" s="44">
        <f>Table323[[#This Row],[Single Family]]+Table323[[#This Row],[2-4 Units]]+Table323[[#This Row],[&gt;4 Units]]</f>
        <v>0</v>
      </c>
      <c r="G354" s="44"/>
      <c r="H354" s="44"/>
      <c r="I354" s="44"/>
      <c r="J354" s="102">
        <v>0</v>
      </c>
      <c r="K354" s="44">
        <f>SUM(Table323[[#This Row],[Single Family ]:[&gt;4 Units ]])</f>
        <v>0</v>
      </c>
      <c r="L354" s="57"/>
      <c r="M354" s="57"/>
      <c r="N354" s="57"/>
      <c r="O354" s="46"/>
    </row>
    <row r="355" spans="1:15" s="45" customFormat="1">
      <c r="A355" s="40" t="s">
        <v>203</v>
      </c>
      <c r="B355" s="41" t="s">
        <v>104</v>
      </c>
      <c r="C355" s="42" t="s">
        <v>68</v>
      </c>
      <c r="D355" s="43">
        <v>0</v>
      </c>
      <c r="E355" s="43">
        <v>0</v>
      </c>
      <c r="F355" s="44">
        <f>Table323[[#This Row],[Single Family]]+Table323[[#This Row],[2-4 Units]]+Table323[[#This Row],[&gt;4 Units]]</f>
        <v>0</v>
      </c>
      <c r="G355" s="44"/>
      <c r="H355" s="44"/>
      <c r="I355" s="44"/>
      <c r="J355" s="102">
        <v>0</v>
      </c>
      <c r="K355" s="44">
        <f>SUM(Table323[[#This Row],[Single Family ]:[&gt;4 Units ]])</f>
        <v>0</v>
      </c>
      <c r="L355" s="57"/>
      <c r="M355" s="57"/>
      <c r="N355" s="57"/>
      <c r="O355" s="46"/>
    </row>
    <row r="356" spans="1:15" s="45" customFormat="1">
      <c r="A356" s="40" t="s">
        <v>203</v>
      </c>
      <c r="B356" s="41" t="s">
        <v>157</v>
      </c>
      <c r="C356" s="42" t="s">
        <v>68</v>
      </c>
      <c r="D356" s="43">
        <v>0</v>
      </c>
      <c r="E356" s="43">
        <v>0</v>
      </c>
      <c r="F356" s="44">
        <f>Table323[[#This Row],[Single Family]]+Table323[[#This Row],[2-4 Units]]+Table323[[#This Row],[&gt;4 Units]]</f>
        <v>0</v>
      </c>
      <c r="G356" s="44"/>
      <c r="H356" s="44"/>
      <c r="I356" s="44"/>
      <c r="J356" s="102">
        <v>0</v>
      </c>
      <c r="K356" s="44">
        <f>SUM(Table323[[#This Row],[Single Family ]:[&gt;4 Units ]])</f>
        <v>0</v>
      </c>
      <c r="L356" s="57"/>
      <c r="M356" s="57"/>
      <c r="N356" s="57"/>
      <c r="O356" s="46"/>
    </row>
    <row r="357" spans="1:15" s="45" customFormat="1">
      <c r="A357" s="40" t="s">
        <v>203</v>
      </c>
      <c r="B357" s="41" t="s">
        <v>165</v>
      </c>
      <c r="C357" s="42" t="s">
        <v>68</v>
      </c>
      <c r="D357" s="43">
        <v>50985.665150048444</v>
      </c>
      <c r="E357" s="43">
        <v>241944.37</v>
      </c>
      <c r="F357" s="44">
        <f>Table323[[#This Row],[Single Family]]+Table323[[#This Row],[2-4 Units]]+Table323[[#This Row],[&gt;4 Units]]</f>
        <v>16</v>
      </c>
      <c r="G357" s="44">
        <v>11</v>
      </c>
      <c r="H357" s="44">
        <v>5</v>
      </c>
      <c r="I357" s="44">
        <v>0</v>
      </c>
      <c r="J357" s="102">
        <v>16935.2</v>
      </c>
      <c r="K357" s="44">
        <f>SUM(Table323[[#This Row],[Single Family ]:[&gt;4 Units ]])</f>
        <v>18</v>
      </c>
      <c r="L357" s="57">
        <v>9</v>
      </c>
      <c r="M357" s="57">
        <v>8</v>
      </c>
      <c r="N357" s="57">
        <v>1</v>
      </c>
      <c r="O357" s="46">
        <v>225009.16999999998</v>
      </c>
    </row>
    <row r="358" spans="1:15" s="45" customFormat="1">
      <c r="A358" s="40" t="s">
        <v>203</v>
      </c>
      <c r="B358" s="41" t="s">
        <v>157</v>
      </c>
      <c r="C358" s="42" t="s">
        <v>68</v>
      </c>
      <c r="D358" s="43">
        <v>0</v>
      </c>
      <c r="E358" s="43">
        <v>0</v>
      </c>
      <c r="F358" s="44">
        <f>Table323[[#This Row],[Single Family]]+Table323[[#This Row],[2-4 Units]]+Table323[[#This Row],[&gt;4 Units]]</f>
        <v>0</v>
      </c>
      <c r="G358" s="44"/>
      <c r="H358" s="44"/>
      <c r="I358" s="44"/>
      <c r="J358" s="102">
        <v>0</v>
      </c>
      <c r="K358" s="44">
        <f>SUM(Table323[[#This Row],[Single Family ]:[&gt;4 Units ]])</f>
        <v>0</v>
      </c>
      <c r="L358" s="57"/>
      <c r="M358" s="57"/>
      <c r="N358" s="57"/>
      <c r="O358" s="46">
        <v>0</v>
      </c>
    </row>
    <row r="359" spans="1:15" s="45" customFormat="1">
      <c r="A359" s="40" t="s">
        <v>203</v>
      </c>
      <c r="B359" s="41" t="s">
        <v>165</v>
      </c>
      <c r="C359" s="42" t="s">
        <v>68</v>
      </c>
      <c r="D359" s="43">
        <v>0</v>
      </c>
      <c r="E359" s="43">
        <v>0</v>
      </c>
      <c r="F359" s="44">
        <f>Table323[[#This Row],[Single Family]]+Table323[[#This Row],[2-4 Units]]+Table323[[#This Row],[&gt;4 Units]]</f>
        <v>0</v>
      </c>
      <c r="G359" s="44"/>
      <c r="H359" s="44"/>
      <c r="I359" s="44"/>
      <c r="J359" s="102">
        <v>0</v>
      </c>
      <c r="K359" s="44">
        <f>SUM(Table323[[#This Row],[Single Family ]:[&gt;4 Units ]])</f>
        <v>0</v>
      </c>
      <c r="L359" s="57"/>
      <c r="M359" s="57"/>
      <c r="N359" s="57"/>
      <c r="O359" s="46">
        <v>0</v>
      </c>
    </row>
    <row r="360" spans="1:15" s="45" customFormat="1">
      <c r="A360" s="40" t="s">
        <v>204</v>
      </c>
      <c r="B360" s="41" t="s">
        <v>181</v>
      </c>
      <c r="C360" s="42" t="s">
        <v>49</v>
      </c>
      <c r="D360" s="43">
        <v>86.65956288748481</v>
      </c>
      <c r="E360" s="43">
        <v>0</v>
      </c>
      <c r="F360" s="44">
        <f>Table323[[#This Row],[Single Family]]+Table323[[#This Row],[2-4 Units]]+Table323[[#This Row],[&gt;4 Units]]</f>
        <v>0</v>
      </c>
      <c r="G360" s="44"/>
      <c r="H360" s="44"/>
      <c r="I360" s="44"/>
      <c r="J360" s="102">
        <v>0</v>
      </c>
      <c r="K360" s="44">
        <f>SUM(Table323[[#This Row],[Single Family ]:[&gt;4 Units ]])</f>
        <v>0</v>
      </c>
      <c r="L360" s="57"/>
      <c r="M360" s="57"/>
      <c r="N360" s="57"/>
      <c r="O360" s="46"/>
    </row>
    <row r="361" spans="1:15" s="45" customFormat="1">
      <c r="A361" s="40" t="s">
        <v>204</v>
      </c>
      <c r="B361" s="41" t="s">
        <v>104</v>
      </c>
      <c r="C361" s="42" t="s">
        <v>49</v>
      </c>
      <c r="D361" s="43">
        <v>13.249850593313166</v>
      </c>
      <c r="E361" s="43">
        <v>0</v>
      </c>
      <c r="F361" s="44">
        <f>Table323[[#This Row],[Single Family]]+Table323[[#This Row],[2-4 Units]]+Table323[[#This Row],[&gt;4 Units]]</f>
        <v>0</v>
      </c>
      <c r="G361" s="44"/>
      <c r="H361" s="44"/>
      <c r="I361" s="44"/>
      <c r="J361" s="102">
        <v>0</v>
      </c>
      <c r="K361" s="44">
        <f>SUM(Table323[[#This Row],[Single Family ]:[&gt;4 Units ]])</f>
        <v>0</v>
      </c>
      <c r="L361" s="57"/>
      <c r="M361" s="57"/>
      <c r="N361" s="57"/>
      <c r="O361" s="46"/>
    </row>
    <row r="362" spans="1:15" s="45" customFormat="1">
      <c r="A362" s="40" t="s">
        <v>204</v>
      </c>
      <c r="B362" s="41" t="s">
        <v>157</v>
      </c>
      <c r="C362" s="42" t="s">
        <v>49</v>
      </c>
      <c r="D362" s="43">
        <v>148.47219340799703</v>
      </c>
      <c r="E362" s="43">
        <v>0</v>
      </c>
      <c r="F362" s="44">
        <f>Table323[[#This Row],[Single Family]]+Table323[[#This Row],[2-4 Units]]+Table323[[#This Row],[&gt;4 Units]]</f>
        <v>0</v>
      </c>
      <c r="G362" s="44"/>
      <c r="H362" s="44"/>
      <c r="I362" s="44"/>
      <c r="J362" s="102">
        <v>0</v>
      </c>
      <c r="K362" s="44">
        <f>SUM(Table323[[#This Row],[Single Family ]:[&gt;4 Units ]])</f>
        <v>0</v>
      </c>
      <c r="L362" s="57"/>
      <c r="M362" s="57"/>
      <c r="N362" s="57"/>
      <c r="O362" s="46"/>
    </row>
    <row r="363" spans="1:15" s="45" customFormat="1">
      <c r="A363" s="40" t="s">
        <v>204</v>
      </c>
      <c r="B363" s="41" t="s">
        <v>165</v>
      </c>
      <c r="C363" s="42" t="s">
        <v>49</v>
      </c>
      <c r="D363" s="43">
        <v>56425.384386124257</v>
      </c>
      <c r="E363" s="43">
        <v>45866.709999999977</v>
      </c>
      <c r="F363" s="44">
        <f>Table323[[#This Row],[Single Family]]+Table323[[#This Row],[2-4 Units]]+Table323[[#This Row],[&gt;4 Units]]</f>
        <v>17</v>
      </c>
      <c r="G363" s="44">
        <v>17</v>
      </c>
      <c r="H363" s="44">
        <v>0</v>
      </c>
      <c r="I363" s="44">
        <v>0</v>
      </c>
      <c r="J363" s="102">
        <v>18831.070000000003</v>
      </c>
      <c r="K363" s="44">
        <f>SUM(Table323[[#This Row],[Single Family ]:[&gt;4 Units ]])</f>
        <v>8</v>
      </c>
      <c r="L363" s="57">
        <v>5</v>
      </c>
      <c r="M363" s="57">
        <v>2</v>
      </c>
      <c r="N363" s="57">
        <v>1</v>
      </c>
      <c r="O363" s="46">
        <v>27035.64</v>
      </c>
    </row>
    <row r="364" spans="1:15" s="45" customFormat="1">
      <c r="A364" s="40" t="s">
        <v>204</v>
      </c>
      <c r="B364" s="41" t="s">
        <v>165</v>
      </c>
      <c r="C364" s="42" t="s">
        <v>49</v>
      </c>
      <c r="D364" s="43">
        <v>0</v>
      </c>
      <c r="E364" s="43">
        <v>0</v>
      </c>
      <c r="F364" s="44">
        <f>Table323[[#This Row],[Single Family]]+Table323[[#This Row],[2-4 Units]]+Table323[[#This Row],[&gt;4 Units]]</f>
        <v>0</v>
      </c>
      <c r="G364" s="44"/>
      <c r="H364" s="44"/>
      <c r="I364" s="44"/>
      <c r="J364" s="102">
        <v>0</v>
      </c>
      <c r="K364" s="44">
        <f>SUM(Table323[[#This Row],[Single Family ]:[&gt;4 Units ]])</f>
        <v>0</v>
      </c>
      <c r="L364" s="57"/>
      <c r="M364" s="57"/>
      <c r="N364" s="57"/>
      <c r="O364" s="46">
        <v>0</v>
      </c>
    </row>
    <row r="365" spans="1:15" s="45" customFormat="1">
      <c r="A365" s="40" t="s">
        <v>205</v>
      </c>
      <c r="B365" s="41" t="s">
        <v>157</v>
      </c>
      <c r="C365" s="42" t="s">
        <v>49</v>
      </c>
      <c r="D365" s="43">
        <v>259.73862168306346</v>
      </c>
      <c r="E365" s="43">
        <v>0</v>
      </c>
      <c r="F365" s="44">
        <f>Table323[[#This Row],[Single Family]]+Table323[[#This Row],[2-4 Units]]+Table323[[#This Row],[&gt;4 Units]]</f>
        <v>0</v>
      </c>
      <c r="G365" s="44"/>
      <c r="H365" s="44"/>
      <c r="I365" s="44"/>
      <c r="J365" s="102">
        <v>0</v>
      </c>
      <c r="K365" s="44">
        <f>SUM(Table323[[#This Row],[Single Family ]:[&gt;4 Units ]])</f>
        <v>0</v>
      </c>
      <c r="L365" s="57"/>
      <c r="M365" s="57"/>
      <c r="N365" s="57"/>
      <c r="O365" s="46"/>
    </row>
    <row r="366" spans="1:15" s="45" customFormat="1">
      <c r="A366" s="40" t="s">
        <v>205</v>
      </c>
      <c r="B366" s="41" t="s">
        <v>165</v>
      </c>
      <c r="C366" s="42" t="s">
        <v>49</v>
      </c>
      <c r="D366" s="43">
        <v>82681.449905377376</v>
      </c>
      <c r="E366" s="43">
        <v>80348.11</v>
      </c>
      <c r="F366" s="44">
        <f>Table323[[#This Row],[Single Family]]+Table323[[#This Row],[2-4 Units]]+Table323[[#This Row],[&gt;4 Units]]</f>
        <v>44</v>
      </c>
      <c r="G366" s="44">
        <v>44</v>
      </c>
      <c r="H366" s="44">
        <v>0</v>
      </c>
      <c r="I366" s="44">
        <v>0</v>
      </c>
      <c r="J366" s="102">
        <v>58114.110000000015</v>
      </c>
      <c r="K366" s="44">
        <f>SUM(Table323[[#This Row],[Single Family ]:[&gt;4 Units ]])</f>
        <v>6</v>
      </c>
      <c r="L366" s="57">
        <v>6</v>
      </c>
      <c r="M366" s="57">
        <v>0</v>
      </c>
      <c r="N366" s="57">
        <v>0</v>
      </c>
      <c r="O366" s="46">
        <v>22234</v>
      </c>
    </row>
    <row r="367" spans="1:15" s="45" customFormat="1">
      <c r="A367" s="40" t="s">
        <v>205</v>
      </c>
      <c r="B367" s="41" t="s">
        <v>165</v>
      </c>
      <c r="C367" s="42" t="s">
        <v>49</v>
      </c>
      <c r="D367" s="43">
        <v>0</v>
      </c>
      <c r="E367" s="43">
        <v>0</v>
      </c>
      <c r="F367" s="44">
        <f>Table323[[#This Row],[Single Family]]+Table323[[#This Row],[2-4 Units]]+Table323[[#This Row],[&gt;4 Units]]</f>
        <v>0</v>
      </c>
      <c r="G367" s="44"/>
      <c r="H367" s="44"/>
      <c r="I367" s="44"/>
      <c r="J367" s="102">
        <v>0</v>
      </c>
      <c r="K367" s="44">
        <f>SUM(Table323[[#This Row],[Single Family ]:[&gt;4 Units ]])</f>
        <v>0</v>
      </c>
      <c r="L367" s="57"/>
      <c r="M367" s="57"/>
      <c r="N367" s="57"/>
      <c r="O367" s="46">
        <v>0</v>
      </c>
    </row>
    <row r="368" spans="1:15" s="45" customFormat="1">
      <c r="A368" s="40" t="s">
        <v>206</v>
      </c>
      <c r="B368" s="41" t="s">
        <v>181</v>
      </c>
      <c r="C368" s="42" t="s">
        <v>49</v>
      </c>
      <c r="D368" s="43">
        <v>114.86743296593204</v>
      </c>
      <c r="E368" s="43">
        <v>0</v>
      </c>
      <c r="F368" s="44">
        <f>Table323[[#This Row],[Single Family]]+Table323[[#This Row],[2-4 Units]]+Table323[[#This Row],[&gt;4 Units]]</f>
        <v>0</v>
      </c>
      <c r="G368" s="44"/>
      <c r="H368" s="44"/>
      <c r="I368" s="44"/>
      <c r="J368" s="102">
        <v>0</v>
      </c>
      <c r="K368" s="44">
        <f>SUM(Table323[[#This Row],[Single Family ]:[&gt;4 Units ]])</f>
        <v>0</v>
      </c>
      <c r="L368" s="57"/>
      <c r="M368" s="57"/>
      <c r="N368" s="57"/>
      <c r="O368" s="46"/>
    </row>
    <row r="369" spans="1:15" s="45" customFormat="1">
      <c r="A369" s="40" t="s">
        <v>206</v>
      </c>
      <c r="B369" s="41" t="s">
        <v>157</v>
      </c>
      <c r="C369" s="42" t="s">
        <v>49</v>
      </c>
      <c r="D369" s="43">
        <v>93.030571186708585</v>
      </c>
      <c r="E369" s="43">
        <v>0</v>
      </c>
      <c r="F369" s="44">
        <f>Table323[[#This Row],[Single Family]]+Table323[[#This Row],[2-4 Units]]+Table323[[#This Row],[&gt;4 Units]]</f>
        <v>0</v>
      </c>
      <c r="G369" s="44"/>
      <c r="H369" s="44"/>
      <c r="I369" s="44"/>
      <c r="J369" s="102">
        <v>0</v>
      </c>
      <c r="K369" s="44">
        <f>SUM(Table323[[#This Row],[Single Family ]:[&gt;4 Units ]])</f>
        <v>0</v>
      </c>
      <c r="L369" s="57"/>
      <c r="M369" s="57"/>
      <c r="N369" s="57"/>
      <c r="O369" s="46"/>
    </row>
    <row r="370" spans="1:15" s="45" customFormat="1">
      <c r="A370" s="40" t="s">
        <v>206</v>
      </c>
      <c r="B370" s="41" t="s">
        <v>165</v>
      </c>
      <c r="C370" s="42" t="s">
        <v>49</v>
      </c>
      <c r="D370" s="43">
        <v>66179.250358709847</v>
      </c>
      <c r="E370" s="43">
        <v>75085.170000000013</v>
      </c>
      <c r="F370" s="44">
        <f>Table323[[#This Row],[Single Family]]+Table323[[#This Row],[2-4 Units]]+Table323[[#This Row],[&gt;4 Units]]</f>
        <v>36</v>
      </c>
      <c r="G370" s="44">
        <v>36</v>
      </c>
      <c r="H370" s="44">
        <v>0</v>
      </c>
      <c r="I370" s="44">
        <v>0</v>
      </c>
      <c r="J370" s="102">
        <v>44906.399999999994</v>
      </c>
      <c r="K370" s="44">
        <f>SUM(Table323[[#This Row],[Single Family ]:[&gt;4 Units ]])</f>
        <v>9</v>
      </c>
      <c r="L370" s="57">
        <v>9</v>
      </c>
      <c r="M370" s="57">
        <v>0</v>
      </c>
      <c r="N370" s="57">
        <v>0</v>
      </c>
      <c r="O370" s="46">
        <v>30178.77</v>
      </c>
    </row>
    <row r="371" spans="1:15" s="45" customFormat="1">
      <c r="A371" s="40" t="s">
        <v>207</v>
      </c>
      <c r="B371" s="41" t="s">
        <v>181</v>
      </c>
      <c r="C371" s="42" t="s">
        <v>49</v>
      </c>
      <c r="D371" s="43">
        <v>42.884272530064813</v>
      </c>
      <c r="E371" s="43">
        <v>0</v>
      </c>
      <c r="F371" s="44">
        <f>Table323[[#This Row],[Single Family]]+Table323[[#This Row],[2-4 Units]]+Table323[[#This Row],[&gt;4 Units]]</f>
        <v>0</v>
      </c>
      <c r="G371" s="44"/>
      <c r="H371" s="44"/>
      <c r="I371" s="44"/>
      <c r="J371" s="102">
        <v>0</v>
      </c>
      <c r="K371" s="44">
        <f>SUM(Table323[[#This Row],[Single Family ]:[&gt;4 Units ]])</f>
        <v>0</v>
      </c>
      <c r="L371" s="57"/>
      <c r="M371" s="57"/>
      <c r="N371" s="57"/>
      <c r="O371" s="46"/>
    </row>
    <row r="372" spans="1:15" s="45" customFormat="1">
      <c r="A372" s="40" t="s">
        <v>207</v>
      </c>
      <c r="B372" s="41" t="s">
        <v>165</v>
      </c>
      <c r="C372" s="42" t="s">
        <v>49</v>
      </c>
      <c r="D372" s="43">
        <v>45950.934291532736</v>
      </c>
      <c r="E372" s="43">
        <v>63864.87000000001</v>
      </c>
      <c r="F372" s="44">
        <f>Table323[[#This Row],[Single Family]]+Table323[[#This Row],[2-4 Units]]+Table323[[#This Row],[&gt;4 Units]]</f>
        <v>13</v>
      </c>
      <c r="G372" s="44">
        <v>11</v>
      </c>
      <c r="H372" s="44">
        <v>2</v>
      </c>
      <c r="I372" s="44">
        <v>0</v>
      </c>
      <c r="J372" s="102">
        <v>13249.32</v>
      </c>
      <c r="K372" s="44">
        <f>SUM(Table323[[#This Row],[Single Family ]:[&gt;4 Units ]])</f>
        <v>15</v>
      </c>
      <c r="L372" s="57">
        <v>9</v>
      </c>
      <c r="M372" s="57">
        <v>6</v>
      </c>
      <c r="N372" s="57">
        <v>0</v>
      </c>
      <c r="O372" s="46">
        <v>50615.55</v>
      </c>
    </row>
    <row r="373" spans="1:15" s="45" customFormat="1">
      <c r="A373" s="40" t="s">
        <v>207</v>
      </c>
      <c r="B373" s="41" t="s">
        <v>165</v>
      </c>
      <c r="C373" s="42" t="s">
        <v>49</v>
      </c>
      <c r="D373" s="43">
        <v>0</v>
      </c>
      <c r="E373" s="43">
        <v>0</v>
      </c>
      <c r="F373" s="44">
        <f>Table323[[#This Row],[Single Family]]+Table323[[#This Row],[2-4 Units]]+Table323[[#This Row],[&gt;4 Units]]</f>
        <v>0</v>
      </c>
      <c r="G373" s="44"/>
      <c r="H373" s="44"/>
      <c r="I373" s="44"/>
      <c r="J373" s="102">
        <v>0</v>
      </c>
      <c r="K373" s="44">
        <f>SUM(Table323[[#This Row],[Single Family ]:[&gt;4 Units ]])</f>
        <v>0</v>
      </c>
      <c r="L373" s="57"/>
      <c r="M373" s="57"/>
      <c r="N373" s="57"/>
      <c r="O373" s="46"/>
    </row>
    <row r="374" spans="1:15" s="45" customFormat="1">
      <c r="A374" s="40" t="s">
        <v>208</v>
      </c>
      <c r="B374" s="41" t="s">
        <v>181</v>
      </c>
      <c r="C374" s="42" t="s">
        <v>49</v>
      </c>
      <c r="D374" s="43">
        <v>157.88097233105353</v>
      </c>
      <c r="E374" s="43">
        <v>0</v>
      </c>
      <c r="F374" s="44">
        <f>Table323[[#This Row],[Single Family]]+Table323[[#This Row],[2-4 Units]]+Table323[[#This Row],[&gt;4 Units]]</f>
        <v>0</v>
      </c>
      <c r="G374" s="44"/>
      <c r="H374" s="44"/>
      <c r="I374" s="44"/>
      <c r="J374" s="102">
        <v>0</v>
      </c>
      <c r="K374" s="44">
        <f>SUM(Table323[[#This Row],[Single Family ]:[&gt;4 Units ]])</f>
        <v>0</v>
      </c>
      <c r="L374" s="57"/>
      <c r="M374" s="57"/>
      <c r="N374" s="57"/>
      <c r="O374" s="46"/>
    </row>
    <row r="375" spans="1:15" s="45" customFormat="1">
      <c r="A375" s="40" t="s">
        <v>208</v>
      </c>
      <c r="B375" s="41" t="s">
        <v>157</v>
      </c>
      <c r="C375" s="42" t="s">
        <v>49</v>
      </c>
      <c r="D375" s="43">
        <v>491.95264084440799</v>
      </c>
      <c r="E375" s="43">
        <v>0</v>
      </c>
      <c r="F375" s="44">
        <f>Table323[[#This Row],[Single Family]]+Table323[[#This Row],[2-4 Units]]+Table323[[#This Row],[&gt;4 Units]]</f>
        <v>0</v>
      </c>
      <c r="G375" s="44"/>
      <c r="H375" s="44"/>
      <c r="I375" s="44"/>
      <c r="J375" s="102">
        <v>0</v>
      </c>
      <c r="K375" s="44">
        <f>SUM(Table323[[#This Row],[Single Family ]:[&gt;4 Units ]])</f>
        <v>0</v>
      </c>
      <c r="L375" s="57"/>
      <c r="M375" s="57"/>
      <c r="N375" s="57"/>
      <c r="O375" s="46"/>
    </row>
    <row r="376" spans="1:15" s="45" customFormat="1">
      <c r="A376" s="40" t="s">
        <v>208</v>
      </c>
      <c r="B376" s="41" t="s">
        <v>165</v>
      </c>
      <c r="C376" s="42" t="s">
        <v>49</v>
      </c>
      <c r="D376" s="43">
        <v>56068.769504911514</v>
      </c>
      <c r="E376" s="43">
        <v>53775.530000000013</v>
      </c>
      <c r="F376" s="44">
        <f>Table323[[#This Row],[Single Family]]+Table323[[#This Row],[2-4 Units]]+Table323[[#This Row],[&gt;4 Units]]</f>
        <v>21</v>
      </c>
      <c r="G376" s="44">
        <v>14</v>
      </c>
      <c r="H376" s="44">
        <v>7</v>
      </c>
      <c r="I376" s="44">
        <v>0</v>
      </c>
      <c r="J376" s="102">
        <v>23860.49</v>
      </c>
      <c r="K376" s="44">
        <f>SUM(Table323[[#This Row],[Single Family ]:[&gt;4 Units ]])</f>
        <v>29</v>
      </c>
      <c r="L376" s="57">
        <v>18</v>
      </c>
      <c r="M376" s="57">
        <v>11</v>
      </c>
      <c r="N376" s="57">
        <v>0</v>
      </c>
      <c r="O376" s="46">
        <v>29915.039999999997</v>
      </c>
    </row>
    <row r="377" spans="1:15" s="45" customFormat="1">
      <c r="A377" s="40" t="s">
        <v>208</v>
      </c>
      <c r="B377" s="41" t="s">
        <v>165</v>
      </c>
      <c r="C377" s="42" t="s">
        <v>49</v>
      </c>
      <c r="D377" s="43">
        <v>0</v>
      </c>
      <c r="E377" s="43">
        <v>0</v>
      </c>
      <c r="F377" s="44">
        <f>Table323[[#This Row],[Single Family]]+Table323[[#This Row],[2-4 Units]]+Table323[[#This Row],[&gt;4 Units]]</f>
        <v>0</v>
      </c>
      <c r="G377" s="44"/>
      <c r="H377" s="44"/>
      <c r="I377" s="44"/>
      <c r="J377" s="102">
        <v>0</v>
      </c>
      <c r="K377" s="44">
        <f>SUM(Table323[[#This Row],[Single Family ]:[&gt;4 Units ]])</f>
        <v>0</v>
      </c>
      <c r="L377" s="57"/>
      <c r="M377" s="57"/>
      <c r="N377" s="57"/>
      <c r="O377" s="46"/>
    </row>
    <row r="378" spans="1:15" s="45" customFormat="1">
      <c r="A378" s="40" t="s">
        <v>209</v>
      </c>
      <c r="B378" s="41" t="s">
        <v>181</v>
      </c>
      <c r="C378" s="42" t="s">
        <v>68</v>
      </c>
      <c r="D378" s="43">
        <v>80.616338348583454</v>
      </c>
      <c r="E378" s="43">
        <v>0</v>
      </c>
      <c r="F378" s="44">
        <f>Table323[[#This Row],[Single Family]]+Table323[[#This Row],[2-4 Units]]+Table323[[#This Row],[&gt;4 Units]]</f>
        <v>0</v>
      </c>
      <c r="G378" s="44"/>
      <c r="H378" s="44"/>
      <c r="I378" s="44"/>
      <c r="J378" s="102">
        <v>0</v>
      </c>
      <c r="K378" s="44">
        <f>SUM(Table323[[#This Row],[Single Family ]:[&gt;4 Units ]])</f>
        <v>0</v>
      </c>
      <c r="L378" s="57"/>
      <c r="M378" s="57"/>
      <c r="N378" s="57"/>
      <c r="O378" s="46"/>
    </row>
    <row r="379" spans="1:15" s="45" customFormat="1">
      <c r="A379" s="40" t="s">
        <v>209</v>
      </c>
      <c r="B379" s="41" t="s">
        <v>157</v>
      </c>
      <c r="C379" s="42" t="s">
        <v>68</v>
      </c>
      <c r="D379" s="43">
        <v>224.89659296259845</v>
      </c>
      <c r="E379" s="43">
        <v>0</v>
      </c>
      <c r="F379" s="44">
        <f>Table323[[#This Row],[Single Family]]+Table323[[#This Row],[2-4 Units]]+Table323[[#This Row],[&gt;4 Units]]</f>
        <v>0</v>
      </c>
      <c r="G379" s="44"/>
      <c r="H379" s="44"/>
      <c r="I379" s="44"/>
      <c r="J379" s="102">
        <v>0</v>
      </c>
      <c r="K379" s="44">
        <f>SUM(Table323[[#This Row],[Single Family ]:[&gt;4 Units ]])</f>
        <v>0</v>
      </c>
      <c r="L379" s="57"/>
      <c r="M379" s="57"/>
      <c r="N379" s="57"/>
      <c r="O379" s="46"/>
    </row>
    <row r="380" spans="1:15" s="45" customFormat="1">
      <c r="A380" s="40" t="s">
        <v>209</v>
      </c>
      <c r="B380" s="41" t="s">
        <v>165</v>
      </c>
      <c r="C380" s="42" t="s">
        <v>68</v>
      </c>
      <c r="D380" s="43">
        <v>39610.409882018983</v>
      </c>
      <c r="E380" s="43">
        <v>5669.18</v>
      </c>
      <c r="F380" s="44">
        <f>Table323[[#This Row],[Single Family]]+Table323[[#This Row],[2-4 Units]]+Table323[[#This Row],[&gt;4 Units]]</f>
        <v>8</v>
      </c>
      <c r="G380" s="44">
        <v>8</v>
      </c>
      <c r="H380" s="44">
        <v>0</v>
      </c>
      <c r="I380" s="44">
        <v>0</v>
      </c>
      <c r="J380" s="102">
        <v>4430.8599999999997</v>
      </c>
      <c r="K380" s="44">
        <f>SUM(Table323[[#This Row],[Single Family ]:[&gt;4 Units ]])</f>
        <v>8</v>
      </c>
      <c r="L380" s="57">
        <v>3</v>
      </c>
      <c r="M380" s="57">
        <v>5</v>
      </c>
      <c r="N380" s="57">
        <v>0</v>
      </c>
      <c r="O380" s="46">
        <v>1238.32</v>
      </c>
    </row>
    <row r="381" spans="1:15" s="45" customFormat="1">
      <c r="A381" s="40" t="s">
        <v>209</v>
      </c>
      <c r="B381" s="41" t="s">
        <v>165</v>
      </c>
      <c r="C381" s="42" t="s">
        <v>68</v>
      </c>
      <c r="D381" s="43">
        <v>4756.0961955509492</v>
      </c>
      <c r="E381" s="43">
        <v>0</v>
      </c>
      <c r="F381" s="44">
        <f>Table323[[#This Row],[Single Family]]+Table323[[#This Row],[2-4 Units]]+Table323[[#This Row],[&gt;4 Units]]</f>
        <v>0</v>
      </c>
      <c r="G381" s="44"/>
      <c r="H381" s="44"/>
      <c r="I381" s="44"/>
      <c r="J381" s="102">
        <v>0</v>
      </c>
      <c r="K381" s="44">
        <f>SUM(Table323[[#This Row],[Single Family ]:[&gt;4 Units ]])</f>
        <v>0</v>
      </c>
      <c r="L381" s="57"/>
      <c r="M381" s="57"/>
      <c r="N381" s="57"/>
      <c r="O381" s="46">
        <v>0</v>
      </c>
    </row>
    <row r="382" spans="1:15" s="45" customFormat="1">
      <c r="A382" s="40" t="s">
        <v>210</v>
      </c>
      <c r="B382" s="41" t="s">
        <v>114</v>
      </c>
      <c r="C382" s="42" t="s">
        <v>49</v>
      </c>
      <c r="D382" s="43">
        <v>78.741969240261099</v>
      </c>
      <c r="E382" s="43">
        <v>0</v>
      </c>
      <c r="F382" s="44">
        <f>Table323[[#This Row],[Single Family]]+Table323[[#This Row],[2-4 Units]]+Table323[[#This Row],[&gt;4 Units]]</f>
        <v>1</v>
      </c>
      <c r="G382" s="44">
        <v>1</v>
      </c>
      <c r="H382" s="44">
        <v>0</v>
      </c>
      <c r="I382" s="44">
        <v>0</v>
      </c>
      <c r="J382" s="102">
        <v>0</v>
      </c>
      <c r="K382" s="44">
        <f>SUM(Table323[[#This Row],[Single Family ]:[&gt;4 Units ]])</f>
        <v>0</v>
      </c>
      <c r="L382" s="57"/>
      <c r="M382" s="57"/>
      <c r="N382" s="57"/>
      <c r="O382" s="46">
        <v>0</v>
      </c>
    </row>
    <row r="383" spans="1:15" s="45" customFormat="1">
      <c r="A383" s="40" t="s">
        <v>210</v>
      </c>
      <c r="B383" s="41" t="s">
        <v>146</v>
      </c>
      <c r="C383" s="42" t="s">
        <v>49</v>
      </c>
      <c r="D383" s="43">
        <v>44807.287518422658</v>
      </c>
      <c r="E383" s="43">
        <v>209049.23</v>
      </c>
      <c r="F383" s="44">
        <f>Table323[[#This Row],[Single Family]]+Table323[[#This Row],[2-4 Units]]+Table323[[#This Row],[&gt;4 Units]]</f>
        <v>12</v>
      </c>
      <c r="G383" s="44">
        <v>12</v>
      </c>
      <c r="H383" s="44">
        <v>0</v>
      </c>
      <c r="I383" s="44">
        <v>0</v>
      </c>
      <c r="J383" s="102">
        <v>29377.41</v>
      </c>
      <c r="K383" s="44">
        <f>SUM(Table323[[#This Row],[Single Family ]:[&gt;4 Units ]])</f>
        <v>3</v>
      </c>
      <c r="L383" s="57">
        <v>2</v>
      </c>
      <c r="M383" s="57">
        <v>0</v>
      </c>
      <c r="N383" s="57">
        <v>1</v>
      </c>
      <c r="O383" s="46">
        <v>179671.82</v>
      </c>
    </row>
    <row r="384" spans="1:15" s="45" customFormat="1">
      <c r="A384" s="40" t="s">
        <v>210</v>
      </c>
      <c r="B384" s="41" t="s">
        <v>165</v>
      </c>
      <c r="C384" s="42" t="s">
        <v>49</v>
      </c>
      <c r="D384" s="43">
        <v>0</v>
      </c>
      <c r="E384" s="43">
        <v>0</v>
      </c>
      <c r="F384" s="44">
        <f>Table323[[#This Row],[Single Family]]+Table323[[#This Row],[2-4 Units]]+Table323[[#This Row],[&gt;4 Units]]</f>
        <v>0</v>
      </c>
      <c r="G384" s="44"/>
      <c r="H384" s="44"/>
      <c r="I384" s="44"/>
      <c r="J384" s="102">
        <v>0</v>
      </c>
      <c r="K384" s="44">
        <f>SUM(Table323[[#This Row],[Single Family ]:[&gt;4 Units ]])</f>
        <v>0</v>
      </c>
      <c r="L384" s="57"/>
      <c r="M384" s="57"/>
      <c r="N384" s="57"/>
      <c r="O384" s="46"/>
    </row>
    <row r="385" spans="1:15" s="45" customFormat="1">
      <c r="A385" s="40" t="s">
        <v>210</v>
      </c>
      <c r="B385" s="41" t="s">
        <v>146</v>
      </c>
      <c r="C385" s="42" t="s">
        <v>49</v>
      </c>
      <c r="D385" s="43">
        <v>5504.8281708901577</v>
      </c>
      <c r="E385" s="43">
        <v>3000</v>
      </c>
      <c r="F385" s="44">
        <f>Table323[[#This Row],[Single Family]]+Table323[[#This Row],[2-4 Units]]+Table323[[#This Row],[&gt;4 Units]]</f>
        <v>0</v>
      </c>
      <c r="G385" s="44"/>
      <c r="H385" s="44"/>
      <c r="I385" s="44"/>
      <c r="J385" s="102">
        <v>3000</v>
      </c>
      <c r="K385" s="44">
        <f>SUM(Table323[[#This Row],[Single Family ]:[&gt;4 Units ]])</f>
        <v>0</v>
      </c>
      <c r="L385" s="57"/>
      <c r="M385" s="57"/>
      <c r="N385" s="57"/>
      <c r="O385" s="46">
        <v>0</v>
      </c>
    </row>
    <row r="386" spans="1:15" s="45" customFormat="1">
      <c r="A386" s="40" t="s">
        <v>211</v>
      </c>
      <c r="B386" s="41" t="s">
        <v>114</v>
      </c>
      <c r="C386" s="42" t="s">
        <v>49</v>
      </c>
      <c r="D386" s="43">
        <v>61.378663288536075</v>
      </c>
      <c r="E386" s="43">
        <v>0</v>
      </c>
      <c r="F386" s="44">
        <f>Table323[[#This Row],[Single Family]]+Table323[[#This Row],[2-4 Units]]+Table323[[#This Row],[&gt;4 Units]]</f>
        <v>0</v>
      </c>
      <c r="G386" s="44"/>
      <c r="H386" s="44"/>
      <c r="I386" s="44"/>
      <c r="J386" s="102">
        <v>0</v>
      </c>
      <c r="K386" s="44">
        <f>SUM(Table323[[#This Row],[Single Family ]:[&gt;4 Units ]])</f>
        <v>0</v>
      </c>
      <c r="L386" s="57"/>
      <c r="M386" s="57"/>
      <c r="N386" s="57"/>
      <c r="O386" s="46"/>
    </row>
    <row r="387" spans="1:15" s="45" customFormat="1">
      <c r="A387" s="40" t="s">
        <v>211</v>
      </c>
      <c r="B387" s="41" t="s">
        <v>146</v>
      </c>
      <c r="C387" s="42" t="s">
        <v>49</v>
      </c>
      <c r="D387" s="43">
        <v>61005.770019451607</v>
      </c>
      <c r="E387" s="43">
        <v>103429.07000000002</v>
      </c>
      <c r="F387" s="44">
        <f>Table323[[#This Row],[Single Family]]+Table323[[#This Row],[2-4 Units]]+Table323[[#This Row],[&gt;4 Units]]</f>
        <v>37</v>
      </c>
      <c r="G387" s="44">
        <v>37</v>
      </c>
      <c r="H387" s="44">
        <v>0</v>
      </c>
      <c r="I387" s="44">
        <v>0</v>
      </c>
      <c r="J387" s="102">
        <v>101719.25000000001</v>
      </c>
      <c r="K387" s="44">
        <f>SUM(Table323[[#This Row],[Single Family ]:[&gt;4 Units ]])</f>
        <v>1</v>
      </c>
      <c r="L387" s="57">
        <v>1</v>
      </c>
      <c r="M387" s="57">
        <v>0</v>
      </c>
      <c r="N387" s="57">
        <v>0</v>
      </c>
      <c r="O387" s="46">
        <v>1709.8200000000002</v>
      </c>
    </row>
    <row r="388" spans="1:15" s="45" customFormat="1">
      <c r="A388" s="40" t="s">
        <v>211</v>
      </c>
      <c r="B388" s="41" t="s">
        <v>146</v>
      </c>
      <c r="C388" s="42" t="s">
        <v>49</v>
      </c>
      <c r="D388" s="43">
        <v>0</v>
      </c>
      <c r="E388" s="43">
        <v>0</v>
      </c>
      <c r="F388" s="44">
        <f>Table323[[#This Row],[Single Family]]+Table323[[#This Row],[2-4 Units]]+Table323[[#This Row],[&gt;4 Units]]</f>
        <v>0</v>
      </c>
      <c r="G388" s="44"/>
      <c r="H388" s="44"/>
      <c r="I388" s="44"/>
      <c r="J388" s="102">
        <v>0</v>
      </c>
      <c r="K388" s="44">
        <f>SUM(Table323[[#This Row],[Single Family ]:[&gt;4 Units ]])</f>
        <v>0</v>
      </c>
      <c r="L388" s="57"/>
      <c r="M388" s="57"/>
      <c r="N388" s="57"/>
      <c r="O388" s="46"/>
    </row>
    <row r="389" spans="1:15" s="45" customFormat="1">
      <c r="A389" s="40" t="s">
        <v>212</v>
      </c>
      <c r="B389" s="41" t="s">
        <v>145</v>
      </c>
      <c r="C389" s="42" t="s">
        <v>49</v>
      </c>
      <c r="D389" s="43">
        <v>5943.4674756190334</v>
      </c>
      <c r="E389" s="43">
        <v>1068.28</v>
      </c>
      <c r="F389" s="44">
        <f>Table323[[#This Row],[Single Family]]+Table323[[#This Row],[2-4 Units]]+Table323[[#This Row],[&gt;4 Units]]</f>
        <v>0</v>
      </c>
      <c r="G389" s="44"/>
      <c r="H389" s="44"/>
      <c r="I389" s="44"/>
      <c r="J389" s="102">
        <v>0</v>
      </c>
      <c r="K389" s="44">
        <f>SUM(Table323[[#This Row],[Single Family ]:[&gt;4 Units ]])</f>
        <v>1</v>
      </c>
      <c r="L389" s="57">
        <v>1</v>
      </c>
      <c r="M389" s="57">
        <v>0</v>
      </c>
      <c r="N389" s="57">
        <v>0</v>
      </c>
      <c r="O389" s="46">
        <v>1068.28</v>
      </c>
    </row>
    <row r="390" spans="1:15" s="45" customFormat="1">
      <c r="A390" s="40" t="s">
        <v>212</v>
      </c>
      <c r="B390" s="41" t="s">
        <v>146</v>
      </c>
      <c r="C390" s="42" t="s">
        <v>49</v>
      </c>
      <c r="D390" s="43">
        <v>58259.463791962873</v>
      </c>
      <c r="E390" s="43">
        <v>109066.02000000002</v>
      </c>
      <c r="F390" s="44">
        <f>Table323[[#This Row],[Single Family]]+Table323[[#This Row],[2-4 Units]]+Table323[[#This Row],[&gt;4 Units]]</f>
        <v>32</v>
      </c>
      <c r="G390" s="44">
        <v>32</v>
      </c>
      <c r="H390" s="44">
        <v>0</v>
      </c>
      <c r="I390" s="44">
        <v>0</v>
      </c>
      <c r="J390" s="102">
        <v>83547.78</v>
      </c>
      <c r="K390" s="44">
        <f>SUM(Table323[[#This Row],[Single Family ]:[&gt;4 Units ]])</f>
        <v>2</v>
      </c>
      <c r="L390" s="57">
        <v>2</v>
      </c>
      <c r="M390" s="57">
        <v>0</v>
      </c>
      <c r="N390" s="57">
        <v>0</v>
      </c>
      <c r="O390" s="46">
        <v>25518.240000000002</v>
      </c>
    </row>
    <row r="391" spans="1:15" s="45" customFormat="1">
      <c r="A391" s="40" t="s">
        <v>212</v>
      </c>
      <c r="B391" s="41" t="s">
        <v>145</v>
      </c>
      <c r="C391" s="42" t="s">
        <v>49</v>
      </c>
      <c r="D391" s="43">
        <v>0</v>
      </c>
      <c r="E391" s="43">
        <v>0</v>
      </c>
      <c r="F391" s="44">
        <f>Table323[[#This Row],[Single Family]]+Table323[[#This Row],[2-4 Units]]+Table323[[#This Row],[&gt;4 Units]]</f>
        <v>0</v>
      </c>
      <c r="G391" s="44"/>
      <c r="H391" s="44"/>
      <c r="I391" s="44"/>
      <c r="J391" s="102">
        <v>0</v>
      </c>
      <c r="K391" s="44">
        <f>SUM(Table323[[#This Row],[Single Family ]:[&gt;4 Units ]])</f>
        <v>0</v>
      </c>
      <c r="L391" s="57"/>
      <c r="M391" s="57"/>
      <c r="N391" s="57"/>
      <c r="O391" s="46"/>
    </row>
    <row r="392" spans="1:15" s="45" customFormat="1">
      <c r="A392" s="40" t="s">
        <v>212</v>
      </c>
      <c r="B392" s="41" t="s">
        <v>146</v>
      </c>
      <c r="C392" s="42" t="s">
        <v>49</v>
      </c>
      <c r="D392" s="43">
        <v>0</v>
      </c>
      <c r="E392" s="43">
        <v>0</v>
      </c>
      <c r="F392" s="44">
        <f>Table323[[#This Row],[Single Family]]+Table323[[#This Row],[2-4 Units]]+Table323[[#This Row],[&gt;4 Units]]</f>
        <v>0</v>
      </c>
      <c r="G392" s="44"/>
      <c r="H392" s="44"/>
      <c r="I392" s="44"/>
      <c r="J392" s="102">
        <v>0</v>
      </c>
      <c r="K392" s="44">
        <f>SUM(Table323[[#This Row],[Single Family ]:[&gt;4 Units ]])</f>
        <v>0</v>
      </c>
      <c r="L392" s="57"/>
      <c r="M392" s="57"/>
      <c r="N392" s="57"/>
      <c r="O392" s="46"/>
    </row>
    <row r="393" spans="1:15" s="45" customFormat="1">
      <c r="A393" s="40" t="s">
        <v>213</v>
      </c>
      <c r="B393" s="41" t="s">
        <v>146</v>
      </c>
      <c r="C393" s="42" t="s">
        <v>49</v>
      </c>
      <c r="D393" s="43">
        <v>70599.068116206312</v>
      </c>
      <c r="E393" s="43">
        <v>160841.25000000003</v>
      </c>
      <c r="F393" s="44">
        <f>Table323[[#This Row],[Single Family]]+Table323[[#This Row],[2-4 Units]]+Table323[[#This Row],[&gt;4 Units]]</f>
        <v>42</v>
      </c>
      <c r="G393" s="44">
        <v>42</v>
      </c>
      <c r="H393" s="44">
        <v>0</v>
      </c>
      <c r="I393" s="44">
        <v>0</v>
      </c>
      <c r="J393" s="102">
        <v>157664.70000000001</v>
      </c>
      <c r="K393" s="44">
        <f>SUM(Table323[[#This Row],[Single Family ]:[&gt;4 Units ]])</f>
        <v>3</v>
      </c>
      <c r="L393" s="57">
        <v>2</v>
      </c>
      <c r="M393" s="57">
        <v>1</v>
      </c>
      <c r="N393" s="57">
        <v>0</v>
      </c>
      <c r="O393" s="46">
        <v>3176.55</v>
      </c>
    </row>
    <row r="394" spans="1:15" s="45" customFormat="1">
      <c r="A394" s="40" t="s">
        <v>213</v>
      </c>
      <c r="B394" s="41" t="s">
        <v>146</v>
      </c>
      <c r="C394" s="42" t="s">
        <v>49</v>
      </c>
      <c r="D394" s="43">
        <v>0</v>
      </c>
      <c r="E394" s="43">
        <v>0</v>
      </c>
      <c r="F394" s="44">
        <f>Table323[[#This Row],[Single Family]]+Table323[[#This Row],[2-4 Units]]+Table323[[#This Row],[&gt;4 Units]]</f>
        <v>0</v>
      </c>
      <c r="G394" s="44"/>
      <c r="H394" s="44"/>
      <c r="I394" s="44"/>
      <c r="J394" s="102">
        <v>0</v>
      </c>
      <c r="K394" s="44">
        <f>SUM(Table323[[#This Row],[Single Family ]:[&gt;4 Units ]])</f>
        <v>0</v>
      </c>
      <c r="L394" s="57"/>
      <c r="M394" s="57"/>
      <c r="N394" s="57"/>
      <c r="O394" s="46">
        <v>0</v>
      </c>
    </row>
    <row r="395" spans="1:15" s="45" customFormat="1">
      <c r="A395" s="40" t="s">
        <v>214</v>
      </c>
      <c r="B395" s="41" t="s">
        <v>144</v>
      </c>
      <c r="C395" s="42" t="s">
        <v>49</v>
      </c>
      <c r="D395" s="43">
        <v>315.25872733992202</v>
      </c>
      <c r="E395" s="43">
        <v>0</v>
      </c>
      <c r="F395" s="44">
        <f>Table323[[#This Row],[Single Family]]+Table323[[#This Row],[2-4 Units]]+Table323[[#This Row],[&gt;4 Units]]</f>
        <v>0</v>
      </c>
      <c r="G395" s="44"/>
      <c r="H395" s="44"/>
      <c r="I395" s="44"/>
      <c r="J395" s="102">
        <v>0</v>
      </c>
      <c r="K395" s="44">
        <f>SUM(Table323[[#This Row],[Single Family ]:[&gt;4 Units ]])</f>
        <v>0</v>
      </c>
      <c r="L395" s="57"/>
      <c r="M395" s="57"/>
      <c r="N395" s="57"/>
      <c r="O395" s="46"/>
    </row>
    <row r="396" spans="1:15" s="45" customFormat="1">
      <c r="A396" s="40" t="s">
        <v>214</v>
      </c>
      <c r="B396" s="41" t="s">
        <v>153</v>
      </c>
      <c r="C396" s="42" t="s">
        <v>49</v>
      </c>
      <c r="D396" s="43">
        <v>76163.9176486168</v>
      </c>
      <c r="E396" s="43">
        <v>91339.35000000002</v>
      </c>
      <c r="F396" s="44">
        <f>Table323[[#This Row],[Single Family]]+Table323[[#This Row],[2-4 Units]]+Table323[[#This Row],[&gt;4 Units]]</f>
        <v>30</v>
      </c>
      <c r="G396" s="44">
        <v>29</v>
      </c>
      <c r="H396" s="44">
        <v>1</v>
      </c>
      <c r="I396" s="44">
        <v>0</v>
      </c>
      <c r="J396" s="102">
        <v>84705.069999999992</v>
      </c>
      <c r="K396" s="44">
        <f>SUM(Table323[[#This Row],[Single Family ]:[&gt;4 Units ]])</f>
        <v>2</v>
      </c>
      <c r="L396" s="57">
        <v>2</v>
      </c>
      <c r="M396" s="57">
        <v>0</v>
      </c>
      <c r="N396" s="57">
        <v>0</v>
      </c>
      <c r="O396" s="46">
        <v>6634.28</v>
      </c>
    </row>
    <row r="397" spans="1:15" s="45" customFormat="1">
      <c r="A397" s="40" t="s">
        <v>214</v>
      </c>
      <c r="B397" s="41" t="s">
        <v>153</v>
      </c>
      <c r="C397" s="42" t="s">
        <v>49</v>
      </c>
      <c r="D397" s="43">
        <v>0</v>
      </c>
      <c r="E397" s="43">
        <v>0</v>
      </c>
      <c r="F397" s="44">
        <f>Table323[[#This Row],[Single Family]]+Table323[[#This Row],[2-4 Units]]+Table323[[#This Row],[&gt;4 Units]]</f>
        <v>0</v>
      </c>
      <c r="G397" s="44"/>
      <c r="H397" s="44"/>
      <c r="I397" s="44"/>
      <c r="J397" s="102">
        <v>0</v>
      </c>
      <c r="K397" s="44">
        <f>SUM(Table323[[#This Row],[Single Family ]:[&gt;4 Units ]])</f>
        <v>0</v>
      </c>
      <c r="L397" s="57"/>
      <c r="M397" s="57"/>
      <c r="N397" s="57"/>
      <c r="O397" s="46"/>
    </row>
    <row r="398" spans="1:15" s="45" customFormat="1">
      <c r="A398" s="40" t="s">
        <v>215</v>
      </c>
      <c r="B398" s="41" t="s">
        <v>104</v>
      </c>
      <c r="C398" s="42" t="s">
        <v>49</v>
      </c>
      <c r="D398" s="43">
        <v>20.438009957002574</v>
      </c>
      <c r="E398" s="43">
        <v>0</v>
      </c>
      <c r="F398" s="44">
        <f>Table323[[#This Row],[Single Family]]+Table323[[#This Row],[2-4 Units]]+Table323[[#This Row],[&gt;4 Units]]</f>
        <v>0</v>
      </c>
      <c r="G398" s="44"/>
      <c r="H398" s="44"/>
      <c r="I398" s="44"/>
      <c r="J398" s="102">
        <v>0</v>
      </c>
      <c r="K398" s="44">
        <f>SUM(Table323[[#This Row],[Single Family ]:[&gt;4 Units ]])</f>
        <v>0</v>
      </c>
      <c r="L398" s="57"/>
      <c r="M398" s="57"/>
      <c r="N398" s="57"/>
      <c r="O398" s="46">
        <v>0</v>
      </c>
    </row>
    <row r="399" spans="1:15" s="45" customFormat="1">
      <c r="A399" s="40" t="s">
        <v>215</v>
      </c>
      <c r="B399" s="41" t="s">
        <v>153</v>
      </c>
      <c r="C399" s="42" t="s">
        <v>49</v>
      </c>
      <c r="D399" s="43">
        <v>107682.49142310086</v>
      </c>
      <c r="E399" s="43">
        <v>204980.06000000003</v>
      </c>
      <c r="F399" s="44">
        <f>Table323[[#This Row],[Single Family]]+Table323[[#This Row],[2-4 Units]]+Table323[[#This Row],[&gt;4 Units]]</f>
        <v>67</v>
      </c>
      <c r="G399" s="44">
        <v>67</v>
      </c>
      <c r="H399" s="44">
        <v>0</v>
      </c>
      <c r="I399" s="44">
        <v>0</v>
      </c>
      <c r="J399" s="102">
        <v>195020.03000000003</v>
      </c>
      <c r="K399" s="44">
        <f>SUM(Table323[[#This Row],[Single Family ]:[&gt;4 Units ]])</f>
        <v>4</v>
      </c>
      <c r="L399" s="57">
        <v>4</v>
      </c>
      <c r="M399" s="57">
        <v>0</v>
      </c>
      <c r="N399" s="57">
        <v>0</v>
      </c>
      <c r="O399" s="46">
        <v>9960.0299999999988</v>
      </c>
    </row>
    <row r="400" spans="1:15" s="45" customFormat="1">
      <c r="A400" s="40" t="s">
        <v>215</v>
      </c>
      <c r="B400" s="41" t="s">
        <v>153</v>
      </c>
      <c r="C400" s="42" t="s">
        <v>49</v>
      </c>
      <c r="D400" s="43">
        <v>0</v>
      </c>
      <c r="E400" s="43">
        <v>0</v>
      </c>
      <c r="F400" s="44">
        <f>Table323[[#This Row],[Single Family]]+Table323[[#This Row],[2-4 Units]]+Table323[[#This Row],[&gt;4 Units]]</f>
        <v>0</v>
      </c>
      <c r="G400" s="44"/>
      <c r="H400" s="44"/>
      <c r="I400" s="44"/>
      <c r="J400" s="102">
        <v>0</v>
      </c>
      <c r="K400" s="44">
        <f>SUM(Table323[[#This Row],[Single Family ]:[&gt;4 Units ]])</f>
        <v>0</v>
      </c>
      <c r="L400" s="57"/>
      <c r="M400" s="57"/>
      <c r="N400" s="57"/>
      <c r="O400" s="46">
        <v>0</v>
      </c>
    </row>
    <row r="401" spans="1:15" s="45" customFormat="1">
      <c r="A401" s="40" t="s">
        <v>216</v>
      </c>
      <c r="B401" s="41" t="s">
        <v>171</v>
      </c>
      <c r="C401" s="42" t="s">
        <v>49</v>
      </c>
      <c r="D401" s="43">
        <v>52271.357708195144</v>
      </c>
      <c r="E401" s="43">
        <v>65460.39</v>
      </c>
      <c r="F401" s="44">
        <f>Table323[[#This Row],[Single Family]]+Table323[[#This Row],[2-4 Units]]+Table323[[#This Row],[&gt;4 Units]]</f>
        <v>26</v>
      </c>
      <c r="G401" s="44">
        <v>26</v>
      </c>
      <c r="H401" s="44">
        <v>0</v>
      </c>
      <c r="I401" s="44">
        <v>0</v>
      </c>
      <c r="J401" s="102">
        <v>26794.909999999996</v>
      </c>
      <c r="K401" s="44">
        <f>SUM(Table323[[#This Row],[Single Family ]:[&gt;4 Units ]])</f>
        <v>9</v>
      </c>
      <c r="L401" s="57">
        <v>8</v>
      </c>
      <c r="M401" s="57">
        <v>0</v>
      </c>
      <c r="N401" s="57">
        <v>1</v>
      </c>
      <c r="O401" s="46">
        <v>38665.48000000001</v>
      </c>
    </row>
    <row r="402" spans="1:15" s="45" customFormat="1">
      <c r="A402" s="40" t="s">
        <v>216</v>
      </c>
      <c r="B402" s="41" t="s">
        <v>157</v>
      </c>
      <c r="C402" s="42" t="s">
        <v>49</v>
      </c>
      <c r="D402" s="43">
        <v>0</v>
      </c>
      <c r="E402" s="43">
        <v>0</v>
      </c>
      <c r="F402" s="44">
        <f>Table323[[#This Row],[Single Family]]+Table323[[#This Row],[2-4 Units]]+Table323[[#This Row],[&gt;4 Units]]</f>
        <v>0</v>
      </c>
      <c r="G402" s="44"/>
      <c r="H402" s="44"/>
      <c r="I402" s="44"/>
      <c r="J402" s="102">
        <v>0</v>
      </c>
      <c r="K402" s="44">
        <f>SUM(Table323[[#This Row],[Single Family ]:[&gt;4 Units ]])</f>
        <v>0</v>
      </c>
      <c r="L402" s="57"/>
      <c r="M402" s="57"/>
      <c r="N402" s="57"/>
      <c r="O402" s="46"/>
    </row>
    <row r="403" spans="1:15" s="45" customFormat="1">
      <c r="A403" s="40" t="s">
        <v>216</v>
      </c>
      <c r="B403" s="41" t="s">
        <v>171</v>
      </c>
      <c r="C403" s="42" t="s">
        <v>49</v>
      </c>
      <c r="D403" s="43">
        <v>0</v>
      </c>
      <c r="E403" s="43">
        <v>81540</v>
      </c>
      <c r="F403" s="44">
        <f>Table323[[#This Row],[Single Family]]+Table323[[#This Row],[2-4 Units]]+Table323[[#This Row],[&gt;4 Units]]</f>
        <v>0</v>
      </c>
      <c r="G403" s="44"/>
      <c r="H403" s="44"/>
      <c r="I403" s="44"/>
      <c r="J403" s="102">
        <v>0</v>
      </c>
      <c r="K403" s="44">
        <f>SUM(Table323[[#This Row],[Single Family ]:[&gt;4 Units ]])</f>
        <v>0</v>
      </c>
      <c r="L403" s="57">
        <v>0</v>
      </c>
      <c r="M403" s="57">
        <v>0</v>
      </c>
      <c r="N403" s="57">
        <v>0</v>
      </c>
      <c r="O403" s="46">
        <v>81540</v>
      </c>
    </row>
    <row r="404" spans="1:15" s="45" customFormat="1">
      <c r="A404" s="40" t="s">
        <v>217</v>
      </c>
      <c r="B404" s="41" t="s">
        <v>171</v>
      </c>
      <c r="C404" s="42" t="s">
        <v>49</v>
      </c>
      <c r="D404" s="43">
        <v>41499.510792865163</v>
      </c>
      <c r="E404" s="43">
        <v>18142.970000000005</v>
      </c>
      <c r="F404" s="44">
        <f>Table323[[#This Row],[Single Family]]+Table323[[#This Row],[2-4 Units]]+Table323[[#This Row],[&gt;4 Units]]</f>
        <v>25</v>
      </c>
      <c r="G404" s="44">
        <v>25</v>
      </c>
      <c r="H404" s="44">
        <v>0</v>
      </c>
      <c r="I404" s="44">
        <v>0</v>
      </c>
      <c r="J404" s="102">
        <v>17406.470000000005</v>
      </c>
      <c r="K404" s="44">
        <f>SUM(Table323[[#This Row],[Single Family ]:[&gt;4 Units ]])</f>
        <v>1</v>
      </c>
      <c r="L404" s="57">
        <v>1</v>
      </c>
      <c r="M404" s="57">
        <v>0</v>
      </c>
      <c r="N404" s="57">
        <v>0</v>
      </c>
      <c r="O404" s="46">
        <v>736.5</v>
      </c>
    </row>
    <row r="405" spans="1:15" s="45" customFormat="1">
      <c r="A405" s="40" t="s">
        <v>217</v>
      </c>
      <c r="B405" s="41" t="s">
        <v>157</v>
      </c>
      <c r="C405" s="42" t="s">
        <v>49</v>
      </c>
      <c r="D405" s="43">
        <v>0</v>
      </c>
      <c r="E405" s="43">
        <v>0</v>
      </c>
      <c r="F405" s="44">
        <f>Table323[[#This Row],[Single Family]]+Table323[[#This Row],[2-4 Units]]+Table323[[#This Row],[&gt;4 Units]]</f>
        <v>0</v>
      </c>
      <c r="G405" s="44"/>
      <c r="H405" s="44"/>
      <c r="I405" s="44"/>
      <c r="J405" s="102">
        <v>0</v>
      </c>
      <c r="K405" s="44">
        <f>SUM(Table323[[#This Row],[Single Family ]:[&gt;4 Units ]])</f>
        <v>0</v>
      </c>
      <c r="L405" s="57"/>
      <c r="M405" s="57"/>
      <c r="N405" s="57"/>
      <c r="O405" s="46"/>
    </row>
    <row r="406" spans="1:15" s="45" customFormat="1">
      <c r="A406" s="40" t="s">
        <v>217</v>
      </c>
      <c r="B406" s="41" t="s">
        <v>171</v>
      </c>
      <c r="C406" s="42" t="s">
        <v>49</v>
      </c>
      <c r="D406" s="43">
        <v>1414.1791755204492</v>
      </c>
      <c r="E406" s="43">
        <v>0</v>
      </c>
      <c r="F406" s="44">
        <f>Table323[[#This Row],[Single Family]]+Table323[[#This Row],[2-4 Units]]+Table323[[#This Row],[&gt;4 Units]]</f>
        <v>0</v>
      </c>
      <c r="G406" s="44"/>
      <c r="H406" s="44"/>
      <c r="I406" s="44"/>
      <c r="J406" s="102">
        <v>0</v>
      </c>
      <c r="K406" s="44">
        <f>SUM(Table323[[#This Row],[Single Family ]:[&gt;4 Units ]])</f>
        <v>0</v>
      </c>
      <c r="L406" s="57"/>
      <c r="M406" s="57"/>
      <c r="N406" s="57"/>
      <c r="O406" s="46">
        <v>0</v>
      </c>
    </row>
    <row r="407" spans="1:15" s="45" customFormat="1">
      <c r="A407" s="40" t="s">
        <v>218</v>
      </c>
      <c r="B407" s="41" t="s">
        <v>171</v>
      </c>
      <c r="C407" s="42" t="s">
        <v>49</v>
      </c>
      <c r="D407" s="43">
        <v>29549.308959212191</v>
      </c>
      <c r="E407" s="43">
        <v>30506.799999999999</v>
      </c>
      <c r="F407" s="44">
        <f>Table323[[#This Row],[Single Family]]+Table323[[#This Row],[2-4 Units]]+Table323[[#This Row],[&gt;4 Units]]</f>
        <v>27</v>
      </c>
      <c r="G407" s="44">
        <v>26</v>
      </c>
      <c r="H407" s="44">
        <v>1</v>
      </c>
      <c r="I407" s="44">
        <v>0</v>
      </c>
      <c r="J407" s="102">
        <v>30506.799999999999</v>
      </c>
      <c r="K407" s="44">
        <f>SUM(Table323[[#This Row],[Single Family ]:[&gt;4 Units ]])</f>
        <v>0</v>
      </c>
      <c r="L407" s="57"/>
      <c r="M407" s="57"/>
      <c r="N407" s="57"/>
      <c r="O407" s="46">
        <v>0</v>
      </c>
    </row>
    <row r="408" spans="1:15" s="45" customFormat="1">
      <c r="A408" s="40" t="s">
        <v>218</v>
      </c>
      <c r="B408" s="41" t="s">
        <v>171</v>
      </c>
      <c r="C408" s="42" t="s">
        <v>49</v>
      </c>
      <c r="D408" s="43">
        <v>7893.4946158310058</v>
      </c>
      <c r="E408" s="43">
        <v>0</v>
      </c>
      <c r="F408" s="44">
        <f>Table323[[#This Row],[Single Family]]+Table323[[#This Row],[2-4 Units]]+Table323[[#This Row],[&gt;4 Units]]</f>
        <v>0</v>
      </c>
      <c r="G408" s="44"/>
      <c r="H408" s="44"/>
      <c r="I408" s="44"/>
      <c r="J408" s="102">
        <v>0</v>
      </c>
      <c r="K408" s="44">
        <f>SUM(Table323[[#This Row],[Single Family ]:[&gt;4 Units ]])</f>
        <v>0</v>
      </c>
      <c r="L408" s="57"/>
      <c r="M408" s="57"/>
      <c r="N408" s="57"/>
      <c r="O408" s="46">
        <v>0</v>
      </c>
    </row>
    <row r="409" spans="1:15" s="45" customFormat="1">
      <c r="A409" s="40" t="s">
        <v>219</v>
      </c>
      <c r="B409" s="41" t="s">
        <v>171</v>
      </c>
      <c r="C409" s="42" t="s">
        <v>49</v>
      </c>
      <c r="D409" s="43">
        <v>69094.360606091926</v>
      </c>
      <c r="E409" s="43">
        <v>32270.109999999997</v>
      </c>
      <c r="F409" s="44">
        <f>Table323[[#This Row],[Single Family]]+Table323[[#This Row],[2-4 Units]]+Table323[[#This Row],[&gt;4 Units]]</f>
        <v>29</v>
      </c>
      <c r="G409" s="44">
        <v>29</v>
      </c>
      <c r="H409" s="44">
        <v>0</v>
      </c>
      <c r="I409" s="44">
        <v>0</v>
      </c>
      <c r="J409" s="102">
        <v>19565.84</v>
      </c>
      <c r="K409" s="44">
        <f>SUM(Table323[[#This Row],[Single Family ]:[&gt;4 Units ]])</f>
        <v>9</v>
      </c>
      <c r="L409" s="57">
        <v>5</v>
      </c>
      <c r="M409" s="57">
        <v>4</v>
      </c>
      <c r="N409" s="57">
        <v>0</v>
      </c>
      <c r="O409" s="46">
        <v>12704.27</v>
      </c>
    </row>
    <row r="410" spans="1:15" s="45" customFormat="1">
      <c r="A410" s="40" t="s">
        <v>219</v>
      </c>
      <c r="B410" s="41" t="s">
        <v>104</v>
      </c>
      <c r="C410" s="42" t="s">
        <v>49</v>
      </c>
      <c r="D410" s="43">
        <v>0</v>
      </c>
      <c r="E410" s="43">
        <v>0</v>
      </c>
      <c r="F410" s="44">
        <f>Table323[[#This Row],[Single Family]]+Table323[[#This Row],[2-4 Units]]+Table323[[#This Row],[&gt;4 Units]]</f>
        <v>0</v>
      </c>
      <c r="G410" s="44"/>
      <c r="H410" s="44"/>
      <c r="I410" s="44"/>
      <c r="J410" s="102">
        <v>0</v>
      </c>
      <c r="K410" s="44">
        <f>SUM(Table323[[#This Row],[Single Family ]:[&gt;4 Units ]])</f>
        <v>0</v>
      </c>
      <c r="L410" s="57"/>
      <c r="M410" s="57"/>
      <c r="N410" s="57"/>
      <c r="O410" s="46"/>
    </row>
    <row r="411" spans="1:15" s="45" customFormat="1">
      <c r="A411" s="40" t="s">
        <v>219</v>
      </c>
      <c r="B411" s="41" t="s">
        <v>171</v>
      </c>
      <c r="C411" s="42" t="s">
        <v>49</v>
      </c>
      <c r="D411" s="43">
        <v>5788.9382076540933</v>
      </c>
      <c r="E411" s="43">
        <v>84171.42</v>
      </c>
      <c r="F411" s="44">
        <f>Table323[[#This Row],[Single Family]]+Table323[[#This Row],[2-4 Units]]+Table323[[#This Row],[&gt;4 Units]]</f>
        <v>0</v>
      </c>
      <c r="G411" s="44"/>
      <c r="H411" s="44"/>
      <c r="I411" s="44"/>
      <c r="J411" s="102">
        <v>0</v>
      </c>
      <c r="K411" s="44">
        <f>SUM(Table323[[#This Row],[Single Family ]:[&gt;4 Units ]])</f>
        <v>1</v>
      </c>
      <c r="L411" s="57">
        <v>0</v>
      </c>
      <c r="M411" s="57">
        <v>0</v>
      </c>
      <c r="N411" s="57">
        <v>1</v>
      </c>
      <c r="O411" s="46">
        <v>84171.42</v>
      </c>
    </row>
    <row r="412" spans="1:15" s="45" customFormat="1">
      <c r="A412" s="40" t="s">
        <v>220</v>
      </c>
      <c r="B412" s="41" t="s">
        <v>171</v>
      </c>
      <c r="C412" s="42" t="s">
        <v>68</v>
      </c>
      <c r="D412" s="43">
        <v>56321.809334535021</v>
      </c>
      <c r="E412" s="43">
        <v>24981.17</v>
      </c>
      <c r="F412" s="44">
        <f>Table323[[#This Row],[Single Family]]+Table323[[#This Row],[2-4 Units]]+Table323[[#This Row],[&gt;4 Units]]</f>
        <v>14</v>
      </c>
      <c r="G412" s="44">
        <v>12</v>
      </c>
      <c r="H412" s="44">
        <v>2</v>
      </c>
      <c r="I412" s="44">
        <v>0</v>
      </c>
      <c r="J412" s="102">
        <v>11243.14</v>
      </c>
      <c r="K412" s="44">
        <f>SUM(Table323[[#This Row],[Single Family ]:[&gt;4 Units ]])</f>
        <v>26</v>
      </c>
      <c r="L412" s="57">
        <v>10</v>
      </c>
      <c r="M412" s="57">
        <v>16</v>
      </c>
      <c r="N412" s="57">
        <v>0</v>
      </c>
      <c r="O412" s="46">
        <v>13738.029999999995</v>
      </c>
    </row>
    <row r="413" spans="1:15" s="45" customFormat="1">
      <c r="A413" s="40" t="s">
        <v>220</v>
      </c>
      <c r="B413" s="41" t="s">
        <v>104</v>
      </c>
      <c r="C413" s="42" t="s">
        <v>68</v>
      </c>
      <c r="D413" s="43">
        <v>539.19043571227564</v>
      </c>
      <c r="E413" s="43">
        <v>0</v>
      </c>
      <c r="F413" s="44">
        <f>Table323[[#This Row],[Single Family]]+Table323[[#This Row],[2-4 Units]]+Table323[[#This Row],[&gt;4 Units]]</f>
        <v>0</v>
      </c>
      <c r="G413" s="44"/>
      <c r="H413" s="44"/>
      <c r="I413" s="44"/>
      <c r="J413" s="102">
        <v>0</v>
      </c>
      <c r="K413" s="44">
        <f>SUM(Table323[[#This Row],[Single Family ]:[&gt;4 Units ]])</f>
        <v>0</v>
      </c>
      <c r="L413" s="57"/>
      <c r="M413" s="57"/>
      <c r="N413" s="57"/>
      <c r="O413" s="46"/>
    </row>
    <row r="414" spans="1:15" s="45" customFormat="1">
      <c r="A414" s="40" t="s">
        <v>220</v>
      </c>
      <c r="B414" s="41" t="s">
        <v>171</v>
      </c>
      <c r="C414" s="42" t="s">
        <v>68</v>
      </c>
      <c r="D414" s="43">
        <v>0</v>
      </c>
      <c r="E414" s="43">
        <v>0</v>
      </c>
      <c r="F414" s="44">
        <f>Table323[[#This Row],[Single Family]]+Table323[[#This Row],[2-4 Units]]+Table323[[#This Row],[&gt;4 Units]]</f>
        <v>0</v>
      </c>
      <c r="G414" s="44"/>
      <c r="H414" s="44"/>
      <c r="I414" s="44"/>
      <c r="J414" s="102">
        <v>0</v>
      </c>
      <c r="K414" s="44">
        <f>SUM(Table323[[#This Row],[Single Family ]:[&gt;4 Units ]])</f>
        <v>0</v>
      </c>
      <c r="L414" s="57"/>
      <c r="M414" s="57"/>
      <c r="N414" s="57"/>
      <c r="O414" s="46">
        <v>0</v>
      </c>
    </row>
    <row r="415" spans="1:15" s="45" customFormat="1">
      <c r="A415" s="40" t="s">
        <v>221</v>
      </c>
      <c r="B415" s="41" t="s">
        <v>171</v>
      </c>
      <c r="C415" s="42" t="s">
        <v>49</v>
      </c>
      <c r="D415" s="43">
        <v>65818.212705069163</v>
      </c>
      <c r="E415" s="43">
        <v>31948.690000000002</v>
      </c>
      <c r="F415" s="44">
        <f>Table323[[#This Row],[Single Family]]+Table323[[#This Row],[2-4 Units]]+Table323[[#This Row],[&gt;4 Units]]</f>
        <v>31</v>
      </c>
      <c r="G415" s="44">
        <v>25</v>
      </c>
      <c r="H415" s="44">
        <v>6</v>
      </c>
      <c r="I415" s="44">
        <v>0</v>
      </c>
      <c r="J415" s="102">
        <v>19558.020000000004</v>
      </c>
      <c r="K415" s="44">
        <f>SUM(Table323[[#This Row],[Single Family ]:[&gt;4 Units ]])</f>
        <v>16</v>
      </c>
      <c r="L415" s="57">
        <v>13</v>
      </c>
      <c r="M415" s="57">
        <v>3</v>
      </c>
      <c r="N415" s="57">
        <v>0</v>
      </c>
      <c r="O415" s="46">
        <v>12390.670000000002</v>
      </c>
    </row>
    <row r="416" spans="1:15" s="45" customFormat="1">
      <c r="A416" s="40" t="s">
        <v>221</v>
      </c>
      <c r="B416" s="41" t="s">
        <v>171</v>
      </c>
      <c r="C416" s="42" t="s">
        <v>49</v>
      </c>
      <c r="D416" s="43">
        <v>1242.8082856166914</v>
      </c>
      <c r="E416" s="43">
        <v>1150</v>
      </c>
      <c r="F416" s="44">
        <f>Table323[[#This Row],[Single Family]]+Table323[[#This Row],[2-4 Units]]+Table323[[#This Row],[&gt;4 Units]]</f>
        <v>0</v>
      </c>
      <c r="G416" s="44"/>
      <c r="H416" s="44"/>
      <c r="I416" s="44"/>
      <c r="J416" s="102">
        <v>1150</v>
      </c>
      <c r="K416" s="44">
        <f>SUM(Table323[[#This Row],[Single Family ]:[&gt;4 Units ]])</f>
        <v>0</v>
      </c>
      <c r="L416" s="57"/>
      <c r="M416" s="57"/>
      <c r="N416" s="57"/>
      <c r="O416" s="46">
        <v>0</v>
      </c>
    </row>
    <row r="417" spans="1:15" s="45" customFormat="1">
      <c r="A417" s="40" t="s">
        <v>222</v>
      </c>
      <c r="B417" s="41" t="s">
        <v>171</v>
      </c>
      <c r="C417" s="42" t="s">
        <v>49</v>
      </c>
      <c r="D417" s="43">
        <v>49870.724847666264</v>
      </c>
      <c r="E417" s="43">
        <v>75839.88999999997</v>
      </c>
      <c r="F417" s="44">
        <f>Table323[[#This Row],[Single Family]]+Table323[[#This Row],[2-4 Units]]+Table323[[#This Row],[&gt;4 Units]]</f>
        <v>31</v>
      </c>
      <c r="G417" s="44">
        <v>30</v>
      </c>
      <c r="H417" s="44">
        <v>1</v>
      </c>
      <c r="I417" s="44">
        <v>0</v>
      </c>
      <c r="J417" s="102">
        <v>31763.189999999995</v>
      </c>
      <c r="K417" s="44">
        <f>SUM(Table323[[#This Row],[Single Family ]:[&gt;4 Units ]])</f>
        <v>28</v>
      </c>
      <c r="L417" s="57">
        <v>27</v>
      </c>
      <c r="M417" s="57">
        <v>1</v>
      </c>
      <c r="N417" s="57">
        <v>0</v>
      </c>
      <c r="O417" s="46">
        <v>44076.700000000012</v>
      </c>
    </row>
    <row r="418" spans="1:15" s="45" customFormat="1">
      <c r="A418" s="40" t="s">
        <v>222</v>
      </c>
      <c r="B418" s="41" t="s">
        <v>104</v>
      </c>
      <c r="C418" s="42" t="s">
        <v>49</v>
      </c>
      <c r="D418" s="43">
        <v>0</v>
      </c>
      <c r="E418" s="43">
        <v>0</v>
      </c>
      <c r="F418" s="44">
        <f>Table323[[#This Row],[Single Family]]+Table323[[#This Row],[2-4 Units]]+Table323[[#This Row],[&gt;4 Units]]</f>
        <v>0</v>
      </c>
      <c r="G418" s="44"/>
      <c r="H418" s="44"/>
      <c r="I418" s="44"/>
      <c r="J418" s="102">
        <v>0</v>
      </c>
      <c r="K418" s="44">
        <f>SUM(Table323[[#This Row],[Single Family ]:[&gt;4 Units ]])</f>
        <v>0</v>
      </c>
      <c r="L418" s="57"/>
      <c r="M418" s="57"/>
      <c r="N418" s="57"/>
      <c r="O418" s="46"/>
    </row>
    <row r="419" spans="1:15" s="45" customFormat="1">
      <c r="A419" s="40" t="s">
        <v>222</v>
      </c>
      <c r="B419" s="41" t="s">
        <v>171</v>
      </c>
      <c r="C419" s="42" t="s">
        <v>49</v>
      </c>
      <c r="D419" s="43">
        <v>0</v>
      </c>
      <c r="E419" s="43">
        <v>0</v>
      </c>
      <c r="F419" s="44">
        <f>Table323[[#This Row],[Single Family]]+Table323[[#This Row],[2-4 Units]]+Table323[[#This Row],[&gt;4 Units]]</f>
        <v>0</v>
      </c>
      <c r="G419" s="44"/>
      <c r="H419" s="44"/>
      <c r="I419" s="44"/>
      <c r="J419" s="102">
        <v>0</v>
      </c>
      <c r="K419" s="44">
        <f>SUM(Table323[[#This Row],[Single Family ]:[&gt;4 Units ]])</f>
        <v>0</v>
      </c>
      <c r="L419" s="57"/>
      <c r="M419" s="57"/>
      <c r="N419" s="57"/>
      <c r="O419" s="46">
        <v>0</v>
      </c>
    </row>
    <row r="420" spans="1:15" s="45" customFormat="1">
      <c r="A420" s="40" t="s">
        <v>223</v>
      </c>
      <c r="B420" s="41" t="s">
        <v>171</v>
      </c>
      <c r="C420" s="42" t="s">
        <v>49</v>
      </c>
      <c r="D420" s="43">
        <v>66286.103247902545</v>
      </c>
      <c r="E420" s="43">
        <v>32944.449999999997</v>
      </c>
      <c r="F420" s="44">
        <f>Table323[[#This Row],[Single Family]]+Table323[[#This Row],[2-4 Units]]+Table323[[#This Row],[&gt;4 Units]]</f>
        <v>15</v>
      </c>
      <c r="G420" s="44">
        <v>15</v>
      </c>
      <c r="H420" s="44">
        <v>0</v>
      </c>
      <c r="I420" s="44">
        <v>0</v>
      </c>
      <c r="J420" s="102">
        <v>12856.890000000001</v>
      </c>
      <c r="K420" s="44">
        <f>SUM(Table323[[#This Row],[Single Family ]:[&gt;4 Units ]])</f>
        <v>7</v>
      </c>
      <c r="L420" s="57">
        <v>7</v>
      </c>
      <c r="M420" s="57">
        <v>0</v>
      </c>
      <c r="N420" s="57">
        <v>0</v>
      </c>
      <c r="O420" s="46">
        <v>20087.560000000001</v>
      </c>
    </row>
    <row r="421" spans="1:15" s="45" customFormat="1">
      <c r="A421" s="40" t="s">
        <v>223</v>
      </c>
      <c r="B421" s="41" t="s">
        <v>171</v>
      </c>
      <c r="C421" s="42" t="s">
        <v>49</v>
      </c>
      <c r="D421" s="43">
        <v>4668.8410818876673</v>
      </c>
      <c r="E421" s="43">
        <v>0</v>
      </c>
      <c r="F421" s="44">
        <f>Table323[[#This Row],[Single Family]]+Table323[[#This Row],[2-4 Units]]+Table323[[#This Row],[&gt;4 Units]]</f>
        <v>0</v>
      </c>
      <c r="G421" s="44"/>
      <c r="H421" s="44"/>
      <c r="I421" s="44"/>
      <c r="J421" s="102">
        <v>0</v>
      </c>
      <c r="K421" s="44">
        <f>SUM(Table323[[#This Row],[Single Family ]:[&gt;4 Units ]])</f>
        <v>0</v>
      </c>
      <c r="L421" s="57"/>
      <c r="M421" s="57"/>
      <c r="N421" s="57"/>
      <c r="O421" s="46">
        <v>0</v>
      </c>
    </row>
    <row r="422" spans="1:15" s="45" customFormat="1">
      <c r="A422" s="40" t="s">
        <v>224</v>
      </c>
      <c r="B422" s="41" t="s">
        <v>171</v>
      </c>
      <c r="C422" s="42" t="s">
        <v>49</v>
      </c>
      <c r="D422" s="43">
        <v>60705.84787875654</v>
      </c>
      <c r="E422" s="43">
        <v>90666.53</v>
      </c>
      <c r="F422" s="44">
        <f>Table323[[#This Row],[Single Family]]+Table323[[#This Row],[2-4 Units]]+Table323[[#This Row],[&gt;4 Units]]</f>
        <v>36</v>
      </c>
      <c r="G422" s="44">
        <v>36</v>
      </c>
      <c r="H422" s="44">
        <v>0</v>
      </c>
      <c r="I422" s="44">
        <v>0</v>
      </c>
      <c r="J422" s="102">
        <v>67107.78</v>
      </c>
      <c r="K422" s="44">
        <f>SUM(Table323[[#This Row],[Single Family ]:[&gt;4 Units ]])</f>
        <v>6</v>
      </c>
      <c r="L422" s="57">
        <v>6</v>
      </c>
      <c r="M422" s="57">
        <v>0</v>
      </c>
      <c r="N422" s="57">
        <v>0</v>
      </c>
      <c r="O422" s="46">
        <v>23558.75</v>
      </c>
    </row>
    <row r="423" spans="1:15" s="45" customFormat="1">
      <c r="A423" s="40" t="s">
        <v>224</v>
      </c>
      <c r="B423" s="41" t="s">
        <v>104</v>
      </c>
      <c r="C423" s="42" t="s">
        <v>49</v>
      </c>
      <c r="D423" s="43">
        <v>0</v>
      </c>
      <c r="E423" s="43">
        <v>0</v>
      </c>
      <c r="F423" s="44">
        <f>Table323[[#This Row],[Single Family]]+Table323[[#This Row],[2-4 Units]]+Table323[[#This Row],[&gt;4 Units]]</f>
        <v>0</v>
      </c>
      <c r="G423" s="44"/>
      <c r="H423" s="44"/>
      <c r="I423" s="44"/>
      <c r="J423" s="102">
        <v>0</v>
      </c>
      <c r="K423" s="44">
        <f>SUM(Table323[[#This Row],[Single Family ]:[&gt;4 Units ]])</f>
        <v>0</v>
      </c>
      <c r="L423" s="57"/>
      <c r="M423" s="57"/>
      <c r="N423" s="57"/>
      <c r="O423" s="46"/>
    </row>
    <row r="424" spans="1:15" s="45" customFormat="1">
      <c r="A424" s="40" t="s">
        <v>224</v>
      </c>
      <c r="B424" s="41" t="s">
        <v>171</v>
      </c>
      <c r="C424" s="42" t="s">
        <v>49</v>
      </c>
      <c r="D424" s="43">
        <v>0</v>
      </c>
      <c r="E424" s="43">
        <v>0</v>
      </c>
      <c r="F424" s="44">
        <f>Table323[[#This Row],[Single Family]]+Table323[[#This Row],[2-4 Units]]+Table323[[#This Row],[&gt;4 Units]]</f>
        <v>0</v>
      </c>
      <c r="G424" s="44"/>
      <c r="H424" s="44"/>
      <c r="I424" s="44"/>
      <c r="J424" s="102">
        <v>0</v>
      </c>
      <c r="K424" s="44">
        <f>SUM(Table323[[#This Row],[Single Family ]:[&gt;4 Units ]])</f>
        <v>0</v>
      </c>
      <c r="L424" s="57"/>
      <c r="M424" s="57"/>
      <c r="N424" s="57"/>
      <c r="O424" s="46">
        <v>0</v>
      </c>
    </row>
    <row r="425" spans="1:15" s="45" customFormat="1">
      <c r="A425" s="40" t="s">
        <v>225</v>
      </c>
      <c r="B425" s="41" t="s">
        <v>171</v>
      </c>
      <c r="C425" s="42" t="s">
        <v>49</v>
      </c>
      <c r="D425" s="43">
        <v>123095.4424508535</v>
      </c>
      <c r="E425" s="43">
        <v>161429.39999999997</v>
      </c>
      <c r="F425" s="44">
        <f>Table323[[#This Row],[Single Family]]+Table323[[#This Row],[2-4 Units]]+Table323[[#This Row],[&gt;4 Units]]</f>
        <v>62</v>
      </c>
      <c r="G425" s="44">
        <v>62</v>
      </c>
      <c r="H425" s="44">
        <v>0</v>
      </c>
      <c r="I425" s="44">
        <v>0</v>
      </c>
      <c r="J425" s="102">
        <v>134676.33000000005</v>
      </c>
      <c r="K425" s="44">
        <f>SUM(Table323[[#This Row],[Single Family ]:[&gt;4 Units ]])</f>
        <v>7</v>
      </c>
      <c r="L425" s="57">
        <v>7</v>
      </c>
      <c r="M425" s="57">
        <v>0</v>
      </c>
      <c r="N425" s="57">
        <v>0</v>
      </c>
      <c r="O425" s="46">
        <v>26753.070000000003</v>
      </c>
    </row>
    <row r="426" spans="1:15" s="45" customFormat="1">
      <c r="A426" s="40" t="s">
        <v>225</v>
      </c>
      <c r="B426" s="41" t="s">
        <v>171</v>
      </c>
      <c r="C426" s="42" t="s">
        <v>49</v>
      </c>
      <c r="D426" s="43">
        <v>0</v>
      </c>
      <c r="E426" s="43">
        <v>0</v>
      </c>
      <c r="F426" s="44">
        <f>Table323[[#This Row],[Single Family]]+Table323[[#This Row],[2-4 Units]]+Table323[[#This Row],[&gt;4 Units]]</f>
        <v>0</v>
      </c>
      <c r="G426" s="44"/>
      <c r="H426" s="44"/>
      <c r="I426" s="44"/>
      <c r="J426" s="102">
        <v>0</v>
      </c>
      <c r="K426" s="44">
        <f>SUM(Table323[[#This Row],[Single Family ]:[&gt;4 Units ]])</f>
        <v>0</v>
      </c>
      <c r="L426" s="57"/>
      <c r="M426" s="57"/>
      <c r="N426" s="57"/>
      <c r="O426" s="46">
        <v>0</v>
      </c>
    </row>
    <row r="427" spans="1:15" s="45" customFormat="1">
      <c r="A427" s="40" t="s">
        <v>226</v>
      </c>
      <c r="B427" s="41" t="s">
        <v>171</v>
      </c>
      <c r="C427" s="42" t="s">
        <v>49</v>
      </c>
      <c r="D427" s="43">
        <v>84040.002791769075</v>
      </c>
      <c r="E427" s="43">
        <v>167042.68000000002</v>
      </c>
      <c r="F427" s="44">
        <f>Table323[[#This Row],[Single Family]]+Table323[[#This Row],[2-4 Units]]+Table323[[#This Row],[&gt;4 Units]]</f>
        <v>33</v>
      </c>
      <c r="G427" s="44">
        <v>32</v>
      </c>
      <c r="H427" s="44">
        <v>0</v>
      </c>
      <c r="I427" s="44">
        <v>1</v>
      </c>
      <c r="J427" s="102">
        <v>137488.84000000003</v>
      </c>
      <c r="K427" s="44">
        <f>SUM(Table323[[#This Row],[Single Family ]:[&gt;4 Units ]])</f>
        <v>9</v>
      </c>
      <c r="L427" s="57">
        <v>6</v>
      </c>
      <c r="M427" s="57">
        <v>3</v>
      </c>
      <c r="N427" s="57">
        <v>0</v>
      </c>
      <c r="O427" s="46">
        <v>29553.84</v>
      </c>
    </row>
    <row r="428" spans="1:15" s="45" customFormat="1">
      <c r="A428" s="40" t="s">
        <v>226</v>
      </c>
      <c r="B428" s="41" t="s">
        <v>171</v>
      </c>
      <c r="C428" s="42" t="s">
        <v>49</v>
      </c>
      <c r="D428" s="43">
        <v>0</v>
      </c>
      <c r="E428" s="43">
        <v>0</v>
      </c>
      <c r="F428" s="44">
        <f>Table323[[#This Row],[Single Family]]+Table323[[#This Row],[2-4 Units]]+Table323[[#This Row],[&gt;4 Units]]</f>
        <v>0</v>
      </c>
      <c r="G428" s="44"/>
      <c r="H428" s="44"/>
      <c r="I428" s="44"/>
      <c r="J428" s="102">
        <v>0</v>
      </c>
      <c r="K428" s="44">
        <f>SUM(Table323[[#This Row],[Single Family ]:[&gt;4 Units ]])</f>
        <v>0</v>
      </c>
      <c r="L428" s="57"/>
      <c r="M428" s="57"/>
      <c r="N428" s="57"/>
      <c r="O428" s="46">
        <v>0</v>
      </c>
    </row>
    <row r="429" spans="1:15" s="45" customFormat="1">
      <c r="A429" s="40" t="s">
        <v>227</v>
      </c>
      <c r="B429" s="41" t="s">
        <v>171</v>
      </c>
      <c r="C429" s="42" t="s">
        <v>49</v>
      </c>
      <c r="D429" s="43">
        <v>75960.146949840695</v>
      </c>
      <c r="E429" s="43">
        <v>59340.130000000005</v>
      </c>
      <c r="F429" s="44">
        <f>Table323[[#This Row],[Single Family]]+Table323[[#This Row],[2-4 Units]]+Table323[[#This Row],[&gt;4 Units]]</f>
        <v>35</v>
      </c>
      <c r="G429" s="44">
        <v>35</v>
      </c>
      <c r="H429" s="44">
        <v>0</v>
      </c>
      <c r="I429" s="44">
        <v>0</v>
      </c>
      <c r="J429" s="102">
        <v>41290.760000000009</v>
      </c>
      <c r="K429" s="44">
        <f>SUM(Table323[[#This Row],[Single Family ]:[&gt;4 Units ]])</f>
        <v>5</v>
      </c>
      <c r="L429" s="57">
        <v>5</v>
      </c>
      <c r="M429" s="57">
        <v>0</v>
      </c>
      <c r="N429" s="57">
        <v>0</v>
      </c>
      <c r="O429" s="46">
        <v>18049.37</v>
      </c>
    </row>
    <row r="430" spans="1:15" s="45" customFormat="1">
      <c r="A430" s="40" t="s">
        <v>227</v>
      </c>
      <c r="B430" s="41" t="s">
        <v>104</v>
      </c>
      <c r="C430" s="42" t="s">
        <v>49</v>
      </c>
      <c r="D430" s="43">
        <v>0</v>
      </c>
      <c r="E430" s="43">
        <v>0</v>
      </c>
      <c r="F430" s="44">
        <f>Table323[[#This Row],[Single Family]]+Table323[[#This Row],[2-4 Units]]+Table323[[#This Row],[&gt;4 Units]]</f>
        <v>0</v>
      </c>
      <c r="G430" s="44"/>
      <c r="H430" s="44"/>
      <c r="I430" s="44"/>
      <c r="J430" s="102">
        <v>0</v>
      </c>
      <c r="K430" s="44">
        <f>SUM(Table323[[#This Row],[Single Family ]:[&gt;4 Units ]])</f>
        <v>0</v>
      </c>
      <c r="L430" s="57"/>
      <c r="M430" s="57"/>
      <c r="N430" s="57"/>
      <c r="O430" s="46"/>
    </row>
    <row r="431" spans="1:15" s="45" customFormat="1">
      <c r="A431" s="40" t="s">
        <v>227</v>
      </c>
      <c r="B431" s="41" t="s">
        <v>157</v>
      </c>
      <c r="C431" s="42" t="s">
        <v>49</v>
      </c>
      <c r="D431" s="43">
        <v>208.1703878407958</v>
      </c>
      <c r="E431" s="43">
        <v>0</v>
      </c>
      <c r="F431" s="44">
        <f>Table323[[#This Row],[Single Family]]+Table323[[#This Row],[2-4 Units]]+Table323[[#This Row],[&gt;4 Units]]</f>
        <v>0</v>
      </c>
      <c r="G431" s="44"/>
      <c r="H431" s="44"/>
      <c r="I431" s="44"/>
      <c r="J431" s="102">
        <v>0</v>
      </c>
      <c r="K431" s="44">
        <f>SUM(Table323[[#This Row],[Single Family ]:[&gt;4 Units ]])</f>
        <v>0</v>
      </c>
      <c r="L431" s="57"/>
      <c r="M431" s="57"/>
      <c r="N431" s="57"/>
      <c r="O431" s="46"/>
    </row>
    <row r="432" spans="1:15" s="45" customFormat="1">
      <c r="A432" s="40" t="s">
        <v>227</v>
      </c>
      <c r="B432" s="41" t="s">
        <v>171</v>
      </c>
      <c r="C432" s="42" t="s">
        <v>49</v>
      </c>
      <c r="D432" s="43">
        <v>0</v>
      </c>
      <c r="E432" s="43">
        <v>0</v>
      </c>
      <c r="F432" s="44">
        <f>Table323[[#This Row],[Single Family]]+Table323[[#This Row],[2-4 Units]]+Table323[[#This Row],[&gt;4 Units]]</f>
        <v>0</v>
      </c>
      <c r="G432" s="44"/>
      <c r="H432" s="44"/>
      <c r="I432" s="44"/>
      <c r="J432" s="102">
        <v>0</v>
      </c>
      <c r="K432" s="44">
        <f>SUM(Table323[[#This Row],[Single Family ]:[&gt;4 Units ]])</f>
        <v>0</v>
      </c>
      <c r="L432" s="57"/>
      <c r="M432" s="57"/>
      <c r="N432" s="57"/>
      <c r="O432" s="46">
        <v>0</v>
      </c>
    </row>
    <row r="433" spans="1:15" s="45" customFormat="1">
      <c r="A433" s="40" t="s">
        <v>228</v>
      </c>
      <c r="B433" s="41" t="s">
        <v>171</v>
      </c>
      <c r="C433" s="42" t="s">
        <v>49</v>
      </c>
      <c r="D433" s="43">
        <v>604.73333775871026</v>
      </c>
      <c r="E433" s="43">
        <v>0</v>
      </c>
      <c r="F433" s="44">
        <f>Table323[[#This Row],[Single Family]]+Table323[[#This Row],[2-4 Units]]+Table323[[#This Row],[&gt;4 Units]]</f>
        <v>0</v>
      </c>
      <c r="G433" s="44"/>
      <c r="H433" s="44"/>
      <c r="I433" s="44"/>
      <c r="J433" s="102">
        <v>0</v>
      </c>
      <c r="K433" s="44">
        <f>SUM(Table323[[#This Row],[Single Family ]:[&gt;4 Units ]])</f>
        <v>0</v>
      </c>
      <c r="L433" s="57"/>
      <c r="M433" s="57"/>
      <c r="N433" s="57"/>
      <c r="O433" s="46"/>
    </row>
    <row r="434" spans="1:15" s="45" customFormat="1">
      <c r="A434" s="40" t="s">
        <v>228</v>
      </c>
      <c r="B434" s="41" t="s">
        <v>157</v>
      </c>
      <c r="C434" s="42" t="s">
        <v>49</v>
      </c>
      <c r="D434" s="43">
        <v>151146.96890897214</v>
      </c>
      <c r="E434" s="43">
        <v>201002.22000000006</v>
      </c>
      <c r="F434" s="44">
        <f>Table323[[#This Row],[Single Family]]+Table323[[#This Row],[2-4 Units]]+Table323[[#This Row],[&gt;4 Units]]</f>
        <v>150</v>
      </c>
      <c r="G434" s="44">
        <v>150</v>
      </c>
      <c r="H434" s="44">
        <v>0</v>
      </c>
      <c r="I434" s="44">
        <v>0</v>
      </c>
      <c r="J434" s="102">
        <v>172784.18000000005</v>
      </c>
      <c r="K434" s="44">
        <f>SUM(Table323[[#This Row],[Single Family ]:[&gt;4 Units ]])</f>
        <v>11</v>
      </c>
      <c r="L434" s="57">
        <v>11</v>
      </c>
      <c r="M434" s="57">
        <v>0</v>
      </c>
      <c r="N434" s="57">
        <v>0</v>
      </c>
      <c r="O434" s="46">
        <v>28218.04</v>
      </c>
    </row>
    <row r="435" spans="1:15" s="45" customFormat="1">
      <c r="A435" s="40" t="s">
        <v>228</v>
      </c>
      <c r="B435" s="41" t="s">
        <v>157</v>
      </c>
      <c r="C435" s="42" t="s">
        <v>49</v>
      </c>
      <c r="D435" s="43">
        <v>0</v>
      </c>
      <c r="E435" s="43">
        <v>0</v>
      </c>
      <c r="F435" s="44">
        <f>Table323[[#This Row],[Single Family]]+Table323[[#This Row],[2-4 Units]]+Table323[[#This Row],[&gt;4 Units]]</f>
        <v>0</v>
      </c>
      <c r="G435" s="44"/>
      <c r="H435" s="44"/>
      <c r="I435" s="44"/>
      <c r="J435" s="102">
        <v>0</v>
      </c>
      <c r="K435" s="44">
        <f>SUM(Table323[[#This Row],[Single Family ]:[&gt;4 Units ]])</f>
        <v>0</v>
      </c>
      <c r="L435" s="57"/>
      <c r="M435" s="57"/>
      <c r="N435" s="57"/>
      <c r="O435" s="46">
        <v>0</v>
      </c>
    </row>
    <row r="436" spans="1:15" s="45" customFormat="1">
      <c r="A436" s="40" t="s">
        <v>229</v>
      </c>
      <c r="B436" s="41" t="s">
        <v>181</v>
      </c>
      <c r="C436" s="42" t="s">
        <v>49</v>
      </c>
      <c r="D436" s="43">
        <v>0</v>
      </c>
      <c r="E436" s="43">
        <v>0</v>
      </c>
      <c r="F436" s="44">
        <f>Table323[[#This Row],[Single Family]]+Table323[[#This Row],[2-4 Units]]+Table323[[#This Row],[&gt;4 Units]]</f>
        <v>0</v>
      </c>
      <c r="G436" s="44"/>
      <c r="H436" s="44"/>
      <c r="I436" s="44"/>
      <c r="J436" s="102">
        <v>0</v>
      </c>
      <c r="K436" s="44">
        <f>SUM(Table323[[#This Row],[Single Family ]:[&gt;4 Units ]])</f>
        <v>0</v>
      </c>
      <c r="L436" s="57"/>
      <c r="M436" s="57"/>
      <c r="N436" s="57"/>
      <c r="O436" s="46"/>
    </row>
    <row r="437" spans="1:15" s="45" customFormat="1">
      <c r="A437" s="40" t="s">
        <v>229</v>
      </c>
      <c r="B437" s="41" t="s">
        <v>104</v>
      </c>
      <c r="C437" s="42" t="s">
        <v>49</v>
      </c>
      <c r="D437" s="43">
        <v>0</v>
      </c>
      <c r="E437" s="43">
        <v>0</v>
      </c>
      <c r="F437" s="44">
        <f>Table323[[#This Row],[Single Family]]+Table323[[#This Row],[2-4 Units]]+Table323[[#This Row],[&gt;4 Units]]</f>
        <v>0</v>
      </c>
      <c r="G437" s="44"/>
      <c r="H437" s="44"/>
      <c r="I437" s="44"/>
      <c r="J437" s="102">
        <v>0</v>
      </c>
      <c r="K437" s="44">
        <f>SUM(Table323[[#This Row],[Single Family ]:[&gt;4 Units ]])</f>
        <v>0</v>
      </c>
      <c r="L437" s="57"/>
      <c r="M437" s="57"/>
      <c r="N437" s="57"/>
      <c r="O437" s="46">
        <v>0</v>
      </c>
    </row>
    <row r="438" spans="1:15" s="45" customFormat="1">
      <c r="A438" s="40" t="s">
        <v>229</v>
      </c>
      <c r="B438" s="41" t="s">
        <v>157</v>
      </c>
      <c r="C438" s="42" t="s">
        <v>49</v>
      </c>
      <c r="D438" s="43">
        <v>68649.410309808634</v>
      </c>
      <c r="E438" s="43">
        <v>147846.5</v>
      </c>
      <c r="F438" s="44">
        <f>Table323[[#This Row],[Single Family]]+Table323[[#This Row],[2-4 Units]]+Table323[[#This Row],[&gt;4 Units]]</f>
        <v>80</v>
      </c>
      <c r="G438" s="44">
        <v>80</v>
      </c>
      <c r="H438" s="44">
        <v>0</v>
      </c>
      <c r="I438" s="44">
        <v>0</v>
      </c>
      <c r="J438" s="102">
        <v>98471.809999999954</v>
      </c>
      <c r="K438" s="44">
        <f>SUM(Table323[[#This Row],[Single Family ]:[&gt;4 Units ]])</f>
        <v>3</v>
      </c>
      <c r="L438" s="57">
        <v>3</v>
      </c>
      <c r="M438" s="57">
        <v>0</v>
      </c>
      <c r="N438" s="57">
        <v>0</v>
      </c>
      <c r="O438" s="46">
        <v>49374.69</v>
      </c>
    </row>
    <row r="439" spans="1:15" s="45" customFormat="1">
      <c r="A439" s="40" t="s">
        <v>229</v>
      </c>
      <c r="B439" s="41" t="s">
        <v>165</v>
      </c>
      <c r="C439" s="42" t="s">
        <v>49</v>
      </c>
      <c r="D439" s="43">
        <v>511.52271633745835</v>
      </c>
      <c r="E439" s="43">
        <v>0</v>
      </c>
      <c r="F439" s="44">
        <f>Table323[[#This Row],[Single Family]]+Table323[[#This Row],[2-4 Units]]+Table323[[#This Row],[&gt;4 Units]]</f>
        <v>0</v>
      </c>
      <c r="G439" s="44"/>
      <c r="H439" s="44"/>
      <c r="I439" s="44"/>
      <c r="J439" s="102">
        <v>0</v>
      </c>
      <c r="K439" s="44">
        <f>SUM(Table323[[#This Row],[Single Family ]:[&gt;4 Units ]])</f>
        <v>0</v>
      </c>
      <c r="L439" s="57"/>
      <c r="M439" s="57"/>
      <c r="N439" s="57"/>
      <c r="O439" s="46">
        <v>0</v>
      </c>
    </row>
    <row r="440" spans="1:15" s="45" customFormat="1">
      <c r="A440" s="40" t="s">
        <v>229</v>
      </c>
      <c r="B440" s="41" t="s">
        <v>157</v>
      </c>
      <c r="C440" s="42" t="s">
        <v>49</v>
      </c>
      <c r="D440" s="43">
        <v>0</v>
      </c>
      <c r="E440" s="43">
        <v>0</v>
      </c>
      <c r="F440" s="44">
        <f>Table323[[#This Row],[Single Family]]+Table323[[#This Row],[2-4 Units]]+Table323[[#This Row],[&gt;4 Units]]</f>
        <v>0</v>
      </c>
      <c r="G440" s="44"/>
      <c r="H440" s="44"/>
      <c r="I440" s="44"/>
      <c r="J440" s="102">
        <v>0</v>
      </c>
      <c r="K440" s="44">
        <f>SUM(Table323[[#This Row],[Single Family ]:[&gt;4 Units ]])</f>
        <v>0</v>
      </c>
      <c r="L440" s="57"/>
      <c r="M440" s="57"/>
      <c r="N440" s="57"/>
      <c r="O440" s="46">
        <v>0</v>
      </c>
    </row>
    <row r="441" spans="1:15" s="45" customFormat="1">
      <c r="A441" s="40" t="s">
        <v>230</v>
      </c>
      <c r="B441" s="41" t="s">
        <v>181</v>
      </c>
      <c r="C441" s="42" t="s">
        <v>49</v>
      </c>
      <c r="D441" s="43">
        <v>24.754598913360695</v>
      </c>
      <c r="E441" s="43">
        <v>0</v>
      </c>
      <c r="F441" s="44">
        <f>Table323[[#This Row],[Single Family]]+Table323[[#This Row],[2-4 Units]]+Table323[[#This Row],[&gt;4 Units]]</f>
        <v>0</v>
      </c>
      <c r="G441" s="44"/>
      <c r="H441" s="44"/>
      <c r="I441" s="44"/>
      <c r="J441" s="102">
        <v>0</v>
      </c>
      <c r="K441" s="44">
        <f>SUM(Table323[[#This Row],[Single Family ]:[&gt;4 Units ]])</f>
        <v>0</v>
      </c>
      <c r="L441" s="57"/>
      <c r="M441" s="57"/>
      <c r="N441" s="57"/>
      <c r="O441" s="46"/>
    </row>
    <row r="442" spans="1:15" s="45" customFormat="1">
      <c r="A442" s="40" t="s">
        <v>230</v>
      </c>
      <c r="B442" s="41" t="s">
        <v>157</v>
      </c>
      <c r="C442" s="42" t="s">
        <v>49</v>
      </c>
      <c r="D442" s="43">
        <v>72021.524985843032</v>
      </c>
      <c r="E442" s="43">
        <v>137927.74000000002</v>
      </c>
      <c r="F442" s="44">
        <f>Table323[[#This Row],[Single Family]]+Table323[[#This Row],[2-4 Units]]+Table323[[#This Row],[&gt;4 Units]]</f>
        <v>62</v>
      </c>
      <c r="G442" s="44">
        <v>62</v>
      </c>
      <c r="H442" s="44">
        <v>0</v>
      </c>
      <c r="I442" s="44">
        <v>0</v>
      </c>
      <c r="J442" s="102">
        <v>119832.70999999999</v>
      </c>
      <c r="K442" s="44">
        <f>SUM(Table323[[#This Row],[Single Family ]:[&gt;4 Units ]])</f>
        <v>5</v>
      </c>
      <c r="L442" s="57">
        <v>5</v>
      </c>
      <c r="M442" s="57">
        <v>0</v>
      </c>
      <c r="N442" s="57">
        <v>0</v>
      </c>
      <c r="O442" s="46">
        <v>18095.030000000002</v>
      </c>
    </row>
    <row r="443" spans="1:15" s="45" customFormat="1">
      <c r="A443" s="40" t="s">
        <v>230</v>
      </c>
      <c r="B443" s="41" t="s">
        <v>165</v>
      </c>
      <c r="C443" s="42" t="s">
        <v>49</v>
      </c>
      <c r="D443" s="43">
        <v>572.43509568525417</v>
      </c>
      <c r="E443" s="43">
        <v>0</v>
      </c>
      <c r="F443" s="44">
        <f>Table323[[#This Row],[Single Family]]+Table323[[#This Row],[2-4 Units]]+Table323[[#This Row],[&gt;4 Units]]</f>
        <v>0</v>
      </c>
      <c r="G443" s="44"/>
      <c r="H443" s="44"/>
      <c r="I443" s="44"/>
      <c r="J443" s="102">
        <v>0</v>
      </c>
      <c r="K443" s="44">
        <f>SUM(Table323[[#This Row],[Single Family ]:[&gt;4 Units ]])</f>
        <v>0</v>
      </c>
      <c r="L443" s="57"/>
      <c r="M443" s="57"/>
      <c r="N443" s="57"/>
      <c r="O443" s="46"/>
    </row>
    <row r="444" spans="1:15" s="45" customFormat="1">
      <c r="A444" s="40" t="s">
        <v>230</v>
      </c>
      <c r="B444" s="41" t="s">
        <v>157</v>
      </c>
      <c r="C444" s="42" t="s">
        <v>49</v>
      </c>
      <c r="D444" s="43">
        <v>0</v>
      </c>
      <c r="E444" s="43">
        <v>0</v>
      </c>
      <c r="F444" s="44">
        <f>Table323[[#This Row],[Single Family]]+Table323[[#This Row],[2-4 Units]]+Table323[[#This Row],[&gt;4 Units]]</f>
        <v>0</v>
      </c>
      <c r="G444" s="44"/>
      <c r="H444" s="44"/>
      <c r="I444" s="44"/>
      <c r="J444" s="102">
        <v>0</v>
      </c>
      <c r="K444" s="44">
        <f>SUM(Table323[[#This Row],[Single Family ]:[&gt;4 Units ]])</f>
        <v>0</v>
      </c>
      <c r="L444" s="57"/>
      <c r="M444" s="57"/>
      <c r="N444" s="57"/>
      <c r="O444" s="46">
        <v>0</v>
      </c>
    </row>
    <row r="445" spans="1:15" s="45" customFormat="1">
      <c r="A445" s="40" t="s">
        <v>231</v>
      </c>
      <c r="B445" s="41" t="s">
        <v>181</v>
      </c>
      <c r="C445" s="42" t="s">
        <v>49</v>
      </c>
      <c r="D445" s="43">
        <v>295.20390121540902</v>
      </c>
      <c r="E445" s="43">
        <v>0</v>
      </c>
      <c r="F445" s="44">
        <f>Table323[[#This Row],[Single Family]]+Table323[[#This Row],[2-4 Units]]+Table323[[#This Row],[&gt;4 Units]]</f>
        <v>0</v>
      </c>
      <c r="G445" s="44"/>
      <c r="H445" s="44"/>
      <c r="I445" s="44"/>
      <c r="J445" s="102">
        <v>0</v>
      </c>
      <c r="K445" s="44">
        <f>SUM(Table323[[#This Row],[Single Family ]:[&gt;4 Units ]])</f>
        <v>0</v>
      </c>
      <c r="L445" s="57"/>
      <c r="M445" s="57"/>
      <c r="N445" s="57"/>
      <c r="O445" s="46"/>
    </row>
    <row r="446" spans="1:15" s="45" customFormat="1">
      <c r="A446" s="40" t="s">
        <v>231</v>
      </c>
      <c r="B446" s="41" t="s">
        <v>104</v>
      </c>
      <c r="C446" s="42" t="s">
        <v>49</v>
      </c>
      <c r="D446" s="43">
        <v>48.36887967461395</v>
      </c>
      <c r="E446" s="43">
        <v>0</v>
      </c>
      <c r="F446" s="44">
        <f>Table323[[#This Row],[Single Family]]+Table323[[#This Row],[2-4 Units]]+Table323[[#This Row],[&gt;4 Units]]</f>
        <v>0</v>
      </c>
      <c r="G446" s="44"/>
      <c r="H446" s="44"/>
      <c r="I446" s="44"/>
      <c r="J446" s="102">
        <v>0</v>
      </c>
      <c r="K446" s="44">
        <f>SUM(Table323[[#This Row],[Single Family ]:[&gt;4 Units ]])</f>
        <v>0</v>
      </c>
      <c r="L446" s="57"/>
      <c r="M446" s="57"/>
      <c r="N446" s="57"/>
      <c r="O446" s="46"/>
    </row>
    <row r="447" spans="1:15" s="45" customFormat="1">
      <c r="A447" s="40" t="s">
        <v>231</v>
      </c>
      <c r="B447" s="41" t="s">
        <v>157</v>
      </c>
      <c r="C447" s="42" t="s">
        <v>49</v>
      </c>
      <c r="D447" s="43">
        <v>126934.26580151496</v>
      </c>
      <c r="E447" s="43">
        <v>149230.21000000002</v>
      </c>
      <c r="F447" s="44">
        <f>Table323[[#This Row],[Single Family]]+Table323[[#This Row],[2-4 Units]]+Table323[[#This Row],[&gt;4 Units]]</f>
        <v>114</v>
      </c>
      <c r="G447" s="44">
        <v>112</v>
      </c>
      <c r="H447" s="44">
        <v>2</v>
      </c>
      <c r="I447" s="44">
        <v>0</v>
      </c>
      <c r="J447" s="102">
        <v>134577.97</v>
      </c>
      <c r="K447" s="44">
        <f>SUM(Table323[[#This Row],[Single Family ]:[&gt;4 Units ]])</f>
        <v>5</v>
      </c>
      <c r="L447" s="57">
        <v>5</v>
      </c>
      <c r="M447" s="57">
        <v>0</v>
      </c>
      <c r="N447" s="57">
        <v>0</v>
      </c>
      <c r="O447" s="46">
        <v>13452.239999999998</v>
      </c>
    </row>
    <row r="448" spans="1:15" s="45" customFormat="1">
      <c r="A448" s="40" t="s">
        <v>231</v>
      </c>
      <c r="B448" s="41" t="s">
        <v>157</v>
      </c>
      <c r="C448" s="42" t="s">
        <v>49</v>
      </c>
      <c r="D448" s="43">
        <v>0</v>
      </c>
      <c r="E448" s="43">
        <v>0</v>
      </c>
      <c r="F448" s="44">
        <f>Table323[[#This Row],[Single Family]]+Table323[[#This Row],[2-4 Units]]+Table323[[#This Row],[&gt;4 Units]]</f>
        <v>0</v>
      </c>
      <c r="G448" s="44"/>
      <c r="H448" s="44"/>
      <c r="I448" s="44"/>
      <c r="J448" s="102">
        <v>0</v>
      </c>
      <c r="K448" s="44">
        <f>SUM(Table323[[#This Row],[Single Family ]:[&gt;4 Units ]])</f>
        <v>0</v>
      </c>
      <c r="L448" s="57"/>
      <c r="M448" s="57"/>
      <c r="N448" s="57"/>
      <c r="O448" s="46">
        <v>0</v>
      </c>
    </row>
    <row r="449" spans="1:15" s="45" customFormat="1">
      <c r="A449" s="40" t="s">
        <v>232</v>
      </c>
      <c r="B449" s="41" t="s">
        <v>181</v>
      </c>
      <c r="C449" s="42" t="s">
        <v>49</v>
      </c>
      <c r="D449" s="43">
        <v>87118.995685966816</v>
      </c>
      <c r="E449" s="43">
        <v>47018.44</v>
      </c>
      <c r="F449" s="44">
        <f>Table323[[#This Row],[Single Family]]+Table323[[#This Row],[2-4 Units]]+Table323[[#This Row],[&gt;4 Units]]</f>
        <v>48</v>
      </c>
      <c r="G449" s="44">
        <v>46</v>
      </c>
      <c r="H449" s="44">
        <v>2</v>
      </c>
      <c r="I449" s="44">
        <v>0</v>
      </c>
      <c r="J449" s="102">
        <v>37390.180000000015</v>
      </c>
      <c r="K449" s="44">
        <f>SUM(Table323[[#This Row],[Single Family ]:[&gt;4 Units ]])</f>
        <v>11</v>
      </c>
      <c r="L449" s="57">
        <v>10</v>
      </c>
      <c r="M449" s="57">
        <v>1</v>
      </c>
      <c r="N449" s="57">
        <v>0</v>
      </c>
      <c r="O449" s="46">
        <v>9628.26</v>
      </c>
    </row>
    <row r="450" spans="1:15" s="45" customFormat="1">
      <c r="A450" s="40" t="s">
        <v>232</v>
      </c>
      <c r="B450" s="41" t="s">
        <v>233</v>
      </c>
      <c r="C450" s="42" t="s">
        <v>49</v>
      </c>
      <c r="D450" s="43">
        <v>0</v>
      </c>
      <c r="E450" s="43">
        <v>0</v>
      </c>
      <c r="F450" s="44">
        <f>Table323[[#This Row],[Single Family]]+Table323[[#This Row],[2-4 Units]]+Table323[[#This Row],[&gt;4 Units]]</f>
        <v>0</v>
      </c>
      <c r="G450" s="44"/>
      <c r="H450" s="44"/>
      <c r="I450" s="44"/>
      <c r="J450" s="102">
        <v>0</v>
      </c>
      <c r="K450" s="44">
        <f>SUM(Table323[[#This Row],[Single Family ]:[&gt;4 Units ]])</f>
        <v>0</v>
      </c>
      <c r="L450" s="57"/>
      <c r="M450" s="57"/>
      <c r="N450" s="57"/>
      <c r="O450" s="46"/>
    </row>
    <row r="451" spans="1:15" s="45" customFormat="1">
      <c r="A451" s="40" t="s">
        <v>232</v>
      </c>
      <c r="B451" s="41" t="s">
        <v>104</v>
      </c>
      <c r="C451" s="42" t="s">
        <v>49</v>
      </c>
      <c r="D451" s="43">
        <v>0</v>
      </c>
      <c r="E451" s="43">
        <v>0</v>
      </c>
      <c r="F451" s="44">
        <f>Table323[[#This Row],[Single Family]]+Table323[[#This Row],[2-4 Units]]+Table323[[#This Row],[&gt;4 Units]]</f>
        <v>0</v>
      </c>
      <c r="G451" s="44"/>
      <c r="H451" s="44"/>
      <c r="I451" s="44"/>
      <c r="J451" s="102">
        <v>0</v>
      </c>
      <c r="K451" s="44">
        <f>SUM(Table323[[#This Row],[Single Family ]:[&gt;4 Units ]])</f>
        <v>0</v>
      </c>
      <c r="L451" s="57"/>
      <c r="M451" s="57"/>
      <c r="N451" s="57"/>
      <c r="O451" s="46"/>
    </row>
    <row r="452" spans="1:15" s="45" customFormat="1">
      <c r="A452" s="40" t="s">
        <v>232</v>
      </c>
      <c r="B452" s="41" t="s">
        <v>157</v>
      </c>
      <c r="C452" s="42" t="s">
        <v>49</v>
      </c>
      <c r="D452" s="43">
        <v>43.890707174434937</v>
      </c>
      <c r="E452" s="43">
        <v>0</v>
      </c>
      <c r="F452" s="44">
        <f>Table323[[#This Row],[Single Family]]+Table323[[#This Row],[2-4 Units]]+Table323[[#This Row],[&gt;4 Units]]</f>
        <v>0</v>
      </c>
      <c r="G452" s="44"/>
      <c r="H452" s="44"/>
      <c r="I452" s="44"/>
      <c r="J452" s="102">
        <v>0</v>
      </c>
      <c r="K452" s="44">
        <f>SUM(Table323[[#This Row],[Single Family ]:[&gt;4 Units ]])</f>
        <v>0</v>
      </c>
      <c r="L452" s="57"/>
      <c r="M452" s="57"/>
      <c r="N452" s="57"/>
      <c r="O452" s="46"/>
    </row>
    <row r="453" spans="1:15" s="45" customFormat="1">
      <c r="A453" s="40" t="s">
        <v>232</v>
      </c>
      <c r="B453" s="41" t="s">
        <v>165</v>
      </c>
      <c r="C453" s="42" t="s">
        <v>49</v>
      </c>
      <c r="D453" s="43">
        <v>194.87898719335729</v>
      </c>
      <c r="E453" s="43">
        <v>0</v>
      </c>
      <c r="F453" s="44">
        <f>Table323[[#This Row],[Single Family]]+Table323[[#This Row],[2-4 Units]]+Table323[[#This Row],[&gt;4 Units]]</f>
        <v>0</v>
      </c>
      <c r="G453" s="44"/>
      <c r="H453" s="44"/>
      <c r="I453" s="44"/>
      <c r="J453" s="102">
        <v>0</v>
      </c>
      <c r="K453" s="44">
        <f>SUM(Table323[[#This Row],[Single Family ]:[&gt;4 Units ]])</f>
        <v>0</v>
      </c>
      <c r="L453" s="57"/>
      <c r="M453" s="57"/>
      <c r="N453" s="57"/>
      <c r="O453" s="46"/>
    </row>
    <row r="454" spans="1:15" s="45" customFormat="1">
      <c r="A454" s="40" t="s">
        <v>232</v>
      </c>
      <c r="B454" s="41" t="s">
        <v>181</v>
      </c>
      <c r="C454" s="42" t="s">
        <v>49</v>
      </c>
      <c r="D454" s="43">
        <v>0</v>
      </c>
      <c r="E454" s="43">
        <v>0</v>
      </c>
      <c r="F454" s="44">
        <f>Table323[[#This Row],[Single Family]]+Table323[[#This Row],[2-4 Units]]+Table323[[#This Row],[&gt;4 Units]]</f>
        <v>0</v>
      </c>
      <c r="G454" s="44"/>
      <c r="H454" s="44"/>
      <c r="I454" s="44"/>
      <c r="J454" s="102">
        <v>0</v>
      </c>
      <c r="K454" s="44">
        <f>SUM(Table323[[#This Row],[Single Family ]:[&gt;4 Units ]])</f>
        <v>0</v>
      </c>
      <c r="L454" s="57"/>
      <c r="M454" s="57"/>
      <c r="N454" s="57"/>
      <c r="O454" s="46">
        <v>0</v>
      </c>
    </row>
    <row r="455" spans="1:15" s="45" customFormat="1">
      <c r="A455" s="40" t="s">
        <v>234</v>
      </c>
      <c r="B455" s="41" t="s">
        <v>181</v>
      </c>
      <c r="C455" s="42" t="s">
        <v>49</v>
      </c>
      <c r="D455" s="43">
        <v>70117.202905168961</v>
      </c>
      <c r="E455" s="43">
        <v>53390.209999999992</v>
      </c>
      <c r="F455" s="44">
        <f>Table323[[#This Row],[Single Family]]+Table323[[#This Row],[2-4 Units]]+Table323[[#This Row],[&gt;4 Units]]</f>
        <v>33</v>
      </c>
      <c r="G455" s="44">
        <v>27</v>
      </c>
      <c r="H455" s="44">
        <v>6</v>
      </c>
      <c r="I455" s="44">
        <v>0</v>
      </c>
      <c r="J455" s="102">
        <v>48157.889999999992</v>
      </c>
      <c r="K455" s="44">
        <f>SUM(Table323[[#This Row],[Single Family ]:[&gt;4 Units ]])</f>
        <v>10</v>
      </c>
      <c r="L455" s="57">
        <v>9</v>
      </c>
      <c r="M455" s="57">
        <v>1</v>
      </c>
      <c r="N455" s="57">
        <v>0</v>
      </c>
      <c r="O455" s="46">
        <v>5232.3200000000006</v>
      </c>
    </row>
    <row r="456" spans="1:15" s="45" customFormat="1">
      <c r="A456" s="40" t="s">
        <v>234</v>
      </c>
      <c r="B456" s="41" t="s">
        <v>233</v>
      </c>
      <c r="C456" s="42" t="s">
        <v>49</v>
      </c>
      <c r="D456" s="43">
        <v>0</v>
      </c>
      <c r="E456" s="43">
        <v>219375</v>
      </c>
      <c r="F456" s="44">
        <f>Table323[[#This Row],[Single Family]]+Table323[[#This Row],[2-4 Units]]+Table323[[#This Row],[&gt;4 Units]]</f>
        <v>1</v>
      </c>
      <c r="G456" s="44">
        <v>0</v>
      </c>
      <c r="H456" s="44">
        <v>0</v>
      </c>
      <c r="I456" s="44">
        <v>1</v>
      </c>
      <c r="J456" s="102">
        <v>219375</v>
      </c>
      <c r="K456" s="44">
        <f>SUM(Table323[[#This Row],[Single Family ]:[&gt;4 Units ]])</f>
        <v>0</v>
      </c>
      <c r="L456" s="57"/>
      <c r="M456" s="57"/>
      <c r="N456" s="57"/>
      <c r="O456" s="46">
        <v>0</v>
      </c>
    </row>
    <row r="457" spans="1:15" s="45" customFormat="1">
      <c r="A457" s="40" t="s">
        <v>234</v>
      </c>
      <c r="B457" s="41" t="s">
        <v>104</v>
      </c>
      <c r="C457" s="42" t="s">
        <v>49</v>
      </c>
      <c r="D457" s="43">
        <v>173.31450910228904</v>
      </c>
      <c r="E457" s="43">
        <v>0</v>
      </c>
      <c r="F457" s="44">
        <f>Table323[[#This Row],[Single Family]]+Table323[[#This Row],[2-4 Units]]+Table323[[#This Row],[&gt;4 Units]]</f>
        <v>0</v>
      </c>
      <c r="G457" s="44"/>
      <c r="H457" s="44"/>
      <c r="I457" s="44"/>
      <c r="J457" s="102">
        <v>0</v>
      </c>
      <c r="K457" s="44">
        <f>SUM(Table323[[#This Row],[Single Family ]:[&gt;4 Units ]])</f>
        <v>0</v>
      </c>
      <c r="L457" s="57"/>
      <c r="M457" s="57"/>
      <c r="N457" s="57"/>
      <c r="O457" s="46"/>
    </row>
    <row r="458" spans="1:15" s="45" customFormat="1">
      <c r="A458" s="40" t="s">
        <v>234</v>
      </c>
      <c r="B458" s="41" t="s">
        <v>157</v>
      </c>
      <c r="C458" s="42" t="s">
        <v>49</v>
      </c>
      <c r="D458" s="43">
        <v>136.97667843331067</v>
      </c>
      <c r="E458" s="43">
        <v>0</v>
      </c>
      <c r="F458" s="44">
        <f>Table323[[#This Row],[Single Family]]+Table323[[#This Row],[2-4 Units]]+Table323[[#This Row],[&gt;4 Units]]</f>
        <v>0</v>
      </c>
      <c r="G458" s="44"/>
      <c r="H458" s="44"/>
      <c r="I458" s="44"/>
      <c r="J458" s="102">
        <v>0</v>
      </c>
      <c r="K458" s="44">
        <f>SUM(Table323[[#This Row],[Single Family ]:[&gt;4 Units ]])</f>
        <v>0</v>
      </c>
      <c r="L458" s="57"/>
      <c r="M458" s="57"/>
      <c r="N458" s="57"/>
      <c r="O458" s="46"/>
    </row>
    <row r="459" spans="1:15" s="45" customFormat="1">
      <c r="A459" s="40" t="s">
        <v>234</v>
      </c>
      <c r="B459" s="41" t="s">
        <v>165</v>
      </c>
      <c r="C459" s="42" t="s">
        <v>49</v>
      </c>
      <c r="D459" s="43">
        <v>54.606004466100387</v>
      </c>
      <c r="E459" s="43">
        <v>0</v>
      </c>
      <c r="F459" s="44">
        <f>Table323[[#This Row],[Single Family]]+Table323[[#This Row],[2-4 Units]]+Table323[[#This Row],[&gt;4 Units]]</f>
        <v>0</v>
      </c>
      <c r="G459" s="44"/>
      <c r="H459" s="44"/>
      <c r="I459" s="44"/>
      <c r="J459" s="102">
        <v>0</v>
      </c>
      <c r="K459" s="44">
        <f>SUM(Table323[[#This Row],[Single Family ]:[&gt;4 Units ]])</f>
        <v>0</v>
      </c>
      <c r="L459" s="57"/>
      <c r="M459" s="57"/>
      <c r="N459" s="57"/>
      <c r="O459" s="46">
        <v>0</v>
      </c>
    </row>
    <row r="460" spans="1:15" s="45" customFormat="1">
      <c r="A460" s="40" t="s">
        <v>234</v>
      </c>
      <c r="B460" s="41" t="s">
        <v>181</v>
      </c>
      <c r="C460" s="42" t="s">
        <v>49</v>
      </c>
      <c r="D460" s="43">
        <v>0</v>
      </c>
      <c r="E460" s="43">
        <v>0</v>
      </c>
      <c r="F460" s="44">
        <f>Table323[[#This Row],[Single Family]]+Table323[[#This Row],[2-4 Units]]+Table323[[#This Row],[&gt;4 Units]]</f>
        <v>0</v>
      </c>
      <c r="G460" s="44"/>
      <c r="H460" s="44"/>
      <c r="I460" s="44"/>
      <c r="J460" s="102">
        <v>0</v>
      </c>
      <c r="K460" s="44">
        <f>SUM(Table323[[#This Row],[Single Family ]:[&gt;4 Units ]])</f>
        <v>0</v>
      </c>
      <c r="L460" s="57"/>
      <c r="M460" s="57"/>
      <c r="N460" s="57"/>
      <c r="O460" s="46">
        <v>0</v>
      </c>
    </row>
    <row r="461" spans="1:15" s="45" customFormat="1">
      <c r="A461" s="40" t="s">
        <v>234</v>
      </c>
      <c r="B461" s="41" t="s">
        <v>104</v>
      </c>
      <c r="C461" s="42" t="s">
        <v>49</v>
      </c>
      <c r="D461" s="43">
        <v>0</v>
      </c>
      <c r="E461" s="43">
        <v>0</v>
      </c>
      <c r="F461" s="44">
        <f>Table323[[#This Row],[Single Family]]+Table323[[#This Row],[2-4 Units]]+Table323[[#This Row],[&gt;4 Units]]</f>
        <v>0</v>
      </c>
      <c r="G461" s="44"/>
      <c r="H461" s="44"/>
      <c r="I461" s="44"/>
      <c r="J461" s="102">
        <v>0</v>
      </c>
      <c r="K461" s="44">
        <f>SUM(Table323[[#This Row],[Single Family ]:[&gt;4 Units ]])</f>
        <v>0</v>
      </c>
      <c r="L461" s="57"/>
      <c r="M461" s="57"/>
      <c r="N461" s="57"/>
      <c r="O461" s="46"/>
    </row>
    <row r="462" spans="1:15" s="45" customFormat="1">
      <c r="A462" s="40" t="s">
        <v>235</v>
      </c>
      <c r="B462" s="41" t="s">
        <v>181</v>
      </c>
      <c r="C462" s="42" t="s">
        <v>49</v>
      </c>
      <c r="D462" s="43">
        <v>29003.35509802281</v>
      </c>
      <c r="E462" s="43">
        <v>5721.1699999999992</v>
      </c>
      <c r="F462" s="44">
        <f>Table323[[#This Row],[Single Family]]+Table323[[#This Row],[2-4 Units]]+Table323[[#This Row],[&gt;4 Units]]</f>
        <v>12</v>
      </c>
      <c r="G462" s="44">
        <v>11</v>
      </c>
      <c r="H462" s="44">
        <v>0</v>
      </c>
      <c r="I462" s="44">
        <v>1</v>
      </c>
      <c r="J462" s="102">
        <v>2992.8799999999997</v>
      </c>
      <c r="K462" s="44">
        <f>SUM(Table323[[#This Row],[Single Family ]:[&gt;4 Units ]])</f>
        <v>3</v>
      </c>
      <c r="L462" s="57">
        <v>3</v>
      </c>
      <c r="M462" s="57">
        <v>0</v>
      </c>
      <c r="N462" s="57">
        <v>0</v>
      </c>
      <c r="O462" s="46">
        <v>2728.2900000000004</v>
      </c>
    </row>
    <row r="463" spans="1:15" s="45" customFormat="1">
      <c r="A463" s="40" t="s">
        <v>235</v>
      </c>
      <c r="B463" s="41" t="s">
        <v>104</v>
      </c>
      <c r="C463" s="42" t="s">
        <v>49</v>
      </c>
      <c r="D463" s="43">
        <v>330.15211340752768</v>
      </c>
      <c r="E463" s="43">
        <v>0</v>
      </c>
      <c r="F463" s="44">
        <f>Table323[[#This Row],[Single Family]]+Table323[[#This Row],[2-4 Units]]+Table323[[#This Row],[&gt;4 Units]]</f>
        <v>0</v>
      </c>
      <c r="G463" s="44"/>
      <c r="H463" s="44"/>
      <c r="I463" s="44"/>
      <c r="J463" s="102">
        <v>0</v>
      </c>
      <c r="K463" s="44">
        <f>SUM(Table323[[#This Row],[Single Family ]:[&gt;4 Units ]])</f>
        <v>0</v>
      </c>
      <c r="L463" s="57"/>
      <c r="M463" s="57"/>
      <c r="N463" s="57"/>
      <c r="O463" s="46"/>
    </row>
    <row r="464" spans="1:15" s="45" customFormat="1">
      <c r="A464" s="40" t="s">
        <v>235</v>
      </c>
      <c r="B464" s="41" t="s">
        <v>157</v>
      </c>
      <c r="C464" s="42" t="s">
        <v>49</v>
      </c>
      <c r="D464" s="43">
        <v>0</v>
      </c>
      <c r="E464" s="43">
        <v>0</v>
      </c>
      <c r="F464" s="44">
        <f>Table323[[#This Row],[Single Family]]+Table323[[#This Row],[2-4 Units]]+Table323[[#This Row],[&gt;4 Units]]</f>
        <v>0</v>
      </c>
      <c r="G464" s="44"/>
      <c r="H464" s="44"/>
      <c r="I464" s="44"/>
      <c r="J464" s="102">
        <v>0</v>
      </c>
      <c r="K464" s="44">
        <f>SUM(Table323[[#This Row],[Single Family ]:[&gt;4 Units ]])</f>
        <v>0</v>
      </c>
      <c r="L464" s="57"/>
      <c r="M464" s="57"/>
      <c r="N464" s="57"/>
      <c r="O464" s="46"/>
    </row>
    <row r="465" spans="1:15" s="45" customFormat="1">
      <c r="A465" s="40" t="s">
        <v>235</v>
      </c>
      <c r="B465" s="41" t="s">
        <v>165</v>
      </c>
      <c r="C465" s="42" t="s">
        <v>49</v>
      </c>
      <c r="D465" s="43">
        <v>6.2832915182924109</v>
      </c>
      <c r="E465" s="43">
        <v>0</v>
      </c>
      <c r="F465" s="44">
        <f>Table323[[#This Row],[Single Family]]+Table323[[#This Row],[2-4 Units]]+Table323[[#This Row],[&gt;4 Units]]</f>
        <v>0</v>
      </c>
      <c r="G465" s="44"/>
      <c r="H465" s="44"/>
      <c r="I465" s="44"/>
      <c r="J465" s="102">
        <v>0</v>
      </c>
      <c r="K465" s="44">
        <f>SUM(Table323[[#This Row],[Single Family ]:[&gt;4 Units ]])</f>
        <v>0</v>
      </c>
      <c r="L465" s="57"/>
      <c r="M465" s="57"/>
      <c r="N465" s="57"/>
      <c r="O465" s="46"/>
    </row>
    <row r="466" spans="1:15" s="45" customFormat="1">
      <c r="A466" s="40" t="s">
        <v>235</v>
      </c>
      <c r="B466" s="41" t="s">
        <v>181</v>
      </c>
      <c r="C466" s="42" t="s">
        <v>49</v>
      </c>
      <c r="D466" s="43">
        <v>0</v>
      </c>
      <c r="E466" s="43">
        <v>0</v>
      </c>
      <c r="F466" s="44">
        <f>Table323[[#This Row],[Single Family]]+Table323[[#This Row],[2-4 Units]]+Table323[[#This Row],[&gt;4 Units]]</f>
        <v>0</v>
      </c>
      <c r="G466" s="44"/>
      <c r="H466" s="44"/>
      <c r="I466" s="44"/>
      <c r="J466" s="102">
        <v>0</v>
      </c>
      <c r="K466" s="44">
        <f>SUM(Table323[[#This Row],[Single Family ]:[&gt;4 Units ]])</f>
        <v>0</v>
      </c>
      <c r="L466" s="57"/>
      <c r="M466" s="57"/>
      <c r="N466" s="57"/>
      <c r="O466" s="46">
        <v>0</v>
      </c>
    </row>
    <row r="467" spans="1:15" s="45" customFormat="1">
      <c r="A467" s="40" t="s">
        <v>235</v>
      </c>
      <c r="B467" s="41" t="s">
        <v>157</v>
      </c>
      <c r="C467" s="42" t="s">
        <v>49</v>
      </c>
      <c r="D467" s="43">
        <v>0</v>
      </c>
      <c r="E467" s="43">
        <v>0</v>
      </c>
      <c r="F467" s="44">
        <f>Table323[[#This Row],[Single Family]]+Table323[[#This Row],[2-4 Units]]+Table323[[#This Row],[&gt;4 Units]]</f>
        <v>0</v>
      </c>
      <c r="G467" s="44"/>
      <c r="H467" s="44"/>
      <c r="I467" s="44"/>
      <c r="J467" s="102">
        <v>0</v>
      </c>
      <c r="K467" s="44">
        <f>SUM(Table323[[#This Row],[Single Family ]:[&gt;4 Units ]])</f>
        <v>0</v>
      </c>
      <c r="L467" s="57"/>
      <c r="M467" s="57"/>
      <c r="N467" s="57"/>
      <c r="O467" s="46"/>
    </row>
    <row r="468" spans="1:15" s="45" customFormat="1">
      <c r="A468" s="40" t="s">
        <v>236</v>
      </c>
      <c r="B468" s="41" t="s">
        <v>181</v>
      </c>
      <c r="C468" s="42" t="s">
        <v>49</v>
      </c>
      <c r="D468" s="43">
        <v>34843.053621800078</v>
      </c>
      <c r="E468" s="43">
        <v>27388.220000000005</v>
      </c>
      <c r="F468" s="44">
        <f>Table323[[#This Row],[Single Family]]+Table323[[#This Row],[2-4 Units]]+Table323[[#This Row],[&gt;4 Units]]</f>
        <v>14</v>
      </c>
      <c r="G468" s="44">
        <v>14</v>
      </c>
      <c r="H468" s="44">
        <v>0</v>
      </c>
      <c r="I468" s="44">
        <v>0</v>
      </c>
      <c r="J468" s="102">
        <v>14636.42</v>
      </c>
      <c r="K468" s="44">
        <f>SUM(Table323[[#This Row],[Single Family ]:[&gt;4 Units ]])</f>
        <v>7</v>
      </c>
      <c r="L468" s="57">
        <v>7</v>
      </c>
      <c r="M468" s="57">
        <v>0</v>
      </c>
      <c r="N468" s="57">
        <v>0</v>
      </c>
      <c r="O468" s="46">
        <v>12751.800000000001</v>
      </c>
    </row>
    <row r="469" spans="1:15" s="45" customFormat="1">
      <c r="A469" s="40" t="s">
        <v>236</v>
      </c>
      <c r="B469" s="41" t="s">
        <v>233</v>
      </c>
      <c r="C469" s="42" t="s">
        <v>45</v>
      </c>
      <c r="D469" s="43">
        <v>0</v>
      </c>
      <c r="E469" s="43">
        <v>3000</v>
      </c>
      <c r="F469" s="44">
        <f>Table323[[#This Row],[Single Family]]+Table323[[#This Row],[2-4 Units]]+Table323[[#This Row],[&gt;4 Units]]</f>
        <v>0</v>
      </c>
      <c r="G469" s="44"/>
      <c r="H469" s="44"/>
      <c r="I469" s="44"/>
      <c r="J469" s="102">
        <v>3000</v>
      </c>
      <c r="K469" s="44">
        <f>SUM(Table323[[#This Row],[Single Family ]:[&gt;4 Units ]])</f>
        <v>0</v>
      </c>
      <c r="L469" s="57"/>
      <c r="M469" s="57"/>
      <c r="N469" s="57"/>
      <c r="O469" s="46">
        <v>0</v>
      </c>
    </row>
    <row r="470" spans="1:15" s="45" customFormat="1">
      <c r="A470" s="40" t="s">
        <v>236</v>
      </c>
      <c r="B470" s="41" t="s">
        <v>165</v>
      </c>
      <c r="C470" s="42" t="s">
        <v>49</v>
      </c>
      <c r="D470" s="43">
        <v>0</v>
      </c>
      <c r="E470" s="43">
        <v>0</v>
      </c>
      <c r="F470" s="44">
        <f>Table323[[#This Row],[Single Family]]+Table323[[#This Row],[2-4 Units]]+Table323[[#This Row],[&gt;4 Units]]</f>
        <v>0</v>
      </c>
      <c r="G470" s="44"/>
      <c r="H470" s="44"/>
      <c r="I470" s="44"/>
      <c r="J470" s="102">
        <v>0</v>
      </c>
      <c r="K470" s="44">
        <f>SUM(Table323[[#This Row],[Single Family ]:[&gt;4 Units ]])</f>
        <v>0</v>
      </c>
      <c r="L470" s="57"/>
      <c r="M470" s="57"/>
      <c r="N470" s="57"/>
      <c r="O470" s="46"/>
    </row>
    <row r="471" spans="1:15" s="45" customFormat="1">
      <c r="A471" s="40" t="s">
        <v>236</v>
      </c>
      <c r="B471" s="41" t="s">
        <v>181</v>
      </c>
      <c r="C471" s="42" t="s">
        <v>49</v>
      </c>
      <c r="D471" s="43">
        <v>0</v>
      </c>
      <c r="E471" s="43">
        <v>0</v>
      </c>
      <c r="F471" s="44">
        <f>Table323[[#This Row],[Single Family]]+Table323[[#This Row],[2-4 Units]]+Table323[[#This Row],[&gt;4 Units]]</f>
        <v>0</v>
      </c>
      <c r="G471" s="44"/>
      <c r="H471" s="44"/>
      <c r="I471" s="44"/>
      <c r="J471" s="102">
        <v>0</v>
      </c>
      <c r="K471" s="44">
        <f>SUM(Table323[[#This Row],[Single Family ]:[&gt;4 Units ]])</f>
        <v>0</v>
      </c>
      <c r="L471" s="57"/>
      <c r="M471" s="57"/>
      <c r="N471" s="57"/>
      <c r="O471" s="46">
        <v>0</v>
      </c>
    </row>
    <row r="472" spans="1:15" s="45" customFormat="1">
      <c r="A472" s="40" t="s">
        <v>237</v>
      </c>
      <c r="B472" s="41" t="s">
        <v>181</v>
      </c>
      <c r="C472" s="42" t="s">
        <v>49</v>
      </c>
      <c r="D472" s="43">
        <v>65856.037104341405</v>
      </c>
      <c r="E472" s="43">
        <v>52528.799999999996</v>
      </c>
      <c r="F472" s="44">
        <f>Table323[[#This Row],[Single Family]]+Table323[[#This Row],[2-4 Units]]+Table323[[#This Row],[&gt;4 Units]]</f>
        <v>26</v>
      </c>
      <c r="G472" s="44">
        <v>23</v>
      </c>
      <c r="H472" s="44">
        <v>2</v>
      </c>
      <c r="I472" s="44">
        <v>1</v>
      </c>
      <c r="J472" s="102">
        <v>27520.399999999998</v>
      </c>
      <c r="K472" s="44">
        <f>SUM(Table323[[#This Row],[Single Family ]:[&gt;4 Units ]])</f>
        <v>9</v>
      </c>
      <c r="L472" s="57">
        <v>6</v>
      </c>
      <c r="M472" s="57">
        <v>3</v>
      </c>
      <c r="N472" s="57">
        <v>0</v>
      </c>
      <c r="O472" s="46">
        <v>25008.400000000001</v>
      </c>
    </row>
    <row r="473" spans="1:15" s="45" customFormat="1">
      <c r="A473" s="40" t="s">
        <v>237</v>
      </c>
      <c r="B473" s="41" t="s">
        <v>104</v>
      </c>
      <c r="C473" s="42" t="s">
        <v>49</v>
      </c>
      <c r="D473" s="43">
        <v>257.31948519843058</v>
      </c>
      <c r="E473" s="43">
        <v>0</v>
      </c>
      <c r="F473" s="44">
        <f>Table323[[#This Row],[Single Family]]+Table323[[#This Row],[2-4 Units]]+Table323[[#This Row],[&gt;4 Units]]</f>
        <v>0</v>
      </c>
      <c r="G473" s="44"/>
      <c r="H473" s="44"/>
      <c r="I473" s="44"/>
      <c r="J473" s="102">
        <v>0</v>
      </c>
      <c r="K473" s="44">
        <f>SUM(Table323[[#This Row],[Single Family ]:[&gt;4 Units ]])</f>
        <v>0</v>
      </c>
      <c r="L473" s="57"/>
      <c r="M473" s="57"/>
      <c r="N473" s="57"/>
      <c r="O473" s="46">
        <v>0</v>
      </c>
    </row>
    <row r="474" spans="1:15" s="45" customFormat="1">
      <c r="A474" s="40" t="s">
        <v>237</v>
      </c>
      <c r="B474" s="41" t="s">
        <v>165</v>
      </c>
      <c r="C474" s="42" t="s">
        <v>49</v>
      </c>
      <c r="D474" s="43">
        <v>68.751489559449368</v>
      </c>
      <c r="E474" s="43">
        <v>0</v>
      </c>
      <c r="F474" s="44">
        <f>Table323[[#This Row],[Single Family]]+Table323[[#This Row],[2-4 Units]]+Table323[[#This Row],[&gt;4 Units]]</f>
        <v>0</v>
      </c>
      <c r="G474" s="44"/>
      <c r="H474" s="44"/>
      <c r="I474" s="44"/>
      <c r="J474" s="102">
        <v>0</v>
      </c>
      <c r="K474" s="44">
        <f>SUM(Table323[[#This Row],[Single Family ]:[&gt;4 Units ]])</f>
        <v>0</v>
      </c>
      <c r="L474" s="57"/>
      <c r="M474" s="57"/>
      <c r="N474" s="57"/>
      <c r="O474" s="46"/>
    </row>
    <row r="475" spans="1:15" s="45" customFormat="1">
      <c r="A475" s="40" t="s">
        <v>237</v>
      </c>
      <c r="B475" s="41" t="s">
        <v>181</v>
      </c>
      <c r="C475" s="42" t="s">
        <v>49</v>
      </c>
      <c r="D475" s="43">
        <v>0</v>
      </c>
      <c r="E475" s="43">
        <v>0</v>
      </c>
      <c r="F475" s="44">
        <f>Table323[[#This Row],[Single Family]]+Table323[[#This Row],[2-4 Units]]+Table323[[#This Row],[&gt;4 Units]]</f>
        <v>0</v>
      </c>
      <c r="G475" s="44"/>
      <c r="H475" s="44"/>
      <c r="I475" s="44"/>
      <c r="J475" s="102">
        <v>0</v>
      </c>
      <c r="K475" s="44">
        <f>SUM(Table323[[#This Row],[Single Family ]:[&gt;4 Units ]])</f>
        <v>0</v>
      </c>
      <c r="L475" s="57"/>
      <c r="M475" s="57"/>
      <c r="N475" s="57"/>
      <c r="O475" s="46"/>
    </row>
    <row r="476" spans="1:15" s="45" customFormat="1">
      <c r="A476" s="40" t="s">
        <v>237</v>
      </c>
      <c r="B476" s="41" t="s">
        <v>104</v>
      </c>
      <c r="C476" s="42" t="s">
        <v>49</v>
      </c>
      <c r="D476" s="43">
        <v>0</v>
      </c>
      <c r="E476" s="43">
        <v>0</v>
      </c>
      <c r="F476" s="44">
        <f>Table323[[#This Row],[Single Family]]+Table323[[#This Row],[2-4 Units]]+Table323[[#This Row],[&gt;4 Units]]</f>
        <v>0</v>
      </c>
      <c r="G476" s="44"/>
      <c r="H476" s="44"/>
      <c r="I476" s="44"/>
      <c r="J476" s="102">
        <v>0</v>
      </c>
      <c r="K476" s="44">
        <f>SUM(Table323[[#This Row],[Single Family ]:[&gt;4 Units ]])</f>
        <v>0</v>
      </c>
      <c r="L476" s="57"/>
      <c r="M476" s="57"/>
      <c r="N476" s="57"/>
      <c r="O476" s="46">
        <v>0</v>
      </c>
    </row>
    <row r="477" spans="1:15" s="45" customFormat="1">
      <c r="A477" s="40" t="s">
        <v>238</v>
      </c>
      <c r="B477" s="41" t="s">
        <v>181</v>
      </c>
      <c r="C477" s="42" t="s">
        <v>49</v>
      </c>
      <c r="D477" s="43">
        <v>43926.430987637439</v>
      </c>
      <c r="E477" s="43">
        <v>82968.37000000001</v>
      </c>
      <c r="F477" s="44">
        <f>Table323[[#This Row],[Single Family]]+Table323[[#This Row],[2-4 Units]]+Table323[[#This Row],[&gt;4 Units]]</f>
        <v>22</v>
      </c>
      <c r="G477" s="44">
        <v>22</v>
      </c>
      <c r="H477" s="44">
        <v>0</v>
      </c>
      <c r="I477" s="44">
        <v>0</v>
      </c>
      <c r="J477" s="102">
        <v>58703.389999999992</v>
      </c>
      <c r="K477" s="44">
        <f>SUM(Table323[[#This Row],[Single Family ]:[&gt;4 Units ]])</f>
        <v>6</v>
      </c>
      <c r="L477" s="57">
        <v>6</v>
      </c>
      <c r="M477" s="57">
        <v>0</v>
      </c>
      <c r="N477" s="57">
        <v>0</v>
      </c>
      <c r="O477" s="46">
        <v>24264.98</v>
      </c>
    </row>
    <row r="478" spans="1:15" s="45" customFormat="1">
      <c r="A478" s="40" t="s">
        <v>238</v>
      </c>
      <c r="B478" s="41" t="s">
        <v>104</v>
      </c>
      <c r="C478" s="42" t="s">
        <v>49</v>
      </c>
      <c r="D478" s="43">
        <v>0</v>
      </c>
      <c r="E478" s="43">
        <v>0</v>
      </c>
      <c r="F478" s="44">
        <f>Table323[[#This Row],[Single Family]]+Table323[[#This Row],[2-4 Units]]+Table323[[#This Row],[&gt;4 Units]]</f>
        <v>0</v>
      </c>
      <c r="G478" s="44"/>
      <c r="H478" s="44"/>
      <c r="I478" s="44"/>
      <c r="J478" s="102">
        <v>0</v>
      </c>
      <c r="K478" s="44">
        <f>SUM(Table323[[#This Row],[Single Family ]:[&gt;4 Units ]])</f>
        <v>0</v>
      </c>
      <c r="L478" s="57"/>
      <c r="M478" s="57"/>
      <c r="N478" s="57"/>
      <c r="O478" s="46"/>
    </row>
    <row r="479" spans="1:15" s="45" customFormat="1">
      <c r="A479" s="40" t="s">
        <v>238</v>
      </c>
      <c r="B479" s="41" t="s">
        <v>125</v>
      </c>
      <c r="C479" s="42" t="s">
        <v>49</v>
      </c>
      <c r="D479" s="43">
        <v>0</v>
      </c>
      <c r="E479" s="43">
        <v>0</v>
      </c>
      <c r="F479" s="44">
        <f>Table323[[#This Row],[Single Family]]+Table323[[#This Row],[2-4 Units]]+Table323[[#This Row],[&gt;4 Units]]</f>
        <v>0</v>
      </c>
      <c r="G479" s="44"/>
      <c r="H479" s="44"/>
      <c r="I479" s="44"/>
      <c r="J479" s="102">
        <v>0</v>
      </c>
      <c r="K479" s="44">
        <f>SUM(Table323[[#This Row],[Single Family ]:[&gt;4 Units ]])</f>
        <v>0</v>
      </c>
      <c r="L479" s="57"/>
      <c r="M479" s="57"/>
      <c r="N479" s="57"/>
      <c r="O479" s="46"/>
    </row>
    <row r="480" spans="1:15" s="45" customFormat="1">
      <c r="A480" s="40" t="s">
        <v>238</v>
      </c>
      <c r="B480" s="41" t="s">
        <v>157</v>
      </c>
      <c r="C480" s="42" t="s">
        <v>49</v>
      </c>
      <c r="D480" s="43">
        <v>41.83167115888871</v>
      </c>
      <c r="E480" s="43">
        <v>0</v>
      </c>
      <c r="F480" s="44">
        <f>Table323[[#This Row],[Single Family]]+Table323[[#This Row],[2-4 Units]]+Table323[[#This Row],[&gt;4 Units]]</f>
        <v>0</v>
      </c>
      <c r="G480" s="44"/>
      <c r="H480" s="44"/>
      <c r="I480" s="44"/>
      <c r="J480" s="102">
        <v>0</v>
      </c>
      <c r="K480" s="44">
        <f>SUM(Table323[[#This Row],[Single Family ]:[&gt;4 Units ]])</f>
        <v>0</v>
      </c>
      <c r="L480" s="57"/>
      <c r="M480" s="57"/>
      <c r="N480" s="57"/>
      <c r="O480" s="46"/>
    </row>
    <row r="481" spans="1:15" s="45" customFormat="1">
      <c r="A481" s="40" t="s">
        <v>238</v>
      </c>
      <c r="B481" s="41" t="s">
        <v>181</v>
      </c>
      <c r="C481" s="42" t="s">
        <v>49</v>
      </c>
      <c r="D481" s="43">
        <v>0</v>
      </c>
      <c r="E481" s="43">
        <v>0</v>
      </c>
      <c r="F481" s="44">
        <f>Table323[[#This Row],[Single Family]]+Table323[[#This Row],[2-4 Units]]+Table323[[#This Row],[&gt;4 Units]]</f>
        <v>0</v>
      </c>
      <c r="G481" s="44"/>
      <c r="H481" s="44"/>
      <c r="I481" s="44"/>
      <c r="J481" s="102">
        <v>0</v>
      </c>
      <c r="K481" s="44">
        <f>SUM(Table323[[#This Row],[Single Family ]:[&gt;4 Units ]])</f>
        <v>0</v>
      </c>
      <c r="L481" s="57"/>
      <c r="M481" s="57"/>
      <c r="N481" s="57"/>
      <c r="O481" s="46"/>
    </row>
    <row r="482" spans="1:15" s="45" customFormat="1">
      <c r="A482" s="40" t="s">
        <v>239</v>
      </c>
      <c r="B482" s="41" t="s">
        <v>181</v>
      </c>
      <c r="C482" s="42" t="s">
        <v>49</v>
      </c>
      <c r="D482" s="43">
        <v>56163.900662167798</v>
      </c>
      <c r="E482" s="43">
        <v>23783.770000000004</v>
      </c>
      <c r="F482" s="44">
        <f>Table323[[#This Row],[Single Family]]+Table323[[#This Row],[2-4 Units]]+Table323[[#This Row],[&gt;4 Units]]</f>
        <v>22</v>
      </c>
      <c r="G482" s="44">
        <v>21</v>
      </c>
      <c r="H482" s="44">
        <v>1</v>
      </c>
      <c r="I482" s="44">
        <v>0</v>
      </c>
      <c r="J482" s="102">
        <v>22127.030000000002</v>
      </c>
      <c r="K482" s="44">
        <f>SUM(Table323[[#This Row],[Single Family ]:[&gt;4 Units ]])</f>
        <v>3</v>
      </c>
      <c r="L482" s="57">
        <v>3</v>
      </c>
      <c r="M482" s="57">
        <v>0</v>
      </c>
      <c r="N482" s="57">
        <v>0</v>
      </c>
      <c r="O482" s="46">
        <v>1656.74</v>
      </c>
    </row>
    <row r="483" spans="1:15" s="45" customFormat="1">
      <c r="A483" s="40" t="s">
        <v>239</v>
      </c>
      <c r="B483" s="41" t="s">
        <v>104</v>
      </c>
      <c r="C483" s="42" t="s">
        <v>49</v>
      </c>
      <c r="D483" s="43">
        <v>0</v>
      </c>
      <c r="E483" s="43">
        <v>0</v>
      </c>
      <c r="F483" s="44">
        <f>Table323[[#This Row],[Single Family]]+Table323[[#This Row],[2-4 Units]]+Table323[[#This Row],[&gt;4 Units]]</f>
        <v>0</v>
      </c>
      <c r="G483" s="44"/>
      <c r="H483" s="44"/>
      <c r="I483" s="44"/>
      <c r="J483" s="102">
        <v>0</v>
      </c>
      <c r="K483" s="44">
        <f>SUM(Table323[[#This Row],[Single Family ]:[&gt;4 Units ]])</f>
        <v>0</v>
      </c>
      <c r="L483" s="57"/>
      <c r="M483" s="57"/>
      <c r="N483" s="57"/>
      <c r="O483" s="46"/>
    </row>
    <row r="484" spans="1:15" s="45" customFormat="1">
      <c r="A484" s="40" t="s">
        <v>239</v>
      </c>
      <c r="B484" s="41" t="s">
        <v>157</v>
      </c>
      <c r="C484" s="42" t="s">
        <v>49</v>
      </c>
      <c r="D484" s="43">
        <v>1142.5018382853623</v>
      </c>
      <c r="E484" s="43">
        <v>1040.42</v>
      </c>
      <c r="F484" s="44">
        <f>Table323[[#This Row],[Single Family]]+Table323[[#This Row],[2-4 Units]]+Table323[[#This Row],[&gt;4 Units]]</f>
        <v>1</v>
      </c>
      <c r="G484" s="44">
        <v>1</v>
      </c>
      <c r="H484" s="44">
        <v>0</v>
      </c>
      <c r="I484" s="44">
        <v>0</v>
      </c>
      <c r="J484" s="102">
        <v>1040.42</v>
      </c>
      <c r="K484" s="44">
        <f>SUM(Table323[[#This Row],[Single Family ]:[&gt;4 Units ]])</f>
        <v>0</v>
      </c>
      <c r="L484" s="57"/>
      <c r="M484" s="57"/>
      <c r="N484" s="57"/>
      <c r="O484" s="46">
        <v>0</v>
      </c>
    </row>
    <row r="485" spans="1:15" s="45" customFormat="1">
      <c r="A485" s="40" t="s">
        <v>239</v>
      </c>
      <c r="B485" s="41" t="s">
        <v>181</v>
      </c>
      <c r="C485" s="42" t="s">
        <v>49</v>
      </c>
      <c r="D485" s="43">
        <v>0</v>
      </c>
      <c r="E485" s="43">
        <v>0</v>
      </c>
      <c r="F485" s="44">
        <f>Table323[[#This Row],[Single Family]]+Table323[[#This Row],[2-4 Units]]+Table323[[#This Row],[&gt;4 Units]]</f>
        <v>0</v>
      </c>
      <c r="G485" s="44"/>
      <c r="H485" s="44"/>
      <c r="I485" s="44"/>
      <c r="J485" s="102">
        <v>0</v>
      </c>
      <c r="K485" s="44">
        <f>SUM(Table323[[#This Row],[Single Family ]:[&gt;4 Units ]])</f>
        <v>0</v>
      </c>
      <c r="L485" s="57"/>
      <c r="M485" s="57"/>
      <c r="N485" s="57"/>
      <c r="O485" s="46">
        <v>0</v>
      </c>
    </row>
    <row r="486" spans="1:15" s="45" customFormat="1">
      <c r="A486" s="40" t="s">
        <v>240</v>
      </c>
      <c r="B486" s="41" t="s">
        <v>125</v>
      </c>
      <c r="C486" s="42" t="s">
        <v>45</v>
      </c>
      <c r="D486" s="43">
        <v>2062.793987108234</v>
      </c>
      <c r="E486" s="43">
        <v>22205.02</v>
      </c>
      <c r="F486" s="44">
        <f>Table323[[#This Row],[Single Family]]+Table323[[#This Row],[2-4 Units]]+Table323[[#This Row],[&gt;4 Units]]</f>
        <v>2</v>
      </c>
      <c r="G486" s="44">
        <v>2</v>
      </c>
      <c r="H486" s="44">
        <v>0</v>
      </c>
      <c r="I486" s="44">
        <v>0</v>
      </c>
      <c r="J486" s="102">
        <v>2569.3599999999997</v>
      </c>
      <c r="K486" s="44">
        <f>SUM(Table323[[#This Row],[Single Family ]:[&gt;4 Units ]])</f>
        <v>1</v>
      </c>
      <c r="L486" s="57">
        <v>1</v>
      </c>
      <c r="M486" s="57">
        <v>0</v>
      </c>
      <c r="N486" s="57">
        <v>0</v>
      </c>
      <c r="O486" s="46">
        <v>19635.66</v>
      </c>
    </row>
    <row r="487" spans="1:15" s="45" customFormat="1">
      <c r="A487" s="40" t="s">
        <v>241</v>
      </c>
      <c r="B487" s="41" t="s">
        <v>181</v>
      </c>
      <c r="C487" s="42" t="s">
        <v>49</v>
      </c>
      <c r="D487" s="43">
        <v>57.985408868297341</v>
      </c>
      <c r="E487" s="43">
        <v>0</v>
      </c>
      <c r="F487" s="44">
        <f>Table323[[#This Row],[Single Family]]+Table323[[#This Row],[2-4 Units]]+Table323[[#This Row],[&gt;4 Units]]</f>
        <v>0</v>
      </c>
      <c r="G487" s="44"/>
      <c r="H487" s="44"/>
      <c r="I487" s="44"/>
      <c r="J487" s="102">
        <v>0</v>
      </c>
      <c r="K487" s="44">
        <f>SUM(Table323[[#This Row],[Single Family ]:[&gt;4 Units ]])</f>
        <v>0</v>
      </c>
      <c r="L487" s="57"/>
      <c r="M487" s="57"/>
      <c r="N487" s="57"/>
      <c r="O487" s="46"/>
    </row>
    <row r="488" spans="1:15" s="45" customFormat="1">
      <c r="A488" s="40" t="s">
        <v>241</v>
      </c>
      <c r="B488" s="41" t="s">
        <v>125</v>
      </c>
      <c r="C488" s="42" t="s">
        <v>49</v>
      </c>
      <c r="D488" s="43">
        <v>103724.03161659447</v>
      </c>
      <c r="E488" s="43">
        <v>102407.64000000001</v>
      </c>
      <c r="F488" s="44">
        <f>Table323[[#This Row],[Single Family]]+Table323[[#This Row],[2-4 Units]]+Table323[[#This Row],[&gt;4 Units]]</f>
        <v>40</v>
      </c>
      <c r="G488" s="44">
        <v>40</v>
      </c>
      <c r="H488" s="44">
        <v>0</v>
      </c>
      <c r="I488" s="44">
        <v>0</v>
      </c>
      <c r="J488" s="102">
        <v>84912.93</v>
      </c>
      <c r="K488" s="44">
        <f>SUM(Table323[[#This Row],[Single Family ]:[&gt;4 Units ]])</f>
        <v>5</v>
      </c>
      <c r="L488" s="57">
        <v>5</v>
      </c>
      <c r="M488" s="57">
        <v>0</v>
      </c>
      <c r="N488" s="57">
        <v>0</v>
      </c>
      <c r="O488" s="46">
        <v>17494.71</v>
      </c>
    </row>
    <row r="489" spans="1:15" s="45" customFormat="1">
      <c r="A489" s="40" t="s">
        <v>241</v>
      </c>
      <c r="B489" s="41" t="s">
        <v>125</v>
      </c>
      <c r="C489" s="42" t="s">
        <v>49</v>
      </c>
      <c r="D489" s="43">
        <v>0</v>
      </c>
      <c r="E489" s="43">
        <v>0</v>
      </c>
      <c r="F489" s="44">
        <f>Table323[[#This Row],[Single Family]]+Table323[[#This Row],[2-4 Units]]+Table323[[#This Row],[&gt;4 Units]]</f>
        <v>0</v>
      </c>
      <c r="G489" s="44"/>
      <c r="H489" s="44"/>
      <c r="I489" s="44"/>
      <c r="J489" s="102">
        <v>0</v>
      </c>
      <c r="K489" s="44">
        <f>SUM(Table323[[#This Row],[Single Family ]:[&gt;4 Units ]])</f>
        <v>0</v>
      </c>
      <c r="L489" s="57"/>
      <c r="M489" s="57"/>
      <c r="N489" s="57"/>
      <c r="O489" s="46">
        <v>0</v>
      </c>
    </row>
    <row r="490" spans="1:15" s="45" customFormat="1">
      <c r="A490" s="40" t="s">
        <v>242</v>
      </c>
      <c r="B490" s="41" t="s">
        <v>125</v>
      </c>
      <c r="C490" s="42" t="s">
        <v>49</v>
      </c>
      <c r="D490" s="43">
        <v>8126.2349356779387</v>
      </c>
      <c r="E490" s="43">
        <v>16693.739999999998</v>
      </c>
      <c r="F490" s="44">
        <f>Table323[[#This Row],[Single Family]]+Table323[[#This Row],[2-4 Units]]+Table323[[#This Row],[&gt;4 Units]]</f>
        <v>7</v>
      </c>
      <c r="G490" s="44">
        <v>7</v>
      </c>
      <c r="H490" s="44">
        <v>0</v>
      </c>
      <c r="I490" s="44">
        <v>0</v>
      </c>
      <c r="J490" s="102">
        <v>16693.739999999998</v>
      </c>
      <c r="K490" s="44">
        <f>SUM(Table323[[#This Row],[Single Family ]:[&gt;4 Units ]])</f>
        <v>0</v>
      </c>
      <c r="L490" s="57"/>
      <c r="M490" s="57"/>
      <c r="N490" s="57"/>
      <c r="O490" s="46">
        <v>0</v>
      </c>
    </row>
    <row r="491" spans="1:15" s="45" customFormat="1">
      <c r="A491" s="40" t="s">
        <v>242</v>
      </c>
      <c r="B491" s="41" t="s">
        <v>157</v>
      </c>
      <c r="C491" s="42" t="s">
        <v>49</v>
      </c>
      <c r="D491" s="43">
        <v>89.854300382457893</v>
      </c>
      <c r="E491" s="43">
        <v>0</v>
      </c>
      <c r="F491" s="44">
        <f>Table323[[#This Row],[Single Family]]+Table323[[#This Row],[2-4 Units]]+Table323[[#This Row],[&gt;4 Units]]</f>
        <v>0</v>
      </c>
      <c r="G491" s="44"/>
      <c r="H491" s="44"/>
      <c r="I491" s="44"/>
      <c r="J491" s="102">
        <v>0</v>
      </c>
      <c r="K491" s="44">
        <f>SUM(Table323[[#This Row],[Single Family ]:[&gt;4 Units ]])</f>
        <v>0</v>
      </c>
      <c r="L491" s="57"/>
      <c r="M491" s="57"/>
      <c r="N491" s="57"/>
      <c r="O491" s="46"/>
    </row>
    <row r="492" spans="1:15" s="45" customFormat="1">
      <c r="A492" s="40" t="s">
        <v>242</v>
      </c>
      <c r="B492" s="41" t="s">
        <v>125</v>
      </c>
      <c r="C492" s="42" t="s">
        <v>49</v>
      </c>
      <c r="D492" s="43">
        <v>0</v>
      </c>
      <c r="E492" s="43">
        <v>0</v>
      </c>
      <c r="F492" s="44">
        <f>Table323[[#This Row],[Single Family]]+Table323[[#This Row],[2-4 Units]]+Table323[[#This Row],[&gt;4 Units]]</f>
        <v>0</v>
      </c>
      <c r="G492" s="44"/>
      <c r="H492" s="44"/>
      <c r="I492" s="44"/>
      <c r="J492" s="102">
        <v>0</v>
      </c>
      <c r="K492" s="44">
        <f>SUM(Table323[[#This Row],[Single Family ]:[&gt;4 Units ]])</f>
        <v>0</v>
      </c>
      <c r="L492" s="57"/>
      <c r="M492" s="57"/>
      <c r="N492" s="57"/>
      <c r="O492" s="46">
        <v>0</v>
      </c>
    </row>
    <row r="493" spans="1:15" s="45" customFormat="1">
      <c r="A493" s="40" t="s">
        <v>243</v>
      </c>
      <c r="B493" s="41" t="s">
        <v>125</v>
      </c>
      <c r="C493" s="42" t="s">
        <v>45</v>
      </c>
      <c r="D493" s="43">
        <v>195.11905417274832</v>
      </c>
      <c r="E493" s="43">
        <v>0</v>
      </c>
      <c r="F493" s="44">
        <f>Table323[[#This Row],[Single Family]]+Table323[[#This Row],[2-4 Units]]+Table323[[#This Row],[&gt;4 Units]]</f>
        <v>0</v>
      </c>
      <c r="G493" s="44"/>
      <c r="H493" s="44"/>
      <c r="I493" s="44"/>
      <c r="J493" s="102">
        <v>0</v>
      </c>
      <c r="K493" s="44">
        <f>SUM(Table323[[#This Row],[Single Family ]:[&gt;4 Units ]])</f>
        <v>0</v>
      </c>
      <c r="L493" s="57"/>
      <c r="M493" s="57"/>
      <c r="N493" s="57"/>
      <c r="O493" s="46"/>
    </row>
    <row r="494" spans="1:15" s="45" customFormat="1">
      <c r="A494" s="40" t="s">
        <v>244</v>
      </c>
      <c r="B494" s="41" t="s">
        <v>104</v>
      </c>
      <c r="C494" s="42" t="s">
        <v>68</v>
      </c>
      <c r="D494" s="43">
        <v>19730.306351775831</v>
      </c>
      <c r="E494" s="43">
        <v>7281.23</v>
      </c>
      <c r="F494" s="44">
        <f>Table323[[#This Row],[Single Family]]+Table323[[#This Row],[2-4 Units]]+Table323[[#This Row],[&gt;4 Units]]</f>
        <v>1</v>
      </c>
      <c r="G494" s="44">
        <v>1</v>
      </c>
      <c r="H494" s="44">
        <v>0</v>
      </c>
      <c r="I494" s="44">
        <v>0</v>
      </c>
      <c r="J494" s="102">
        <v>1881.23</v>
      </c>
      <c r="K494" s="44">
        <f>SUM(Table323[[#This Row],[Single Family ]:[&gt;4 Units ]])</f>
        <v>0</v>
      </c>
      <c r="L494" s="57">
        <v>0</v>
      </c>
      <c r="M494" s="57">
        <v>0</v>
      </c>
      <c r="N494" s="57">
        <v>0</v>
      </c>
      <c r="O494" s="46">
        <v>5400</v>
      </c>
    </row>
    <row r="495" spans="1:15" s="45" customFormat="1">
      <c r="A495" s="40" t="s">
        <v>244</v>
      </c>
      <c r="B495" s="41" t="s">
        <v>104</v>
      </c>
      <c r="C495" s="42" t="s">
        <v>68</v>
      </c>
      <c r="D495" s="43">
        <v>3078.0280096075799</v>
      </c>
      <c r="E495" s="43">
        <v>0</v>
      </c>
      <c r="F495" s="44">
        <f>Table323[[#This Row],[Single Family]]+Table323[[#This Row],[2-4 Units]]+Table323[[#This Row],[&gt;4 Units]]</f>
        <v>0</v>
      </c>
      <c r="G495" s="44"/>
      <c r="H495" s="44"/>
      <c r="I495" s="44"/>
      <c r="J495" s="102">
        <v>0</v>
      </c>
      <c r="K495" s="44">
        <f>SUM(Table323[[#This Row],[Single Family ]:[&gt;4 Units ]])</f>
        <v>0</v>
      </c>
      <c r="L495" s="57"/>
      <c r="M495" s="57"/>
      <c r="N495" s="57"/>
      <c r="O495" s="46">
        <v>0</v>
      </c>
    </row>
    <row r="496" spans="1:15" s="45" customFormat="1">
      <c r="A496" s="40" t="s">
        <v>245</v>
      </c>
      <c r="B496" s="41" t="s">
        <v>104</v>
      </c>
      <c r="C496" s="42" t="s">
        <v>68</v>
      </c>
      <c r="D496" s="43">
        <v>4245.1551799712433</v>
      </c>
      <c r="E496" s="43">
        <v>858.35000000000014</v>
      </c>
      <c r="F496" s="44">
        <f>Table323[[#This Row],[Single Family]]+Table323[[#This Row],[2-4 Units]]+Table323[[#This Row],[&gt;4 Units]]</f>
        <v>1</v>
      </c>
      <c r="G496" s="44">
        <v>0</v>
      </c>
      <c r="H496" s="44">
        <v>1</v>
      </c>
      <c r="I496" s="44">
        <v>0</v>
      </c>
      <c r="J496" s="102">
        <v>458.43</v>
      </c>
      <c r="K496" s="44">
        <f>SUM(Table323[[#This Row],[Single Family ]:[&gt;4 Units ]])</f>
        <v>1</v>
      </c>
      <c r="L496" s="57">
        <v>0</v>
      </c>
      <c r="M496" s="57">
        <v>1</v>
      </c>
      <c r="N496" s="57">
        <v>0</v>
      </c>
      <c r="O496" s="46">
        <v>399.92000000000019</v>
      </c>
    </row>
    <row r="497" spans="1:15" s="45" customFormat="1">
      <c r="A497" s="40" t="s">
        <v>245</v>
      </c>
      <c r="B497" s="41" t="s">
        <v>104</v>
      </c>
      <c r="C497" s="42" t="s">
        <v>68</v>
      </c>
      <c r="D497" s="43">
        <v>0</v>
      </c>
      <c r="E497" s="43">
        <v>0</v>
      </c>
      <c r="F497" s="44">
        <f>Table323[[#This Row],[Single Family]]+Table323[[#This Row],[2-4 Units]]+Table323[[#This Row],[&gt;4 Units]]</f>
        <v>0</v>
      </c>
      <c r="G497" s="44"/>
      <c r="H497" s="44"/>
      <c r="I497" s="44"/>
      <c r="J497" s="102">
        <v>0</v>
      </c>
      <c r="K497" s="44">
        <f>SUM(Table323[[#This Row],[Single Family ]:[&gt;4 Units ]])</f>
        <v>0</v>
      </c>
      <c r="L497" s="57"/>
      <c r="M497" s="57"/>
      <c r="N497" s="57"/>
      <c r="O497" s="46">
        <v>0</v>
      </c>
    </row>
    <row r="498" spans="1:15" s="45" customFormat="1">
      <c r="A498" s="40" t="s">
        <v>246</v>
      </c>
      <c r="B498" s="41" t="s">
        <v>181</v>
      </c>
      <c r="C498" s="42" t="s">
        <v>49</v>
      </c>
      <c r="D498" s="43">
        <v>158.79045684913115</v>
      </c>
      <c r="E498" s="43">
        <v>0</v>
      </c>
      <c r="F498" s="44">
        <f>Table323[[#This Row],[Single Family]]+Table323[[#This Row],[2-4 Units]]+Table323[[#This Row],[&gt;4 Units]]</f>
        <v>0</v>
      </c>
      <c r="G498" s="44"/>
      <c r="H498" s="44"/>
      <c r="I498" s="44"/>
      <c r="J498" s="102">
        <v>0</v>
      </c>
      <c r="K498" s="44">
        <f>SUM(Table323[[#This Row],[Single Family ]:[&gt;4 Units ]])</f>
        <v>0</v>
      </c>
      <c r="L498" s="57"/>
      <c r="M498" s="57"/>
      <c r="N498" s="57"/>
      <c r="O498" s="46"/>
    </row>
    <row r="499" spans="1:15" s="45" customFormat="1">
      <c r="A499" s="40" t="s">
        <v>246</v>
      </c>
      <c r="B499" s="41" t="s">
        <v>165</v>
      </c>
      <c r="C499" s="42" t="s">
        <v>49</v>
      </c>
      <c r="D499" s="43">
        <v>69749.143292381006</v>
      </c>
      <c r="E499" s="43">
        <v>77419.95</v>
      </c>
      <c r="F499" s="44">
        <f>Table323[[#This Row],[Single Family]]+Table323[[#This Row],[2-4 Units]]+Table323[[#This Row],[&gt;4 Units]]</f>
        <v>13</v>
      </c>
      <c r="G499" s="44">
        <v>12</v>
      </c>
      <c r="H499" s="44">
        <v>1</v>
      </c>
      <c r="I499" s="44">
        <v>0</v>
      </c>
      <c r="J499" s="102">
        <v>22833.350000000002</v>
      </c>
      <c r="K499" s="44">
        <f>SUM(Table323[[#This Row],[Single Family ]:[&gt;4 Units ]])</f>
        <v>14</v>
      </c>
      <c r="L499" s="57">
        <v>10</v>
      </c>
      <c r="M499" s="57">
        <v>2</v>
      </c>
      <c r="N499" s="57">
        <v>2</v>
      </c>
      <c r="O499" s="46">
        <v>54586.599999999991</v>
      </c>
    </row>
    <row r="500" spans="1:15" s="45" customFormat="1">
      <c r="A500" s="40" t="s">
        <v>246</v>
      </c>
      <c r="B500" s="41" t="s">
        <v>165</v>
      </c>
      <c r="C500" s="42" t="s">
        <v>49</v>
      </c>
      <c r="D500" s="43">
        <v>0</v>
      </c>
      <c r="E500" s="43">
        <v>0</v>
      </c>
      <c r="F500" s="44">
        <f>Table323[[#This Row],[Single Family]]+Table323[[#This Row],[2-4 Units]]+Table323[[#This Row],[&gt;4 Units]]</f>
        <v>0</v>
      </c>
      <c r="G500" s="44"/>
      <c r="H500" s="44"/>
      <c r="I500" s="44"/>
      <c r="J500" s="102">
        <v>0</v>
      </c>
      <c r="K500" s="44">
        <f>SUM(Table323[[#This Row],[Single Family ]:[&gt;4 Units ]])</f>
        <v>0</v>
      </c>
      <c r="L500" s="57"/>
      <c r="M500" s="57"/>
      <c r="N500" s="57"/>
      <c r="O500" s="46">
        <v>0</v>
      </c>
    </row>
    <row r="501" spans="1:15" s="45" customFormat="1">
      <c r="A501" s="40" t="s">
        <v>247</v>
      </c>
      <c r="B501" s="41" t="s">
        <v>247</v>
      </c>
      <c r="C501" s="42" t="s">
        <v>45</v>
      </c>
      <c r="D501" s="43">
        <v>0</v>
      </c>
      <c r="E501" s="43">
        <v>695447.01</v>
      </c>
      <c r="F501" s="44">
        <f>Table323[[#This Row],[Single Family]]+Table323[[#This Row],[2-4 Units]]+Table323[[#This Row],[&gt;4 Units]]</f>
        <v>0</v>
      </c>
      <c r="G501" s="44"/>
      <c r="H501" s="44"/>
      <c r="I501" s="44"/>
      <c r="J501" s="102">
        <v>0</v>
      </c>
      <c r="K501" s="44">
        <f>SUM(Table323[[#This Row],[Single Family ]:[&gt;4 Units ]])</f>
        <v>0</v>
      </c>
      <c r="L501" s="57"/>
      <c r="M501" s="57"/>
      <c r="N501" s="57"/>
      <c r="O501" s="46">
        <v>0</v>
      </c>
    </row>
    <row r="502" spans="1:15" s="45" customFormat="1">
      <c r="A502" s="40" t="s">
        <v>248</v>
      </c>
      <c r="B502" s="41" t="s">
        <v>248</v>
      </c>
      <c r="C502" s="42" t="s">
        <v>45</v>
      </c>
      <c r="D502" s="43">
        <v>0</v>
      </c>
      <c r="E502" s="43">
        <v>55275</v>
      </c>
      <c r="F502" s="44">
        <f>Table323[[#This Row],[Single Family]]+Table323[[#This Row],[2-4 Units]]+Table323[[#This Row],[&gt;4 Units]]</f>
        <v>0</v>
      </c>
      <c r="G502" s="44"/>
      <c r="H502" s="44"/>
      <c r="I502" s="44"/>
      <c r="J502" s="102">
        <v>0</v>
      </c>
      <c r="K502" s="44">
        <f>SUM(Table323[[#This Row],[Single Family ]:[&gt;4 Units ]])</f>
        <v>0</v>
      </c>
      <c r="L502" s="57"/>
      <c r="M502" s="57"/>
      <c r="N502" s="57"/>
      <c r="O502" s="46">
        <v>0</v>
      </c>
    </row>
    <row r="503" spans="1:15" s="45" customFormat="1">
      <c r="A503" s="40" t="s">
        <v>249</v>
      </c>
      <c r="B503" s="41" t="s">
        <v>146</v>
      </c>
      <c r="C503" s="42" t="s">
        <v>45</v>
      </c>
      <c r="D503" s="43">
        <v>0</v>
      </c>
      <c r="E503" s="43">
        <v>387573.84000000008</v>
      </c>
      <c r="F503" s="44">
        <f>Table323[[#This Row],[Single Family]]+Table323[[#This Row],[2-4 Units]]+Table323[[#This Row],[&gt;4 Units]]</f>
        <v>0</v>
      </c>
      <c r="G503" s="44"/>
      <c r="H503" s="44"/>
      <c r="I503" s="44"/>
      <c r="J503" s="102">
        <v>0</v>
      </c>
      <c r="K503" s="44">
        <f>SUM(Table323[[#This Row],[Single Family ]:[&gt;4 Units ]])</f>
        <v>0</v>
      </c>
      <c r="L503" s="57"/>
      <c r="M503" s="57"/>
      <c r="N503" s="57"/>
      <c r="O503" s="46">
        <v>0</v>
      </c>
    </row>
    <row r="504" spans="1:15" s="45" customFormat="1">
      <c r="A504" s="40" t="s">
        <v>250</v>
      </c>
      <c r="B504" s="41" t="s">
        <v>250</v>
      </c>
      <c r="C504" s="42" t="s">
        <v>45</v>
      </c>
      <c r="D504" s="43">
        <v>0</v>
      </c>
      <c r="E504" s="43">
        <v>56961.5</v>
      </c>
      <c r="F504" s="44">
        <f>Table323[[#This Row],[Single Family]]+Table323[[#This Row],[2-4 Units]]+Table323[[#This Row],[&gt;4 Units]]</f>
        <v>0</v>
      </c>
      <c r="G504" s="44"/>
      <c r="H504" s="44"/>
      <c r="I504" s="44"/>
      <c r="J504" s="102">
        <v>0</v>
      </c>
      <c r="K504" s="44">
        <f>SUM(Table323[[#This Row],[Single Family ]:[&gt;4 Units ]])</f>
        <v>0</v>
      </c>
      <c r="L504" s="57"/>
      <c r="M504" s="57"/>
      <c r="N504" s="57"/>
      <c r="O504" s="46">
        <v>0</v>
      </c>
    </row>
    <row r="505" spans="1:15" s="45" customFormat="1">
      <c r="A505" s="40"/>
      <c r="B505" s="41"/>
      <c r="C505" s="42"/>
      <c r="D505" s="43"/>
      <c r="E505" s="43"/>
      <c r="F505" s="44">
        <f>Table323[[#This Row],[Single Family]]+Table323[[#This Row],[2-4 Units]]+Table323[[#This Row],[&gt;4 Units]]</f>
        <v>0</v>
      </c>
      <c r="G505" s="44"/>
      <c r="H505" s="44"/>
      <c r="I505" s="44"/>
      <c r="J505" s="102"/>
      <c r="K505" s="44">
        <f>SUM(Table323[[#This Row],[Single Family ]:[&gt;4 Units ]])</f>
        <v>0</v>
      </c>
      <c r="L505" s="57"/>
      <c r="M505" s="57"/>
      <c r="N505" s="57"/>
      <c r="O505" s="46"/>
    </row>
    <row r="506" spans="1:15" s="45" customFormat="1">
      <c r="A506" s="40"/>
      <c r="B506" s="41"/>
      <c r="C506" s="42"/>
      <c r="D506" s="43"/>
      <c r="E506" s="43"/>
      <c r="F506" s="44">
        <f>Table323[[#This Row],[Single Family]]+Table323[[#This Row],[2-4 Units]]+Table323[[#This Row],[&gt;4 Units]]</f>
        <v>0</v>
      </c>
      <c r="G506" s="44"/>
      <c r="H506" s="44"/>
      <c r="I506" s="44"/>
      <c r="J506" s="102"/>
      <c r="K506" s="44">
        <f>SUM(Table323[[#This Row],[Single Family ]:[&gt;4 Units ]])</f>
        <v>0</v>
      </c>
      <c r="L506" s="57"/>
      <c r="M506" s="57"/>
      <c r="N506" s="57"/>
      <c r="O506" s="46"/>
    </row>
    <row r="507" spans="1:15" s="45" customFormat="1" ht="15.75" thickBot="1">
      <c r="A507" s="49"/>
      <c r="B507" s="50"/>
      <c r="C507" s="52" t="s">
        <v>252</v>
      </c>
      <c r="D507" s="53">
        <f t="shared" ref="D507:O507" si="0">SUM(D6:D506)</f>
        <v>10037596.805089077</v>
      </c>
      <c r="E507" s="51">
        <f t="shared" si="0"/>
        <v>12095043.760000004</v>
      </c>
      <c r="F507" s="55">
        <f t="shared" si="0"/>
        <v>3967</v>
      </c>
      <c r="G507" s="54">
        <f t="shared" si="0"/>
        <v>3721</v>
      </c>
      <c r="H507" s="54">
        <f t="shared" si="0"/>
        <v>224</v>
      </c>
      <c r="I507" s="54">
        <f t="shared" si="0"/>
        <v>22</v>
      </c>
      <c r="J507" s="51">
        <f t="shared" si="0"/>
        <v>6258954.3499999968</v>
      </c>
      <c r="K507" s="54">
        <f t="shared" si="0"/>
        <v>1467</v>
      </c>
      <c r="L507" s="56">
        <f t="shared" si="0"/>
        <v>864</v>
      </c>
      <c r="M507" s="56">
        <f t="shared" si="0"/>
        <v>565</v>
      </c>
      <c r="N507" s="56">
        <f t="shared" si="0"/>
        <v>38</v>
      </c>
      <c r="O507" s="53">
        <f t="shared" si="0"/>
        <v>4581432.0599999977</v>
      </c>
    </row>
    <row r="510" spans="1:15">
      <c r="A510" s="25"/>
      <c r="B510" s="25"/>
      <c r="C510" s="25"/>
      <c r="F510" s="25"/>
      <c r="G510" s="25"/>
      <c r="H510" s="23"/>
      <c r="I510" s="25"/>
      <c r="J510" s="25"/>
      <c r="K510" s="25"/>
      <c r="L510" s="25"/>
      <c r="M510" s="25"/>
      <c r="N510" s="25"/>
      <c r="O510" s="25"/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E1C7A4-C38F-40A2-B731-4F1B1CF79EED}"/>
</file>

<file path=customXml/itemProps2.xml><?xml version="1.0" encoding="utf-8"?>
<ds:datastoreItem xmlns:ds="http://schemas.openxmlformats.org/officeDocument/2006/customXml" ds:itemID="{0535F88B-0318-4C3E-B043-29C5943E588B}"/>
</file>

<file path=customXml/itemProps3.xml><?xml version="1.0" encoding="utf-8"?>
<ds:datastoreItem xmlns:ds="http://schemas.openxmlformats.org/officeDocument/2006/customXml" ds:itemID="{291FC3C2-F06B-4B71-AE1B-DB7EBA8A6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2022-12-14T14:54:13Z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-154271100</vt:i4>
  </property>
  <property fmtid="{D5CDD505-2E9C-101B-9397-08002B2CF9AE}" pid="3" name="_NewReviewCycle">
    <vt:lpwstr/>
  </property>
  <property fmtid="{D5CDD505-2E9C-101B-9397-08002B2CF9AE}" pid="4" name="_EmailSubject">
    <vt:lpwstr>UI Equitable Distribution filed today</vt:lpwstr>
  </property>
  <property fmtid="{D5CDD505-2E9C-101B-9397-08002B2CF9AE}" pid="5" name="_AuthorEmail">
    <vt:lpwstr>Brian.Sullivan@uinet.com</vt:lpwstr>
  </property>
  <property fmtid="{D5CDD505-2E9C-101B-9397-08002B2CF9AE}" pid="6" name="_AuthorEmailDisplayName">
    <vt:lpwstr>BRIAN SULLIVAN</vt:lpwstr>
  </property>
  <property fmtid="{D5CDD505-2E9C-101B-9397-08002B2CF9AE}" pid="7" name="_PreviousAdHocReviewCycleID">
    <vt:i4>-1816893417</vt:i4>
  </property>
  <property fmtid="{D5CDD505-2E9C-101B-9397-08002B2CF9AE}" pid="9" name="ContentTypeId">
    <vt:lpwstr>0x010100B2F7BD22DB32E54A9D444E2614F545ED</vt:lpwstr>
  </property>
  <property fmtid="{D5CDD505-2E9C-101B-9397-08002B2CF9AE}" pid="10" name="MSIP_Label_019c027e-33b7-45fc-a572-8ffa5d09ec36_Enabled">
    <vt:lpwstr>true</vt:lpwstr>
  </property>
  <property fmtid="{D5CDD505-2E9C-101B-9397-08002B2CF9AE}" pid="11" name="MSIP_Label_019c027e-33b7-45fc-a572-8ffa5d09ec36_SetDate">
    <vt:lpwstr>2022-07-01T12:27:12Z</vt:lpwstr>
  </property>
  <property fmtid="{D5CDD505-2E9C-101B-9397-08002B2CF9AE}" pid="12" name="MSIP_Label_019c027e-33b7-45fc-a572-8ffa5d09ec36_Method">
    <vt:lpwstr>Standard</vt:lpwstr>
  </property>
  <property fmtid="{D5CDD505-2E9C-101B-9397-08002B2CF9AE}" pid="13" name="MSIP_Label_019c027e-33b7-45fc-a572-8ffa5d09ec36_Name">
    <vt:lpwstr>Internal Use</vt:lpwstr>
  </property>
  <property fmtid="{D5CDD505-2E9C-101B-9397-08002B2CF9AE}" pid="14" name="MSIP_Label_019c027e-33b7-45fc-a572-8ffa5d09ec36_SiteId">
    <vt:lpwstr>031a09bc-a2bf-44df-888e-4e09355b7a24</vt:lpwstr>
  </property>
  <property fmtid="{D5CDD505-2E9C-101B-9397-08002B2CF9AE}" pid="15" name="MSIP_Label_019c027e-33b7-45fc-a572-8ffa5d09ec36_ActionId">
    <vt:lpwstr>748bcf41-f634-4503-acb9-c625a14b64be</vt:lpwstr>
  </property>
  <property fmtid="{D5CDD505-2E9C-101B-9397-08002B2CF9AE}" pid="16" name="MSIP_Label_019c027e-33b7-45fc-a572-8ffa5d09ec36_ContentBits">
    <vt:lpwstr>2</vt:lpwstr>
  </property>
  <property fmtid="{D5CDD505-2E9C-101B-9397-08002B2CF9AE}" pid="17" name="MediaServiceImageTags">
    <vt:lpwstr/>
  </property>
</Properties>
</file>