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下载文件\2024下\excel\"/>
    </mc:Choice>
  </mc:AlternateContent>
  <xr:revisionPtr revIDLastSave="0" documentId="13_ncr:1_{B9C2D059-9E0F-4454-A823-BCE33D693865}" xr6:coauthVersionLast="47" xr6:coauthVersionMax="47" xr10:uidLastSave="{00000000-0000-0000-0000-000000000000}"/>
  <workbookProtection workbookAlgorithmName="SHA-512" workbookHashValue="tot8lRHlf7Rm2KHwDQWNM3M3rDDJnL2/7DWN303OUt16I4nzj1jN35KvmQZqC8WNKZ90i6eb0rc/3UlvqbxMcQ==" workbookSaltValue="md1Chx9kPfwVoGV7aUIf2A==" workbookSpinCount="100000" lockStructure="1"/>
  <bookViews>
    <workbookView xWindow="-110" yWindow="-110" windowWidth="19420" windowHeight="10420" activeTab="5" xr2:uid="{00000000-000D-0000-FFFF-FFFF00000000}"/>
  </bookViews>
  <sheets>
    <sheet name="客户列表  " sheetId="7" r:id="rId1"/>
    <sheet name="供应商列表" sheetId="6" r:id="rId2"/>
    <sheet name="产品品种" sheetId="1" r:id="rId3"/>
    <sheet name="入库记录" sheetId="2" r:id="rId4"/>
    <sheet name="出库记录 " sheetId="5" r:id="rId5"/>
    <sheet name="进销存自动统计" sheetId="8" r:id="rId6"/>
  </sheets>
  <externalReferences>
    <externalReference r:id="rId7"/>
  </externalReferences>
  <definedNames>
    <definedName name="产品品种">[1]产品品种!$A$1:$E$15</definedName>
  </definedNames>
  <calcPr calcId="191029"/>
</workbook>
</file>

<file path=xl/calcChain.xml><?xml version="1.0" encoding="utf-8"?>
<calcChain xmlns="http://schemas.openxmlformats.org/spreadsheetml/2006/main">
  <c r="AA29" i="8" l="1"/>
  <c r="Y29" i="8"/>
  <c r="S29" i="8"/>
  <c r="Q29" i="8"/>
  <c r="O29" i="8"/>
  <c r="M29" i="8"/>
  <c r="K29" i="8"/>
  <c r="I29" i="8"/>
  <c r="AA27" i="8"/>
  <c r="Y27" i="8"/>
  <c r="S27" i="8"/>
  <c r="Q27" i="8"/>
  <c r="O27" i="8"/>
  <c r="M27" i="8"/>
  <c r="K27" i="8"/>
  <c r="I27" i="8"/>
  <c r="AA25" i="8"/>
  <c r="Y25" i="8"/>
  <c r="S25" i="8"/>
  <c r="Q25" i="8"/>
  <c r="O25" i="8"/>
  <c r="M25" i="8"/>
  <c r="K25" i="8"/>
  <c r="I25" i="8"/>
  <c r="AA23" i="8"/>
  <c r="Y23" i="8"/>
  <c r="S23" i="8"/>
  <c r="Q23" i="8"/>
  <c r="O23" i="8"/>
  <c r="M23" i="8"/>
  <c r="K23" i="8"/>
  <c r="I23" i="8"/>
  <c r="AA21" i="8"/>
  <c r="Y21" i="8"/>
  <c r="S21" i="8"/>
  <c r="Q21" i="8"/>
  <c r="O21" i="8"/>
  <c r="M21" i="8"/>
  <c r="K21" i="8"/>
  <c r="I21" i="8"/>
  <c r="AA19" i="8"/>
  <c r="Y19" i="8"/>
  <c r="S19" i="8"/>
  <c r="Q19" i="8"/>
  <c r="O19" i="8"/>
  <c r="M19" i="8"/>
  <c r="K19" i="8"/>
  <c r="I19" i="8"/>
  <c r="AA17" i="8"/>
  <c r="Y17" i="8"/>
  <c r="S17" i="8"/>
  <c r="Q17" i="8"/>
  <c r="O17" i="8"/>
  <c r="M17" i="8"/>
  <c r="K17" i="8"/>
  <c r="I17" i="8"/>
  <c r="AA15" i="8"/>
  <c r="Y15" i="8"/>
  <c r="S15" i="8"/>
  <c r="Q15" i="8"/>
  <c r="O15" i="8"/>
  <c r="M15" i="8"/>
  <c r="K15" i="8"/>
  <c r="I15" i="8"/>
  <c r="AA13" i="8"/>
  <c r="Y13" i="8"/>
  <c r="S13" i="8"/>
  <c r="Q13" i="8"/>
  <c r="O13" i="8"/>
  <c r="M13" i="8"/>
  <c r="K13" i="8"/>
  <c r="I13" i="8"/>
  <c r="AA11" i="8"/>
  <c r="Y11" i="8"/>
  <c r="S11" i="8"/>
  <c r="Q11" i="8"/>
  <c r="O11" i="8"/>
  <c r="M11" i="8"/>
  <c r="K11" i="8"/>
  <c r="I11" i="8"/>
  <c r="AA9" i="8"/>
  <c r="Y9" i="8"/>
  <c r="S9" i="8"/>
  <c r="Q9" i="8"/>
  <c r="O9" i="8"/>
  <c r="M9" i="8"/>
  <c r="K9" i="8"/>
  <c r="I9" i="8"/>
  <c r="AA7" i="8"/>
  <c r="Y7" i="8"/>
  <c r="S7" i="8"/>
  <c r="Q7" i="8"/>
  <c r="O7" i="8"/>
  <c r="M7" i="8"/>
  <c r="K7" i="8"/>
  <c r="I7" i="8"/>
  <c r="AA5" i="8"/>
  <c r="Y5" i="8"/>
  <c r="S5" i="8"/>
  <c r="Q5" i="8"/>
  <c r="O5" i="8"/>
  <c r="M5" i="8"/>
  <c r="K5" i="8"/>
  <c r="I5" i="8"/>
  <c r="K54" i="5"/>
  <c r="F54" i="5"/>
  <c r="E54" i="5"/>
  <c r="D54" i="5"/>
  <c r="C54" i="5"/>
  <c r="K53" i="5"/>
  <c r="F53" i="5"/>
  <c r="E53" i="5"/>
  <c r="D53" i="5"/>
  <c r="C53" i="5"/>
  <c r="K52" i="5"/>
  <c r="F52" i="5"/>
  <c r="E52" i="5"/>
  <c r="D52" i="5"/>
  <c r="C52" i="5"/>
  <c r="K51" i="5"/>
  <c r="F51" i="5"/>
  <c r="E51" i="5"/>
  <c r="D51" i="5"/>
  <c r="C51" i="5"/>
  <c r="K50" i="5"/>
  <c r="F50" i="5"/>
  <c r="E50" i="5"/>
  <c r="D50" i="5"/>
  <c r="C50" i="5"/>
  <c r="K49" i="5"/>
  <c r="F49" i="5"/>
  <c r="E49" i="5"/>
  <c r="D49" i="5"/>
  <c r="C49" i="5"/>
  <c r="K48" i="5"/>
  <c r="F48" i="5"/>
  <c r="E48" i="5"/>
  <c r="D48" i="5"/>
  <c r="C48" i="5"/>
  <c r="K47" i="5"/>
  <c r="F47" i="5"/>
  <c r="E47" i="5"/>
  <c r="D47" i="5"/>
  <c r="C47" i="5"/>
  <c r="K46" i="5"/>
  <c r="F46" i="5"/>
  <c r="E46" i="5"/>
  <c r="D46" i="5"/>
  <c r="C46" i="5"/>
  <c r="K45" i="5"/>
  <c r="F45" i="5"/>
  <c r="E45" i="5"/>
  <c r="D45" i="5"/>
  <c r="C45" i="5"/>
  <c r="K44" i="5"/>
  <c r="F44" i="5"/>
  <c r="E44" i="5"/>
  <c r="D44" i="5"/>
  <c r="C44" i="5"/>
  <c r="K43" i="5"/>
  <c r="F43" i="5"/>
  <c r="E43" i="5"/>
  <c r="D43" i="5"/>
  <c r="C43" i="5"/>
  <c r="K42" i="5"/>
  <c r="F42" i="5"/>
  <c r="E42" i="5"/>
  <c r="D42" i="5"/>
  <c r="C42" i="5"/>
  <c r="K41" i="5"/>
  <c r="F41" i="5"/>
  <c r="E41" i="5"/>
  <c r="D41" i="5"/>
  <c r="C41" i="5"/>
  <c r="K40" i="5"/>
  <c r="F40" i="5"/>
  <c r="E40" i="5"/>
  <c r="D40" i="5"/>
  <c r="C40" i="5"/>
  <c r="K39" i="5"/>
  <c r="F39" i="5"/>
  <c r="E39" i="5"/>
  <c r="D39" i="5"/>
  <c r="C39" i="5"/>
  <c r="K38" i="5"/>
  <c r="F38" i="5"/>
  <c r="E38" i="5"/>
  <c r="D38" i="5"/>
  <c r="C38" i="5"/>
  <c r="K37" i="5"/>
  <c r="F37" i="5"/>
  <c r="E37" i="5"/>
  <c r="D37" i="5"/>
  <c r="C37" i="5"/>
  <c r="K36" i="5"/>
  <c r="F36" i="5"/>
  <c r="E36" i="5"/>
  <c r="D36" i="5"/>
  <c r="C36" i="5"/>
  <c r="K35" i="5"/>
  <c r="F35" i="5"/>
  <c r="E35" i="5"/>
  <c r="D35" i="5"/>
  <c r="C35" i="5"/>
  <c r="K34" i="5"/>
  <c r="F34" i="5"/>
  <c r="E34" i="5"/>
  <c r="D34" i="5"/>
  <c r="C34" i="5"/>
  <c r="K33" i="5"/>
  <c r="F33" i="5"/>
  <c r="E33" i="5"/>
  <c r="D33" i="5"/>
  <c r="C33" i="5"/>
  <c r="K32" i="5"/>
  <c r="F32" i="5"/>
  <c r="E32" i="5"/>
  <c r="D32" i="5"/>
  <c r="C32" i="5"/>
  <c r="K31" i="5"/>
  <c r="F31" i="5"/>
  <c r="E31" i="5"/>
  <c r="D31" i="5"/>
  <c r="C31" i="5"/>
  <c r="K30" i="5"/>
  <c r="F30" i="5"/>
  <c r="E30" i="5"/>
  <c r="D30" i="5"/>
  <c r="C30" i="5"/>
  <c r="K29" i="5"/>
  <c r="F29" i="5"/>
  <c r="E29" i="5"/>
  <c r="D29" i="5"/>
  <c r="C29" i="5"/>
  <c r="K28" i="5"/>
  <c r="F28" i="5"/>
  <c r="E28" i="5"/>
  <c r="D28" i="5"/>
  <c r="C28" i="5"/>
  <c r="K27" i="5"/>
  <c r="F27" i="5"/>
  <c r="E27" i="5"/>
  <c r="D27" i="5"/>
  <c r="C27" i="5"/>
  <c r="K26" i="5"/>
  <c r="F26" i="5"/>
  <c r="E26" i="5"/>
  <c r="D26" i="5"/>
  <c r="C26" i="5"/>
  <c r="K25" i="5"/>
  <c r="F25" i="5"/>
  <c r="E25" i="5"/>
  <c r="D25" i="5"/>
  <c r="C25" i="5"/>
  <c r="K24" i="5"/>
  <c r="F24" i="5"/>
  <c r="E24" i="5"/>
  <c r="D24" i="5"/>
  <c r="C24" i="5"/>
  <c r="K23" i="5"/>
  <c r="F23" i="5"/>
  <c r="E23" i="5"/>
  <c r="D23" i="5"/>
  <c r="C23" i="5"/>
  <c r="K22" i="5"/>
  <c r="F22" i="5"/>
  <c r="E22" i="5"/>
  <c r="D22" i="5"/>
  <c r="C22" i="5"/>
  <c r="K21" i="5"/>
  <c r="F21" i="5"/>
  <c r="E21" i="5"/>
  <c r="D21" i="5"/>
  <c r="C21" i="5"/>
  <c r="K20" i="5"/>
  <c r="F20" i="5"/>
  <c r="E20" i="5"/>
  <c r="D20" i="5"/>
  <c r="C20" i="5"/>
  <c r="K19" i="5"/>
  <c r="F19" i="5"/>
  <c r="E19" i="5"/>
  <c r="D19" i="5"/>
  <c r="C19" i="5"/>
  <c r="K18" i="5"/>
  <c r="F18" i="5"/>
  <c r="E18" i="5"/>
  <c r="D18" i="5"/>
  <c r="C18" i="5"/>
  <c r="K17" i="5"/>
  <c r="F17" i="5"/>
  <c r="E17" i="5"/>
  <c r="D17" i="5"/>
  <c r="C17" i="5"/>
  <c r="K16" i="5"/>
  <c r="F16" i="5"/>
  <c r="E16" i="5"/>
  <c r="D16" i="5"/>
  <c r="C16" i="5"/>
  <c r="K15" i="5"/>
  <c r="F15" i="5"/>
  <c r="E15" i="5"/>
  <c r="D15" i="5"/>
  <c r="C15" i="5"/>
  <c r="K14" i="5"/>
  <c r="F14" i="5"/>
  <c r="E14" i="5"/>
  <c r="D14" i="5"/>
  <c r="C14" i="5"/>
  <c r="K13" i="5"/>
  <c r="F13" i="5"/>
  <c r="E13" i="5"/>
  <c r="D13" i="5"/>
  <c r="C13" i="5"/>
  <c r="K12" i="5"/>
  <c r="F12" i="5"/>
  <c r="E12" i="5"/>
  <c r="D12" i="5"/>
  <c r="C12" i="5"/>
  <c r="K11" i="5"/>
  <c r="F11" i="5"/>
  <c r="E11" i="5"/>
  <c r="D11" i="5"/>
  <c r="C11" i="5"/>
  <c r="K10" i="5"/>
  <c r="F10" i="5"/>
  <c r="E10" i="5"/>
  <c r="D10" i="5"/>
  <c r="C10" i="5"/>
  <c r="K9" i="5"/>
  <c r="F9" i="5"/>
  <c r="E9" i="5"/>
  <c r="D9" i="5"/>
  <c r="C9" i="5"/>
  <c r="K8" i="5"/>
  <c r="F8" i="5"/>
  <c r="E8" i="5"/>
  <c r="D8" i="5"/>
  <c r="C8" i="5"/>
  <c r="K7" i="5"/>
  <c r="F7" i="5"/>
  <c r="E7" i="5"/>
  <c r="D7" i="5"/>
  <c r="C7" i="5"/>
  <c r="K6" i="5"/>
  <c r="F6" i="5"/>
  <c r="E6" i="5"/>
  <c r="D6" i="5"/>
  <c r="C6" i="5"/>
  <c r="K5" i="5"/>
  <c r="F5" i="5"/>
  <c r="E5" i="5"/>
  <c r="D5" i="5"/>
  <c r="C5" i="5"/>
  <c r="K4" i="5"/>
  <c r="F4" i="5"/>
  <c r="E4" i="5"/>
  <c r="D4" i="5"/>
  <c r="C4" i="5"/>
  <c r="K3" i="5"/>
  <c r="F3" i="5"/>
  <c r="E3" i="5"/>
  <c r="D3" i="5"/>
  <c r="C3" i="5"/>
  <c r="K2" i="5"/>
  <c r="F2" i="5"/>
  <c r="E2" i="5"/>
  <c r="D2" i="5"/>
  <c r="C2" i="5"/>
  <c r="A2" i="5"/>
  <c r="A3" i="5" s="1"/>
  <c r="K35" i="2"/>
  <c r="F35" i="2"/>
  <c r="E35" i="2"/>
  <c r="D35" i="2"/>
  <c r="C35" i="2"/>
  <c r="K34" i="2"/>
  <c r="F34" i="2"/>
  <c r="E34" i="2"/>
  <c r="D34" i="2"/>
  <c r="C34" i="2"/>
  <c r="K33" i="2"/>
  <c r="F33" i="2"/>
  <c r="E33" i="2"/>
  <c r="D33" i="2"/>
  <c r="C33" i="2"/>
  <c r="K32" i="2"/>
  <c r="F32" i="2"/>
  <c r="E32" i="2"/>
  <c r="D32" i="2"/>
  <c r="C32" i="2"/>
  <c r="K31" i="2"/>
  <c r="F31" i="2"/>
  <c r="E31" i="2"/>
  <c r="D31" i="2"/>
  <c r="C31" i="2"/>
  <c r="K30" i="2"/>
  <c r="F30" i="2"/>
  <c r="E30" i="2"/>
  <c r="D30" i="2"/>
  <c r="C30" i="2"/>
  <c r="K29" i="2"/>
  <c r="F29" i="2"/>
  <c r="E29" i="2"/>
  <c r="D29" i="2"/>
  <c r="C29" i="2"/>
  <c r="K28" i="2"/>
  <c r="F28" i="2"/>
  <c r="E28" i="2"/>
  <c r="D28" i="2"/>
  <c r="C28" i="2"/>
  <c r="K27" i="2"/>
  <c r="F27" i="2"/>
  <c r="E27" i="2"/>
  <c r="D27" i="2"/>
  <c r="C27" i="2"/>
  <c r="K26" i="2"/>
  <c r="F26" i="2"/>
  <c r="E26" i="2"/>
  <c r="D26" i="2"/>
  <c r="C26" i="2"/>
  <c r="K25" i="2"/>
  <c r="F25" i="2"/>
  <c r="E25" i="2"/>
  <c r="D25" i="2"/>
  <c r="C25" i="2"/>
  <c r="K24" i="2"/>
  <c r="F24" i="2"/>
  <c r="E24" i="2"/>
  <c r="D24" i="2"/>
  <c r="C24" i="2"/>
  <c r="K23" i="2"/>
  <c r="F23" i="2"/>
  <c r="E23" i="2"/>
  <c r="D23" i="2"/>
  <c r="C23" i="2"/>
  <c r="K22" i="2"/>
  <c r="F22" i="2"/>
  <c r="E22" i="2"/>
  <c r="D22" i="2"/>
  <c r="C22" i="2"/>
  <c r="K21" i="2"/>
  <c r="F21" i="2"/>
  <c r="E21" i="2"/>
  <c r="D21" i="2"/>
  <c r="C21" i="2"/>
  <c r="K20" i="2"/>
  <c r="F20" i="2"/>
  <c r="E20" i="2"/>
  <c r="D20" i="2"/>
  <c r="C20" i="2"/>
  <c r="K19" i="2"/>
  <c r="F19" i="2"/>
  <c r="E19" i="2"/>
  <c r="D19" i="2"/>
  <c r="C19" i="2"/>
  <c r="K18" i="2"/>
  <c r="F18" i="2"/>
  <c r="E18" i="2"/>
  <c r="D18" i="2"/>
  <c r="C18" i="2"/>
  <c r="K17" i="2"/>
  <c r="F17" i="2"/>
  <c r="E17" i="2"/>
  <c r="D17" i="2"/>
  <c r="C17" i="2"/>
  <c r="K16" i="2"/>
  <c r="F16" i="2"/>
  <c r="E16" i="2"/>
  <c r="D16" i="2"/>
  <c r="C16" i="2"/>
  <c r="K15" i="2"/>
  <c r="F15" i="2"/>
  <c r="E15" i="2"/>
  <c r="D15" i="2"/>
  <c r="C15" i="2"/>
  <c r="K14" i="2"/>
  <c r="F14" i="2"/>
  <c r="E14" i="2"/>
  <c r="D14" i="2"/>
  <c r="C14" i="2"/>
  <c r="K13" i="2"/>
  <c r="F13" i="2"/>
  <c r="E13" i="2"/>
  <c r="D13" i="2"/>
  <c r="C13" i="2"/>
  <c r="K12" i="2"/>
  <c r="F12" i="2"/>
  <c r="E12" i="2"/>
  <c r="D12" i="2"/>
  <c r="C12" i="2"/>
  <c r="K11" i="2"/>
  <c r="F11" i="2"/>
  <c r="E11" i="2"/>
  <c r="D11" i="2"/>
  <c r="C11" i="2"/>
  <c r="K10" i="2"/>
  <c r="F10" i="2"/>
  <c r="E10" i="2"/>
  <c r="D10" i="2"/>
  <c r="C10" i="2"/>
  <c r="K9" i="2"/>
  <c r="F9" i="2"/>
  <c r="E9" i="2"/>
  <c r="D9" i="2"/>
  <c r="C9" i="2"/>
  <c r="K8" i="2"/>
  <c r="F8" i="2"/>
  <c r="E8" i="2"/>
  <c r="D8" i="2"/>
  <c r="C8" i="2"/>
  <c r="K7" i="2"/>
  <c r="F7" i="2"/>
  <c r="E7" i="2"/>
  <c r="D7" i="2"/>
  <c r="C7" i="2"/>
  <c r="K6" i="2"/>
  <c r="F6" i="2"/>
  <c r="E6" i="2"/>
  <c r="D6" i="2"/>
  <c r="C6" i="2"/>
  <c r="K5" i="2"/>
  <c r="F5" i="2"/>
  <c r="E5" i="2"/>
  <c r="D5" i="2"/>
  <c r="C5" i="2"/>
  <c r="K4" i="2"/>
  <c r="F4" i="2"/>
  <c r="E4" i="2"/>
  <c r="D4" i="2"/>
  <c r="C4" i="2"/>
  <c r="K3" i="2"/>
  <c r="F3" i="2"/>
  <c r="E3" i="2"/>
  <c r="D3" i="2"/>
  <c r="C3" i="2"/>
  <c r="K2" i="2"/>
  <c r="F2" i="2"/>
  <c r="E2" i="2"/>
  <c r="D2" i="2"/>
  <c r="C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l="1"/>
  <c r="A35" i="5" s="1"/>
  <c r="A36" i="5" s="1"/>
  <c r="A37" i="5" s="1"/>
  <c r="A38" i="5"/>
  <c r="A39" i="5" s="1"/>
  <c r="A40" i="5" s="1"/>
  <c r="A41" i="5" s="1"/>
  <c r="A42" i="5" s="1"/>
  <c r="A47" i="5" l="1"/>
  <c r="A48" i="5" s="1"/>
  <c r="A49" i="5" s="1"/>
  <c r="A50" i="5" s="1"/>
  <c r="A51" i="5" s="1"/>
  <c r="A52" i="5" s="1"/>
  <c r="A53" i="5" s="1"/>
  <c r="A54" i="5" s="1"/>
  <c r="A43" i="5"/>
  <c r="A44" i="5" s="1"/>
  <c r="A45" i="5" s="1"/>
  <c r="A46" i="5" s="1"/>
</calcChain>
</file>

<file path=xl/sharedStrings.xml><?xml version="1.0" encoding="utf-8"?>
<sst xmlns="http://schemas.openxmlformats.org/spreadsheetml/2006/main" count="420" uniqueCount="100">
  <si>
    <t>A饲料公司客户一览表</t>
  </si>
  <si>
    <t>编码</t>
  </si>
  <si>
    <t>客户名称</t>
  </si>
  <si>
    <t>信用等级</t>
  </si>
  <si>
    <t>信用期限</t>
  </si>
  <si>
    <t>001</t>
  </si>
  <si>
    <t>长沙地区总经销</t>
  </si>
  <si>
    <t>002</t>
  </si>
  <si>
    <t>岳阳地区总经销</t>
  </si>
  <si>
    <t>003</t>
  </si>
  <si>
    <t>娄底地区总经销</t>
  </si>
  <si>
    <t>004</t>
  </si>
  <si>
    <t>邵阳地区总经销</t>
  </si>
  <si>
    <t>005</t>
  </si>
  <si>
    <t>湘潭地区总经销</t>
  </si>
  <si>
    <t>006</t>
  </si>
  <si>
    <t>郴州地区总经销</t>
  </si>
  <si>
    <t>007</t>
  </si>
  <si>
    <t>武冈地区总经销</t>
  </si>
  <si>
    <t>008</t>
  </si>
  <si>
    <t>武汉地区总经销</t>
  </si>
  <si>
    <t>009</t>
  </si>
  <si>
    <t>黄石地区总经销</t>
  </si>
  <si>
    <t>010</t>
  </si>
  <si>
    <t>襄樊地区总经销</t>
  </si>
  <si>
    <t>A饲料公司供应商一览表</t>
  </si>
  <si>
    <t>A公司</t>
  </si>
  <si>
    <t>B公司</t>
  </si>
  <si>
    <t>C公司</t>
  </si>
  <si>
    <t>D公司</t>
  </si>
  <si>
    <t>E公司</t>
  </si>
  <si>
    <t>F公司</t>
  </si>
  <si>
    <t>G公司</t>
  </si>
  <si>
    <t>H公司</t>
  </si>
  <si>
    <t>I公司</t>
  </si>
  <si>
    <t>J公司</t>
  </si>
  <si>
    <t>A饲料公司产品品种一览表</t>
  </si>
  <si>
    <t>品种</t>
  </si>
  <si>
    <t>名称</t>
  </si>
  <si>
    <t>单位</t>
  </si>
  <si>
    <t>单价（元）</t>
  </si>
  <si>
    <t>A-001</t>
  </si>
  <si>
    <t>原材料</t>
  </si>
  <si>
    <t>玉米</t>
  </si>
  <si>
    <t>斤</t>
  </si>
  <si>
    <t>A-002</t>
  </si>
  <si>
    <t>豆粕</t>
  </si>
  <si>
    <t>A-003</t>
  </si>
  <si>
    <t>麸皮</t>
  </si>
  <si>
    <t>A-004</t>
  </si>
  <si>
    <t>鱼粉</t>
  </si>
  <si>
    <t>B-001</t>
  </si>
  <si>
    <t>营养性和非营养性添加剂</t>
  </si>
  <si>
    <t>蛋氨酸</t>
  </si>
  <si>
    <t>B-002</t>
  </si>
  <si>
    <t>合成赖氨酸</t>
  </si>
  <si>
    <t>B-003</t>
  </si>
  <si>
    <t>抗氧化剂</t>
  </si>
  <si>
    <t>袋</t>
  </si>
  <si>
    <t>C-001</t>
  </si>
  <si>
    <t>矿物质类</t>
  </si>
  <si>
    <t xml:space="preserve">磷酸氢钙 </t>
  </si>
  <si>
    <t>C-002</t>
  </si>
  <si>
    <t>碳酸钙</t>
  </si>
  <si>
    <t>C-003</t>
  </si>
  <si>
    <t>食盐</t>
  </si>
  <si>
    <t>Z-001</t>
  </si>
  <si>
    <t>猪饲料</t>
  </si>
  <si>
    <t>60斤-猪饲料</t>
  </si>
  <si>
    <t>Z-002</t>
  </si>
  <si>
    <t>80斤-猪饲料</t>
  </si>
  <si>
    <t>Z-003</t>
  </si>
  <si>
    <t>100斤-猪饲料</t>
  </si>
  <si>
    <t>日期</t>
  </si>
  <si>
    <t>单价</t>
  </si>
  <si>
    <t>入库来源</t>
  </si>
  <si>
    <t>供应商名称</t>
  </si>
  <si>
    <t>内部产出部门</t>
  </si>
  <si>
    <t>入库数量</t>
  </si>
  <si>
    <t>入库金额</t>
  </si>
  <si>
    <t>外部购买</t>
  </si>
  <si>
    <t xml:space="preserve"> </t>
  </si>
  <si>
    <t>内部生产</t>
  </si>
  <si>
    <t>生产一车间</t>
  </si>
  <si>
    <t>出库去向</t>
  </si>
  <si>
    <t>内部领用部门</t>
  </si>
  <si>
    <t>出库数量</t>
  </si>
  <si>
    <t>出库金额</t>
  </si>
  <si>
    <t>内部领用</t>
  </si>
  <si>
    <t>对外销售</t>
  </si>
  <si>
    <t>库存统计</t>
  </si>
  <si>
    <t>期初余量</t>
  </si>
  <si>
    <t>期初余额</t>
  </si>
  <si>
    <t>结余数量</t>
  </si>
  <si>
    <t>结余金额</t>
  </si>
  <si>
    <t>最低存量</t>
  </si>
  <si>
    <t>最高库存</t>
  </si>
  <si>
    <t>进货预警</t>
  </si>
  <si>
    <t>去库存预警</t>
  </si>
  <si>
    <t>产成品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</si>
</sst>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theme="3"/>
        </patternFill>
      </fill>
    </dxf>
    <dxf>
      <font>
        <color theme="3"/>
      </font>
      <fill>
        <patternFill patternType="none"/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产品品种"/>
      <sheetName val="出入库记录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workbookViewId="0">
      <selection activeCell="E6" sqref="E6"/>
    </sheetView>
  </sheetViews>
  <sheetFormatPr defaultColWidth="9" defaultRowHeight="14" x14ac:dyDescent="0.25"/>
  <cols>
    <col min="2" max="2" width="14.81640625" style="20" customWidth="1"/>
    <col min="3" max="3" width="17.36328125" customWidth="1"/>
    <col min="4" max="4" width="16.6328125" customWidth="1"/>
    <col min="5" max="5" width="14.81640625" customWidth="1"/>
  </cols>
  <sheetData>
    <row r="1" spans="2:5" ht="21" x14ac:dyDescent="0.25">
      <c r="B1" s="17"/>
      <c r="C1" s="14" t="s">
        <v>0</v>
      </c>
      <c r="D1" s="14"/>
      <c r="E1" s="14"/>
    </row>
    <row r="2" spans="2:5" ht="15" x14ac:dyDescent="0.25">
      <c r="B2" s="18" t="s">
        <v>1</v>
      </c>
      <c r="C2" s="15" t="s">
        <v>2</v>
      </c>
      <c r="D2" s="15" t="s">
        <v>3</v>
      </c>
      <c r="E2" s="15" t="s">
        <v>4</v>
      </c>
    </row>
    <row r="3" spans="2:5" ht="15" x14ac:dyDescent="0.25">
      <c r="B3" s="18" t="s">
        <v>5</v>
      </c>
      <c r="C3" s="15" t="s">
        <v>6</v>
      </c>
      <c r="D3" s="15"/>
      <c r="E3" s="15"/>
    </row>
    <row r="4" spans="2:5" ht="15" x14ac:dyDescent="0.25">
      <c r="B4" s="18" t="s">
        <v>7</v>
      </c>
      <c r="C4" s="15" t="s">
        <v>8</v>
      </c>
      <c r="D4" s="15"/>
      <c r="E4" s="15"/>
    </row>
    <row r="5" spans="2:5" ht="15" x14ac:dyDescent="0.25">
      <c r="B5" s="18" t="s">
        <v>9</v>
      </c>
      <c r="C5" s="15" t="s">
        <v>10</v>
      </c>
      <c r="D5" s="15"/>
      <c r="E5" s="15"/>
    </row>
    <row r="6" spans="2:5" ht="15" x14ac:dyDescent="0.25">
      <c r="B6" s="18" t="s">
        <v>11</v>
      </c>
      <c r="C6" s="15" t="s">
        <v>12</v>
      </c>
      <c r="D6" s="15"/>
      <c r="E6" s="15"/>
    </row>
    <row r="7" spans="2:5" ht="15" x14ac:dyDescent="0.25">
      <c r="B7" s="18" t="s">
        <v>13</v>
      </c>
      <c r="C7" s="15" t="s">
        <v>14</v>
      </c>
      <c r="D7" s="15"/>
      <c r="E7" s="15"/>
    </row>
    <row r="8" spans="2:5" ht="15" x14ac:dyDescent="0.25">
      <c r="B8" s="18" t="s">
        <v>15</v>
      </c>
      <c r="C8" s="15" t="s">
        <v>16</v>
      </c>
      <c r="D8" s="15"/>
      <c r="E8" s="15"/>
    </row>
    <row r="9" spans="2:5" ht="15" x14ac:dyDescent="0.25">
      <c r="B9" s="18" t="s">
        <v>17</v>
      </c>
      <c r="C9" s="15" t="s">
        <v>18</v>
      </c>
      <c r="D9" s="15"/>
      <c r="E9" s="15"/>
    </row>
    <row r="10" spans="2:5" ht="15" x14ac:dyDescent="0.25">
      <c r="B10" s="18" t="s">
        <v>19</v>
      </c>
      <c r="C10" s="15" t="s">
        <v>20</v>
      </c>
      <c r="D10" s="15"/>
      <c r="E10" s="15"/>
    </row>
    <row r="11" spans="2:5" ht="15" x14ac:dyDescent="0.25">
      <c r="B11" s="18" t="s">
        <v>21</v>
      </c>
      <c r="C11" s="15" t="s">
        <v>22</v>
      </c>
      <c r="D11" s="15"/>
      <c r="E11" s="15"/>
    </row>
    <row r="12" spans="2:5" ht="15" x14ac:dyDescent="0.25">
      <c r="B12" s="18" t="s">
        <v>23</v>
      </c>
      <c r="C12" s="15" t="s">
        <v>24</v>
      </c>
      <c r="D12" s="15"/>
      <c r="E12" s="15"/>
    </row>
  </sheetData>
  <sheetProtection algorithmName="SHA-512" hashValue="VxGD48Wc1HdsKXp5XXJk4RrFzWCvjWOejiwNTgt/JQTwc3UO2WvrET5C9BaRkp31lMNK70rBEdwm86+Lk3Cp+A==" saltValue="hl24hRkxs3r60g7i+F4xLg==" spinCount="100000" sheet="1" objects="1" scenarios="1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B27" sqref="B27"/>
    </sheetView>
  </sheetViews>
  <sheetFormatPr defaultColWidth="9" defaultRowHeight="14" x14ac:dyDescent="0.25"/>
  <cols>
    <col min="2" max="2" width="19" customWidth="1"/>
    <col min="3" max="3" width="19" style="16" customWidth="1"/>
    <col min="4" max="4" width="19" customWidth="1"/>
  </cols>
  <sheetData>
    <row r="1" spans="2:4" ht="21" x14ac:dyDescent="0.25">
      <c r="B1" s="14"/>
      <c r="C1" s="17" t="s">
        <v>25</v>
      </c>
      <c r="D1" s="14"/>
    </row>
    <row r="2" spans="2:4" ht="15" x14ac:dyDescent="0.25">
      <c r="B2" s="18" t="s">
        <v>1</v>
      </c>
      <c r="C2" s="19" t="s">
        <v>2</v>
      </c>
      <c r="D2" s="15" t="s">
        <v>4</v>
      </c>
    </row>
    <row r="3" spans="2:4" ht="15" x14ac:dyDescent="0.25">
      <c r="B3" s="18" t="s">
        <v>5</v>
      </c>
      <c r="C3" s="19" t="s">
        <v>26</v>
      </c>
      <c r="D3" s="15"/>
    </row>
    <row r="4" spans="2:4" ht="15" x14ac:dyDescent="0.25">
      <c r="B4" s="18" t="s">
        <v>7</v>
      </c>
      <c r="C4" s="19" t="s">
        <v>27</v>
      </c>
      <c r="D4" s="15"/>
    </row>
    <row r="5" spans="2:4" ht="15" x14ac:dyDescent="0.25">
      <c r="B5" s="18" t="s">
        <v>9</v>
      </c>
      <c r="C5" s="19" t="s">
        <v>28</v>
      </c>
      <c r="D5" s="15"/>
    </row>
    <row r="6" spans="2:4" ht="15" x14ac:dyDescent="0.25">
      <c r="B6" s="18" t="s">
        <v>11</v>
      </c>
      <c r="C6" s="19" t="s">
        <v>29</v>
      </c>
      <c r="D6" s="15"/>
    </row>
    <row r="7" spans="2:4" ht="15" x14ac:dyDescent="0.25">
      <c r="B7" s="18" t="s">
        <v>13</v>
      </c>
      <c r="C7" s="19" t="s">
        <v>30</v>
      </c>
      <c r="D7" s="15"/>
    </row>
    <row r="8" spans="2:4" ht="15" x14ac:dyDescent="0.25">
      <c r="B8" s="18" t="s">
        <v>15</v>
      </c>
      <c r="C8" s="19" t="s">
        <v>31</v>
      </c>
      <c r="D8" s="15"/>
    </row>
    <row r="9" spans="2:4" ht="15" x14ac:dyDescent="0.25">
      <c r="B9" s="18" t="s">
        <v>17</v>
      </c>
      <c r="C9" s="19" t="s">
        <v>32</v>
      </c>
      <c r="D9" s="15"/>
    </row>
    <row r="10" spans="2:4" ht="15" x14ac:dyDescent="0.25">
      <c r="B10" s="18" t="s">
        <v>19</v>
      </c>
      <c r="C10" s="19" t="s">
        <v>33</v>
      </c>
      <c r="D10" s="15"/>
    </row>
    <row r="11" spans="2:4" ht="15" x14ac:dyDescent="0.25">
      <c r="B11" s="18" t="s">
        <v>21</v>
      </c>
      <c r="C11" s="19" t="s">
        <v>34</v>
      </c>
      <c r="D11" s="15"/>
    </row>
    <row r="12" spans="2:4" ht="15" x14ac:dyDescent="0.25">
      <c r="B12" s="18" t="s">
        <v>23</v>
      </c>
      <c r="C12" s="19" t="s">
        <v>35</v>
      </c>
      <c r="D12" s="15"/>
    </row>
  </sheetData>
  <sheetProtection algorithmName="SHA-512" hashValue="AIEOv0ivE1YIyH4tMWJLN/eBQjy+Kr7SwALtUk4efyZoQeiXaLkjoHBDFFoeYqt9ODhwc0Ij0Pr4h4aARNQ1Vg==" saltValue="xHIOX1tcfT1/P4V/MVix9A==" spinCount="100000" sheet="1" objects="1" scenarios="1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H10" sqref="H10"/>
    </sheetView>
  </sheetViews>
  <sheetFormatPr defaultColWidth="9" defaultRowHeight="14" x14ac:dyDescent="0.25"/>
  <cols>
    <col min="1" max="1" width="15.90625" customWidth="1"/>
    <col min="2" max="2" width="25.1796875" customWidth="1"/>
    <col min="3" max="3" width="19.90625" customWidth="1"/>
    <col min="5" max="5" width="11" customWidth="1"/>
  </cols>
  <sheetData>
    <row r="1" spans="1:5" ht="21" x14ac:dyDescent="0.25">
      <c r="A1" s="14"/>
      <c r="B1" s="14" t="s">
        <v>36</v>
      </c>
      <c r="C1" s="14"/>
      <c r="D1" s="14"/>
      <c r="E1" s="14"/>
    </row>
    <row r="2" spans="1:5" ht="15" x14ac:dyDescent="0.25">
      <c r="A2" s="15" t="s">
        <v>1</v>
      </c>
      <c r="B2" s="15" t="s">
        <v>37</v>
      </c>
      <c r="C2" s="15" t="s">
        <v>38</v>
      </c>
      <c r="D2" s="15" t="s">
        <v>39</v>
      </c>
      <c r="E2" s="15" t="s">
        <v>40</v>
      </c>
    </row>
    <row r="3" spans="1:5" ht="15" x14ac:dyDescent="0.25">
      <c r="A3" s="15" t="s">
        <v>41</v>
      </c>
      <c r="B3" s="15" t="s">
        <v>42</v>
      </c>
      <c r="C3" s="15" t="s">
        <v>43</v>
      </c>
      <c r="D3" s="15" t="s">
        <v>44</v>
      </c>
      <c r="E3" s="15">
        <v>0.8</v>
      </c>
    </row>
    <row r="4" spans="1:5" ht="15" x14ac:dyDescent="0.25">
      <c r="A4" s="15" t="s">
        <v>45</v>
      </c>
      <c r="B4" s="15" t="s">
        <v>42</v>
      </c>
      <c r="C4" s="15" t="s">
        <v>46</v>
      </c>
      <c r="D4" s="15" t="s">
        <v>44</v>
      </c>
      <c r="E4" s="15">
        <v>1.2</v>
      </c>
    </row>
    <row r="5" spans="1:5" ht="15" x14ac:dyDescent="0.25">
      <c r="A5" s="15" t="s">
        <v>47</v>
      </c>
      <c r="B5" s="15" t="s">
        <v>42</v>
      </c>
      <c r="C5" s="15" t="s">
        <v>48</v>
      </c>
      <c r="D5" s="15" t="s">
        <v>44</v>
      </c>
      <c r="E5" s="15">
        <v>1.8</v>
      </c>
    </row>
    <row r="6" spans="1:5" ht="15" x14ac:dyDescent="0.25">
      <c r="A6" s="15" t="s">
        <v>49</v>
      </c>
      <c r="B6" s="15" t="s">
        <v>42</v>
      </c>
      <c r="C6" s="15" t="s">
        <v>50</v>
      </c>
      <c r="D6" s="15" t="s">
        <v>44</v>
      </c>
      <c r="E6" s="15">
        <v>2.2999999999999998</v>
      </c>
    </row>
    <row r="7" spans="1:5" ht="15" x14ac:dyDescent="0.25">
      <c r="A7" s="15" t="s">
        <v>51</v>
      </c>
      <c r="B7" s="15" t="s">
        <v>52</v>
      </c>
      <c r="C7" s="15" t="s">
        <v>53</v>
      </c>
      <c r="D7" s="15" t="s">
        <v>44</v>
      </c>
      <c r="E7" s="15">
        <v>25</v>
      </c>
    </row>
    <row r="8" spans="1:5" ht="15" x14ac:dyDescent="0.25">
      <c r="A8" s="15" t="s">
        <v>54</v>
      </c>
      <c r="B8" s="15" t="s">
        <v>52</v>
      </c>
      <c r="C8" s="15" t="s">
        <v>55</v>
      </c>
      <c r="D8" s="15" t="s">
        <v>44</v>
      </c>
      <c r="E8" s="15">
        <v>28</v>
      </c>
    </row>
    <row r="9" spans="1:5" ht="15" x14ac:dyDescent="0.25">
      <c r="A9" s="15" t="s">
        <v>56</v>
      </c>
      <c r="B9" s="15" t="s">
        <v>52</v>
      </c>
      <c r="C9" s="15" t="s">
        <v>57</v>
      </c>
      <c r="D9" s="15" t="s">
        <v>58</v>
      </c>
      <c r="E9" s="15">
        <v>25</v>
      </c>
    </row>
    <row r="10" spans="1:5" ht="15" x14ac:dyDescent="0.25">
      <c r="A10" s="15" t="s">
        <v>59</v>
      </c>
      <c r="B10" s="15" t="s">
        <v>60</v>
      </c>
      <c r="C10" s="15" t="s">
        <v>61</v>
      </c>
      <c r="D10" s="15" t="s">
        <v>58</v>
      </c>
      <c r="E10" s="15">
        <v>30</v>
      </c>
    </row>
    <row r="11" spans="1:5" ht="15" x14ac:dyDescent="0.25">
      <c r="A11" s="15" t="s">
        <v>62</v>
      </c>
      <c r="B11" s="15" t="s">
        <v>60</v>
      </c>
      <c r="C11" s="15" t="s">
        <v>63</v>
      </c>
      <c r="D11" s="15" t="s">
        <v>58</v>
      </c>
      <c r="E11" s="15">
        <v>45</v>
      </c>
    </row>
    <row r="12" spans="1:5" ht="15" x14ac:dyDescent="0.25">
      <c r="A12" s="15" t="s">
        <v>64</v>
      </c>
      <c r="B12" s="15" t="s">
        <v>60</v>
      </c>
      <c r="C12" s="15" t="s">
        <v>65</v>
      </c>
      <c r="D12" s="15" t="s">
        <v>58</v>
      </c>
      <c r="E12" s="15">
        <v>30</v>
      </c>
    </row>
    <row r="13" spans="1:5" ht="15" x14ac:dyDescent="0.25">
      <c r="A13" s="15" t="s">
        <v>66</v>
      </c>
      <c r="B13" s="15" t="s">
        <v>67</v>
      </c>
      <c r="C13" s="15" t="s">
        <v>68</v>
      </c>
      <c r="D13" s="15" t="s">
        <v>58</v>
      </c>
      <c r="E13" s="15">
        <v>120</v>
      </c>
    </row>
    <row r="14" spans="1:5" ht="15" x14ac:dyDescent="0.25">
      <c r="A14" s="15" t="s">
        <v>69</v>
      </c>
      <c r="B14" s="15" t="s">
        <v>67</v>
      </c>
      <c r="C14" s="15" t="s">
        <v>70</v>
      </c>
      <c r="D14" s="15" t="s">
        <v>58</v>
      </c>
      <c r="E14" s="15">
        <v>150</v>
      </c>
    </row>
    <row r="15" spans="1:5" ht="15" x14ac:dyDescent="0.25">
      <c r="A15" s="15" t="s">
        <v>71</v>
      </c>
      <c r="B15" s="15" t="s">
        <v>67</v>
      </c>
      <c r="C15" s="15" t="s">
        <v>72</v>
      </c>
      <c r="D15" s="15" t="s">
        <v>58</v>
      </c>
      <c r="E15" s="15">
        <v>180</v>
      </c>
    </row>
  </sheetData>
  <sheetProtection algorithmName="SHA-512" hashValue="XyHyu7BDul9FSrM+HwLQ/OJ0THVGb93uxH4pv9RERHwaR+tKkqca0ng2mbf9mVSgG3C+ETau3eqIMcTEqadmBg==" saltValue="7ozb+Qnf/bjfxcQvtKCmsg==" spinCount="100000" sheet="1" objects="1" scenarios="1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workbookViewId="0">
      <selection activeCell="D21" sqref="D21"/>
    </sheetView>
  </sheetViews>
  <sheetFormatPr defaultColWidth="9" defaultRowHeight="14" x14ac:dyDescent="0.25"/>
  <cols>
    <col min="1" max="1" width="12.90625" style="3" customWidth="1"/>
    <col min="2" max="2" width="9" style="3" customWidth="1"/>
    <col min="3" max="3" width="25.81640625" style="3" customWidth="1"/>
    <col min="4" max="6" width="9" style="3" customWidth="1"/>
    <col min="7" max="7" width="10.08984375" style="3" customWidth="1"/>
    <col min="8" max="8" width="16" style="3" customWidth="1"/>
    <col min="9" max="9" width="15.81640625" style="3" customWidth="1"/>
    <col min="10" max="11" width="9" style="9" customWidth="1"/>
  </cols>
  <sheetData>
    <row r="1" spans="1:19" s="8" customFormat="1" ht="15" x14ac:dyDescent="0.25">
      <c r="A1" s="10" t="s">
        <v>73</v>
      </c>
      <c r="B1" s="10" t="s">
        <v>1</v>
      </c>
      <c r="C1" s="10" t="s">
        <v>37</v>
      </c>
      <c r="D1" s="10" t="s">
        <v>38</v>
      </c>
      <c r="E1" s="10" t="s">
        <v>39</v>
      </c>
      <c r="F1" s="10" t="s">
        <v>74</v>
      </c>
      <c r="G1" s="11" t="s">
        <v>75</v>
      </c>
      <c r="H1" s="11" t="s">
        <v>76</v>
      </c>
      <c r="I1" s="11" t="s">
        <v>77</v>
      </c>
      <c r="J1" s="12" t="s">
        <v>78</v>
      </c>
      <c r="K1" s="12" t="s">
        <v>79</v>
      </c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6">
        <f ca="1">TODAY()-45</f>
        <v>45395</v>
      </c>
      <c r="B2" s="3" t="s">
        <v>41</v>
      </c>
      <c r="C2" s="3" t="str">
        <f>VLOOKUP($B2,产品品种!$A$3:$E$15,2,FALSE)</f>
        <v>原材料</v>
      </c>
      <c r="D2" s="3" t="str">
        <f>VLOOKUP($B2,产品品种!$A$1:$E$15,3,FALSE)</f>
        <v>玉米</v>
      </c>
      <c r="E2" s="3" t="str">
        <f>VLOOKUP($B2,产品品种!$A$1:$E$15,4,FALSE)</f>
        <v>斤</v>
      </c>
      <c r="F2" s="3">
        <f>VLOOKUP($B2,产品品种!$A$1:$E$15,5,FALSE)</f>
        <v>0.8</v>
      </c>
      <c r="G2" s="3" t="s">
        <v>80</v>
      </c>
      <c r="H2" s="3" t="s">
        <v>26</v>
      </c>
      <c r="J2" s="9">
        <v>80000</v>
      </c>
      <c r="K2" s="9">
        <f>J2*F2</f>
        <v>64000</v>
      </c>
      <c r="L2" t="s">
        <v>81</v>
      </c>
    </row>
    <row r="3" spans="1:19" x14ac:dyDescent="0.25">
      <c r="A3" s="6">
        <f ca="1">A2+1</f>
        <v>45396</v>
      </c>
      <c r="B3" s="3" t="s">
        <v>47</v>
      </c>
      <c r="C3" s="3" t="str">
        <f>VLOOKUP($B3,产品品种!$A$3:$E$15,2,FALSE)</f>
        <v>原材料</v>
      </c>
      <c r="D3" s="3" t="str">
        <f>VLOOKUP($B3,产品品种!$A$1:$E$15,3,FALSE)</f>
        <v>麸皮</v>
      </c>
      <c r="E3" s="3" t="str">
        <f>VLOOKUP($B3,产品品种!$A$1:$E$15,4,FALSE)</f>
        <v>斤</v>
      </c>
      <c r="F3" s="3">
        <f>VLOOKUP($B3,产品品种!$A$1:$E$15,5,FALSE)</f>
        <v>1.8</v>
      </c>
      <c r="G3" s="3" t="s">
        <v>80</v>
      </c>
      <c r="H3" s="3" t="s">
        <v>26</v>
      </c>
      <c r="J3" s="9">
        <v>10000</v>
      </c>
      <c r="K3" s="9">
        <f t="shared" ref="K3:K35" si="0">J3*F3</f>
        <v>18000</v>
      </c>
    </row>
    <row r="4" spans="1:19" x14ac:dyDescent="0.25">
      <c r="A4" s="6">
        <f t="shared" ref="A4:A35" ca="1" si="1">A3+1</f>
        <v>45397</v>
      </c>
      <c r="B4" s="3" t="s">
        <v>45</v>
      </c>
      <c r="C4" s="3" t="str">
        <f>VLOOKUP($B4,产品品种!$A$3:$E$15,2,FALSE)</f>
        <v>原材料</v>
      </c>
      <c r="D4" s="3" t="str">
        <f>VLOOKUP($B4,产品品种!$A$1:$E$15,3,FALSE)</f>
        <v>豆粕</v>
      </c>
      <c r="E4" s="3" t="str">
        <f>VLOOKUP($B4,产品品种!$A$1:$E$15,4,FALSE)</f>
        <v>斤</v>
      </c>
      <c r="F4" s="3">
        <f>VLOOKUP($B4,产品品种!$A$1:$E$15,5,FALSE)</f>
        <v>1.2</v>
      </c>
      <c r="G4" s="3" t="s">
        <v>80</v>
      </c>
      <c r="H4" s="3" t="s">
        <v>26</v>
      </c>
      <c r="J4" s="9">
        <v>20000</v>
      </c>
      <c r="K4" s="9">
        <f t="shared" si="0"/>
        <v>24000</v>
      </c>
    </row>
    <row r="5" spans="1:19" x14ac:dyDescent="0.25">
      <c r="A5" s="6">
        <f t="shared" ca="1" si="1"/>
        <v>45398</v>
      </c>
      <c r="B5" s="3" t="s">
        <v>66</v>
      </c>
      <c r="C5" s="3" t="str">
        <f>VLOOKUP($B5,产品品种!$A$3:$E$15,2,FALSE)</f>
        <v>猪饲料</v>
      </c>
      <c r="D5" s="3" t="str">
        <f>VLOOKUP($B5,产品品种!$A$1:$E$15,3,FALSE)</f>
        <v>60斤-猪饲料</v>
      </c>
      <c r="E5" s="3" t="str">
        <f>VLOOKUP($B5,产品品种!$A$1:$E$15,4,FALSE)</f>
        <v>袋</v>
      </c>
      <c r="F5" s="3">
        <f>VLOOKUP($B5,产品品种!$A$1:$E$15,5,FALSE)</f>
        <v>120</v>
      </c>
      <c r="G5" s="3" t="s">
        <v>82</v>
      </c>
      <c r="I5" s="3" t="s">
        <v>83</v>
      </c>
      <c r="J5" s="9">
        <v>9000</v>
      </c>
      <c r="K5" s="9">
        <f t="shared" si="0"/>
        <v>1080000</v>
      </c>
    </row>
    <row r="6" spans="1:19" x14ac:dyDescent="0.25">
      <c r="A6" s="6">
        <f t="shared" ca="1" si="1"/>
        <v>45399</v>
      </c>
      <c r="B6" s="3" t="s">
        <v>69</v>
      </c>
      <c r="C6" s="3" t="str">
        <f>VLOOKUP($B6,产品品种!$A$3:$E$15,2,FALSE)</f>
        <v>猪饲料</v>
      </c>
      <c r="D6" s="3" t="str">
        <f>VLOOKUP($B6,产品品种!$A$1:$E$15,3,FALSE)</f>
        <v>80斤-猪饲料</v>
      </c>
      <c r="E6" s="3" t="str">
        <f>VLOOKUP($B6,产品品种!$A$1:$E$15,4,FALSE)</f>
        <v>袋</v>
      </c>
      <c r="F6" s="3">
        <f>VLOOKUP($B6,产品品种!$A$1:$E$15,5,FALSE)</f>
        <v>150</v>
      </c>
      <c r="G6" s="3" t="s">
        <v>82</v>
      </c>
      <c r="I6" s="3" t="s">
        <v>83</v>
      </c>
      <c r="J6" s="9">
        <v>10000</v>
      </c>
      <c r="K6" s="9">
        <f t="shared" si="0"/>
        <v>1500000</v>
      </c>
    </row>
    <row r="7" spans="1:19" x14ac:dyDescent="0.25">
      <c r="A7" s="6">
        <f t="shared" ca="1" si="1"/>
        <v>45400</v>
      </c>
      <c r="B7" s="3" t="s">
        <v>71</v>
      </c>
      <c r="C7" s="3" t="str">
        <f>VLOOKUP($B7,产品品种!$A$3:$E$15,2,FALSE)</f>
        <v>猪饲料</v>
      </c>
      <c r="D7" s="3" t="str">
        <f>VLOOKUP($B7,产品品种!$A$1:$E$15,3,FALSE)</f>
        <v>100斤-猪饲料</v>
      </c>
      <c r="E7" s="3" t="str">
        <f>VLOOKUP($B7,产品品种!$A$1:$E$15,4,FALSE)</f>
        <v>袋</v>
      </c>
      <c r="F7" s="3">
        <f>VLOOKUP($B7,产品品种!$A$1:$E$15,5,FALSE)</f>
        <v>180</v>
      </c>
      <c r="G7" s="3" t="s">
        <v>82</v>
      </c>
      <c r="I7" s="3" t="s">
        <v>83</v>
      </c>
      <c r="J7" s="9">
        <v>8000</v>
      </c>
      <c r="K7" s="9">
        <f t="shared" si="0"/>
        <v>1440000</v>
      </c>
    </row>
    <row r="8" spans="1:19" x14ac:dyDescent="0.25">
      <c r="A8" s="6">
        <f t="shared" ca="1" si="1"/>
        <v>45401</v>
      </c>
      <c r="B8" s="3" t="s">
        <v>47</v>
      </c>
      <c r="C8" s="3" t="str">
        <f>VLOOKUP($B8,产品品种!$A$3:$E$15,2,FALSE)</f>
        <v>原材料</v>
      </c>
      <c r="D8" s="3" t="str">
        <f>VLOOKUP($B8,产品品种!$A$1:$E$15,3,FALSE)</f>
        <v>麸皮</v>
      </c>
      <c r="E8" s="3" t="str">
        <f>VLOOKUP($B8,产品品种!$A$1:$E$15,4,FALSE)</f>
        <v>斤</v>
      </c>
      <c r="F8" s="3">
        <f>VLOOKUP($B8,产品品种!$A$1:$E$15,5,FALSE)</f>
        <v>1.8</v>
      </c>
      <c r="G8" s="3" t="s">
        <v>80</v>
      </c>
      <c r="H8" s="3" t="s">
        <v>26</v>
      </c>
      <c r="J8" s="9">
        <v>10000</v>
      </c>
      <c r="K8" s="9">
        <f t="shared" si="0"/>
        <v>18000</v>
      </c>
    </row>
    <row r="9" spans="1:19" x14ac:dyDescent="0.25">
      <c r="A9" s="6">
        <f t="shared" ca="1" si="1"/>
        <v>45402</v>
      </c>
      <c r="B9" s="3" t="s">
        <v>49</v>
      </c>
      <c r="C9" s="3" t="str">
        <f>VLOOKUP($B9,产品品种!$A$3:$E$15,2,FALSE)</f>
        <v>原材料</v>
      </c>
      <c r="D9" s="3" t="str">
        <f>VLOOKUP($B9,产品品种!$A$1:$E$15,3,FALSE)</f>
        <v>鱼粉</v>
      </c>
      <c r="E9" s="3" t="str">
        <f>VLOOKUP($B9,产品品种!$A$1:$E$15,4,FALSE)</f>
        <v>斤</v>
      </c>
      <c r="F9" s="3">
        <f>VLOOKUP($B9,产品品种!$A$1:$E$15,5,FALSE)</f>
        <v>2.2999999999999998</v>
      </c>
      <c r="G9" s="3" t="s">
        <v>80</v>
      </c>
      <c r="H9" s="3" t="s">
        <v>26</v>
      </c>
      <c r="J9" s="9">
        <v>15000</v>
      </c>
      <c r="K9" s="9">
        <f t="shared" si="0"/>
        <v>34500</v>
      </c>
    </row>
    <row r="10" spans="1:19" x14ac:dyDescent="0.25">
      <c r="A10" s="6">
        <f ca="1">A9</f>
        <v>45402</v>
      </c>
      <c r="B10" s="3" t="s">
        <v>51</v>
      </c>
      <c r="C10" s="3" t="str">
        <f>VLOOKUP($B10,产品品种!$A$3:$E$15,2,FALSE)</f>
        <v>营养性和非营养性添加剂</v>
      </c>
      <c r="D10" s="3" t="str">
        <f>VLOOKUP($B10,产品品种!$A$1:$E$15,3,FALSE)</f>
        <v>蛋氨酸</v>
      </c>
      <c r="E10" s="3" t="str">
        <f>VLOOKUP($B10,产品品种!$A$1:$E$15,4,FALSE)</f>
        <v>斤</v>
      </c>
      <c r="F10" s="3">
        <f>VLOOKUP($B10,产品品种!$A$1:$E$15,5,FALSE)</f>
        <v>25</v>
      </c>
      <c r="G10" s="3" t="s">
        <v>80</v>
      </c>
      <c r="H10" s="3" t="s">
        <v>26</v>
      </c>
      <c r="J10" s="9">
        <v>2000</v>
      </c>
      <c r="K10" s="9">
        <f t="shared" si="0"/>
        <v>50000</v>
      </c>
    </row>
    <row r="11" spans="1:19" x14ac:dyDescent="0.25">
      <c r="A11" s="6">
        <f t="shared" ca="1" si="1"/>
        <v>45403</v>
      </c>
      <c r="B11" s="3" t="s">
        <v>54</v>
      </c>
      <c r="C11" s="3" t="str">
        <f>VLOOKUP($B11,产品品种!$A$3:$E$15,2,FALSE)</f>
        <v>营养性和非营养性添加剂</v>
      </c>
      <c r="D11" s="3" t="str">
        <f>VLOOKUP($B11,产品品种!$A$1:$E$15,3,FALSE)</f>
        <v>合成赖氨酸</v>
      </c>
      <c r="E11" s="3" t="str">
        <f>VLOOKUP($B11,产品品种!$A$1:$E$15,4,FALSE)</f>
        <v>斤</v>
      </c>
      <c r="F11" s="3">
        <f>VLOOKUP($B11,产品品种!$A$1:$E$15,5,FALSE)</f>
        <v>28</v>
      </c>
      <c r="G11" s="3" t="s">
        <v>80</v>
      </c>
      <c r="H11" s="3" t="s">
        <v>26</v>
      </c>
      <c r="J11" s="9">
        <v>5000</v>
      </c>
      <c r="K11" s="9">
        <f t="shared" si="0"/>
        <v>140000</v>
      </c>
    </row>
    <row r="12" spans="1:19" x14ac:dyDescent="0.25">
      <c r="A12" s="6">
        <f t="shared" ca="1" si="1"/>
        <v>45404</v>
      </c>
      <c r="B12" s="3" t="s">
        <v>56</v>
      </c>
      <c r="C12" s="3" t="str">
        <f>VLOOKUP($B12,产品品种!$A$3:$E$15,2,FALSE)</f>
        <v>营养性和非营养性添加剂</v>
      </c>
      <c r="D12" s="3" t="str">
        <f>VLOOKUP($B12,产品品种!$A$1:$E$15,3,FALSE)</f>
        <v>抗氧化剂</v>
      </c>
      <c r="E12" s="3" t="str">
        <f>VLOOKUP($B12,产品品种!$A$1:$E$15,4,FALSE)</f>
        <v>袋</v>
      </c>
      <c r="F12" s="3">
        <f>VLOOKUP($B12,产品品种!$A$1:$E$15,5,FALSE)</f>
        <v>25</v>
      </c>
      <c r="G12" s="3" t="s">
        <v>80</v>
      </c>
      <c r="H12" s="3" t="s">
        <v>26</v>
      </c>
      <c r="J12" s="9">
        <v>4000</v>
      </c>
      <c r="K12" s="9">
        <f t="shared" si="0"/>
        <v>100000</v>
      </c>
    </row>
    <row r="13" spans="1:19" x14ac:dyDescent="0.25">
      <c r="A13" s="6">
        <f t="shared" ca="1" si="1"/>
        <v>45405</v>
      </c>
      <c r="B13" s="3" t="s">
        <v>59</v>
      </c>
      <c r="C13" s="3" t="str">
        <f>VLOOKUP($B13,产品品种!$A$3:$E$15,2,FALSE)</f>
        <v>矿物质类</v>
      </c>
      <c r="D13" s="3" t="str">
        <f>VLOOKUP($B13,产品品种!$A$1:$E$15,3,FALSE)</f>
        <v>磷酸氢钙</v>
      </c>
      <c r="E13" s="3" t="str">
        <f>VLOOKUP($B13,产品品种!$A$1:$E$15,4,FALSE)</f>
        <v>袋</v>
      </c>
      <c r="F13" s="3">
        <f>VLOOKUP($B13,产品品种!$A$1:$E$15,5,FALSE)</f>
        <v>30</v>
      </c>
      <c r="G13" s="3" t="s">
        <v>80</v>
      </c>
      <c r="H13" s="3" t="s">
        <v>26</v>
      </c>
      <c r="J13" s="9">
        <v>800</v>
      </c>
      <c r="K13" s="9">
        <f t="shared" si="0"/>
        <v>24000</v>
      </c>
    </row>
    <row r="14" spans="1:19" x14ac:dyDescent="0.25">
      <c r="A14" s="6">
        <f t="shared" ca="1" si="1"/>
        <v>45406</v>
      </c>
      <c r="B14" s="3" t="s">
        <v>45</v>
      </c>
      <c r="C14" s="3" t="str">
        <f>VLOOKUP($B14,产品品种!$A$3:$E$15,2,FALSE)</f>
        <v>原材料</v>
      </c>
      <c r="D14" s="3" t="str">
        <f>VLOOKUP($B14,产品品种!$A$1:$E$15,3,FALSE)</f>
        <v>豆粕</v>
      </c>
      <c r="E14" s="3" t="str">
        <f>VLOOKUP($B14,产品品种!$A$1:$E$15,4,FALSE)</f>
        <v>斤</v>
      </c>
      <c r="F14" s="3">
        <f>VLOOKUP($B14,产品品种!$A$1:$E$15,5,FALSE)</f>
        <v>1.2</v>
      </c>
      <c r="G14" s="3" t="s">
        <v>80</v>
      </c>
      <c r="H14" s="3" t="s">
        <v>26</v>
      </c>
      <c r="J14" s="9">
        <v>22000</v>
      </c>
      <c r="K14" s="9">
        <f t="shared" si="0"/>
        <v>26400</v>
      </c>
    </row>
    <row r="15" spans="1:19" x14ac:dyDescent="0.25">
      <c r="A15" s="6">
        <f t="shared" ca="1" si="1"/>
        <v>45407</v>
      </c>
      <c r="B15" s="3" t="s">
        <v>62</v>
      </c>
      <c r="C15" s="3" t="str">
        <f>VLOOKUP($B15,产品品种!$A$3:$E$15,2,FALSE)</f>
        <v>矿物质类</v>
      </c>
      <c r="D15" s="3" t="str">
        <f>VLOOKUP($B15,产品品种!$A$1:$E$15,3,FALSE)</f>
        <v>碳酸钙</v>
      </c>
      <c r="E15" s="3" t="str">
        <f>VLOOKUP($B15,产品品种!$A$1:$E$15,4,FALSE)</f>
        <v>袋</v>
      </c>
      <c r="F15" s="3">
        <f>VLOOKUP($B15,产品品种!$A$1:$E$15,5,FALSE)</f>
        <v>45</v>
      </c>
      <c r="G15" s="3" t="s">
        <v>80</v>
      </c>
      <c r="H15" s="3" t="s">
        <v>26</v>
      </c>
      <c r="J15" s="9">
        <v>300</v>
      </c>
      <c r="K15" s="9">
        <f t="shared" si="0"/>
        <v>13500</v>
      </c>
    </row>
    <row r="16" spans="1:19" x14ac:dyDescent="0.25">
      <c r="A16" s="6">
        <f ca="1">A15</f>
        <v>45407</v>
      </c>
      <c r="B16" s="3" t="s">
        <v>69</v>
      </c>
      <c r="C16" s="3" t="str">
        <f>VLOOKUP($B16,产品品种!$A$3:$E$15,2,FALSE)</f>
        <v>猪饲料</v>
      </c>
      <c r="D16" s="3" t="str">
        <f>VLOOKUP($B16,产品品种!$A$1:$E$15,3,FALSE)</f>
        <v>80斤-猪饲料</v>
      </c>
      <c r="E16" s="3" t="str">
        <f>VLOOKUP($B16,产品品种!$A$1:$E$15,4,FALSE)</f>
        <v>袋</v>
      </c>
      <c r="F16" s="3">
        <f>VLOOKUP($B16,产品品种!$A$1:$E$15,5,FALSE)</f>
        <v>150</v>
      </c>
      <c r="G16" s="3" t="s">
        <v>82</v>
      </c>
      <c r="I16" s="3" t="s">
        <v>83</v>
      </c>
      <c r="J16" s="9">
        <v>3000</v>
      </c>
      <c r="K16" s="9">
        <f t="shared" si="0"/>
        <v>450000</v>
      </c>
    </row>
    <row r="17" spans="1:11" x14ac:dyDescent="0.25">
      <c r="A17" s="6">
        <f t="shared" ca="1" si="1"/>
        <v>45408</v>
      </c>
      <c r="B17" s="3" t="s">
        <v>71</v>
      </c>
      <c r="C17" s="3" t="str">
        <f>VLOOKUP($B17,产品品种!$A$3:$E$15,2,FALSE)</f>
        <v>猪饲料</v>
      </c>
      <c r="D17" s="3" t="str">
        <f>VLOOKUP($B17,产品品种!$A$1:$E$15,3,FALSE)</f>
        <v>100斤-猪饲料</v>
      </c>
      <c r="E17" s="3" t="str">
        <f>VLOOKUP($B17,产品品种!$A$1:$E$15,4,FALSE)</f>
        <v>袋</v>
      </c>
      <c r="F17" s="3">
        <f>VLOOKUP($B17,产品品种!$A$1:$E$15,5,FALSE)</f>
        <v>180</v>
      </c>
      <c r="G17" s="3" t="s">
        <v>82</v>
      </c>
      <c r="I17" s="3" t="s">
        <v>83</v>
      </c>
      <c r="J17" s="9">
        <v>800</v>
      </c>
      <c r="K17" s="9">
        <f t="shared" si="0"/>
        <v>144000</v>
      </c>
    </row>
    <row r="18" spans="1:11" x14ac:dyDescent="0.25">
      <c r="A18" s="6">
        <f t="shared" ca="1" si="1"/>
        <v>45409</v>
      </c>
      <c r="B18" s="3" t="s">
        <v>66</v>
      </c>
      <c r="C18" s="3" t="str">
        <f>VLOOKUP($B18,产品品种!$A$3:$E$15,2,FALSE)</f>
        <v>猪饲料</v>
      </c>
      <c r="D18" s="3" t="str">
        <f>VLOOKUP($B18,产品品种!$A$1:$E$15,3,FALSE)</f>
        <v>60斤-猪饲料</v>
      </c>
      <c r="E18" s="3" t="str">
        <f>VLOOKUP($B18,产品品种!$A$1:$E$15,4,FALSE)</f>
        <v>袋</v>
      </c>
      <c r="F18" s="3">
        <f>VLOOKUP($B18,产品品种!$A$1:$E$15,5,FALSE)</f>
        <v>120</v>
      </c>
      <c r="G18" s="3" t="s">
        <v>82</v>
      </c>
      <c r="I18" s="3" t="s">
        <v>83</v>
      </c>
      <c r="J18" s="9">
        <v>6000</v>
      </c>
      <c r="K18" s="9">
        <f t="shared" si="0"/>
        <v>720000</v>
      </c>
    </row>
    <row r="19" spans="1:11" x14ac:dyDescent="0.25">
      <c r="A19" s="6">
        <f t="shared" ca="1" si="1"/>
        <v>45410</v>
      </c>
      <c r="B19" s="3" t="s">
        <v>49</v>
      </c>
      <c r="C19" s="3" t="str">
        <f>VLOOKUP($B19,产品品种!$A$3:$E$15,2,FALSE)</f>
        <v>原材料</v>
      </c>
      <c r="D19" s="3" t="str">
        <f>VLOOKUP($B19,产品品种!$A$1:$E$15,3,FALSE)</f>
        <v>鱼粉</v>
      </c>
      <c r="E19" s="3" t="str">
        <f>VLOOKUP($B19,产品品种!$A$1:$E$15,4,FALSE)</f>
        <v>斤</v>
      </c>
      <c r="F19" s="3">
        <f>VLOOKUP($B19,产品品种!$A$1:$E$15,5,FALSE)</f>
        <v>2.2999999999999998</v>
      </c>
      <c r="G19" s="3" t="s">
        <v>80</v>
      </c>
      <c r="H19" s="3" t="s">
        <v>26</v>
      </c>
      <c r="J19" s="9">
        <v>6000</v>
      </c>
      <c r="K19" s="9">
        <f t="shared" si="0"/>
        <v>13800</v>
      </c>
    </row>
    <row r="20" spans="1:11" x14ac:dyDescent="0.25">
      <c r="A20" s="6">
        <f ca="1">A19</f>
        <v>45410</v>
      </c>
      <c r="B20" s="3" t="s">
        <v>41</v>
      </c>
      <c r="C20" s="3" t="str">
        <f>VLOOKUP($B20,产品品种!$A$3:$E$15,2,FALSE)</f>
        <v>原材料</v>
      </c>
      <c r="D20" s="3" t="str">
        <f>VLOOKUP($B20,产品品种!$A$1:$E$15,3,FALSE)</f>
        <v>玉米</v>
      </c>
      <c r="E20" s="3" t="str">
        <f>VLOOKUP($B20,产品品种!$A$1:$E$15,4,FALSE)</f>
        <v>斤</v>
      </c>
      <c r="F20" s="3">
        <f>VLOOKUP($B20,产品品种!$A$1:$E$15,5,FALSE)</f>
        <v>0.8</v>
      </c>
      <c r="G20" s="3" t="s">
        <v>80</v>
      </c>
      <c r="H20" s="3" t="s">
        <v>26</v>
      </c>
      <c r="J20" s="9">
        <v>80000</v>
      </c>
      <c r="K20" s="9">
        <f t="shared" si="0"/>
        <v>64000</v>
      </c>
    </row>
    <row r="21" spans="1:11" x14ac:dyDescent="0.25">
      <c r="A21" s="6">
        <f t="shared" ca="1" si="1"/>
        <v>45411</v>
      </c>
      <c r="B21" s="3" t="s">
        <v>47</v>
      </c>
      <c r="C21" s="3" t="str">
        <f>VLOOKUP($B21,产品品种!$A$3:$E$15,2,FALSE)</f>
        <v>原材料</v>
      </c>
      <c r="D21" s="3" t="str">
        <f>VLOOKUP($B21,产品品种!$A$1:$E$15,3,FALSE)</f>
        <v>麸皮</v>
      </c>
      <c r="E21" s="3" t="str">
        <f>VLOOKUP($B21,产品品种!$A$1:$E$15,4,FALSE)</f>
        <v>斤</v>
      </c>
      <c r="F21" s="3">
        <f>VLOOKUP($B21,产品品种!$A$1:$E$15,5,FALSE)</f>
        <v>1.8</v>
      </c>
      <c r="G21" s="3" t="s">
        <v>80</v>
      </c>
      <c r="H21" s="3" t="s">
        <v>26</v>
      </c>
      <c r="J21" s="9">
        <v>10000</v>
      </c>
      <c r="K21" s="9">
        <f t="shared" si="0"/>
        <v>18000</v>
      </c>
    </row>
    <row r="22" spans="1:11" x14ac:dyDescent="0.25">
      <c r="A22" s="6">
        <f t="shared" ca="1" si="1"/>
        <v>45412</v>
      </c>
      <c r="B22" s="3" t="s">
        <v>49</v>
      </c>
      <c r="C22" s="3" t="str">
        <f>VLOOKUP($B22,产品品种!$A$3:$E$15,2,FALSE)</f>
        <v>原材料</v>
      </c>
      <c r="D22" s="3" t="str">
        <f>VLOOKUP($B22,产品品种!$A$1:$E$15,3,FALSE)</f>
        <v>鱼粉</v>
      </c>
      <c r="E22" s="3" t="str">
        <f>VLOOKUP($B22,产品品种!$A$1:$E$15,4,FALSE)</f>
        <v>斤</v>
      </c>
      <c r="F22" s="3">
        <f>VLOOKUP($B22,产品品种!$A$1:$E$15,5,FALSE)</f>
        <v>2.2999999999999998</v>
      </c>
      <c r="G22" s="3" t="s">
        <v>80</v>
      </c>
      <c r="H22" s="3" t="s">
        <v>26</v>
      </c>
      <c r="J22" s="9">
        <v>6000</v>
      </c>
      <c r="K22" s="9">
        <f t="shared" si="0"/>
        <v>13800</v>
      </c>
    </row>
    <row r="23" spans="1:11" x14ac:dyDescent="0.25">
      <c r="A23" s="6">
        <f ca="1">A22</f>
        <v>45412</v>
      </c>
      <c r="B23" s="3" t="s">
        <v>64</v>
      </c>
      <c r="C23" s="3" t="str">
        <f>VLOOKUP($B23,产品品种!$A$3:$E$15,2,FALSE)</f>
        <v>矿物质类</v>
      </c>
      <c r="D23" s="3" t="str">
        <f>VLOOKUP($B23,产品品种!$A$1:$E$15,3,FALSE)</f>
        <v>食盐</v>
      </c>
      <c r="E23" s="3" t="str">
        <f>VLOOKUP($B23,产品品种!$A$1:$E$15,4,FALSE)</f>
        <v>袋</v>
      </c>
      <c r="F23" s="3">
        <f>VLOOKUP($B23,产品品种!$A$1:$E$15,5,FALSE)</f>
        <v>30</v>
      </c>
      <c r="G23" s="3" t="s">
        <v>80</v>
      </c>
      <c r="H23" s="3" t="s">
        <v>26</v>
      </c>
      <c r="J23" s="9">
        <v>6000</v>
      </c>
      <c r="K23" s="9">
        <f t="shared" si="0"/>
        <v>180000</v>
      </c>
    </row>
    <row r="24" spans="1:11" x14ac:dyDescent="0.25">
      <c r="A24" s="6">
        <f t="shared" ca="1" si="1"/>
        <v>45413</v>
      </c>
      <c r="B24" s="3" t="s">
        <v>56</v>
      </c>
      <c r="C24" s="3" t="str">
        <f>VLOOKUP($B24,产品品种!$A$3:$E$15,2,FALSE)</f>
        <v>营养性和非营养性添加剂</v>
      </c>
      <c r="D24" s="3" t="str">
        <f>VLOOKUP($B24,产品品种!$A$1:$E$15,3,FALSE)</f>
        <v>抗氧化剂</v>
      </c>
      <c r="E24" s="3" t="str">
        <f>VLOOKUP($B24,产品品种!$A$1:$E$15,4,FALSE)</f>
        <v>袋</v>
      </c>
      <c r="F24" s="3">
        <f>VLOOKUP($B24,产品品种!$A$1:$E$15,5,FALSE)</f>
        <v>25</v>
      </c>
      <c r="G24" s="3" t="s">
        <v>80</v>
      </c>
      <c r="H24" s="3" t="s">
        <v>26</v>
      </c>
      <c r="J24" s="9">
        <v>4000</v>
      </c>
      <c r="K24" s="9">
        <f t="shared" si="0"/>
        <v>100000</v>
      </c>
    </row>
    <row r="25" spans="1:11" x14ac:dyDescent="0.25">
      <c r="A25" s="6">
        <f t="shared" ca="1" si="1"/>
        <v>45414</v>
      </c>
      <c r="B25" s="3" t="s">
        <v>41</v>
      </c>
      <c r="C25" s="3" t="str">
        <f>VLOOKUP($B25,产品品种!$A$3:$E$15,2,FALSE)</f>
        <v>原材料</v>
      </c>
      <c r="D25" s="3" t="str">
        <f>VLOOKUP($B25,产品品种!$A$1:$E$15,3,FALSE)</f>
        <v>玉米</v>
      </c>
      <c r="E25" s="3" t="str">
        <f>VLOOKUP($B25,产品品种!$A$1:$E$15,4,FALSE)</f>
        <v>斤</v>
      </c>
      <c r="F25" s="3">
        <f>VLOOKUP($B25,产品品种!$A$1:$E$15,5,FALSE)</f>
        <v>0.8</v>
      </c>
      <c r="G25" s="3" t="s">
        <v>80</v>
      </c>
      <c r="H25" s="3" t="s">
        <v>26</v>
      </c>
      <c r="J25" s="9">
        <v>50000</v>
      </c>
      <c r="K25" s="9">
        <f t="shared" si="0"/>
        <v>40000</v>
      </c>
    </row>
    <row r="26" spans="1:11" x14ac:dyDescent="0.25">
      <c r="A26" s="6">
        <f t="shared" ca="1" si="1"/>
        <v>45415</v>
      </c>
      <c r="B26" s="3" t="s">
        <v>45</v>
      </c>
      <c r="C26" s="3" t="str">
        <f>VLOOKUP($B26,产品品种!$A$3:$E$15,2,FALSE)</f>
        <v>原材料</v>
      </c>
      <c r="D26" s="3" t="str">
        <f>VLOOKUP($B26,产品品种!$A$1:$E$15,3,FALSE)</f>
        <v>豆粕</v>
      </c>
      <c r="E26" s="3" t="str">
        <f>VLOOKUP($B26,产品品种!$A$1:$E$15,4,FALSE)</f>
        <v>斤</v>
      </c>
      <c r="F26" s="3">
        <f>VLOOKUP($B26,产品品种!$A$1:$E$15,5,FALSE)</f>
        <v>1.2</v>
      </c>
      <c r="G26" s="3" t="s">
        <v>80</v>
      </c>
      <c r="H26" s="3" t="s">
        <v>26</v>
      </c>
      <c r="J26" s="9">
        <v>20000</v>
      </c>
      <c r="K26" s="9">
        <f t="shared" si="0"/>
        <v>24000</v>
      </c>
    </row>
    <row r="27" spans="1:11" x14ac:dyDescent="0.25">
      <c r="A27" s="6">
        <f t="shared" ca="1" si="1"/>
        <v>45416</v>
      </c>
      <c r="B27" s="3" t="s">
        <v>59</v>
      </c>
      <c r="C27" s="3" t="str">
        <f>VLOOKUP($B27,产品品种!$A$3:$E$15,2,FALSE)</f>
        <v>矿物质类</v>
      </c>
      <c r="D27" s="3" t="str">
        <f>VLOOKUP($B27,产品品种!$A$1:$E$15,3,FALSE)</f>
        <v>磷酸氢钙</v>
      </c>
      <c r="E27" s="3" t="str">
        <f>VLOOKUP($B27,产品品种!$A$1:$E$15,4,FALSE)</f>
        <v>袋</v>
      </c>
      <c r="F27" s="3">
        <f>VLOOKUP($B27,产品品种!$A$1:$E$15,5,FALSE)</f>
        <v>30</v>
      </c>
      <c r="G27" s="3" t="s">
        <v>80</v>
      </c>
      <c r="H27" s="3" t="s">
        <v>26</v>
      </c>
      <c r="J27" s="9">
        <v>1000</v>
      </c>
      <c r="K27" s="9">
        <f t="shared" si="0"/>
        <v>30000</v>
      </c>
    </row>
    <row r="28" spans="1:11" x14ac:dyDescent="0.25">
      <c r="A28" s="6">
        <f t="shared" ca="1" si="1"/>
        <v>45417</v>
      </c>
      <c r="B28" s="3" t="s">
        <v>62</v>
      </c>
      <c r="C28" s="3" t="str">
        <f>VLOOKUP($B28,产品品种!$A$3:$E$15,2,FALSE)</f>
        <v>矿物质类</v>
      </c>
      <c r="D28" s="3" t="str">
        <f>VLOOKUP($B28,产品品种!$A$1:$E$15,3,FALSE)</f>
        <v>碳酸钙</v>
      </c>
      <c r="E28" s="3" t="str">
        <f>VLOOKUP($B28,产品品种!$A$1:$E$15,4,FALSE)</f>
        <v>袋</v>
      </c>
      <c r="F28" s="3">
        <f>VLOOKUP($B28,产品品种!$A$1:$E$15,5,FALSE)</f>
        <v>45</v>
      </c>
      <c r="G28" s="3" t="s">
        <v>80</v>
      </c>
      <c r="H28" s="3" t="s">
        <v>26</v>
      </c>
      <c r="J28" s="9">
        <v>8000</v>
      </c>
      <c r="K28" s="9">
        <f t="shared" si="0"/>
        <v>360000</v>
      </c>
    </row>
    <row r="29" spans="1:11" x14ac:dyDescent="0.25">
      <c r="A29" s="6">
        <f t="shared" ca="1" si="1"/>
        <v>45418</v>
      </c>
      <c r="B29" s="3" t="s">
        <v>47</v>
      </c>
      <c r="C29" s="3" t="str">
        <f>VLOOKUP($B29,产品品种!$A$3:$E$15,2,FALSE)</f>
        <v>原材料</v>
      </c>
      <c r="D29" s="3" t="str">
        <f>VLOOKUP($B29,产品品种!$A$1:$E$15,3,FALSE)</f>
        <v>麸皮</v>
      </c>
      <c r="E29" s="3" t="str">
        <f>VLOOKUP($B29,产品品种!$A$1:$E$15,4,FALSE)</f>
        <v>斤</v>
      </c>
      <c r="F29" s="3">
        <f>VLOOKUP($B29,产品品种!$A$1:$E$15,5,FALSE)</f>
        <v>1.8</v>
      </c>
      <c r="G29" s="3" t="s">
        <v>80</v>
      </c>
      <c r="H29" s="3" t="s">
        <v>26</v>
      </c>
      <c r="J29" s="9">
        <v>8000</v>
      </c>
      <c r="K29" s="9">
        <f t="shared" si="0"/>
        <v>14400</v>
      </c>
    </row>
    <row r="30" spans="1:11" x14ac:dyDescent="0.25">
      <c r="A30" s="6">
        <f ca="1">A29</f>
        <v>45418</v>
      </c>
      <c r="B30" s="3" t="s">
        <v>49</v>
      </c>
      <c r="C30" s="3" t="str">
        <f>VLOOKUP($B30,产品品种!$A$3:$E$15,2,FALSE)</f>
        <v>原材料</v>
      </c>
      <c r="D30" s="3" t="str">
        <f>VLOOKUP($B30,产品品种!$A$1:$E$15,3,FALSE)</f>
        <v>鱼粉</v>
      </c>
      <c r="E30" s="3" t="str">
        <f>VLOOKUP($B30,产品品种!$A$1:$E$15,4,FALSE)</f>
        <v>斤</v>
      </c>
      <c r="F30" s="3">
        <f>VLOOKUP($B30,产品品种!$A$1:$E$15,5,FALSE)</f>
        <v>2.2999999999999998</v>
      </c>
      <c r="G30" s="3" t="s">
        <v>80</v>
      </c>
      <c r="H30" s="3" t="s">
        <v>26</v>
      </c>
      <c r="J30" s="9">
        <v>800</v>
      </c>
      <c r="K30" s="9">
        <f t="shared" si="0"/>
        <v>1840</v>
      </c>
    </row>
    <row r="31" spans="1:11" x14ac:dyDescent="0.25">
      <c r="A31" s="6">
        <f t="shared" ca="1" si="1"/>
        <v>45419</v>
      </c>
      <c r="B31" s="3" t="s">
        <v>45</v>
      </c>
      <c r="C31" s="3" t="str">
        <f>VLOOKUP($B31,产品品种!$A$3:$E$15,2,FALSE)</f>
        <v>原材料</v>
      </c>
      <c r="D31" s="3" t="str">
        <f>VLOOKUP($B31,产品品种!$A$1:$E$15,3,FALSE)</f>
        <v>豆粕</v>
      </c>
      <c r="E31" s="3" t="str">
        <f>VLOOKUP($B31,产品品种!$A$1:$E$15,4,FALSE)</f>
        <v>斤</v>
      </c>
      <c r="F31" s="3">
        <f>VLOOKUP($B31,产品品种!$A$1:$E$15,5,FALSE)</f>
        <v>1.2</v>
      </c>
      <c r="G31" s="3" t="s">
        <v>80</v>
      </c>
      <c r="H31" s="3" t="s">
        <v>26</v>
      </c>
      <c r="J31" s="9">
        <v>10000</v>
      </c>
      <c r="K31" s="9">
        <f t="shared" si="0"/>
        <v>12000</v>
      </c>
    </row>
    <row r="32" spans="1:11" x14ac:dyDescent="0.25">
      <c r="A32" s="6">
        <f t="shared" ca="1" si="1"/>
        <v>45420</v>
      </c>
      <c r="B32" s="3" t="s">
        <v>66</v>
      </c>
      <c r="C32" s="3" t="str">
        <f>VLOOKUP($B32,产品品种!$A$3:$E$15,2,FALSE)</f>
        <v>猪饲料</v>
      </c>
      <c r="D32" s="3" t="str">
        <f>VLOOKUP($B32,产品品种!$A$1:$E$15,3,FALSE)</f>
        <v>60斤-猪饲料</v>
      </c>
      <c r="E32" s="3" t="str">
        <f>VLOOKUP($B32,产品品种!$A$1:$E$15,4,FALSE)</f>
        <v>袋</v>
      </c>
      <c r="F32" s="3">
        <f>VLOOKUP($B32,产品品种!$A$1:$E$15,5,FALSE)</f>
        <v>120</v>
      </c>
      <c r="G32" s="3" t="s">
        <v>82</v>
      </c>
      <c r="I32" s="3" t="s">
        <v>83</v>
      </c>
      <c r="J32" s="9">
        <v>12000</v>
      </c>
      <c r="K32" s="9">
        <f t="shared" si="0"/>
        <v>1440000</v>
      </c>
    </row>
    <row r="33" spans="1:11" x14ac:dyDescent="0.25">
      <c r="A33" s="6">
        <f t="shared" ca="1" si="1"/>
        <v>45421</v>
      </c>
      <c r="B33" s="3" t="s">
        <v>69</v>
      </c>
      <c r="C33" s="3" t="str">
        <f>VLOOKUP($B33,产品品种!$A$3:$E$15,2,FALSE)</f>
        <v>猪饲料</v>
      </c>
      <c r="D33" s="3" t="str">
        <f>VLOOKUP($B33,产品品种!$A$1:$E$15,3,FALSE)</f>
        <v>80斤-猪饲料</v>
      </c>
      <c r="E33" s="3" t="str">
        <f>VLOOKUP($B33,产品品种!$A$1:$E$15,4,FALSE)</f>
        <v>袋</v>
      </c>
      <c r="F33" s="3">
        <f>VLOOKUP($B33,产品品种!$A$1:$E$15,5,FALSE)</f>
        <v>150</v>
      </c>
      <c r="G33" s="3" t="s">
        <v>82</v>
      </c>
      <c r="I33" s="3" t="s">
        <v>83</v>
      </c>
      <c r="J33" s="9">
        <v>2500</v>
      </c>
      <c r="K33" s="9">
        <f t="shared" si="0"/>
        <v>375000</v>
      </c>
    </row>
    <row r="34" spans="1:11" x14ac:dyDescent="0.25">
      <c r="A34" s="6">
        <f t="shared" ca="1" si="1"/>
        <v>45422</v>
      </c>
      <c r="B34" s="3" t="s">
        <v>71</v>
      </c>
      <c r="C34" s="3" t="str">
        <f>VLOOKUP($B34,产品品种!$A$3:$E$15,2,FALSE)</f>
        <v>猪饲料</v>
      </c>
      <c r="D34" s="3" t="str">
        <f>VLOOKUP($B34,产品品种!$A$1:$E$15,3,FALSE)</f>
        <v>100斤-猪饲料</v>
      </c>
      <c r="E34" s="3" t="str">
        <f>VLOOKUP($B34,产品品种!$A$1:$E$15,4,FALSE)</f>
        <v>袋</v>
      </c>
      <c r="F34" s="3">
        <f>VLOOKUP($B34,产品品种!$A$1:$E$15,5,FALSE)</f>
        <v>180</v>
      </c>
      <c r="G34" s="3" t="s">
        <v>82</v>
      </c>
      <c r="I34" s="3" t="s">
        <v>83</v>
      </c>
      <c r="J34" s="9">
        <v>800</v>
      </c>
      <c r="K34" s="9">
        <f t="shared" si="0"/>
        <v>144000</v>
      </c>
    </row>
    <row r="35" spans="1:11" x14ac:dyDescent="0.25">
      <c r="A35" s="6">
        <f t="shared" ca="1" si="1"/>
        <v>45423</v>
      </c>
      <c r="B35" s="3" t="s">
        <v>66</v>
      </c>
      <c r="C35" s="3" t="str">
        <f>VLOOKUP($B35,产品品种!$A$3:$E$15,2,FALSE)</f>
        <v>猪饲料</v>
      </c>
      <c r="D35" s="3" t="str">
        <f>VLOOKUP($B35,产品品种!$A$1:$E$15,3,FALSE)</f>
        <v>60斤-猪饲料</v>
      </c>
      <c r="E35" s="3" t="str">
        <f>VLOOKUP($B35,产品品种!$A$1:$E$15,4,FALSE)</f>
        <v>袋</v>
      </c>
      <c r="F35" s="3">
        <f>VLOOKUP($B35,产品品种!$A$1:$E$15,5,FALSE)</f>
        <v>120</v>
      </c>
      <c r="G35" s="3" t="s">
        <v>82</v>
      </c>
      <c r="I35" s="3" t="s">
        <v>83</v>
      </c>
      <c r="J35" s="9">
        <v>6000</v>
      </c>
      <c r="K35" s="9">
        <f t="shared" si="0"/>
        <v>720000</v>
      </c>
    </row>
    <row r="36" spans="1:11" x14ac:dyDescent="0.25">
      <c r="A36" s="6"/>
    </row>
    <row r="37" spans="1:11" x14ac:dyDescent="0.25">
      <c r="A37" s="6"/>
    </row>
    <row r="38" spans="1:11" x14ac:dyDescent="0.25">
      <c r="A38" s="6"/>
    </row>
    <row r="39" spans="1:11" x14ac:dyDescent="0.25">
      <c r="A39" s="6"/>
    </row>
  </sheetData>
  <phoneticPr fontId="6" type="noConversion"/>
  <dataValidations count="2">
    <dataValidation type="list" allowBlank="1" showInputMessage="1" showErrorMessage="1" sqref="G2:G35" xr:uid="{00000000-0002-0000-0300-000001000000}">
      <formula1>"外部购买,内部生产"</formula1>
    </dataValidation>
    <dataValidation type="list" allowBlank="1" showInputMessage="1" showErrorMessage="1" sqref="I2:I35" xr:uid="{00000000-0002-0000-0300-000003000000}">
      <formula1>"生产一车间,生产二车间"</formula1>
    </dataValidation>
  </dataValidations>
  <pageMargins left="0.7" right="0.7" top="0.75" bottom="0.75" header="0.3" footer="0.3"/>
  <pageSetup paperSize="9" orientation="portrait"/>
  <ignoredErrors>
    <ignoredError sqref="A30 A23 A20 A16 A10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产品品种!$A$3:$A$15</xm:f>
          </x14:formula1>
          <xm:sqref>B2:B35</xm:sqref>
        </x14:dataValidation>
        <x14:dataValidation type="list" allowBlank="1" showInputMessage="1" showErrorMessage="1" xr:uid="{00000000-0002-0000-0300-000002000000}">
          <x14:formula1>
            <xm:f>供应商列表!$C$3:$C$12</xm:f>
          </x14:formula1>
          <xm:sqref>H2:H35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activeCell="D18" sqref="D18"/>
    </sheetView>
  </sheetViews>
  <sheetFormatPr defaultColWidth="9" defaultRowHeight="14" x14ac:dyDescent="0.25"/>
  <cols>
    <col min="1" max="1" width="12.90625" style="3" customWidth="1"/>
    <col min="2" max="2" width="9" style="3" customWidth="1"/>
    <col min="3" max="3" width="25.81640625" style="3" customWidth="1"/>
    <col min="4" max="6" width="9" style="3" customWidth="1"/>
    <col min="7" max="7" width="10.08984375" style="3" customWidth="1"/>
    <col min="8" max="8" width="16" style="3" customWidth="1"/>
    <col min="9" max="9" width="15.81640625" style="3" customWidth="1"/>
    <col min="10" max="11" width="9" style="4" customWidth="1"/>
  </cols>
  <sheetData>
    <row r="1" spans="1:11" s="2" customFormat="1" ht="15" x14ac:dyDescent="0.25">
      <c r="A1" s="5" t="s">
        <v>73</v>
      </c>
      <c r="B1" s="5" t="s">
        <v>1</v>
      </c>
      <c r="C1" s="5" t="s">
        <v>37</v>
      </c>
      <c r="D1" s="5" t="s">
        <v>38</v>
      </c>
      <c r="E1" s="5" t="s">
        <v>39</v>
      </c>
      <c r="F1" s="5" t="s">
        <v>74</v>
      </c>
      <c r="G1" s="5" t="s">
        <v>84</v>
      </c>
      <c r="H1" s="5" t="s">
        <v>85</v>
      </c>
      <c r="I1" s="5" t="s">
        <v>2</v>
      </c>
      <c r="J1" s="7" t="s">
        <v>86</v>
      </c>
      <c r="K1" s="7" t="s">
        <v>87</v>
      </c>
    </row>
    <row r="2" spans="1:11" x14ac:dyDescent="0.25">
      <c r="A2" s="6">
        <f ca="1">TODAY()-45</f>
        <v>45395</v>
      </c>
      <c r="B2" s="6" t="s">
        <v>41</v>
      </c>
      <c r="C2" s="3" t="str">
        <f>VLOOKUP($B2,产品品种!$A$3:$E$15,2,FALSE)</f>
        <v>原材料</v>
      </c>
      <c r="D2" s="3" t="str">
        <f>VLOOKUP($B2,产品品种!$A$1:$E$15,3,FALSE)</f>
        <v>玉米</v>
      </c>
      <c r="E2" s="3" t="str">
        <f>VLOOKUP($B2,产品品种!$A$1:$E$15,4,FALSE)</f>
        <v>斤</v>
      </c>
      <c r="F2" s="3">
        <f>VLOOKUP($B2,产品品种!$A$1:$E$15,5,FALSE)</f>
        <v>0.8</v>
      </c>
      <c r="G2" s="3" t="s">
        <v>88</v>
      </c>
      <c r="H2" s="3" t="s">
        <v>83</v>
      </c>
      <c r="J2" s="4">
        <v>62000</v>
      </c>
      <c r="K2" s="4">
        <f>J2*F2</f>
        <v>49600</v>
      </c>
    </row>
    <row r="3" spans="1:11" x14ac:dyDescent="0.25">
      <c r="A3" s="6">
        <f ca="1">A2</f>
        <v>45395</v>
      </c>
      <c r="B3" s="6" t="s">
        <v>45</v>
      </c>
      <c r="C3" s="3" t="str">
        <f>VLOOKUP($B3,产品品种!$A$3:$E$15,2,FALSE)</f>
        <v>原材料</v>
      </c>
      <c r="D3" s="3" t="str">
        <f>VLOOKUP($B3,产品品种!$A$1:$E$15,3,FALSE)</f>
        <v>豆粕</v>
      </c>
      <c r="E3" s="3" t="str">
        <f>VLOOKUP($B3,产品品种!$A$1:$E$15,4,FALSE)</f>
        <v>斤</v>
      </c>
      <c r="F3" s="3">
        <f>VLOOKUP($B3,产品品种!$A$1:$E$15,5,FALSE)</f>
        <v>1.2</v>
      </c>
      <c r="G3" s="3" t="s">
        <v>88</v>
      </c>
      <c r="H3" s="3" t="s">
        <v>83</v>
      </c>
      <c r="J3" s="4">
        <v>6000</v>
      </c>
      <c r="K3" s="4">
        <f t="shared" ref="K3:K34" si="0">J3*F3</f>
        <v>7200</v>
      </c>
    </row>
    <row r="4" spans="1:11" x14ac:dyDescent="0.25">
      <c r="A4" s="6">
        <f t="shared" ref="A4" ca="1" si="1">A3+1</f>
        <v>45396</v>
      </c>
      <c r="B4" s="6" t="s">
        <v>66</v>
      </c>
      <c r="C4" s="3" t="str">
        <f>VLOOKUP($B4,产品品种!$A$3:$E$15,2,FALSE)</f>
        <v>猪饲料</v>
      </c>
      <c r="D4" s="3" t="str">
        <f>VLOOKUP($B4,产品品种!$A$1:$E$15,3,FALSE)</f>
        <v>60斤-猪饲料</v>
      </c>
      <c r="E4" s="3" t="str">
        <f>VLOOKUP($B4,产品品种!$A$1:$E$15,4,FALSE)</f>
        <v>袋</v>
      </c>
      <c r="F4" s="3">
        <f>VLOOKUP($B4,产品品种!$A$1:$E$15,5,FALSE)</f>
        <v>120</v>
      </c>
      <c r="G4" s="3" t="s">
        <v>89</v>
      </c>
      <c r="I4" s="3" t="s">
        <v>6</v>
      </c>
      <c r="J4" s="4">
        <v>4000</v>
      </c>
      <c r="K4" s="4">
        <f t="shared" si="0"/>
        <v>480000</v>
      </c>
    </row>
    <row r="5" spans="1:11" x14ac:dyDescent="0.25">
      <c r="A5" s="6">
        <f ca="1">A3+1</f>
        <v>45396</v>
      </c>
      <c r="B5" s="6" t="s">
        <v>47</v>
      </c>
      <c r="C5" s="3" t="str">
        <f>VLOOKUP($B5,产品品种!$A$3:$E$15,2,FALSE)</f>
        <v>原材料</v>
      </c>
      <c r="D5" s="3" t="str">
        <f>VLOOKUP($B5,产品品种!$A$1:$E$15,3,FALSE)</f>
        <v>麸皮</v>
      </c>
      <c r="E5" s="3" t="str">
        <f>VLOOKUP($B5,产品品种!$A$1:$E$15,4,FALSE)</f>
        <v>斤</v>
      </c>
      <c r="F5" s="3">
        <f>VLOOKUP($B5,产品品种!$A$1:$E$15,5,FALSE)</f>
        <v>1.8</v>
      </c>
      <c r="G5" s="3" t="s">
        <v>88</v>
      </c>
      <c r="H5" s="3" t="s">
        <v>83</v>
      </c>
      <c r="J5" s="4">
        <v>5000</v>
      </c>
      <c r="K5" s="4">
        <f t="shared" si="0"/>
        <v>9000</v>
      </c>
    </row>
    <row r="6" spans="1:11" x14ac:dyDescent="0.25">
      <c r="A6" s="6">
        <f ca="1">A5</f>
        <v>45396</v>
      </c>
      <c r="B6" s="6" t="s">
        <v>47</v>
      </c>
      <c r="C6" s="3" t="str">
        <f>VLOOKUP($B6,产品品种!$A$3:$E$15,2,FALSE)</f>
        <v>原材料</v>
      </c>
      <c r="D6" s="3" t="str">
        <f>VLOOKUP($B6,产品品种!$A$1:$E$15,3,FALSE)</f>
        <v>麸皮</v>
      </c>
      <c r="E6" s="3" t="str">
        <f>VLOOKUP($B6,产品品种!$A$1:$E$15,4,FALSE)</f>
        <v>斤</v>
      </c>
      <c r="F6" s="3">
        <f>VLOOKUP($B6,产品品种!$A$1:$E$15,5,FALSE)</f>
        <v>1.8</v>
      </c>
      <c r="G6" s="3" t="s">
        <v>88</v>
      </c>
      <c r="H6" s="3" t="s">
        <v>83</v>
      </c>
      <c r="J6" s="4">
        <v>6000</v>
      </c>
      <c r="K6" s="4">
        <f t="shared" si="0"/>
        <v>10800</v>
      </c>
    </row>
    <row r="7" spans="1:11" x14ac:dyDescent="0.25">
      <c r="A7" s="6">
        <f t="shared" ref="A7:A49" ca="1" si="2">A6+1</f>
        <v>45397</v>
      </c>
      <c r="B7" s="6" t="s">
        <v>41</v>
      </c>
      <c r="C7" s="3" t="str">
        <f>VLOOKUP($B7,产品品种!$A$3:$E$15,2,FALSE)</f>
        <v>原材料</v>
      </c>
      <c r="D7" s="3" t="str">
        <f>VLOOKUP($B7,产品品种!$A$1:$E$15,3,FALSE)</f>
        <v>玉米</v>
      </c>
      <c r="E7" s="3" t="str">
        <f>VLOOKUP($B7,产品品种!$A$1:$E$15,4,FALSE)</f>
        <v>斤</v>
      </c>
      <c r="F7" s="3">
        <f>VLOOKUP($B7,产品品种!$A$1:$E$15,5,FALSE)</f>
        <v>0.8</v>
      </c>
      <c r="G7" s="3" t="s">
        <v>88</v>
      </c>
      <c r="H7" s="3" t="s">
        <v>83</v>
      </c>
      <c r="J7" s="4">
        <v>50000</v>
      </c>
      <c r="K7" s="4">
        <f t="shared" si="0"/>
        <v>40000</v>
      </c>
    </row>
    <row r="8" spans="1:11" x14ac:dyDescent="0.25">
      <c r="A8" s="6">
        <f t="shared" ca="1" si="2"/>
        <v>45398</v>
      </c>
      <c r="B8" s="6" t="s">
        <v>66</v>
      </c>
      <c r="C8" s="3" t="str">
        <f>VLOOKUP($B8,产品品种!$A$3:$E$15,2,FALSE)</f>
        <v>猪饲料</v>
      </c>
      <c r="D8" s="3" t="str">
        <f>VLOOKUP($B8,产品品种!$A$1:$E$15,3,FALSE)</f>
        <v>60斤-猪饲料</v>
      </c>
      <c r="E8" s="3" t="str">
        <f>VLOOKUP($B8,产品品种!$A$1:$E$15,4,FALSE)</f>
        <v>袋</v>
      </c>
      <c r="F8" s="3">
        <f>VLOOKUP($B8,产品品种!$A$1:$E$15,5,FALSE)</f>
        <v>120</v>
      </c>
      <c r="G8" s="3" t="s">
        <v>89</v>
      </c>
      <c r="I8" s="3" t="s">
        <v>6</v>
      </c>
      <c r="J8" s="4">
        <v>4000</v>
      </c>
      <c r="K8" s="4">
        <f t="shared" si="0"/>
        <v>480000</v>
      </c>
    </row>
    <row r="9" spans="1:11" x14ac:dyDescent="0.25">
      <c r="A9" s="6">
        <f t="shared" ca="1" si="2"/>
        <v>45399</v>
      </c>
      <c r="B9" s="6" t="s">
        <v>69</v>
      </c>
      <c r="C9" s="3" t="str">
        <f>VLOOKUP($B9,产品品种!$A$3:$E$15,2,FALSE)</f>
        <v>猪饲料</v>
      </c>
      <c r="D9" s="3" t="str">
        <f>VLOOKUP($B9,产品品种!$A$1:$E$15,3,FALSE)</f>
        <v>80斤-猪饲料</v>
      </c>
      <c r="E9" s="3" t="str">
        <f>VLOOKUP($B9,产品品种!$A$1:$E$15,4,FALSE)</f>
        <v>袋</v>
      </c>
      <c r="F9" s="3">
        <f>VLOOKUP($B9,产品品种!$A$1:$E$15,5,FALSE)</f>
        <v>150</v>
      </c>
      <c r="G9" s="3" t="s">
        <v>89</v>
      </c>
      <c r="I9" s="3" t="s">
        <v>6</v>
      </c>
      <c r="J9" s="4">
        <v>1000</v>
      </c>
      <c r="K9" s="4">
        <f t="shared" si="0"/>
        <v>150000</v>
      </c>
    </row>
    <row r="10" spans="1:11" x14ac:dyDescent="0.25">
      <c r="A10" s="6">
        <f t="shared" ca="1" si="2"/>
        <v>45400</v>
      </c>
      <c r="B10" s="6" t="s">
        <v>71</v>
      </c>
      <c r="C10" s="3" t="str">
        <f>VLOOKUP($B10,产品品种!$A$3:$E$15,2,FALSE)</f>
        <v>猪饲料</v>
      </c>
      <c r="D10" s="3" t="str">
        <f>VLOOKUP($B10,产品品种!$A$1:$E$15,3,FALSE)</f>
        <v>100斤-猪饲料</v>
      </c>
      <c r="E10" s="3" t="str">
        <f>VLOOKUP($B10,产品品种!$A$1:$E$15,4,FALSE)</f>
        <v>袋</v>
      </c>
      <c r="F10" s="3">
        <f>VLOOKUP($B10,产品品种!$A$1:$E$15,5,FALSE)</f>
        <v>180</v>
      </c>
      <c r="G10" s="3" t="s">
        <v>89</v>
      </c>
      <c r="I10" s="3" t="s">
        <v>6</v>
      </c>
      <c r="J10" s="4">
        <v>800</v>
      </c>
      <c r="K10" s="4">
        <f t="shared" si="0"/>
        <v>144000</v>
      </c>
    </row>
    <row r="11" spans="1:11" x14ac:dyDescent="0.25">
      <c r="A11" s="6">
        <f t="shared" ca="1" si="2"/>
        <v>45401</v>
      </c>
      <c r="B11" s="6" t="s">
        <v>47</v>
      </c>
      <c r="C11" s="3" t="str">
        <f>VLOOKUP($B11,产品品种!$A$3:$E$15,2,FALSE)</f>
        <v>原材料</v>
      </c>
      <c r="D11" s="3" t="str">
        <f>VLOOKUP($B11,产品品种!$A$1:$E$15,3,FALSE)</f>
        <v>麸皮</v>
      </c>
      <c r="E11" s="3" t="str">
        <f>VLOOKUP($B11,产品品种!$A$1:$E$15,4,FALSE)</f>
        <v>斤</v>
      </c>
      <c r="F11" s="3">
        <f>VLOOKUP($B11,产品品种!$A$1:$E$15,5,FALSE)</f>
        <v>1.8</v>
      </c>
      <c r="G11" s="3" t="s">
        <v>88</v>
      </c>
      <c r="H11" s="3" t="s">
        <v>83</v>
      </c>
      <c r="J11" s="4">
        <v>3000</v>
      </c>
      <c r="K11" s="4">
        <f t="shared" si="0"/>
        <v>5400</v>
      </c>
    </row>
    <row r="12" spans="1:11" x14ac:dyDescent="0.25">
      <c r="A12" s="6">
        <f ca="1">A11</f>
        <v>45401</v>
      </c>
      <c r="B12" s="6" t="s">
        <v>45</v>
      </c>
      <c r="C12" s="3" t="str">
        <f>VLOOKUP($B12,产品品种!$A$3:$E$15,2,FALSE)</f>
        <v>原材料</v>
      </c>
      <c r="D12" s="3" t="str">
        <f>VLOOKUP($B12,产品品种!$A$1:$E$15,3,FALSE)</f>
        <v>豆粕</v>
      </c>
      <c r="E12" s="3" t="str">
        <f>VLOOKUP($B12,产品品种!$A$1:$E$15,4,FALSE)</f>
        <v>斤</v>
      </c>
      <c r="F12" s="3">
        <f>VLOOKUP($B12,产品品种!$A$1:$E$15,5,FALSE)</f>
        <v>1.2</v>
      </c>
      <c r="G12" s="3" t="s">
        <v>88</v>
      </c>
      <c r="H12" s="3" t="s">
        <v>83</v>
      </c>
      <c r="J12" s="4">
        <v>4000</v>
      </c>
      <c r="K12" s="4">
        <f t="shared" si="0"/>
        <v>4800</v>
      </c>
    </row>
    <row r="13" spans="1:11" x14ac:dyDescent="0.25">
      <c r="A13" s="6">
        <f t="shared" ca="1" si="2"/>
        <v>45402</v>
      </c>
      <c r="B13" s="6" t="s">
        <v>45</v>
      </c>
      <c r="C13" s="3" t="str">
        <f>VLOOKUP($B13,产品品种!$A$3:$E$15,2,FALSE)</f>
        <v>原材料</v>
      </c>
      <c r="D13" s="3" t="str">
        <f>VLOOKUP($B13,产品品种!$A$1:$E$15,3,FALSE)</f>
        <v>豆粕</v>
      </c>
      <c r="E13" s="3" t="str">
        <f>VLOOKUP($B13,产品品种!$A$1:$E$15,4,FALSE)</f>
        <v>斤</v>
      </c>
      <c r="F13" s="3">
        <f>VLOOKUP($B13,产品品种!$A$1:$E$15,5,FALSE)</f>
        <v>1.2</v>
      </c>
      <c r="G13" s="3" t="s">
        <v>88</v>
      </c>
      <c r="H13" s="3" t="s">
        <v>83</v>
      </c>
      <c r="J13" s="4">
        <v>4000</v>
      </c>
      <c r="K13" s="4">
        <f t="shared" si="0"/>
        <v>4800</v>
      </c>
    </row>
    <row r="14" spans="1:11" x14ac:dyDescent="0.25">
      <c r="A14" s="6">
        <f t="shared" ca="1" si="2"/>
        <v>45403</v>
      </c>
      <c r="B14" s="6" t="s">
        <v>41</v>
      </c>
      <c r="C14" s="3" t="str">
        <f>VLOOKUP($B14,产品品种!$A$3:$E$15,2,FALSE)</f>
        <v>原材料</v>
      </c>
      <c r="D14" s="3" t="str">
        <f>VLOOKUP($B14,产品品种!$A$1:$E$15,3,FALSE)</f>
        <v>玉米</v>
      </c>
      <c r="E14" s="3" t="str">
        <f>VLOOKUP($B14,产品品种!$A$1:$E$15,4,FALSE)</f>
        <v>斤</v>
      </c>
      <c r="F14" s="3">
        <f>VLOOKUP($B14,产品品种!$A$1:$E$15,5,FALSE)</f>
        <v>0.8</v>
      </c>
      <c r="G14" s="3" t="s">
        <v>88</v>
      </c>
      <c r="H14" s="3" t="s">
        <v>83</v>
      </c>
      <c r="J14" s="4">
        <v>19000</v>
      </c>
      <c r="K14" s="4">
        <f t="shared" si="0"/>
        <v>15200</v>
      </c>
    </row>
    <row r="15" spans="1:11" x14ac:dyDescent="0.25">
      <c r="A15" s="6">
        <f ca="1">A14</f>
        <v>45403</v>
      </c>
      <c r="B15" s="6" t="s">
        <v>47</v>
      </c>
      <c r="C15" s="3" t="str">
        <f>VLOOKUP($B15,产品品种!$A$3:$E$15,2,FALSE)</f>
        <v>原材料</v>
      </c>
      <c r="D15" s="3" t="str">
        <f>VLOOKUP($B15,产品品种!$A$1:$E$15,3,FALSE)</f>
        <v>麸皮</v>
      </c>
      <c r="E15" s="3" t="str">
        <f>VLOOKUP($B15,产品品种!$A$1:$E$15,4,FALSE)</f>
        <v>斤</v>
      </c>
      <c r="F15" s="3">
        <f>VLOOKUP($B15,产品品种!$A$1:$E$15,5,FALSE)</f>
        <v>1.8</v>
      </c>
      <c r="G15" s="3" t="s">
        <v>88</v>
      </c>
      <c r="H15" s="3" t="s">
        <v>83</v>
      </c>
      <c r="J15" s="4">
        <v>6000</v>
      </c>
      <c r="K15" s="4">
        <f t="shared" si="0"/>
        <v>10800</v>
      </c>
    </row>
    <row r="16" spans="1:11" x14ac:dyDescent="0.25">
      <c r="A16" s="6">
        <f t="shared" ca="1" si="2"/>
        <v>45404</v>
      </c>
      <c r="B16" s="6" t="s">
        <v>47</v>
      </c>
      <c r="C16" s="3" t="str">
        <f>VLOOKUP($B16,产品品种!$A$3:$E$15,2,FALSE)</f>
        <v>原材料</v>
      </c>
      <c r="D16" s="3" t="str">
        <f>VLOOKUP($B16,产品品种!$A$1:$E$15,3,FALSE)</f>
        <v>麸皮</v>
      </c>
      <c r="E16" s="3" t="str">
        <f>VLOOKUP($B16,产品品种!$A$1:$E$15,4,FALSE)</f>
        <v>斤</v>
      </c>
      <c r="F16" s="3">
        <f>VLOOKUP($B16,产品品种!$A$1:$E$15,5,FALSE)</f>
        <v>1.8</v>
      </c>
      <c r="G16" s="3" t="s">
        <v>88</v>
      </c>
      <c r="H16" s="3" t="s">
        <v>83</v>
      </c>
      <c r="J16" s="4">
        <v>4000</v>
      </c>
      <c r="K16" s="4">
        <f t="shared" si="0"/>
        <v>7200</v>
      </c>
    </row>
    <row r="17" spans="1:11" x14ac:dyDescent="0.25">
      <c r="A17" s="6">
        <f t="shared" ca="1" si="2"/>
        <v>45405</v>
      </c>
      <c r="B17" s="6" t="s">
        <v>49</v>
      </c>
      <c r="C17" s="3" t="str">
        <f>VLOOKUP($B17,产品品种!$A$3:$E$15,2,FALSE)</f>
        <v>原材料</v>
      </c>
      <c r="D17" s="3" t="str">
        <f>VLOOKUP($B17,产品品种!$A$1:$E$15,3,FALSE)</f>
        <v>鱼粉</v>
      </c>
      <c r="E17" s="3" t="str">
        <f>VLOOKUP($B17,产品品种!$A$1:$E$15,4,FALSE)</f>
        <v>斤</v>
      </c>
      <c r="F17" s="3">
        <f>VLOOKUP($B17,产品品种!$A$1:$E$15,5,FALSE)</f>
        <v>2.2999999999999998</v>
      </c>
      <c r="G17" s="3" t="s">
        <v>88</v>
      </c>
      <c r="H17" s="3" t="s">
        <v>83</v>
      </c>
      <c r="J17" s="4">
        <v>12000</v>
      </c>
      <c r="K17" s="4">
        <f t="shared" si="0"/>
        <v>27600</v>
      </c>
    </row>
    <row r="18" spans="1:11" x14ac:dyDescent="0.25">
      <c r="A18" s="6">
        <f t="shared" ca="1" si="2"/>
        <v>45406</v>
      </c>
      <c r="B18" s="6" t="s">
        <v>66</v>
      </c>
      <c r="C18" s="3" t="str">
        <f>VLOOKUP($B18,产品品种!$A$3:$E$15,2,FALSE)</f>
        <v>猪饲料</v>
      </c>
      <c r="D18" s="3" t="str">
        <f>VLOOKUP($B18,产品品种!$A$1:$E$15,3,FALSE)</f>
        <v>60斤-猪饲料</v>
      </c>
      <c r="E18" s="3" t="str">
        <f>VLOOKUP($B18,产品品种!$A$1:$E$15,4,FALSE)</f>
        <v>袋</v>
      </c>
      <c r="F18" s="3">
        <f>VLOOKUP($B18,产品品种!$A$1:$E$15,5,FALSE)</f>
        <v>120</v>
      </c>
      <c r="G18" s="3" t="s">
        <v>89</v>
      </c>
      <c r="I18" s="3" t="s">
        <v>6</v>
      </c>
      <c r="J18" s="4">
        <v>2000</v>
      </c>
      <c r="K18" s="4">
        <f t="shared" si="0"/>
        <v>240000</v>
      </c>
    </row>
    <row r="19" spans="1:11" x14ac:dyDescent="0.25">
      <c r="A19" s="6">
        <f t="shared" ca="1" si="2"/>
        <v>45407</v>
      </c>
      <c r="B19" s="6" t="s">
        <v>69</v>
      </c>
      <c r="C19" s="3" t="str">
        <f>VLOOKUP($B19,产品品种!$A$3:$E$15,2,FALSE)</f>
        <v>猪饲料</v>
      </c>
      <c r="D19" s="3" t="str">
        <f>VLOOKUP($B19,产品品种!$A$1:$E$15,3,FALSE)</f>
        <v>80斤-猪饲料</v>
      </c>
      <c r="E19" s="3" t="str">
        <f>VLOOKUP($B19,产品品种!$A$1:$E$15,4,FALSE)</f>
        <v>袋</v>
      </c>
      <c r="F19" s="3">
        <f>VLOOKUP($B19,产品品种!$A$1:$E$15,5,FALSE)</f>
        <v>150</v>
      </c>
      <c r="G19" s="3" t="s">
        <v>89</v>
      </c>
      <c r="I19" s="3" t="s">
        <v>6</v>
      </c>
      <c r="J19" s="4">
        <v>1000</v>
      </c>
      <c r="K19" s="4">
        <f t="shared" si="0"/>
        <v>150000</v>
      </c>
    </row>
    <row r="20" spans="1:11" x14ac:dyDescent="0.25">
      <c r="A20" s="6">
        <f ca="1">A19</f>
        <v>45407</v>
      </c>
      <c r="B20" s="6" t="s">
        <v>71</v>
      </c>
      <c r="C20" s="3" t="str">
        <f>VLOOKUP($B20,产品品种!$A$3:$E$15,2,FALSE)</f>
        <v>猪饲料</v>
      </c>
      <c r="D20" s="3" t="str">
        <f>VLOOKUP($B20,产品品种!$A$1:$E$15,3,FALSE)</f>
        <v>100斤-猪饲料</v>
      </c>
      <c r="E20" s="3" t="str">
        <f>VLOOKUP($B20,产品品种!$A$1:$E$15,4,FALSE)</f>
        <v>袋</v>
      </c>
      <c r="F20" s="3">
        <f>VLOOKUP($B20,产品品种!$A$1:$E$15,5,FALSE)</f>
        <v>180</v>
      </c>
      <c r="G20" s="3" t="s">
        <v>89</v>
      </c>
      <c r="I20" s="3" t="s">
        <v>6</v>
      </c>
      <c r="J20" s="4">
        <v>1500</v>
      </c>
      <c r="K20" s="4">
        <f t="shared" si="0"/>
        <v>270000</v>
      </c>
    </row>
    <row r="21" spans="1:11" x14ac:dyDescent="0.25">
      <c r="A21" s="6">
        <f t="shared" ca="1" si="2"/>
        <v>45408</v>
      </c>
      <c r="B21" s="6" t="s">
        <v>66</v>
      </c>
      <c r="C21" s="3" t="str">
        <f>VLOOKUP($B21,产品品种!$A$3:$E$15,2,FALSE)</f>
        <v>猪饲料</v>
      </c>
      <c r="D21" s="3" t="str">
        <f>VLOOKUP($B21,产品品种!$A$1:$E$15,3,FALSE)</f>
        <v>60斤-猪饲料</v>
      </c>
      <c r="E21" s="3" t="str">
        <f>VLOOKUP($B21,产品品种!$A$1:$E$15,4,FALSE)</f>
        <v>袋</v>
      </c>
      <c r="F21" s="3">
        <f>VLOOKUP($B21,产品品种!$A$1:$E$15,5,FALSE)</f>
        <v>120</v>
      </c>
      <c r="G21" s="3" t="s">
        <v>89</v>
      </c>
      <c r="I21" s="3" t="s">
        <v>6</v>
      </c>
      <c r="J21" s="4">
        <v>4000</v>
      </c>
      <c r="K21" s="4">
        <f t="shared" si="0"/>
        <v>480000</v>
      </c>
    </row>
    <row r="22" spans="1:11" x14ac:dyDescent="0.25">
      <c r="A22" s="6">
        <f t="shared" ca="1" si="2"/>
        <v>45409</v>
      </c>
      <c r="B22" s="6" t="s">
        <v>51</v>
      </c>
      <c r="C22" s="3" t="str">
        <f>VLOOKUP($B22,产品品种!$A$3:$E$15,2,FALSE)</f>
        <v>营养性和非营养性添加剂</v>
      </c>
      <c r="D22" s="3" t="str">
        <f>VLOOKUP($B22,产品品种!$A$1:$E$15,3,FALSE)</f>
        <v>蛋氨酸</v>
      </c>
      <c r="E22" s="3" t="str">
        <f>VLOOKUP($B22,产品品种!$A$1:$E$15,4,FALSE)</f>
        <v>斤</v>
      </c>
      <c r="F22" s="3">
        <f>VLOOKUP($B22,产品品种!$A$1:$E$15,5,FALSE)</f>
        <v>25</v>
      </c>
      <c r="G22" s="3" t="s">
        <v>88</v>
      </c>
      <c r="H22" s="3" t="s">
        <v>83</v>
      </c>
      <c r="J22" s="4">
        <v>600</v>
      </c>
      <c r="K22" s="4">
        <f t="shared" si="0"/>
        <v>15000</v>
      </c>
    </row>
    <row r="23" spans="1:11" x14ac:dyDescent="0.25">
      <c r="A23" s="6">
        <f t="shared" ca="1" si="2"/>
        <v>45410</v>
      </c>
      <c r="B23" s="6" t="s">
        <v>54</v>
      </c>
      <c r="C23" s="3" t="str">
        <f>VLOOKUP($B23,产品品种!$A$3:$E$15,2,FALSE)</f>
        <v>营养性和非营养性添加剂</v>
      </c>
      <c r="D23" s="3" t="str">
        <f>VLOOKUP($B23,产品品种!$A$1:$E$15,3,FALSE)</f>
        <v>合成赖氨酸</v>
      </c>
      <c r="E23" s="3" t="str">
        <f>VLOOKUP($B23,产品品种!$A$1:$E$15,4,FALSE)</f>
        <v>斤</v>
      </c>
      <c r="F23" s="3">
        <f>VLOOKUP($B23,产品品种!$A$1:$E$15,5,FALSE)</f>
        <v>28</v>
      </c>
      <c r="G23" s="3" t="s">
        <v>88</v>
      </c>
      <c r="H23" s="3" t="s">
        <v>83</v>
      </c>
      <c r="J23" s="4">
        <v>3500</v>
      </c>
      <c r="K23" s="4">
        <f t="shared" si="0"/>
        <v>98000</v>
      </c>
    </row>
    <row r="24" spans="1:11" x14ac:dyDescent="0.25">
      <c r="A24" s="6">
        <f t="shared" ca="1" si="2"/>
        <v>45411</v>
      </c>
      <c r="B24" s="6" t="s">
        <v>56</v>
      </c>
      <c r="C24" s="3" t="str">
        <f>VLOOKUP($B24,产品品种!$A$3:$E$15,2,FALSE)</f>
        <v>营养性和非营养性添加剂</v>
      </c>
      <c r="D24" s="3" t="str">
        <f>VLOOKUP($B24,产品品种!$A$1:$E$15,3,FALSE)</f>
        <v>抗氧化剂</v>
      </c>
      <c r="E24" s="3" t="str">
        <f>VLOOKUP($B24,产品品种!$A$1:$E$15,4,FALSE)</f>
        <v>袋</v>
      </c>
      <c r="F24" s="3">
        <f>VLOOKUP($B24,产品品种!$A$1:$E$15,5,FALSE)</f>
        <v>25</v>
      </c>
      <c r="G24" s="3" t="s">
        <v>88</v>
      </c>
      <c r="H24" s="3" t="s">
        <v>83</v>
      </c>
      <c r="J24" s="4">
        <v>2000</v>
      </c>
      <c r="K24" s="4">
        <f t="shared" si="0"/>
        <v>50000</v>
      </c>
    </row>
    <row r="25" spans="1:11" x14ac:dyDescent="0.25">
      <c r="A25" s="6">
        <f ca="1">A24</f>
        <v>45411</v>
      </c>
      <c r="B25" s="6" t="s">
        <v>64</v>
      </c>
      <c r="C25" s="3" t="str">
        <f>VLOOKUP($B25,产品品种!$A$3:$E$15,2,FALSE)</f>
        <v>矿物质类</v>
      </c>
      <c r="D25" s="3" t="str">
        <f>VLOOKUP($B25,产品品种!$A$1:$E$15,3,FALSE)</f>
        <v>食盐</v>
      </c>
      <c r="E25" s="3" t="str">
        <f>VLOOKUP($B25,产品品种!$A$1:$E$15,4,FALSE)</f>
        <v>袋</v>
      </c>
      <c r="F25" s="3">
        <f>VLOOKUP($B25,产品品种!$A$1:$E$15,5,FALSE)</f>
        <v>30</v>
      </c>
      <c r="G25" s="3" t="s">
        <v>88</v>
      </c>
      <c r="H25" s="3" t="s">
        <v>83</v>
      </c>
      <c r="J25" s="4">
        <v>5000</v>
      </c>
      <c r="K25" s="4">
        <f t="shared" si="0"/>
        <v>150000</v>
      </c>
    </row>
    <row r="26" spans="1:11" x14ac:dyDescent="0.25">
      <c r="A26" s="6">
        <f t="shared" ca="1" si="2"/>
        <v>45412</v>
      </c>
      <c r="B26" s="6" t="s">
        <v>45</v>
      </c>
      <c r="C26" s="3" t="str">
        <f>VLOOKUP($B26,产品品种!$A$3:$E$15,2,FALSE)</f>
        <v>原材料</v>
      </c>
      <c r="D26" s="3" t="str">
        <f>VLOOKUP($B26,产品品种!$A$1:$E$15,3,FALSE)</f>
        <v>豆粕</v>
      </c>
      <c r="E26" s="3" t="str">
        <f>VLOOKUP($B26,产品品种!$A$1:$E$15,4,FALSE)</f>
        <v>斤</v>
      </c>
      <c r="F26" s="3">
        <f>VLOOKUP($B26,产品品种!$A$1:$E$15,5,FALSE)</f>
        <v>1.2</v>
      </c>
      <c r="G26" s="3" t="s">
        <v>88</v>
      </c>
      <c r="H26" s="3" t="s">
        <v>83</v>
      </c>
      <c r="J26" s="4">
        <v>1200</v>
      </c>
      <c r="K26" s="4">
        <f t="shared" si="0"/>
        <v>1440</v>
      </c>
    </row>
    <row r="27" spans="1:11" x14ac:dyDescent="0.25">
      <c r="A27" s="6">
        <f ca="1">A26</f>
        <v>45412</v>
      </c>
      <c r="B27" s="6" t="s">
        <v>69</v>
      </c>
      <c r="C27" s="3" t="str">
        <f>VLOOKUP($B27,产品品种!$A$3:$E$15,2,FALSE)</f>
        <v>猪饲料</v>
      </c>
      <c r="D27" s="3" t="str">
        <f>VLOOKUP($B27,产品品种!$A$1:$E$15,3,FALSE)</f>
        <v>80斤-猪饲料</v>
      </c>
      <c r="E27" s="3" t="str">
        <f>VLOOKUP($B27,产品品种!$A$1:$E$15,4,FALSE)</f>
        <v>袋</v>
      </c>
      <c r="F27" s="3">
        <f>VLOOKUP($B27,产品品种!$A$1:$E$15,5,FALSE)</f>
        <v>150</v>
      </c>
      <c r="G27" s="3" t="s">
        <v>89</v>
      </c>
      <c r="I27" s="3" t="s">
        <v>6</v>
      </c>
      <c r="J27" s="4">
        <v>700</v>
      </c>
      <c r="K27" s="4">
        <f t="shared" si="0"/>
        <v>105000</v>
      </c>
    </row>
    <row r="28" spans="1:11" x14ac:dyDescent="0.25">
      <c r="A28" s="6">
        <f t="shared" ca="1" si="2"/>
        <v>45413</v>
      </c>
      <c r="B28" s="6" t="s">
        <v>71</v>
      </c>
      <c r="C28" s="3" t="str">
        <f>VLOOKUP($B28,产品品种!$A$3:$E$15,2,FALSE)</f>
        <v>猪饲料</v>
      </c>
      <c r="D28" s="3" t="str">
        <f>VLOOKUP($B28,产品品种!$A$1:$E$15,3,FALSE)</f>
        <v>100斤-猪饲料</v>
      </c>
      <c r="E28" s="3" t="str">
        <f>VLOOKUP($B28,产品品种!$A$1:$E$15,4,FALSE)</f>
        <v>袋</v>
      </c>
      <c r="F28" s="3">
        <f>VLOOKUP($B28,产品品种!$A$1:$E$15,5,FALSE)</f>
        <v>180</v>
      </c>
      <c r="G28" s="3" t="s">
        <v>89</v>
      </c>
      <c r="I28" s="3" t="s">
        <v>6</v>
      </c>
      <c r="J28" s="4">
        <v>850</v>
      </c>
      <c r="K28" s="4">
        <f t="shared" si="0"/>
        <v>153000</v>
      </c>
    </row>
    <row r="29" spans="1:11" x14ac:dyDescent="0.25">
      <c r="A29" s="6">
        <f t="shared" ca="1" si="2"/>
        <v>45414</v>
      </c>
      <c r="B29" s="6" t="s">
        <v>66</v>
      </c>
      <c r="C29" s="3" t="str">
        <f>VLOOKUP($B29,产品品种!$A$3:$E$15,2,FALSE)</f>
        <v>猪饲料</v>
      </c>
      <c r="D29" s="3" t="str">
        <f>VLOOKUP($B29,产品品种!$A$1:$E$15,3,FALSE)</f>
        <v>60斤-猪饲料</v>
      </c>
      <c r="E29" s="3" t="str">
        <f>VLOOKUP($B29,产品品种!$A$1:$E$15,4,FALSE)</f>
        <v>袋</v>
      </c>
      <c r="F29" s="3">
        <f>VLOOKUP($B29,产品品种!$A$1:$E$15,5,FALSE)</f>
        <v>120</v>
      </c>
      <c r="G29" s="3" t="s">
        <v>89</v>
      </c>
      <c r="I29" s="3" t="s">
        <v>6</v>
      </c>
      <c r="J29" s="4">
        <v>5000</v>
      </c>
      <c r="K29" s="4">
        <f t="shared" si="0"/>
        <v>600000</v>
      </c>
    </row>
    <row r="30" spans="1:11" x14ac:dyDescent="0.25">
      <c r="A30" s="6">
        <f t="shared" ca="1" si="2"/>
        <v>45415</v>
      </c>
      <c r="B30" s="6" t="s">
        <v>59</v>
      </c>
      <c r="C30" s="3" t="str">
        <f>VLOOKUP($B30,产品品种!$A$3:$E$15,2,FALSE)</f>
        <v>矿物质类</v>
      </c>
      <c r="D30" s="3" t="str">
        <f>VLOOKUP($B30,产品品种!$A$1:$E$15,3,FALSE)</f>
        <v>磷酸氢钙</v>
      </c>
      <c r="E30" s="3" t="str">
        <f>VLOOKUP($B30,产品品种!$A$1:$E$15,4,FALSE)</f>
        <v>袋</v>
      </c>
      <c r="F30" s="3">
        <f>VLOOKUP($B30,产品品种!$A$1:$E$15,5,FALSE)</f>
        <v>30</v>
      </c>
      <c r="G30" s="3" t="s">
        <v>88</v>
      </c>
      <c r="H30" s="3" t="s">
        <v>83</v>
      </c>
      <c r="J30" s="4">
        <v>600</v>
      </c>
      <c r="K30" s="4">
        <f t="shared" si="0"/>
        <v>18000</v>
      </c>
    </row>
    <row r="31" spans="1:11" x14ac:dyDescent="0.25">
      <c r="A31" s="6">
        <f t="shared" ca="1" si="2"/>
        <v>45416</v>
      </c>
      <c r="B31" s="6" t="s">
        <v>45</v>
      </c>
      <c r="C31" s="3" t="str">
        <f>VLOOKUP($B31,产品品种!$A$3:$E$15,2,FALSE)</f>
        <v>原材料</v>
      </c>
      <c r="D31" s="3" t="str">
        <f>VLOOKUP($B31,产品品种!$A$1:$E$15,3,FALSE)</f>
        <v>豆粕</v>
      </c>
      <c r="E31" s="3" t="str">
        <f>VLOOKUP($B31,产品品种!$A$1:$E$15,4,FALSE)</f>
        <v>斤</v>
      </c>
      <c r="F31" s="3">
        <f>VLOOKUP($B31,产品品种!$A$1:$E$15,5,FALSE)</f>
        <v>1.2</v>
      </c>
      <c r="G31" s="3" t="s">
        <v>88</v>
      </c>
      <c r="H31" s="3" t="s">
        <v>83</v>
      </c>
      <c r="J31" s="4">
        <v>6000</v>
      </c>
      <c r="K31" s="4">
        <f t="shared" si="0"/>
        <v>7200</v>
      </c>
    </row>
    <row r="32" spans="1:11" x14ac:dyDescent="0.25">
      <c r="A32" s="6">
        <f t="shared" ca="1" si="2"/>
        <v>45417</v>
      </c>
      <c r="B32" s="6" t="s">
        <v>62</v>
      </c>
      <c r="C32" s="3" t="str">
        <f>VLOOKUP($B32,产品品种!$A$3:$E$15,2,FALSE)</f>
        <v>矿物质类</v>
      </c>
      <c r="D32" s="3" t="str">
        <f>VLOOKUP($B32,产品品种!$A$1:$E$15,3,FALSE)</f>
        <v>碳酸钙</v>
      </c>
      <c r="E32" s="3" t="str">
        <f>VLOOKUP($B32,产品品种!$A$1:$E$15,4,FALSE)</f>
        <v>袋</v>
      </c>
      <c r="F32" s="3">
        <f>VLOOKUP($B32,产品品种!$A$1:$E$15,5,FALSE)</f>
        <v>45</v>
      </c>
      <c r="G32" s="3" t="s">
        <v>88</v>
      </c>
      <c r="H32" s="3" t="s">
        <v>83</v>
      </c>
      <c r="J32" s="4">
        <v>3500</v>
      </c>
      <c r="K32" s="4">
        <f t="shared" si="0"/>
        <v>157500</v>
      </c>
    </row>
    <row r="33" spans="1:11" x14ac:dyDescent="0.25">
      <c r="A33" s="6">
        <f t="shared" ca="1" si="2"/>
        <v>45418</v>
      </c>
      <c r="B33" s="6" t="s">
        <v>49</v>
      </c>
      <c r="C33" s="3" t="str">
        <f>VLOOKUP($B33,产品品种!$A$3:$E$15,2,FALSE)</f>
        <v>原材料</v>
      </c>
      <c r="D33" s="3" t="str">
        <f>VLOOKUP($B33,产品品种!$A$1:$E$15,3,FALSE)</f>
        <v>鱼粉</v>
      </c>
      <c r="E33" s="3" t="str">
        <f>VLOOKUP($B33,产品品种!$A$1:$E$15,4,FALSE)</f>
        <v>斤</v>
      </c>
      <c r="F33" s="3">
        <f>VLOOKUP($B33,产品品种!$A$1:$E$15,5,FALSE)</f>
        <v>2.2999999999999998</v>
      </c>
      <c r="G33" s="3" t="s">
        <v>88</v>
      </c>
      <c r="H33" s="3" t="s">
        <v>83</v>
      </c>
      <c r="J33" s="4">
        <v>2000</v>
      </c>
      <c r="K33" s="4">
        <f t="shared" si="0"/>
        <v>4600</v>
      </c>
    </row>
    <row r="34" spans="1:11" x14ac:dyDescent="0.25">
      <c r="A34" s="6">
        <f ca="1">A33</f>
        <v>45418</v>
      </c>
      <c r="B34" s="6" t="s">
        <v>66</v>
      </c>
      <c r="C34" s="3" t="str">
        <f>VLOOKUP($B34,产品品种!$A$3:$E$15,2,FALSE)</f>
        <v>猪饲料</v>
      </c>
      <c r="D34" s="3" t="str">
        <f>VLOOKUP($B34,产品品种!$A$1:$E$15,3,FALSE)</f>
        <v>60斤-猪饲料</v>
      </c>
      <c r="E34" s="3" t="str">
        <f>VLOOKUP($B34,产品品种!$A$1:$E$15,4,FALSE)</f>
        <v>袋</v>
      </c>
      <c r="F34" s="3">
        <f>VLOOKUP($B34,产品品种!$A$1:$E$15,5,FALSE)</f>
        <v>120</v>
      </c>
      <c r="G34" s="3" t="s">
        <v>89</v>
      </c>
      <c r="I34" s="3" t="s">
        <v>6</v>
      </c>
      <c r="J34" s="4">
        <v>2000</v>
      </c>
      <c r="K34" s="4">
        <f t="shared" si="0"/>
        <v>240000</v>
      </c>
    </row>
    <row r="35" spans="1:11" x14ac:dyDescent="0.25">
      <c r="A35" s="6">
        <f t="shared" ref="A35:A37" ca="1" si="3">A34</f>
        <v>45418</v>
      </c>
      <c r="B35" s="6" t="s">
        <v>69</v>
      </c>
      <c r="C35" s="3" t="str">
        <f>VLOOKUP($B35,产品品种!$A$3:$E$15,2,FALSE)</f>
        <v>猪饲料</v>
      </c>
      <c r="D35" s="3" t="str">
        <f>VLOOKUP($B35,产品品种!$A$1:$E$15,3,FALSE)</f>
        <v>80斤-猪饲料</v>
      </c>
      <c r="E35" s="3" t="str">
        <f>VLOOKUP($B35,产品品种!$A$1:$E$15,4,FALSE)</f>
        <v>袋</v>
      </c>
      <c r="F35" s="3">
        <f>VLOOKUP($B35,产品品种!$A$1:$E$15,5,FALSE)</f>
        <v>150</v>
      </c>
      <c r="G35" s="3" t="s">
        <v>89</v>
      </c>
      <c r="I35" s="3" t="s">
        <v>6</v>
      </c>
      <c r="J35" s="4">
        <v>700</v>
      </c>
      <c r="K35" s="4">
        <f t="shared" ref="K35:K54" si="4">J35*F35</f>
        <v>105000</v>
      </c>
    </row>
    <row r="36" spans="1:11" x14ac:dyDescent="0.25">
      <c r="A36" s="6">
        <f t="shared" ca="1" si="3"/>
        <v>45418</v>
      </c>
      <c r="B36" s="6" t="s">
        <v>71</v>
      </c>
      <c r="C36" s="3" t="str">
        <f>VLOOKUP($B36,产品品种!$A$3:$E$15,2,FALSE)</f>
        <v>猪饲料</v>
      </c>
      <c r="D36" s="3" t="str">
        <f>VLOOKUP($B36,产品品种!$A$1:$E$15,3,FALSE)</f>
        <v>100斤-猪饲料</v>
      </c>
      <c r="E36" s="3" t="str">
        <f>VLOOKUP($B36,产品品种!$A$1:$E$15,4,FALSE)</f>
        <v>袋</v>
      </c>
      <c r="F36" s="3">
        <f>VLOOKUP($B36,产品品种!$A$1:$E$15,5,FALSE)</f>
        <v>180</v>
      </c>
      <c r="G36" s="3" t="s">
        <v>89</v>
      </c>
      <c r="I36" s="3" t="s">
        <v>6</v>
      </c>
      <c r="J36" s="4">
        <v>450</v>
      </c>
      <c r="K36" s="4">
        <f t="shared" si="4"/>
        <v>81000</v>
      </c>
    </row>
    <row r="37" spans="1:11" x14ac:dyDescent="0.25">
      <c r="A37" s="6">
        <f t="shared" ca="1" si="3"/>
        <v>45418</v>
      </c>
      <c r="B37" s="6" t="s">
        <v>66</v>
      </c>
      <c r="C37" s="3" t="str">
        <f>VLOOKUP($B37,产品品种!$A$3:$E$15,2,FALSE)</f>
        <v>猪饲料</v>
      </c>
      <c r="D37" s="3" t="str">
        <f>VLOOKUP($B37,产品品种!$A$1:$E$15,3,FALSE)</f>
        <v>60斤-猪饲料</v>
      </c>
      <c r="E37" s="3" t="str">
        <f>VLOOKUP($B37,产品品种!$A$1:$E$15,4,FALSE)</f>
        <v>袋</v>
      </c>
      <c r="F37" s="3">
        <f>VLOOKUP($B37,产品品种!$A$1:$E$15,5,FALSE)</f>
        <v>120</v>
      </c>
      <c r="G37" s="3" t="s">
        <v>89</v>
      </c>
      <c r="I37" s="3" t="s">
        <v>6</v>
      </c>
      <c r="J37" s="4">
        <v>5000</v>
      </c>
      <c r="K37" s="4">
        <f t="shared" si="4"/>
        <v>600000</v>
      </c>
    </row>
    <row r="38" spans="1:11" x14ac:dyDescent="0.25">
      <c r="A38" s="6">
        <f ca="1">A33</f>
        <v>45418</v>
      </c>
      <c r="B38" s="6" t="s">
        <v>41</v>
      </c>
      <c r="C38" s="3" t="str">
        <f>VLOOKUP($B38,产品品种!$A$3:$E$15,2,FALSE)</f>
        <v>原材料</v>
      </c>
      <c r="D38" s="3" t="str">
        <f>VLOOKUP($B38,产品品种!$A$1:$E$15,3,FALSE)</f>
        <v>玉米</v>
      </c>
      <c r="E38" s="3" t="str">
        <f>VLOOKUP($B38,产品品种!$A$1:$E$15,4,FALSE)</f>
        <v>斤</v>
      </c>
      <c r="F38" s="3">
        <f>VLOOKUP($B38,产品品种!$A$1:$E$15,5,FALSE)</f>
        <v>0.8</v>
      </c>
      <c r="G38" s="3" t="s">
        <v>88</v>
      </c>
      <c r="H38" s="3" t="s">
        <v>83</v>
      </c>
      <c r="J38" s="4">
        <v>60000</v>
      </c>
      <c r="K38" s="4">
        <f t="shared" si="4"/>
        <v>48000</v>
      </c>
    </row>
    <row r="39" spans="1:11" x14ac:dyDescent="0.25">
      <c r="A39" s="6">
        <f t="shared" ca="1" si="2"/>
        <v>45419</v>
      </c>
      <c r="B39" s="6" t="s">
        <v>47</v>
      </c>
      <c r="C39" s="3" t="str">
        <f>VLOOKUP($B39,产品品种!$A$3:$E$15,2,FALSE)</f>
        <v>原材料</v>
      </c>
      <c r="D39" s="3" t="str">
        <f>VLOOKUP($B39,产品品种!$A$1:$E$15,3,FALSE)</f>
        <v>麸皮</v>
      </c>
      <c r="E39" s="3" t="str">
        <f>VLOOKUP($B39,产品品种!$A$1:$E$15,4,FALSE)</f>
        <v>斤</v>
      </c>
      <c r="F39" s="3">
        <f>VLOOKUP($B39,产品品种!$A$1:$E$15,5,FALSE)</f>
        <v>1.8</v>
      </c>
      <c r="G39" s="3" t="s">
        <v>88</v>
      </c>
      <c r="H39" s="3" t="s">
        <v>83</v>
      </c>
      <c r="J39" s="4">
        <v>6000</v>
      </c>
      <c r="K39" s="4">
        <f t="shared" si="4"/>
        <v>10800</v>
      </c>
    </row>
    <row r="40" spans="1:11" x14ac:dyDescent="0.25">
      <c r="A40" s="6">
        <f t="shared" ca="1" si="2"/>
        <v>45420</v>
      </c>
      <c r="B40" s="6" t="s">
        <v>49</v>
      </c>
      <c r="C40" s="3" t="str">
        <f>VLOOKUP($B40,产品品种!$A$3:$E$15,2,FALSE)</f>
        <v>原材料</v>
      </c>
      <c r="D40" s="3" t="str">
        <f>VLOOKUP($B40,产品品种!$A$1:$E$15,3,FALSE)</f>
        <v>鱼粉</v>
      </c>
      <c r="E40" s="3" t="str">
        <f>VLOOKUP($B40,产品品种!$A$1:$E$15,4,FALSE)</f>
        <v>斤</v>
      </c>
      <c r="F40" s="3">
        <f>VLOOKUP($B40,产品品种!$A$1:$E$15,5,FALSE)</f>
        <v>2.2999999999999998</v>
      </c>
      <c r="G40" s="3" t="s">
        <v>88</v>
      </c>
      <c r="H40" s="3" t="s">
        <v>83</v>
      </c>
      <c r="J40" s="4">
        <v>4000</v>
      </c>
      <c r="K40" s="4">
        <f t="shared" si="4"/>
        <v>9200</v>
      </c>
    </row>
    <row r="41" spans="1:11" x14ac:dyDescent="0.25">
      <c r="A41" s="6">
        <f ca="1">A40</f>
        <v>45420</v>
      </c>
      <c r="B41" s="6" t="s">
        <v>51</v>
      </c>
      <c r="C41" s="3" t="str">
        <f>VLOOKUP($B41,产品品种!$A$3:$E$15,2,FALSE)</f>
        <v>营养性和非营养性添加剂</v>
      </c>
      <c r="D41" s="3" t="str">
        <f>VLOOKUP($B41,产品品种!$A$1:$E$15,3,FALSE)</f>
        <v>蛋氨酸</v>
      </c>
      <c r="E41" s="3" t="str">
        <f>VLOOKUP($B41,产品品种!$A$1:$E$15,4,FALSE)</f>
        <v>斤</v>
      </c>
      <c r="F41" s="3">
        <f>VLOOKUP($B41,产品品种!$A$1:$E$15,5,FALSE)</f>
        <v>25</v>
      </c>
      <c r="G41" s="3" t="s">
        <v>88</v>
      </c>
      <c r="H41" s="3" t="s">
        <v>83</v>
      </c>
      <c r="J41" s="4">
        <v>500</v>
      </c>
      <c r="K41" s="4">
        <f t="shared" si="4"/>
        <v>12500</v>
      </c>
    </row>
    <row r="42" spans="1:11" x14ac:dyDescent="0.25">
      <c r="A42" s="6">
        <f t="shared" ca="1" si="2"/>
        <v>45421</v>
      </c>
      <c r="B42" s="6" t="s">
        <v>56</v>
      </c>
      <c r="C42" s="3" t="str">
        <f>VLOOKUP($B42,产品品种!$A$3:$E$15,2,FALSE)</f>
        <v>营养性和非营养性添加剂</v>
      </c>
      <c r="D42" s="3" t="str">
        <f>VLOOKUP($B42,产品品种!$A$1:$E$15,3,FALSE)</f>
        <v>抗氧化剂</v>
      </c>
      <c r="E42" s="3" t="str">
        <f>VLOOKUP($B42,产品品种!$A$1:$E$15,4,FALSE)</f>
        <v>袋</v>
      </c>
      <c r="F42" s="3">
        <f>VLOOKUP($B42,产品品种!$A$1:$E$15,5,FALSE)</f>
        <v>25</v>
      </c>
      <c r="G42" s="3" t="s">
        <v>88</v>
      </c>
      <c r="H42" s="3" t="s">
        <v>83</v>
      </c>
      <c r="J42" s="4">
        <v>4500</v>
      </c>
      <c r="K42" s="4">
        <f t="shared" si="4"/>
        <v>112500</v>
      </c>
    </row>
    <row r="43" spans="1:11" x14ac:dyDescent="0.25">
      <c r="A43" s="6">
        <f t="shared" ref="A43:A46" ca="1" si="5">A42</f>
        <v>45421</v>
      </c>
      <c r="B43" s="6" t="s">
        <v>69</v>
      </c>
      <c r="C43" s="3" t="str">
        <f>VLOOKUP($B43,产品品种!$A$3:$E$15,2,FALSE)</f>
        <v>猪饲料</v>
      </c>
      <c r="D43" s="3" t="str">
        <f>VLOOKUP($B43,产品品种!$A$1:$E$15,3,FALSE)</f>
        <v>80斤-猪饲料</v>
      </c>
      <c r="E43" s="3" t="str">
        <f>VLOOKUP($B43,产品品种!$A$1:$E$15,4,FALSE)</f>
        <v>袋</v>
      </c>
      <c r="F43" s="3">
        <f>VLOOKUP($B43,产品品种!$A$1:$E$15,5,FALSE)</f>
        <v>150</v>
      </c>
      <c r="G43" s="3" t="s">
        <v>89</v>
      </c>
      <c r="I43" s="3" t="s">
        <v>6</v>
      </c>
      <c r="J43" s="4">
        <v>700</v>
      </c>
      <c r="K43" s="4">
        <f t="shared" si="4"/>
        <v>105000</v>
      </c>
    </row>
    <row r="44" spans="1:11" x14ac:dyDescent="0.25">
      <c r="A44" s="6">
        <f t="shared" ca="1" si="5"/>
        <v>45421</v>
      </c>
      <c r="B44" s="6" t="s">
        <v>71</v>
      </c>
      <c r="C44" s="3" t="str">
        <f>VLOOKUP($B44,产品品种!$A$3:$E$15,2,FALSE)</f>
        <v>猪饲料</v>
      </c>
      <c r="D44" s="3" t="str">
        <f>VLOOKUP($B44,产品品种!$A$1:$E$15,3,FALSE)</f>
        <v>100斤-猪饲料</v>
      </c>
      <c r="E44" s="3" t="str">
        <f>VLOOKUP($B44,产品品种!$A$1:$E$15,4,FALSE)</f>
        <v>袋</v>
      </c>
      <c r="F44" s="3">
        <f>VLOOKUP($B44,产品品种!$A$1:$E$15,5,FALSE)</f>
        <v>180</v>
      </c>
      <c r="G44" s="3" t="s">
        <v>89</v>
      </c>
      <c r="I44" s="3" t="s">
        <v>6</v>
      </c>
      <c r="J44" s="4">
        <v>1000</v>
      </c>
      <c r="K44" s="4">
        <f t="shared" si="4"/>
        <v>180000</v>
      </c>
    </row>
    <row r="45" spans="1:11" x14ac:dyDescent="0.25">
      <c r="A45" s="6">
        <f t="shared" ca="1" si="5"/>
        <v>45421</v>
      </c>
      <c r="B45" s="6" t="s">
        <v>66</v>
      </c>
      <c r="C45" s="3" t="str">
        <f>VLOOKUP($B45,产品品种!$A$3:$E$15,2,FALSE)</f>
        <v>猪饲料</v>
      </c>
      <c r="D45" s="3" t="str">
        <f>VLOOKUP($B45,产品品种!$A$1:$E$15,3,FALSE)</f>
        <v>60斤-猪饲料</v>
      </c>
      <c r="E45" s="3" t="str">
        <f>VLOOKUP($B45,产品品种!$A$1:$E$15,4,FALSE)</f>
        <v>袋</v>
      </c>
      <c r="F45" s="3">
        <f>VLOOKUP($B45,产品品种!$A$1:$E$15,5,FALSE)</f>
        <v>120</v>
      </c>
      <c r="G45" s="3" t="s">
        <v>89</v>
      </c>
      <c r="I45" s="3" t="s">
        <v>6</v>
      </c>
      <c r="J45" s="4">
        <v>5000</v>
      </c>
      <c r="K45" s="4">
        <f t="shared" si="4"/>
        <v>600000</v>
      </c>
    </row>
    <row r="46" spans="1:11" x14ac:dyDescent="0.25">
      <c r="A46" s="6">
        <f t="shared" ca="1" si="5"/>
        <v>45421</v>
      </c>
      <c r="B46" s="6" t="s">
        <v>69</v>
      </c>
      <c r="C46" s="3" t="str">
        <f>VLOOKUP($B46,产品品种!$A$3:$E$15,2,FALSE)</f>
        <v>猪饲料</v>
      </c>
      <c r="D46" s="3" t="str">
        <f>VLOOKUP($B46,产品品种!$A$1:$E$15,3,FALSE)</f>
        <v>80斤-猪饲料</v>
      </c>
      <c r="E46" s="3" t="str">
        <f>VLOOKUP($B46,产品品种!$A$1:$E$15,4,FALSE)</f>
        <v>袋</v>
      </c>
      <c r="F46" s="3">
        <f>VLOOKUP($B46,产品品种!$A$1:$E$15,5,FALSE)</f>
        <v>150</v>
      </c>
      <c r="G46" s="3" t="s">
        <v>89</v>
      </c>
      <c r="I46" s="3" t="s">
        <v>6</v>
      </c>
      <c r="J46" s="4">
        <v>5000</v>
      </c>
      <c r="K46" s="4">
        <f t="shared" si="4"/>
        <v>750000</v>
      </c>
    </row>
    <row r="47" spans="1:11" x14ac:dyDescent="0.25">
      <c r="A47" s="6">
        <f ca="1">A42+1</f>
        <v>45422</v>
      </c>
      <c r="B47" s="6" t="s">
        <v>41</v>
      </c>
      <c r="C47" s="3" t="str">
        <f>VLOOKUP($B47,产品品种!$A$3:$E$15,2,FALSE)</f>
        <v>原材料</v>
      </c>
      <c r="D47" s="3" t="str">
        <f>VLOOKUP($B47,产品品种!$A$1:$E$15,3,FALSE)</f>
        <v>玉米</v>
      </c>
      <c r="E47" s="3" t="str">
        <f>VLOOKUP($B47,产品品种!$A$1:$E$15,4,FALSE)</f>
        <v>斤</v>
      </c>
      <c r="F47" s="3">
        <f>VLOOKUP($B47,产品品种!$A$1:$E$15,5,FALSE)</f>
        <v>0.8</v>
      </c>
      <c r="G47" s="3" t="s">
        <v>88</v>
      </c>
      <c r="H47" s="3" t="s">
        <v>83</v>
      </c>
      <c r="J47" s="4">
        <v>20000</v>
      </c>
      <c r="K47" s="4">
        <f t="shared" si="4"/>
        <v>16000</v>
      </c>
    </row>
    <row r="48" spans="1:11" x14ac:dyDescent="0.25">
      <c r="A48" s="6">
        <f ca="1">A47</f>
        <v>45422</v>
      </c>
      <c r="B48" s="6" t="s">
        <v>45</v>
      </c>
      <c r="C48" s="3" t="str">
        <f>VLOOKUP($B48,产品品种!$A$3:$E$15,2,FALSE)</f>
        <v>原材料</v>
      </c>
      <c r="D48" s="3" t="str">
        <f>VLOOKUP($B48,产品品种!$A$1:$E$15,3,FALSE)</f>
        <v>豆粕</v>
      </c>
      <c r="E48" s="3" t="str">
        <f>VLOOKUP($B48,产品品种!$A$1:$E$15,4,FALSE)</f>
        <v>斤</v>
      </c>
      <c r="F48" s="3">
        <f>VLOOKUP($B48,产品品种!$A$1:$E$15,5,FALSE)</f>
        <v>1.2</v>
      </c>
      <c r="G48" s="3" t="s">
        <v>88</v>
      </c>
      <c r="H48" s="3" t="s">
        <v>83</v>
      </c>
      <c r="J48" s="4">
        <v>42000</v>
      </c>
      <c r="K48" s="4">
        <f t="shared" si="4"/>
        <v>50400</v>
      </c>
    </row>
    <row r="49" spans="1:11" x14ac:dyDescent="0.25">
      <c r="A49" s="6">
        <f t="shared" ca="1" si="2"/>
        <v>45423</v>
      </c>
      <c r="B49" s="6" t="s">
        <v>59</v>
      </c>
      <c r="C49" s="3" t="str">
        <f>VLOOKUP($B49,产品品种!$A$3:$E$15,2,FALSE)</f>
        <v>矿物质类</v>
      </c>
      <c r="D49" s="3" t="str">
        <f>VLOOKUP($B49,产品品种!$A$1:$E$15,3,FALSE)</f>
        <v>磷酸氢钙</v>
      </c>
      <c r="E49" s="3" t="str">
        <f>VLOOKUP($B49,产品品种!$A$1:$E$15,4,FALSE)</f>
        <v>袋</v>
      </c>
      <c r="F49" s="3">
        <f>VLOOKUP($B49,产品品种!$A$1:$E$15,5,FALSE)</f>
        <v>30</v>
      </c>
      <c r="G49" s="3" t="s">
        <v>88</v>
      </c>
      <c r="H49" s="3" t="s">
        <v>83</v>
      </c>
      <c r="J49" s="4">
        <v>600</v>
      </c>
      <c r="K49" s="4">
        <f t="shared" si="4"/>
        <v>18000</v>
      </c>
    </row>
    <row r="50" spans="1:11" x14ac:dyDescent="0.25">
      <c r="A50" s="6">
        <f ca="1">A49</f>
        <v>45423</v>
      </c>
      <c r="B50" s="6" t="s">
        <v>62</v>
      </c>
      <c r="C50" s="3" t="str">
        <f>VLOOKUP($B50,产品品种!$A$3:$E$15,2,FALSE)</f>
        <v>矿物质类</v>
      </c>
      <c r="D50" s="3" t="str">
        <f>VLOOKUP($B50,产品品种!$A$1:$E$15,3,FALSE)</f>
        <v>碳酸钙</v>
      </c>
      <c r="E50" s="3" t="str">
        <f>VLOOKUP($B50,产品品种!$A$1:$E$15,4,FALSE)</f>
        <v>袋</v>
      </c>
      <c r="F50" s="3">
        <f>VLOOKUP($B50,产品品种!$A$1:$E$15,5,FALSE)</f>
        <v>45</v>
      </c>
      <c r="G50" s="3" t="s">
        <v>88</v>
      </c>
      <c r="H50" s="3" t="s">
        <v>83</v>
      </c>
      <c r="J50" s="4">
        <v>3500</v>
      </c>
      <c r="K50" s="4">
        <f t="shared" si="4"/>
        <v>157500</v>
      </c>
    </row>
    <row r="51" spans="1:11" x14ac:dyDescent="0.25">
      <c r="A51" s="6">
        <f t="shared" ref="A51:A54" ca="1" si="6">A50</f>
        <v>45423</v>
      </c>
      <c r="B51" s="6" t="s">
        <v>47</v>
      </c>
      <c r="C51" s="3" t="str">
        <f>VLOOKUP($B51,产品品种!$A$3:$E$15,2,FALSE)</f>
        <v>原材料</v>
      </c>
      <c r="D51" s="3" t="str">
        <f>VLOOKUP($B51,产品品种!$A$1:$E$15,3,FALSE)</f>
        <v>麸皮</v>
      </c>
      <c r="E51" s="3" t="str">
        <f>VLOOKUP($B51,产品品种!$A$1:$E$15,4,FALSE)</f>
        <v>斤</v>
      </c>
      <c r="F51" s="3">
        <f>VLOOKUP($B51,产品品种!$A$1:$E$15,5,FALSE)</f>
        <v>1.8</v>
      </c>
      <c r="G51" s="3" t="s">
        <v>88</v>
      </c>
      <c r="H51" s="3" t="s">
        <v>83</v>
      </c>
      <c r="J51" s="4">
        <v>6000</v>
      </c>
      <c r="K51" s="4">
        <f t="shared" si="4"/>
        <v>10800</v>
      </c>
    </row>
    <row r="52" spans="1:11" x14ac:dyDescent="0.25">
      <c r="A52" s="6">
        <f t="shared" ca="1" si="6"/>
        <v>45423</v>
      </c>
      <c r="B52" s="6" t="s">
        <v>49</v>
      </c>
      <c r="C52" s="3" t="str">
        <f>VLOOKUP($B52,产品品种!$A$3:$E$15,2,FALSE)</f>
        <v>原材料</v>
      </c>
      <c r="D52" s="3" t="str">
        <f>VLOOKUP($B52,产品品种!$A$1:$E$15,3,FALSE)</f>
        <v>鱼粉</v>
      </c>
      <c r="E52" s="3" t="str">
        <f>VLOOKUP($B52,产品品种!$A$1:$E$15,4,FALSE)</f>
        <v>斤</v>
      </c>
      <c r="F52" s="3">
        <f>VLOOKUP($B52,产品品种!$A$1:$E$15,5,FALSE)</f>
        <v>2.2999999999999998</v>
      </c>
      <c r="G52" s="3" t="s">
        <v>88</v>
      </c>
      <c r="H52" s="3" t="s">
        <v>83</v>
      </c>
      <c r="J52" s="4">
        <v>8000</v>
      </c>
      <c r="K52" s="4">
        <f t="shared" si="4"/>
        <v>18400</v>
      </c>
    </row>
    <row r="53" spans="1:11" x14ac:dyDescent="0.25">
      <c r="A53" s="6">
        <f t="shared" ca="1" si="6"/>
        <v>45423</v>
      </c>
      <c r="B53" s="6" t="s">
        <v>45</v>
      </c>
      <c r="C53" s="3" t="str">
        <f>VLOOKUP($B53,产品品种!$A$3:$E$15,2,FALSE)</f>
        <v>原材料</v>
      </c>
      <c r="D53" s="3" t="str">
        <f>VLOOKUP($B53,产品品种!$A$1:$E$15,3,FALSE)</f>
        <v>豆粕</v>
      </c>
      <c r="E53" s="3" t="str">
        <f>VLOOKUP($B53,产品品种!$A$1:$E$15,4,FALSE)</f>
        <v>斤</v>
      </c>
      <c r="F53" s="3">
        <f>VLOOKUP($B53,产品品种!$A$1:$E$15,5,FALSE)</f>
        <v>1.2</v>
      </c>
      <c r="G53" s="3" t="s">
        <v>88</v>
      </c>
      <c r="H53" s="3" t="s">
        <v>83</v>
      </c>
      <c r="J53" s="4">
        <v>3000</v>
      </c>
      <c r="K53" s="4">
        <f t="shared" si="4"/>
        <v>3600</v>
      </c>
    </row>
    <row r="54" spans="1:11" x14ac:dyDescent="0.25">
      <c r="A54" s="6">
        <f t="shared" ca="1" si="6"/>
        <v>45423</v>
      </c>
      <c r="B54" s="6" t="s">
        <v>45</v>
      </c>
      <c r="C54" s="3" t="str">
        <f>VLOOKUP($B54,产品品种!$A$3:$E$15,2,FALSE)</f>
        <v>原材料</v>
      </c>
      <c r="D54" s="3" t="str">
        <f>VLOOKUP($B54,产品品种!$A$1:$E$15,3,FALSE)</f>
        <v>豆粕</v>
      </c>
      <c r="E54" s="3" t="str">
        <f>VLOOKUP($B54,产品品种!$A$1:$E$15,4,FALSE)</f>
        <v>斤</v>
      </c>
      <c r="F54" s="3">
        <f>VLOOKUP($B54,产品品种!$A$1:$E$15,5,FALSE)</f>
        <v>1.2</v>
      </c>
      <c r="G54" s="3" t="s">
        <v>88</v>
      </c>
      <c r="H54" s="3" t="s">
        <v>83</v>
      </c>
      <c r="J54" s="4">
        <v>6000</v>
      </c>
      <c r="K54" s="4">
        <f t="shared" si="4"/>
        <v>7200</v>
      </c>
    </row>
    <row r="55" spans="1:11" x14ac:dyDescent="0.25">
      <c r="A55" s="6"/>
    </row>
  </sheetData>
  <phoneticPr fontId="6" type="noConversion"/>
  <dataValidations count="2">
    <dataValidation type="list" allowBlank="1" showInputMessage="1" showErrorMessage="1" sqref="H2 H3:H54" xr:uid="{00000000-0002-0000-0400-000000000000}">
      <formula1>"生产一车间,生产二车间"</formula1>
    </dataValidation>
    <dataValidation type="list" allowBlank="1" showInputMessage="1" showErrorMessage="1" sqref="G2:G54" xr:uid="{00000000-0002-0000-0400-000003000000}">
      <formula1>"内部领用,对外销售"</formula1>
    </dataValidation>
  </dataValidations>
  <pageMargins left="0.7" right="0.7" top="0.75" bottom="0.75" header="0.3" footer="0.3"/>
  <pageSetup paperSize="9" orientation="portrait"/>
  <ignoredErrors>
    <ignoredError sqref="J6 L6:XFD6 A6:C6 A12 A15 A20 A25:A27 A41:A42 A49:A50 A47 A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产品品种!$A$3:$A$15</xm:f>
          </x14:formula1>
          <xm:sqref>B2:B54</xm:sqref>
        </x14:dataValidation>
        <x14:dataValidation type="list" allowBlank="1" showInputMessage="1" showErrorMessage="1" xr:uid="{00000000-0002-0000-0400-000002000000}">
          <x14:formula1>
            <xm:f>产品品种!$B$3:$B$15</xm:f>
          </x14:formula1>
          <xm:sqref>C2:C54</xm:sqref>
        </x14:dataValidation>
        <x14:dataValidation type="list" allowBlank="1" showInputMessage="1" showErrorMessage="1" xr:uid="{00000000-0002-0000-0400-000004000000}">
          <x14:formula1>
            <xm:f>'客户列表  '!$C$3:$C$12</xm:f>
          </x14:formula1>
          <xm:sqref>I2:I54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4"/>
  <sheetViews>
    <sheetView tabSelected="1" topLeftCell="B1" zoomScale="76" zoomScaleNormal="76" workbookViewId="0">
      <selection activeCell="Q5" sqref="Q5:R30"/>
    </sheetView>
  </sheetViews>
  <sheetFormatPr defaultColWidth="9" defaultRowHeight="14" x14ac:dyDescent="0.25"/>
  <sheetData>
    <row r="1" spans="1:28" x14ac:dyDescent="0.25">
      <c r="A1" s="22" t="s">
        <v>90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25">
      <c r="A3" s="21"/>
      <c r="B3" s="21"/>
      <c r="C3" s="21" t="s">
        <v>38</v>
      </c>
      <c r="D3" s="21"/>
      <c r="E3" s="21" t="s">
        <v>91</v>
      </c>
      <c r="F3" s="21"/>
      <c r="G3" s="21" t="s">
        <v>92</v>
      </c>
      <c r="H3" s="21"/>
      <c r="I3" s="21" t="s">
        <v>78</v>
      </c>
      <c r="J3" s="21"/>
      <c r="K3" s="21" t="s">
        <v>79</v>
      </c>
      <c r="L3" s="21"/>
      <c r="M3" s="21" t="s">
        <v>86</v>
      </c>
      <c r="N3" s="21"/>
      <c r="O3" s="21" t="s">
        <v>87</v>
      </c>
      <c r="P3" s="21"/>
      <c r="Q3" s="21" t="s">
        <v>93</v>
      </c>
      <c r="R3" s="21"/>
      <c r="S3" s="21" t="s">
        <v>94</v>
      </c>
      <c r="T3" s="21"/>
      <c r="U3" s="21" t="s">
        <v>95</v>
      </c>
      <c r="V3" s="21"/>
      <c r="W3" s="21" t="s">
        <v>96</v>
      </c>
      <c r="X3" s="21"/>
      <c r="Y3" s="21" t="s">
        <v>97</v>
      </c>
      <c r="Z3" s="21"/>
      <c r="AA3" s="21" t="s">
        <v>98</v>
      </c>
      <c r="AB3" s="21"/>
    </row>
    <row r="4" spans="1:2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 t="s">
        <v>42</v>
      </c>
      <c r="B5" s="21"/>
      <c r="C5" s="21" t="s">
        <v>43</v>
      </c>
      <c r="D5" s="21"/>
      <c r="E5" s="21">
        <v>1200</v>
      </c>
      <c r="F5" s="21"/>
      <c r="G5" s="21">
        <v>960</v>
      </c>
      <c r="H5" s="21"/>
      <c r="I5" s="21">
        <f>SUMIF(入库记录!$D:$D,$C5,入库记录!$J:$J)</f>
        <v>210000</v>
      </c>
      <c r="J5" s="21"/>
      <c r="K5" s="21">
        <f>SUMIF(入库记录!$D:$D,$C5,入库记录!$K:$K)</f>
        <v>168000</v>
      </c>
      <c r="L5" s="21"/>
      <c r="M5" s="21">
        <f>SUMIF('出库记录 '!$D:$D,$C5,'出库记录 '!$J:$J)</f>
        <v>211000</v>
      </c>
      <c r="N5" s="21"/>
      <c r="O5" s="21">
        <f>SUMIF('出库记录 '!$D:$D,$C5,'出库记录 '!$K:$K)</f>
        <v>168800</v>
      </c>
      <c r="P5" s="21"/>
      <c r="Q5" s="21">
        <f>$E5+$I5-$M5</f>
        <v>200</v>
      </c>
      <c r="R5" s="21"/>
      <c r="S5" s="21">
        <f>$G5+$K5-$O5</f>
        <v>160</v>
      </c>
      <c r="T5" s="21"/>
      <c r="U5" s="21">
        <v>1000</v>
      </c>
      <c r="V5" s="21"/>
      <c r="W5" s="21">
        <v>10000</v>
      </c>
      <c r="X5" s="21"/>
      <c r="Y5" s="21" t="str">
        <f>IF(Q5&lt;U5,"是"," ")</f>
        <v>是</v>
      </c>
      <c r="Z5" s="21"/>
      <c r="AA5" s="21" t="str">
        <f>IF(Q5&gt;W5,"是"," ")</f>
        <v/>
      </c>
      <c r="AB5" s="21"/>
    </row>
    <row r="6" spans="1:2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x14ac:dyDescent="0.25">
      <c r="A7" s="21"/>
      <c r="B7" s="21"/>
      <c r="C7" s="21" t="s">
        <v>46</v>
      </c>
      <c r="D7" s="21"/>
      <c r="E7" s="21">
        <v>500</v>
      </c>
      <c r="F7" s="21"/>
      <c r="G7" s="21">
        <v>600</v>
      </c>
      <c r="H7" s="21"/>
      <c r="I7" s="21">
        <f>SUMIF(入库记录!$D:$D,$C7,入库记录!$J:$J)</f>
        <v>72000</v>
      </c>
      <c r="J7" s="21"/>
      <c r="K7" s="21">
        <f>SUMIF(入库记录!$D:$D,$C7,入库记录!$K:$K)</f>
        <v>86400</v>
      </c>
      <c r="L7" s="21"/>
      <c r="M7" s="21">
        <f>SUMIF('出库记录 '!$D:$D,$C7,'出库记录 '!$J:$J)</f>
        <v>72200</v>
      </c>
      <c r="N7" s="21"/>
      <c r="O7" s="21">
        <f>SUMIF('出库记录 '!$D:$D,$C7,'出库记录 '!$K:$K)</f>
        <v>86640</v>
      </c>
      <c r="P7" s="21"/>
      <c r="Q7" s="21">
        <f>$E7+$I7-$M7</f>
        <v>300</v>
      </c>
      <c r="R7" s="21"/>
      <c r="S7" s="21">
        <f>$G7+$K7-$O7</f>
        <v>360</v>
      </c>
      <c r="T7" s="21"/>
      <c r="U7" s="21">
        <v>600</v>
      </c>
      <c r="V7" s="21"/>
      <c r="W7" s="21">
        <v>2000</v>
      </c>
      <c r="X7" s="21"/>
      <c r="Y7" s="21" t="str">
        <f>IF(Q7&lt;U7,"是"," ")</f>
        <v>是</v>
      </c>
      <c r="Z7" s="21"/>
      <c r="AA7" s="21" t="str">
        <f>IF(Q7&gt;W7,"是"," ")</f>
        <v/>
      </c>
      <c r="AB7" s="21"/>
    </row>
    <row r="8" spans="1:28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21" t="s">
        <v>48</v>
      </c>
      <c r="D9" s="21"/>
      <c r="E9" s="21">
        <v>369</v>
      </c>
      <c r="F9" s="21"/>
      <c r="G9" s="21">
        <v>664.2</v>
      </c>
      <c r="H9" s="21"/>
      <c r="I9" s="21">
        <f>SUMIF(入库记录!$D:$D,$C9,入库记录!$J:$J)</f>
        <v>38000</v>
      </c>
      <c r="J9" s="21"/>
      <c r="K9" s="21">
        <f>SUMIF(入库记录!$D:$D,$C9,入库记录!$K:$K)</f>
        <v>68400</v>
      </c>
      <c r="L9" s="21"/>
      <c r="M9" s="21">
        <f>SUMIF('出库记录 '!$D:$D,$C9,'出库记录 '!$J:$J)</f>
        <v>36000</v>
      </c>
      <c r="N9" s="21"/>
      <c r="O9" s="21">
        <f>SUMIF('出库记录 '!$D:$D,$C9,'出库记录 '!$K:$K)</f>
        <v>64800</v>
      </c>
      <c r="P9" s="21"/>
      <c r="Q9" s="21">
        <f>$E9+$I9-$M9</f>
        <v>2369</v>
      </c>
      <c r="R9" s="21"/>
      <c r="S9" s="21">
        <f>$G9+$K9-$O9</f>
        <v>4264.2</v>
      </c>
      <c r="T9" s="21"/>
      <c r="U9" s="21">
        <v>500</v>
      </c>
      <c r="V9" s="21"/>
      <c r="W9" s="21">
        <v>2000</v>
      </c>
      <c r="X9" s="21"/>
      <c r="Y9" s="21" t="str">
        <f>IF(Q9&lt;U9,"是"," ")</f>
        <v/>
      </c>
      <c r="Z9" s="21"/>
      <c r="AA9" s="21" t="str">
        <f>IF(Q9&gt;W9,"是"," ")</f>
        <v>是</v>
      </c>
      <c r="AB9" s="21"/>
    </row>
    <row r="10" spans="1:2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21"/>
      <c r="B11" s="21"/>
      <c r="C11" s="21" t="s">
        <v>50</v>
      </c>
      <c r="D11" s="21"/>
      <c r="E11" s="21">
        <v>369</v>
      </c>
      <c r="F11" s="21"/>
      <c r="G11" s="21">
        <v>848.7</v>
      </c>
      <c r="H11" s="21"/>
      <c r="I11" s="21">
        <f>SUMIF(入库记录!$D:$D,$C11,入库记录!$J:$J)</f>
        <v>27800</v>
      </c>
      <c r="J11" s="21"/>
      <c r="K11" s="21">
        <f>SUMIF(入库记录!$D:$D,$C11,入库记录!$K:$K)</f>
        <v>63940</v>
      </c>
      <c r="L11" s="21"/>
      <c r="M11" s="21">
        <f>SUMIF('出库记录 '!$D:$D,$C11,'出库记录 '!$J:$J)</f>
        <v>26000</v>
      </c>
      <c r="N11" s="21"/>
      <c r="O11" s="21">
        <f>SUMIF('出库记录 '!$D:$D,$C11,'出库记录 '!$K:$K)</f>
        <v>59800</v>
      </c>
      <c r="P11" s="21"/>
      <c r="Q11" s="21">
        <f>$E11+$I11-$M11</f>
        <v>2169</v>
      </c>
      <c r="R11" s="21"/>
      <c r="S11" s="21">
        <f>$G11+$K11-$O11</f>
        <v>4988.7</v>
      </c>
      <c r="T11" s="21"/>
      <c r="U11" s="21">
        <v>600</v>
      </c>
      <c r="V11" s="21"/>
      <c r="W11" s="21">
        <v>2500</v>
      </c>
      <c r="X11" s="21"/>
      <c r="Y11" s="21" t="str">
        <f>IF(Q11&lt;U11,"是"," ")</f>
        <v/>
      </c>
      <c r="Z11" s="21"/>
      <c r="AA11" s="21" t="str">
        <f>IF(Q11&gt;W11,"是"," ")</f>
        <v/>
      </c>
      <c r="AB11" s="21"/>
    </row>
    <row r="12" spans="1:2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21"/>
      <c r="B13" s="21"/>
      <c r="C13" s="21" t="s">
        <v>53</v>
      </c>
      <c r="D13" s="21"/>
      <c r="E13" s="21">
        <v>369</v>
      </c>
      <c r="F13" s="21"/>
      <c r="G13" s="21">
        <v>9225</v>
      </c>
      <c r="H13" s="21"/>
      <c r="I13" s="21">
        <f>SUMIF(入库记录!$D:$D,$C13,入库记录!$J:$J)</f>
        <v>2000</v>
      </c>
      <c r="J13" s="21"/>
      <c r="K13" s="21">
        <f>SUMIF(入库记录!$D:$D,$C13,入库记录!$K:$K)</f>
        <v>50000</v>
      </c>
      <c r="L13" s="21"/>
      <c r="M13" s="21">
        <f>SUMIF('出库记录 '!$D:$D,$C13,'出库记录 '!$J:$J)</f>
        <v>1100</v>
      </c>
      <c r="N13" s="21"/>
      <c r="O13" s="21">
        <f>SUMIF('出库记录 '!$D:$D,$C13,'出库记录 '!$K:$K)</f>
        <v>27500</v>
      </c>
      <c r="P13" s="21"/>
      <c r="Q13" s="21">
        <f>$E13+$I13-$M13</f>
        <v>1269</v>
      </c>
      <c r="R13" s="21"/>
      <c r="S13" s="21">
        <f>$G13+$K13-$O13</f>
        <v>31725</v>
      </c>
      <c r="T13" s="21"/>
      <c r="U13" s="21">
        <v>200</v>
      </c>
      <c r="V13" s="21"/>
      <c r="W13" s="21">
        <v>800</v>
      </c>
      <c r="X13" s="21"/>
      <c r="Y13" s="21" t="str">
        <f>IF(Q13&lt;U13,"是"," ")</f>
        <v/>
      </c>
      <c r="Z13" s="21"/>
      <c r="AA13" s="21" t="str">
        <f>IF(Q13&gt;W13,"是"," ")</f>
        <v>是</v>
      </c>
      <c r="AB13" s="21"/>
    </row>
    <row r="14" spans="1:28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21"/>
      <c r="B15" s="21"/>
      <c r="C15" s="21" t="s">
        <v>55</v>
      </c>
      <c r="D15" s="21"/>
      <c r="E15" s="21">
        <v>369</v>
      </c>
      <c r="F15" s="21"/>
      <c r="G15" s="21">
        <v>10332</v>
      </c>
      <c r="H15" s="21"/>
      <c r="I15" s="21">
        <f>SUMIF(入库记录!$D:$D,$C15,入库记录!$J:$J)</f>
        <v>5000</v>
      </c>
      <c r="J15" s="21"/>
      <c r="K15" s="21">
        <f>SUMIF(入库记录!$D:$D,$C15,入库记录!$K:$K)</f>
        <v>140000</v>
      </c>
      <c r="L15" s="21"/>
      <c r="M15" s="21">
        <f>SUMIF('出库记录 '!$D:$D,$C15,'出库记录 '!$J:$J)</f>
        <v>3500</v>
      </c>
      <c r="N15" s="21"/>
      <c r="O15" s="21">
        <f>SUMIF('出库记录 '!$D:$D,$C15,'出库记录 '!$K:$K)</f>
        <v>98000</v>
      </c>
      <c r="P15" s="21"/>
      <c r="Q15" s="21">
        <f>$E15+$I15-$M15</f>
        <v>1869</v>
      </c>
      <c r="R15" s="21"/>
      <c r="S15" s="21">
        <f>$G15+$K15-$O15</f>
        <v>52332</v>
      </c>
      <c r="T15" s="21"/>
      <c r="U15" s="21">
        <v>300</v>
      </c>
      <c r="V15" s="21"/>
      <c r="W15" s="21">
        <v>1000</v>
      </c>
      <c r="X15" s="21"/>
      <c r="Y15" s="21" t="str">
        <f>IF(Q15&lt;U15,"是"," ")</f>
        <v/>
      </c>
      <c r="Z15" s="21"/>
      <c r="AA15" s="21" t="str">
        <f>IF(Q15&gt;W15,"是"," ")</f>
        <v>是</v>
      </c>
      <c r="AB15" s="21"/>
    </row>
    <row r="16" spans="1:28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5">
      <c r="A17" s="21"/>
      <c r="B17" s="21"/>
      <c r="C17" s="21" t="s">
        <v>57</v>
      </c>
      <c r="D17" s="21"/>
      <c r="E17" s="21">
        <v>1000</v>
      </c>
      <c r="F17" s="21"/>
      <c r="G17" s="21">
        <v>25000</v>
      </c>
      <c r="H17" s="21"/>
      <c r="I17" s="21">
        <f>SUMIF(入库记录!$D:$D,$C17,入库记录!$J:$J)</f>
        <v>8000</v>
      </c>
      <c r="J17" s="21"/>
      <c r="K17" s="21">
        <f>SUMIF(入库记录!$D:$D,$C17,入库记录!$K:$K)</f>
        <v>200000</v>
      </c>
      <c r="L17" s="21"/>
      <c r="M17" s="21">
        <f>SUMIF('出库记录 '!$D:$D,$C17,'出库记录 '!$J:$J)</f>
        <v>6500</v>
      </c>
      <c r="N17" s="21"/>
      <c r="O17" s="21">
        <f>SUMIF('出库记录 '!$D:$D,$C17,'出库记录 '!$K:$K)</f>
        <v>162500</v>
      </c>
      <c r="P17" s="21"/>
      <c r="Q17" s="21">
        <f>$E17+$I17-$M17</f>
        <v>2500</v>
      </c>
      <c r="R17" s="21"/>
      <c r="S17" s="21">
        <f>$G17+$K17-$O17</f>
        <v>62500</v>
      </c>
      <c r="T17" s="21"/>
      <c r="U17" s="21">
        <v>800</v>
      </c>
      <c r="V17" s="21"/>
      <c r="W17" s="21">
        <v>5000</v>
      </c>
      <c r="X17" s="21"/>
      <c r="Y17" s="21" t="str">
        <f>IF(Q17&lt;U17,"是"," ")</f>
        <v/>
      </c>
      <c r="Z17" s="21"/>
      <c r="AA17" s="21" t="str">
        <f>IF(Q17&gt;W17,"是"," ")</f>
        <v/>
      </c>
      <c r="AB17" s="21"/>
    </row>
    <row r="18" spans="1:28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5">
      <c r="A19" s="21"/>
      <c r="B19" s="21"/>
      <c r="C19" s="21" t="s">
        <v>61</v>
      </c>
      <c r="D19" s="21"/>
      <c r="E19" s="21">
        <v>369</v>
      </c>
      <c r="F19" s="21"/>
      <c r="G19" s="21">
        <v>11070</v>
      </c>
      <c r="H19" s="21"/>
      <c r="I19" s="21">
        <f>SUMIF(入库记录!$D:$D,$C19,入库记录!$J:$J)</f>
        <v>1800</v>
      </c>
      <c r="J19" s="21"/>
      <c r="K19" s="21">
        <f>SUMIF(入库记录!$D:$D,$C19,入库记录!$K:$K)</f>
        <v>54000</v>
      </c>
      <c r="L19" s="21"/>
      <c r="M19" s="21">
        <f>SUMIF('出库记录 '!$D:$D,$C19,'出库记录 '!$J:$J)</f>
        <v>1200</v>
      </c>
      <c r="N19" s="21"/>
      <c r="O19" s="21">
        <f>SUMIF('出库记录 '!$D:$D,$C19,'出库记录 '!$K:$K)</f>
        <v>36000</v>
      </c>
      <c r="P19" s="21"/>
      <c r="Q19" s="21">
        <f>$E19+$I19-$M19</f>
        <v>969</v>
      </c>
      <c r="R19" s="21"/>
      <c r="S19" s="21">
        <f>$G19+$K19-$O19</f>
        <v>29070</v>
      </c>
      <c r="T19" s="21"/>
      <c r="U19" s="21">
        <v>300</v>
      </c>
      <c r="V19" s="21"/>
      <c r="W19" s="21">
        <v>2000</v>
      </c>
      <c r="X19" s="21"/>
      <c r="Y19" s="21" t="str">
        <f>IF(Q19&lt;U19,"是"," ")</f>
        <v/>
      </c>
      <c r="Z19" s="21"/>
      <c r="AA19" s="21" t="str">
        <f>IF(Q19&gt;W19,"是"," ")</f>
        <v/>
      </c>
      <c r="AB19" s="21"/>
    </row>
    <row r="20" spans="1:28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5">
      <c r="A21" s="21"/>
      <c r="B21" s="21"/>
      <c r="C21" s="21" t="s">
        <v>63</v>
      </c>
      <c r="D21" s="21"/>
      <c r="E21" s="21">
        <v>369</v>
      </c>
      <c r="F21" s="21"/>
      <c r="G21" s="21">
        <v>16605</v>
      </c>
      <c r="H21" s="21"/>
      <c r="I21" s="21">
        <f>SUMIF(入库记录!$D:$D,$C21,入库记录!$J:$J)</f>
        <v>8300</v>
      </c>
      <c r="J21" s="21"/>
      <c r="K21" s="21">
        <f>SUMIF(入库记录!$D:$D,$C21,入库记录!$K:$K)</f>
        <v>373500</v>
      </c>
      <c r="L21" s="21"/>
      <c r="M21" s="21">
        <f>SUMIF('出库记录 '!$D:$D,$C21,'出库记录 '!$J:$J)</f>
        <v>7000</v>
      </c>
      <c r="N21" s="21"/>
      <c r="O21" s="21">
        <f>SUMIF('出库记录 '!$D:$D,$C21,'出库记录 '!$K:$K)</f>
        <v>315000</v>
      </c>
      <c r="P21" s="21"/>
      <c r="Q21" s="21">
        <f>$E21+$I21-$M21</f>
        <v>1669</v>
      </c>
      <c r="R21" s="21"/>
      <c r="S21" s="21">
        <f>$G21+$K21-$O21</f>
        <v>75105</v>
      </c>
      <c r="T21" s="21"/>
      <c r="U21" s="21">
        <v>200</v>
      </c>
      <c r="V21" s="21"/>
      <c r="W21" s="21">
        <v>1800</v>
      </c>
      <c r="X21" s="21"/>
      <c r="Y21" s="21" t="str">
        <f>IF(Q21&lt;U21,"是"," ")</f>
        <v/>
      </c>
      <c r="Z21" s="21"/>
      <c r="AA21" s="21" t="str">
        <f>IF(Q21&gt;W21,"是"," ")</f>
        <v/>
      </c>
      <c r="AB21" s="21"/>
    </row>
    <row r="22" spans="1:28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5">
      <c r="A23" s="21"/>
      <c r="B23" s="21"/>
      <c r="C23" s="21" t="s">
        <v>65</v>
      </c>
      <c r="D23" s="21"/>
      <c r="E23" s="21">
        <v>369</v>
      </c>
      <c r="F23" s="21"/>
      <c r="G23" s="21">
        <v>11070</v>
      </c>
      <c r="H23" s="21"/>
      <c r="I23" s="21">
        <f>SUMIF(入库记录!$D:$D,$C23,入库记录!$J:$J)</f>
        <v>6000</v>
      </c>
      <c r="J23" s="21"/>
      <c r="K23" s="21">
        <f>SUMIF(入库记录!$D:$D,$C23,入库记录!$K:$K)</f>
        <v>180000</v>
      </c>
      <c r="L23" s="21"/>
      <c r="M23" s="21">
        <f>SUMIF('出库记录 '!$D:$D,$C23,'出库记录 '!$J:$J)</f>
        <v>5000</v>
      </c>
      <c r="N23" s="21"/>
      <c r="O23" s="21">
        <f>SUMIF('出库记录 '!$D:$D,$C23,'出库记录 '!$K:$K)</f>
        <v>150000</v>
      </c>
      <c r="P23" s="21"/>
      <c r="Q23" s="21">
        <f>$E23+$I23-$M23</f>
        <v>1369</v>
      </c>
      <c r="R23" s="21"/>
      <c r="S23" s="21">
        <f>$G23+$K23-$O23</f>
        <v>41070</v>
      </c>
      <c r="T23" s="21"/>
      <c r="U23" s="21">
        <v>200</v>
      </c>
      <c r="V23" s="21"/>
      <c r="W23" s="21">
        <v>2000</v>
      </c>
      <c r="X23" s="21"/>
      <c r="Y23" s="21" t="str">
        <f>IF(Q23&lt;U23,"是"," ")</f>
        <v/>
      </c>
      <c r="Z23" s="21"/>
      <c r="AA23" s="21" t="str">
        <f>IF(Q23&gt;W23,"是"," ")</f>
        <v/>
      </c>
      <c r="AB23" s="21"/>
    </row>
    <row r="24" spans="1:28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5">
      <c r="A25" s="21" t="s">
        <v>99</v>
      </c>
      <c r="B25" s="21"/>
      <c r="C25" s="21" t="s">
        <v>68</v>
      </c>
      <c r="D25" s="21"/>
      <c r="E25" s="21">
        <v>500</v>
      </c>
      <c r="F25" s="21"/>
      <c r="G25" s="21">
        <v>60000</v>
      </c>
      <c r="H25" s="21"/>
      <c r="I25" s="21">
        <f>SUMIF(入库记录!$D:$D,$C25,入库记录!$J:$J)</f>
        <v>33000</v>
      </c>
      <c r="J25" s="21"/>
      <c r="K25" s="21">
        <f>SUMIF(入库记录!$D:$D,$C25,入库记录!$K:$K)</f>
        <v>3960000</v>
      </c>
      <c r="L25" s="21"/>
      <c r="M25" s="21">
        <f>SUMIF('出库记录 '!$D:$D,$C25,'出库记录 '!$J:$J)</f>
        <v>31000</v>
      </c>
      <c r="N25" s="21"/>
      <c r="O25" s="21">
        <f>SUMIF('出库记录 '!$D:$D,$C25,'出库记录 '!$K:$K)</f>
        <v>3720000</v>
      </c>
      <c r="P25" s="21"/>
      <c r="Q25" s="21">
        <f>$E25+$I25-$M25</f>
        <v>2500</v>
      </c>
      <c r="R25" s="21"/>
      <c r="S25" s="21">
        <f>$G25+$K25-$O25</f>
        <v>300000</v>
      </c>
      <c r="T25" s="21"/>
      <c r="U25" s="21">
        <v>300</v>
      </c>
      <c r="V25" s="21"/>
      <c r="W25" s="21">
        <v>5000</v>
      </c>
      <c r="X25" s="21"/>
      <c r="Y25" s="21" t="str">
        <f>IF(Q25&lt;U25,"是"," ")</f>
        <v/>
      </c>
      <c r="Z25" s="21"/>
      <c r="AA25" s="21" t="str">
        <f>IF(Q25&gt;W25,"是"," ")</f>
        <v/>
      </c>
      <c r="AB25" s="21"/>
    </row>
    <row r="26" spans="1:28" ht="33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5">
      <c r="A27" s="21"/>
      <c r="B27" s="21"/>
      <c r="C27" s="21" t="s">
        <v>70</v>
      </c>
      <c r="D27" s="21"/>
      <c r="E27" s="21">
        <v>600</v>
      </c>
      <c r="F27" s="21"/>
      <c r="G27" s="21">
        <v>90000</v>
      </c>
      <c r="H27" s="21"/>
      <c r="I27" s="21">
        <f>SUMIF(入库记录!$D:$D,$C27,入库记录!$J:$J)</f>
        <v>15500</v>
      </c>
      <c r="J27" s="21"/>
      <c r="K27" s="21">
        <f>SUMIF(入库记录!$D:$D,$C27,入库记录!$K:$K)</f>
        <v>2325000</v>
      </c>
      <c r="L27" s="21"/>
      <c r="M27" s="21">
        <f>SUMIF('出库记录 '!$D:$D,$C27,'出库记录 '!$J:$J)</f>
        <v>9100</v>
      </c>
      <c r="N27" s="21"/>
      <c r="O27" s="21">
        <f>SUMIF('出库记录 '!$D:$D,$C27,'出库记录 '!$K:$K)</f>
        <v>1365000</v>
      </c>
      <c r="P27" s="21"/>
      <c r="Q27" s="21">
        <f>$E27+$I27-$M27</f>
        <v>7000</v>
      </c>
      <c r="R27" s="21"/>
      <c r="S27" s="21">
        <f>$G27+$K27-$O27</f>
        <v>1050000</v>
      </c>
      <c r="T27" s="21"/>
      <c r="U27" s="21">
        <v>300</v>
      </c>
      <c r="V27" s="21"/>
      <c r="W27" s="21">
        <v>5000</v>
      </c>
      <c r="X27" s="21"/>
      <c r="Y27" s="21" t="str">
        <f>IF(Q27&lt;U27,"是"," ")</f>
        <v/>
      </c>
      <c r="Z27" s="21"/>
      <c r="AA27" s="21" t="str">
        <f>IF(Q27&gt;W27,"是"," ")</f>
        <v>是</v>
      </c>
      <c r="AB27" s="21"/>
    </row>
    <row r="28" spans="1:28" ht="30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5">
      <c r="A29" s="21"/>
      <c r="B29" s="21"/>
      <c r="C29" s="21" t="s">
        <v>72</v>
      </c>
      <c r="D29" s="21"/>
      <c r="E29" s="21">
        <v>400</v>
      </c>
      <c r="F29" s="21"/>
      <c r="G29" s="21">
        <v>72000</v>
      </c>
      <c r="H29" s="21"/>
      <c r="I29" s="21">
        <f>SUMIF(入库记录!$D:$D,$C29,入库记录!$J:$J)</f>
        <v>9600</v>
      </c>
      <c r="J29" s="21"/>
      <c r="K29" s="21">
        <f>SUMIF(入库记录!$D:$D,$C29,入库记录!$K:$K)</f>
        <v>1728000</v>
      </c>
      <c r="L29" s="21"/>
      <c r="M29" s="21">
        <f>SUMIF('出库记录 '!$D:$D,$C29,'出库记录 '!$J:$J)</f>
        <v>4600</v>
      </c>
      <c r="N29" s="21"/>
      <c r="O29" s="21">
        <f>SUMIF('出库记录 '!$D:$D,$C29,'出库记录 '!$K:$K)</f>
        <v>828000</v>
      </c>
      <c r="P29" s="21"/>
      <c r="Q29" s="21">
        <f>$E29+$I29-$M29</f>
        <v>5400</v>
      </c>
      <c r="R29" s="21"/>
      <c r="S29" s="21">
        <f>$G29+$K29-$O29</f>
        <v>972000</v>
      </c>
      <c r="T29" s="21"/>
      <c r="U29" s="21">
        <v>300</v>
      </c>
      <c r="V29" s="21"/>
      <c r="W29" s="21">
        <v>5000</v>
      </c>
      <c r="X29" s="21"/>
      <c r="Y29" s="21" t="str">
        <f>IF(Q29&lt;U29,"是"," ")</f>
        <v/>
      </c>
      <c r="Z29" s="21"/>
      <c r="AA29" s="21" t="str">
        <f>IF(Q29&gt;W29,"是"," ")</f>
        <v>是</v>
      </c>
      <c r="AB29" s="21"/>
    </row>
    <row r="30" spans="1:28" ht="33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5">
      <c r="A51" s="21"/>
      <c r="B51" s="21"/>
      <c r="C51" s="21"/>
      <c r="D51" s="21"/>
      <c r="E51" s="21"/>
      <c r="F51" s="21"/>
      <c r="G51" s="21"/>
      <c r="H51" s="21"/>
      <c r="I51" s="1"/>
      <c r="J51" s="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5">
      <c r="A52" s="21"/>
      <c r="B52" s="21"/>
      <c r="C52" s="21"/>
      <c r="D52" s="21"/>
      <c r="E52" s="21"/>
      <c r="F52" s="21"/>
      <c r="G52" s="21"/>
      <c r="H52" s="21"/>
      <c r="I52" s="1"/>
      <c r="J52" s="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5">
      <c r="A53" s="21"/>
      <c r="B53" s="21"/>
      <c r="C53" s="21"/>
      <c r="D53" s="21"/>
      <c r="E53" s="21"/>
      <c r="F53" s="21"/>
      <c r="G53" s="21"/>
      <c r="H53" s="21"/>
      <c r="I53" s="1"/>
      <c r="J53" s="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5">
      <c r="A54" s="21"/>
      <c r="B54" s="21"/>
      <c r="C54" s="21"/>
      <c r="D54" s="21"/>
      <c r="E54" s="21"/>
      <c r="F54" s="21"/>
      <c r="G54" s="21"/>
      <c r="H54" s="21"/>
      <c r="I54" s="1"/>
      <c r="J54" s="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5">
      <c r="A55" s="21"/>
      <c r="B55" s="21"/>
      <c r="C55" s="21"/>
      <c r="D55" s="21"/>
      <c r="E55" s="21"/>
      <c r="F55" s="21"/>
      <c r="G55" s="21"/>
      <c r="H55" s="21"/>
      <c r="I55" s="1"/>
      <c r="J55" s="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5">
      <c r="A56" s="21"/>
      <c r="B56" s="21"/>
      <c r="C56" s="21"/>
      <c r="D56" s="21"/>
      <c r="E56" s="21"/>
      <c r="F56" s="21"/>
      <c r="G56" s="21"/>
      <c r="H56" s="21"/>
      <c r="I56" s="1"/>
      <c r="J56" s="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5">
      <c r="A57" s="21"/>
      <c r="B57" s="21"/>
      <c r="C57" s="21"/>
      <c r="D57" s="21"/>
      <c r="E57" s="21"/>
      <c r="F57" s="21"/>
      <c r="G57" s="21"/>
      <c r="H57" s="21"/>
      <c r="I57" s="1"/>
      <c r="J57" s="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5">
      <c r="A58" s="21"/>
      <c r="B58" s="21"/>
      <c r="C58" s="21"/>
      <c r="D58" s="21"/>
      <c r="E58" s="21"/>
      <c r="F58" s="21"/>
      <c r="G58" s="21"/>
      <c r="H58" s="21"/>
      <c r="I58" s="1"/>
      <c r="J58" s="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5">
      <c r="A59" s="21"/>
      <c r="B59" s="21"/>
      <c r="C59" s="21"/>
      <c r="D59" s="21"/>
      <c r="E59" s="21"/>
      <c r="F59" s="21"/>
      <c r="G59" s="21"/>
      <c r="H59" s="21"/>
      <c r="I59" s="1"/>
      <c r="J59" s="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5">
      <c r="A60" s="21"/>
      <c r="B60" s="21"/>
      <c r="C60" s="21"/>
      <c r="D60" s="21"/>
      <c r="E60" s="21"/>
      <c r="F60" s="21"/>
      <c r="G60" s="21"/>
      <c r="H60" s="21"/>
      <c r="I60" s="1"/>
      <c r="J60" s="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5">
      <c r="E61" s="21"/>
      <c r="F61" s="21"/>
      <c r="G61" s="21"/>
      <c r="H61" s="21"/>
      <c r="I61" s="1"/>
      <c r="J61" s="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5">
      <c r="E62" s="21"/>
      <c r="F62" s="21"/>
      <c r="G62" s="21"/>
      <c r="H62" s="21"/>
      <c r="I62" s="1"/>
      <c r="J62" s="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5">
      <c r="E63" s="21"/>
      <c r="F63" s="21"/>
      <c r="G63" s="21"/>
      <c r="H63" s="21"/>
      <c r="I63" s="1"/>
      <c r="J63" s="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5">
      <c r="E64" s="21"/>
      <c r="F64" s="21"/>
      <c r="G64" s="21"/>
      <c r="H64" s="21"/>
      <c r="I64" s="1"/>
      <c r="J64" s="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</sheetData>
  <mergeCells count="413">
    <mergeCell ref="Y63:Z64"/>
    <mergeCell ref="AA63:AB64"/>
    <mergeCell ref="A1:AB2"/>
    <mergeCell ref="E63:F64"/>
    <mergeCell ref="G63:H64"/>
    <mergeCell ref="K63:L64"/>
    <mergeCell ref="M63:N64"/>
    <mergeCell ref="O63:P64"/>
    <mergeCell ref="Q63:R64"/>
    <mergeCell ref="S63:T64"/>
    <mergeCell ref="U63:V64"/>
    <mergeCell ref="W63:X64"/>
    <mergeCell ref="U59:V60"/>
    <mergeCell ref="W59:X60"/>
    <mergeCell ref="Y59:Z60"/>
    <mergeCell ref="AA59:AB60"/>
    <mergeCell ref="A5:B24"/>
    <mergeCell ref="A25:B30"/>
    <mergeCell ref="E61:F62"/>
    <mergeCell ref="G61:H62"/>
    <mergeCell ref="K61:L62"/>
    <mergeCell ref="M61:N62"/>
    <mergeCell ref="O61:P62"/>
    <mergeCell ref="Q61:R62"/>
    <mergeCell ref="S61:T62"/>
    <mergeCell ref="U61:V62"/>
    <mergeCell ref="W61:X62"/>
    <mergeCell ref="Y61:Z62"/>
    <mergeCell ref="AA61:AB62"/>
    <mergeCell ref="A59:B60"/>
    <mergeCell ref="C59:D60"/>
    <mergeCell ref="E59:F60"/>
    <mergeCell ref="G59:H60"/>
    <mergeCell ref="K59:L60"/>
    <mergeCell ref="M59:N60"/>
    <mergeCell ref="O59:P60"/>
    <mergeCell ref="Q59:R60"/>
    <mergeCell ref="S59:T60"/>
    <mergeCell ref="U55:V56"/>
    <mergeCell ref="W55:X56"/>
    <mergeCell ref="Y55:Z56"/>
    <mergeCell ref="AA55:AB56"/>
    <mergeCell ref="A57:B58"/>
    <mergeCell ref="C57:D58"/>
    <mergeCell ref="E57:F58"/>
    <mergeCell ref="G57:H58"/>
    <mergeCell ref="K57:L58"/>
    <mergeCell ref="M57:N58"/>
    <mergeCell ref="O57:P58"/>
    <mergeCell ref="Q57:R58"/>
    <mergeCell ref="S57:T58"/>
    <mergeCell ref="U57:V58"/>
    <mergeCell ref="W57:X58"/>
    <mergeCell ref="Y57:Z58"/>
    <mergeCell ref="AA57:AB58"/>
    <mergeCell ref="A55:B56"/>
    <mergeCell ref="C55:D56"/>
    <mergeCell ref="E55:F56"/>
    <mergeCell ref="G55:H56"/>
    <mergeCell ref="K55:L56"/>
    <mergeCell ref="M55:N56"/>
    <mergeCell ref="O55:P56"/>
    <mergeCell ref="Q55:R56"/>
    <mergeCell ref="S55:T56"/>
    <mergeCell ref="U51:V52"/>
    <mergeCell ref="W51:X52"/>
    <mergeCell ref="Y51:Z52"/>
    <mergeCell ref="AA51:AB52"/>
    <mergeCell ref="A53:B54"/>
    <mergeCell ref="C53:D54"/>
    <mergeCell ref="E53:F54"/>
    <mergeCell ref="G53:H54"/>
    <mergeCell ref="K53:L54"/>
    <mergeCell ref="M53:N54"/>
    <mergeCell ref="O53:P54"/>
    <mergeCell ref="Q53:R54"/>
    <mergeCell ref="S53:T54"/>
    <mergeCell ref="U53:V54"/>
    <mergeCell ref="W53:X54"/>
    <mergeCell ref="Y53:Z54"/>
    <mergeCell ref="AA53:AB54"/>
    <mergeCell ref="A51:B52"/>
    <mergeCell ref="C51:D52"/>
    <mergeCell ref="E51:F52"/>
    <mergeCell ref="G51:H52"/>
    <mergeCell ref="K51:L52"/>
    <mergeCell ref="M51:N52"/>
    <mergeCell ref="O51:P52"/>
    <mergeCell ref="Q51:R52"/>
    <mergeCell ref="S51:T52"/>
    <mergeCell ref="S47:T48"/>
    <mergeCell ref="U47:V48"/>
    <mergeCell ref="W47:X48"/>
    <mergeCell ref="Y47:Z48"/>
    <mergeCell ref="AA47:AB48"/>
    <mergeCell ref="A49:B50"/>
    <mergeCell ref="C49:D50"/>
    <mergeCell ref="E49:F50"/>
    <mergeCell ref="G49:H50"/>
    <mergeCell ref="I49:J50"/>
    <mergeCell ref="K49:L50"/>
    <mergeCell ref="M49:N50"/>
    <mergeCell ref="O49:P50"/>
    <mergeCell ref="Q49:R50"/>
    <mergeCell ref="S49:T50"/>
    <mergeCell ref="U49:V50"/>
    <mergeCell ref="W49:X50"/>
    <mergeCell ref="Y49:Z50"/>
    <mergeCell ref="AA49:AB50"/>
    <mergeCell ref="A47:B48"/>
    <mergeCell ref="C47:D48"/>
    <mergeCell ref="E47:F48"/>
    <mergeCell ref="G47:H48"/>
    <mergeCell ref="I47:J48"/>
    <mergeCell ref="K47:L48"/>
    <mergeCell ref="M47:N48"/>
    <mergeCell ref="O47:P48"/>
    <mergeCell ref="Q47:R48"/>
    <mergeCell ref="S43:T44"/>
    <mergeCell ref="U43:V44"/>
    <mergeCell ref="W43:X44"/>
    <mergeCell ref="Y43:Z44"/>
    <mergeCell ref="AA43:AB44"/>
    <mergeCell ref="A45:B46"/>
    <mergeCell ref="C45:D46"/>
    <mergeCell ref="E45:F46"/>
    <mergeCell ref="G45:H46"/>
    <mergeCell ref="I45:J46"/>
    <mergeCell ref="K45:L46"/>
    <mergeCell ref="M45:N46"/>
    <mergeCell ref="O45:P46"/>
    <mergeCell ref="Q45:R46"/>
    <mergeCell ref="S45:T46"/>
    <mergeCell ref="U45:V46"/>
    <mergeCell ref="W45:X46"/>
    <mergeCell ref="Y45:Z46"/>
    <mergeCell ref="AA45:AB46"/>
    <mergeCell ref="A43:B44"/>
    <mergeCell ref="C43:D44"/>
    <mergeCell ref="E43:F44"/>
    <mergeCell ref="G43:H44"/>
    <mergeCell ref="I43:J44"/>
    <mergeCell ref="K43:L44"/>
    <mergeCell ref="M43:N44"/>
    <mergeCell ref="O43:P44"/>
    <mergeCell ref="Q43:R44"/>
    <mergeCell ref="S39:T40"/>
    <mergeCell ref="U39:V40"/>
    <mergeCell ref="W39:X40"/>
    <mergeCell ref="Y39:Z40"/>
    <mergeCell ref="AA39:AB40"/>
    <mergeCell ref="A41:B42"/>
    <mergeCell ref="C41:D42"/>
    <mergeCell ref="E41:F42"/>
    <mergeCell ref="G41:H42"/>
    <mergeCell ref="I41:J42"/>
    <mergeCell ref="K41:L42"/>
    <mergeCell ref="M41:N42"/>
    <mergeCell ref="O41:P42"/>
    <mergeCell ref="Q41:R42"/>
    <mergeCell ref="S41:T42"/>
    <mergeCell ref="U41:V42"/>
    <mergeCell ref="W41:X42"/>
    <mergeCell ref="Y41:Z42"/>
    <mergeCell ref="AA41:AB42"/>
    <mergeCell ref="A39:B40"/>
    <mergeCell ref="C39:D40"/>
    <mergeCell ref="E39:F40"/>
    <mergeCell ref="G39:H40"/>
    <mergeCell ref="I39:J40"/>
    <mergeCell ref="K39:L40"/>
    <mergeCell ref="M39:N40"/>
    <mergeCell ref="O39:P40"/>
    <mergeCell ref="Q39:R40"/>
    <mergeCell ref="S35:T36"/>
    <mergeCell ref="U35:V36"/>
    <mergeCell ref="W35:X36"/>
    <mergeCell ref="Y35:Z36"/>
    <mergeCell ref="AA35:AB36"/>
    <mergeCell ref="A37:B38"/>
    <mergeCell ref="C37:D38"/>
    <mergeCell ref="E37:F38"/>
    <mergeCell ref="G37:H38"/>
    <mergeCell ref="I37:J38"/>
    <mergeCell ref="K37:L38"/>
    <mergeCell ref="M37:N38"/>
    <mergeCell ref="O37:P38"/>
    <mergeCell ref="Q37:R38"/>
    <mergeCell ref="S37:T38"/>
    <mergeCell ref="U37:V38"/>
    <mergeCell ref="W37:X38"/>
    <mergeCell ref="Y37:Z38"/>
    <mergeCell ref="AA37:AB38"/>
    <mergeCell ref="A35:B36"/>
    <mergeCell ref="C35:D36"/>
    <mergeCell ref="E35:F36"/>
    <mergeCell ref="G35:H36"/>
    <mergeCell ref="I35:J36"/>
    <mergeCell ref="K35:L36"/>
    <mergeCell ref="M35:N36"/>
    <mergeCell ref="O35:P36"/>
    <mergeCell ref="Q35:R36"/>
    <mergeCell ref="S31:T32"/>
    <mergeCell ref="U31:V32"/>
    <mergeCell ref="W31:X32"/>
    <mergeCell ref="Y31:Z32"/>
    <mergeCell ref="AA31:AB32"/>
    <mergeCell ref="A33:B34"/>
    <mergeCell ref="C33:D34"/>
    <mergeCell ref="E33:F34"/>
    <mergeCell ref="G33:H34"/>
    <mergeCell ref="I33:J34"/>
    <mergeCell ref="K33:L34"/>
    <mergeCell ref="M33:N34"/>
    <mergeCell ref="O33:P34"/>
    <mergeCell ref="Q33:R34"/>
    <mergeCell ref="S33:T34"/>
    <mergeCell ref="U33:V34"/>
    <mergeCell ref="W33:X34"/>
    <mergeCell ref="Y33:Z34"/>
    <mergeCell ref="AA33:AB34"/>
    <mergeCell ref="A31:B32"/>
    <mergeCell ref="C31:D32"/>
    <mergeCell ref="E31:F32"/>
    <mergeCell ref="G31:H32"/>
    <mergeCell ref="I31:J32"/>
    <mergeCell ref="K31:L32"/>
    <mergeCell ref="M31:N32"/>
    <mergeCell ref="O31:P32"/>
    <mergeCell ref="Q31:R32"/>
    <mergeCell ref="U27:V28"/>
    <mergeCell ref="W27:X28"/>
    <mergeCell ref="Y27:Z28"/>
    <mergeCell ref="AA27:AB28"/>
    <mergeCell ref="C29:D30"/>
    <mergeCell ref="E29:F30"/>
    <mergeCell ref="G29:H30"/>
    <mergeCell ref="I29:J30"/>
    <mergeCell ref="K29:L30"/>
    <mergeCell ref="M29:N30"/>
    <mergeCell ref="O29:P30"/>
    <mergeCell ref="Q29:R30"/>
    <mergeCell ref="S29:T30"/>
    <mergeCell ref="U29:V30"/>
    <mergeCell ref="W29:X30"/>
    <mergeCell ref="Y29:Z30"/>
    <mergeCell ref="AA29:AB30"/>
    <mergeCell ref="C27:D28"/>
    <mergeCell ref="E27:F28"/>
    <mergeCell ref="G27:H28"/>
    <mergeCell ref="I27:J28"/>
    <mergeCell ref="K27:L28"/>
    <mergeCell ref="M27:N28"/>
    <mergeCell ref="O27:P28"/>
    <mergeCell ref="Q27:R28"/>
    <mergeCell ref="S27:T28"/>
    <mergeCell ref="U23:V24"/>
    <mergeCell ref="W23:X24"/>
    <mergeCell ref="Y23:Z24"/>
    <mergeCell ref="AA23:AB24"/>
    <mergeCell ref="C25:D26"/>
    <mergeCell ref="E25:F26"/>
    <mergeCell ref="G25:H26"/>
    <mergeCell ref="I25:J26"/>
    <mergeCell ref="K25:L26"/>
    <mergeCell ref="M25:N26"/>
    <mergeCell ref="O25:P26"/>
    <mergeCell ref="Q25:R26"/>
    <mergeCell ref="S25:T26"/>
    <mergeCell ref="U25:V26"/>
    <mergeCell ref="W25:X26"/>
    <mergeCell ref="Y25:Z26"/>
    <mergeCell ref="AA25:AB26"/>
    <mergeCell ref="C23:D24"/>
    <mergeCell ref="E23:F24"/>
    <mergeCell ref="G23:H24"/>
    <mergeCell ref="I23:J24"/>
    <mergeCell ref="K23:L24"/>
    <mergeCell ref="M23:N24"/>
    <mergeCell ref="O23:P24"/>
    <mergeCell ref="Q23:R24"/>
    <mergeCell ref="S23:T24"/>
    <mergeCell ref="U19:V20"/>
    <mergeCell ref="W19:X20"/>
    <mergeCell ref="Y19:Z20"/>
    <mergeCell ref="AA19:AB20"/>
    <mergeCell ref="C21:D22"/>
    <mergeCell ref="E21:F22"/>
    <mergeCell ref="G21:H22"/>
    <mergeCell ref="I21:J22"/>
    <mergeCell ref="K21:L22"/>
    <mergeCell ref="M21:N22"/>
    <mergeCell ref="O21:P22"/>
    <mergeCell ref="Q21:R22"/>
    <mergeCell ref="S21:T22"/>
    <mergeCell ref="U21:V22"/>
    <mergeCell ref="W21:X22"/>
    <mergeCell ref="Y21:Z22"/>
    <mergeCell ref="AA21:AB22"/>
    <mergeCell ref="C19:D20"/>
    <mergeCell ref="E19:F20"/>
    <mergeCell ref="G19:H20"/>
    <mergeCell ref="I19:J20"/>
    <mergeCell ref="K19:L20"/>
    <mergeCell ref="M19:N20"/>
    <mergeCell ref="O19:P20"/>
    <mergeCell ref="Q19:R20"/>
    <mergeCell ref="S19:T20"/>
    <mergeCell ref="U15:V16"/>
    <mergeCell ref="W15:X16"/>
    <mergeCell ref="Y15:Z16"/>
    <mergeCell ref="AA15:AB16"/>
    <mergeCell ref="C17:D18"/>
    <mergeCell ref="E17:F18"/>
    <mergeCell ref="G17:H18"/>
    <mergeCell ref="I17:J18"/>
    <mergeCell ref="K17:L18"/>
    <mergeCell ref="M17:N18"/>
    <mergeCell ref="O17:P18"/>
    <mergeCell ref="Q17:R18"/>
    <mergeCell ref="S17:T18"/>
    <mergeCell ref="U17:V18"/>
    <mergeCell ref="W17:X18"/>
    <mergeCell ref="Y17:Z18"/>
    <mergeCell ref="AA17:AB18"/>
    <mergeCell ref="C15:D16"/>
    <mergeCell ref="E15:F16"/>
    <mergeCell ref="G15:H16"/>
    <mergeCell ref="I15:J16"/>
    <mergeCell ref="K15:L16"/>
    <mergeCell ref="M15:N16"/>
    <mergeCell ref="O15:P16"/>
    <mergeCell ref="Q15:R16"/>
    <mergeCell ref="S15:T16"/>
    <mergeCell ref="U11:V12"/>
    <mergeCell ref="W11:X12"/>
    <mergeCell ref="Y11:Z12"/>
    <mergeCell ref="AA11:AB12"/>
    <mergeCell ref="C13:D14"/>
    <mergeCell ref="E13:F14"/>
    <mergeCell ref="G13:H14"/>
    <mergeCell ref="I13:J14"/>
    <mergeCell ref="K13:L14"/>
    <mergeCell ref="M13:N14"/>
    <mergeCell ref="O13:P14"/>
    <mergeCell ref="Q13:R14"/>
    <mergeCell ref="S13:T14"/>
    <mergeCell ref="U13:V14"/>
    <mergeCell ref="W13:X14"/>
    <mergeCell ref="Y13:Z14"/>
    <mergeCell ref="AA13:AB14"/>
    <mergeCell ref="C11:D12"/>
    <mergeCell ref="E11:F12"/>
    <mergeCell ref="G11:H12"/>
    <mergeCell ref="I11:J12"/>
    <mergeCell ref="K11:L12"/>
    <mergeCell ref="M11:N12"/>
    <mergeCell ref="O11:P12"/>
    <mergeCell ref="Q11:R12"/>
    <mergeCell ref="S11:T12"/>
    <mergeCell ref="U7:V8"/>
    <mergeCell ref="W7:X8"/>
    <mergeCell ref="Y7:Z8"/>
    <mergeCell ref="AA7:AB8"/>
    <mergeCell ref="C9:D10"/>
    <mergeCell ref="E9:F10"/>
    <mergeCell ref="G9:H10"/>
    <mergeCell ref="I9:J10"/>
    <mergeCell ref="K9:L10"/>
    <mergeCell ref="M9:N10"/>
    <mergeCell ref="O9:P10"/>
    <mergeCell ref="Q9:R10"/>
    <mergeCell ref="S9:T10"/>
    <mergeCell ref="U9:V10"/>
    <mergeCell ref="W9:X10"/>
    <mergeCell ref="Y9:Z10"/>
    <mergeCell ref="AA9:AB10"/>
    <mergeCell ref="C7:D8"/>
    <mergeCell ref="E7:F8"/>
    <mergeCell ref="G7:H8"/>
    <mergeCell ref="I7:J8"/>
    <mergeCell ref="K7:L8"/>
    <mergeCell ref="M7:N8"/>
    <mergeCell ref="O7:P8"/>
    <mergeCell ref="Q7:R8"/>
    <mergeCell ref="S7:T8"/>
    <mergeCell ref="S3:T4"/>
    <mergeCell ref="U3:V4"/>
    <mergeCell ref="W3:X4"/>
    <mergeCell ref="Y3:Z4"/>
    <mergeCell ref="AA3:AB4"/>
    <mergeCell ref="C5:D6"/>
    <mergeCell ref="E5:F6"/>
    <mergeCell ref="G5:H6"/>
    <mergeCell ref="I5:J6"/>
    <mergeCell ref="K5:L6"/>
    <mergeCell ref="M5:N6"/>
    <mergeCell ref="O5:P6"/>
    <mergeCell ref="Q5:R6"/>
    <mergeCell ref="S5:T6"/>
    <mergeCell ref="U5:V6"/>
    <mergeCell ref="W5:X6"/>
    <mergeCell ref="Y5:Z6"/>
    <mergeCell ref="AA5:AB6"/>
    <mergeCell ref="A3:B4"/>
    <mergeCell ref="C3:D4"/>
    <mergeCell ref="E3:F4"/>
    <mergeCell ref="G3:H4"/>
    <mergeCell ref="I3:J4"/>
    <mergeCell ref="K3:L4"/>
    <mergeCell ref="M3:N4"/>
    <mergeCell ref="O3:P4"/>
    <mergeCell ref="Q3:R4"/>
  </mergeCells>
  <phoneticPr fontId="6" type="noConversion"/>
  <conditionalFormatting sqref="Q5:R30">
    <cfRule type="expression" dxfId="2" priority="1">
      <formula>$Q5&gt;$W5</formula>
    </cfRule>
    <cfRule type="expression" dxfId="1" priority="2">
      <formula>$Q5&lt;$U5</formula>
    </cfRule>
    <cfRule type="expression" dxfId="0" priority="3">
      <formula>$Q5&lt;$U5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客户列表  </vt:lpstr>
      <vt:lpstr>供应商列表</vt:lpstr>
      <vt:lpstr>产品品种</vt:lpstr>
      <vt:lpstr>入库记录</vt:lpstr>
      <vt:lpstr>出库记录 </vt:lpstr>
      <vt:lpstr>进销存自动统计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liuhuiling</dc:creator>
  <cp:lastModifiedBy>C C</cp:lastModifiedBy>
  <dcterms:created xsi:type="dcterms:W3CDTF">2014-11-22T07:42:00Z</dcterms:created>
  <dcterms:modified xsi:type="dcterms:W3CDTF">2024-05-28T06:28:46Z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74FF797D94F74FEFACE43FD8BAC3C09C_13</vt:lpwstr>
  </property>
  <property fmtid="{D5CDD505-2E9C-101B-9397-08002B2CF9AE}" pid="3" name="KSOProductBuildVer">
    <vt:lpwstr>2052-6.7.1.8828</vt:lpwstr>
  </property>
</Properties>
</file>