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rnie\Documents\GitHub\ITMO-Labs\physics\"/>
    </mc:Choice>
  </mc:AlternateContent>
  <xr:revisionPtr revIDLastSave="0" documentId="13_ncr:1_{6B4F3C42-26A6-4AA3-9526-C93311F4C89E}" xr6:coauthVersionLast="47" xr6:coauthVersionMax="47" xr10:uidLastSave="{00000000-0000-0000-0000-000000000000}"/>
  <bookViews>
    <workbookView xWindow="-6585" yWindow="2985" windowWidth="13530" windowHeight="11385" xr2:uid="{FB40DFD6-3D1C-4222-AA45-41925B06AAF5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9" i="1" l="1"/>
  <c r="K39" i="1"/>
  <c r="F51" i="1"/>
  <c r="C15" i="1"/>
  <c r="C11" i="1"/>
  <c r="C12" i="1"/>
  <c r="C13" i="1"/>
  <c r="C14" i="1"/>
  <c r="C10" i="1"/>
  <c r="E46" i="1"/>
  <c r="I44" i="1"/>
  <c r="E44" i="1"/>
  <c r="E45" i="1" s="1"/>
  <c r="I40" i="1"/>
  <c r="I41" i="1"/>
  <c r="I42" i="1"/>
  <c r="I43" i="1"/>
  <c r="I39" i="1"/>
  <c r="F40" i="1"/>
  <c r="G40" i="1" s="1"/>
  <c r="F41" i="1"/>
  <c r="G41" i="1" s="1"/>
  <c r="F42" i="1"/>
  <c r="G42" i="1" s="1"/>
  <c r="F43" i="1"/>
  <c r="G43" i="1" s="1"/>
  <c r="F39" i="1"/>
  <c r="G39" i="1" s="1"/>
  <c r="O30" i="1"/>
  <c r="Q30" i="1" s="1"/>
  <c r="O25" i="1"/>
  <c r="Q25" i="1" s="1"/>
  <c r="O20" i="1"/>
  <c r="Q20" i="1" s="1"/>
  <c r="Q15" i="1"/>
  <c r="O15" i="1"/>
  <c r="O10" i="1"/>
  <c r="Q10" i="1"/>
  <c r="H30" i="1"/>
  <c r="H31" i="1"/>
  <c r="H32" i="1"/>
  <c r="H33" i="1"/>
  <c r="H34" i="1"/>
  <c r="G31" i="1"/>
  <c r="G32" i="1"/>
  <c r="G33" i="1"/>
  <c r="G34" i="1"/>
  <c r="G30" i="1"/>
  <c r="J30" i="1"/>
  <c r="I30" i="1"/>
  <c r="H25" i="1"/>
  <c r="H26" i="1"/>
  <c r="H27" i="1"/>
  <c r="H28" i="1"/>
  <c r="H29" i="1"/>
  <c r="G26" i="1"/>
  <c r="G27" i="1"/>
  <c r="G28" i="1"/>
  <c r="G29" i="1"/>
  <c r="G25" i="1"/>
  <c r="J25" i="1"/>
  <c r="I25" i="1"/>
  <c r="H21" i="1"/>
  <c r="H22" i="1"/>
  <c r="H23" i="1"/>
  <c r="H24" i="1"/>
  <c r="G21" i="1"/>
  <c r="G22" i="1"/>
  <c r="G23" i="1"/>
  <c r="G24" i="1"/>
  <c r="H20" i="1"/>
  <c r="G20" i="1"/>
  <c r="J20" i="1"/>
  <c r="I20" i="1"/>
  <c r="H16" i="1"/>
  <c r="H17" i="1"/>
  <c r="H18" i="1"/>
  <c r="H19" i="1"/>
  <c r="G16" i="1"/>
  <c r="G17" i="1"/>
  <c r="G18" i="1"/>
  <c r="G19" i="1"/>
  <c r="H15" i="1"/>
  <c r="G15" i="1"/>
  <c r="I15" i="1"/>
  <c r="J10" i="1"/>
  <c r="H10" i="1"/>
  <c r="H11" i="1"/>
  <c r="H12" i="1"/>
  <c r="H13" i="1"/>
  <c r="H14" i="1"/>
  <c r="I10" i="1"/>
  <c r="G11" i="1"/>
  <c r="G12" i="1"/>
  <c r="G13" i="1"/>
  <c r="G14" i="1"/>
  <c r="G10" i="1"/>
  <c r="E30" i="1"/>
  <c r="D30" i="1"/>
  <c r="E25" i="1"/>
  <c r="D25" i="1"/>
  <c r="E20" i="1"/>
  <c r="D20" i="1"/>
  <c r="E15" i="1"/>
  <c r="D15" i="1"/>
  <c r="E10" i="1"/>
  <c r="D10" i="1"/>
  <c r="F8" i="1"/>
  <c r="F5" i="1"/>
  <c r="F6" i="1"/>
  <c r="F7" i="1"/>
  <c r="F4" i="1"/>
  <c r="G44" i="1" l="1"/>
  <c r="F46" i="1"/>
  <c r="F44" i="1"/>
  <c r="E47" i="1" s="1"/>
  <c r="J15" i="1"/>
</calcChain>
</file>

<file path=xl/sharedStrings.xml><?xml version="1.0" encoding="utf-8"?>
<sst xmlns="http://schemas.openxmlformats.org/spreadsheetml/2006/main" count="10" uniqueCount="10">
  <si>
    <t>h0</t>
  </si>
  <si>
    <t>h0'</t>
  </si>
  <si>
    <t>x</t>
  </si>
  <si>
    <t>x'</t>
  </si>
  <si>
    <t>Y</t>
  </si>
  <si>
    <t>Z</t>
  </si>
  <si>
    <t>Сумма</t>
  </si>
  <si>
    <t>Среднее</t>
  </si>
  <si>
    <t>С нарастающим итогом</t>
  </si>
  <si>
    <t>Количество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</si>
</sst>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Лист1!$B$56:$F$56</c:f>
              <c:strCache>
                <c:ptCount val="5"/>
                <c:pt idx="0">
                  <c:v>3.4</c:v>
                </c:pt>
                <c:pt idx="1">
                  <c:v>3.6</c:v>
                </c:pt>
                <c:pt idx="2">
                  <c:v>7.7</c:v>
                </c:pt>
                <c:pt idx="3">
                  <c:v>9.6</c:v>
                </c:pt>
                <c:pt idx="4">
                  <c:v>13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Лист1!$B$56:$F$56</c:f>
              <c:numCache>
                <c:formatCode>General</c:formatCode>
                <c:ptCount val="5"/>
                <c:pt idx="0">
                  <c:v>3.4</c:v>
                </c:pt>
                <c:pt idx="1">
                  <c:v>3.6</c:v>
                </c:pt>
                <c:pt idx="2">
                  <c:v>7.7</c:v>
                </c:pt>
                <c:pt idx="3">
                  <c:v>9.6</c:v>
                </c:pt>
                <c:pt idx="4">
                  <c:v>13</c:v>
                </c:pt>
              </c:numCache>
            </c:numRef>
          </c:xVal>
          <c:yVal>
            <c:numRef>
              <c:f>Лист1!$B$55:$F$55</c:f>
              <c:numCache>
                <c:formatCode>General</c:formatCode>
                <c:ptCount val="5"/>
                <c:pt idx="0">
                  <c:v>0.25</c:v>
                </c:pt>
                <c:pt idx="1">
                  <c:v>0.35</c:v>
                </c:pt>
                <c:pt idx="2">
                  <c:v>0.55000000000000004</c:v>
                </c:pt>
                <c:pt idx="3">
                  <c:v>0.75</c:v>
                </c:pt>
                <c:pt idx="4">
                  <c:v>0.95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AE-4446-B248-BB725ED93D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661136"/>
        <c:axId val="455664880"/>
      </c:scatterChart>
      <c:valAx>
        <c:axId val="455661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5664880"/>
        <c:crosses val="autoZero"/>
        <c:crossBetween val="midCat"/>
      </c:valAx>
      <c:valAx>
        <c:axId val="45566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5661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Лист1!$B$59:$B$63</c:f>
              <c:numCache>
                <c:formatCode>General</c:formatCode>
                <c:ptCount val="5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</c:numCache>
            </c:numRef>
          </c:xVal>
          <c:yVal>
            <c:numRef>
              <c:f>Лист1!$C$59:$C$63</c:f>
              <c:numCache>
                <c:formatCode>General</c:formatCode>
                <c:ptCount val="5"/>
                <c:pt idx="0">
                  <c:v>0.02</c:v>
                </c:pt>
                <c:pt idx="1">
                  <c:v>0.06</c:v>
                </c:pt>
                <c:pt idx="2">
                  <c:v>0.15</c:v>
                </c:pt>
                <c:pt idx="3">
                  <c:v>0.24</c:v>
                </c:pt>
                <c:pt idx="4">
                  <c:v>0.52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0C-4FFD-BE1B-093DB0D0DA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193264"/>
        <c:axId val="536195760"/>
      </c:scatterChart>
      <c:valAx>
        <c:axId val="53619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6195760"/>
        <c:crosses val="autoZero"/>
        <c:crossBetween val="midCat"/>
      </c:valAx>
      <c:valAx>
        <c:axId val="53619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6193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61912</xdr:colOff>
      <xdr:row>47</xdr:row>
      <xdr:rowOff>4761</xdr:rowOff>
    </xdr:from>
    <xdr:to>
      <xdr:col>15</xdr:col>
      <xdr:colOff>366712</xdr:colOff>
      <xdr:row>68</xdr:row>
      <xdr:rowOff>76200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DC2ED5AB-0200-59F6-E8FD-09BC1BDBD3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228600</xdr:colOff>
      <xdr:row>64</xdr:row>
      <xdr:rowOff>176211</xdr:rowOff>
    </xdr:from>
    <xdr:to>
      <xdr:col>7</xdr:col>
      <xdr:colOff>533400</xdr:colOff>
      <xdr:row>85</xdr:row>
      <xdr:rowOff>171450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506D6C22-2108-BFFF-9E45-BB41E83C2F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7BCA9-F14E-4D80-ABBD-CF73DC61B9B1}">
  <dimension ref="A1:Q63"/>
  <sheetViews>
    <sheetView tabSelected="1" topLeftCell="A55" workbookViewId="0">
      <selection activeCell="J84" sqref="J84"/>
    </sheetView>
  </sheetViews>
  <sheetFormatPr defaultRowHeight="15" x14ac:dyDescent="0.25"/>
  <sheetData>
    <row r="1" spans="1:17" ht="15.75" thickBot="1" x14ac:dyDescent="0.3">
      <c r="A1" t="s">
        <v>2</v>
      </c>
      <c r="B1" t="s">
        <v>3</v>
      </c>
      <c r="C1" t="s">
        <v>0</v>
      </c>
      <c r="D1" t="s">
        <v>1</v>
      </c>
    </row>
    <row r="2" spans="1:17" ht="16.5" thickBot="1" x14ac:dyDescent="0.3">
      <c r="A2" s="1">
        <v>0.22</v>
      </c>
      <c r="B2" s="2">
        <v>1</v>
      </c>
      <c r="C2" s="1">
        <v>0.216</v>
      </c>
      <c r="D2" s="2">
        <v>0.216</v>
      </c>
    </row>
    <row r="4" spans="1:17" x14ac:dyDescent="0.25">
      <c r="C4">
        <v>0.216</v>
      </c>
      <c r="D4">
        <v>0.20799999999999999</v>
      </c>
      <c r="F4">
        <f>ABS(($C$2-C4-($D$2-D4))/($B$2-$A$2))</f>
        <v>1.0256410256410265E-2</v>
      </c>
    </row>
    <row r="5" spans="1:17" x14ac:dyDescent="0.25">
      <c r="C5">
        <v>0.22900000000000001</v>
      </c>
      <c r="D5">
        <v>0.20799999999999999</v>
      </c>
      <c r="F5">
        <f t="shared" ref="F5:F7" si="0">ABS(($C$2-C5-($D$2-D5))/($B$2-$A$2))</f>
        <v>2.6923076923076945E-2</v>
      </c>
    </row>
    <row r="6" spans="1:17" x14ac:dyDescent="0.25">
      <c r="C6">
        <v>0.23400000000000001</v>
      </c>
      <c r="D6">
        <v>0.20799999999999999</v>
      </c>
      <c r="F6">
        <f t="shared" si="0"/>
        <v>3.3333333333333361E-2</v>
      </c>
    </row>
    <row r="7" spans="1:17" x14ac:dyDescent="0.25">
      <c r="C7">
        <v>0.24</v>
      </c>
      <c r="D7">
        <v>0.20799999999999999</v>
      </c>
      <c r="F7">
        <f t="shared" si="0"/>
        <v>4.1025641025641026E-2</v>
      </c>
    </row>
    <row r="8" spans="1:17" x14ac:dyDescent="0.25">
      <c r="C8">
        <v>0.251</v>
      </c>
      <c r="D8">
        <v>0.20799999999999999</v>
      </c>
      <c r="F8">
        <f>ABS(($C$2-C8-($D$2-D8))/($B$2-$A$2))</f>
        <v>5.5128205128205141E-2</v>
      </c>
    </row>
    <row r="9" spans="1:17" ht="15.75" thickBot="1" x14ac:dyDescent="0.3"/>
    <row r="10" spans="1:17" ht="17.25" thickTop="1" thickBot="1" x14ac:dyDescent="0.3">
      <c r="A10" s="5">
        <v>1.4</v>
      </c>
      <c r="B10" s="6">
        <v>5.0999999999999996</v>
      </c>
      <c r="C10">
        <f>(A10-$D$10)^2</f>
        <v>1.6000000000000029E-3</v>
      </c>
      <c r="D10">
        <f>SUM(A10:A14)/5</f>
        <v>1.44</v>
      </c>
      <c r="E10">
        <f>SUM(B10:B14)/5</f>
        <v>5.2399999999999993</v>
      </c>
      <c r="G10">
        <f>(A10-D$10)^2</f>
        <v>1.6000000000000029E-3</v>
      </c>
      <c r="H10">
        <f>(B10-E$10)^2</f>
        <v>1.9599999999999909E-2</v>
      </c>
      <c r="I10">
        <f>SQRT(SUM(G10:G14)/20)*4</f>
        <v>9.7979589711327211E-2</v>
      </c>
      <c r="J10">
        <f>SQRT(SUM(H10:H14)/20)*4</f>
        <v>0.27129319932501134</v>
      </c>
      <c r="L10" s="1">
        <v>0.15</v>
      </c>
      <c r="M10" s="2">
        <v>0.4</v>
      </c>
      <c r="O10">
        <f>((M10-L10)*2)/(E10^2-D10^2)</f>
        <v>1.969744721084148E-2</v>
      </c>
      <c r="Q10">
        <f>O10*SQRT(0.00005/(M10-L10)+4*((D10*I10)^2+(E10*J10)^2)/((E10^2-D10^2)^2))</f>
        <v>2.2344975241004269E-3</v>
      </c>
    </row>
    <row r="11" spans="1:17" ht="16.5" thickBot="1" x14ac:dyDescent="0.3">
      <c r="A11" s="3">
        <v>1.4</v>
      </c>
      <c r="B11" s="4">
        <v>5.4</v>
      </c>
      <c r="C11">
        <f t="shared" ref="C11:C14" si="1">(A11-$D$10)^2</f>
        <v>1.6000000000000029E-3</v>
      </c>
      <c r="G11">
        <f t="shared" ref="G11:H14" si="2">(A11-D$10)^2</f>
        <v>1.6000000000000029E-3</v>
      </c>
      <c r="H11">
        <f t="shared" si="2"/>
        <v>2.5600000000000331E-2</v>
      </c>
    </row>
    <row r="12" spans="1:17" ht="16.5" thickBot="1" x14ac:dyDescent="0.3">
      <c r="A12" s="3">
        <v>1.4</v>
      </c>
      <c r="B12" s="4">
        <v>5.2</v>
      </c>
      <c r="C12">
        <f t="shared" si="1"/>
        <v>1.6000000000000029E-3</v>
      </c>
      <c r="G12">
        <f t="shared" si="2"/>
        <v>1.6000000000000029E-3</v>
      </c>
      <c r="H12">
        <f t="shared" si="2"/>
        <v>1.5999999999999318E-3</v>
      </c>
    </row>
    <row r="13" spans="1:17" ht="16.5" thickBot="1" x14ac:dyDescent="0.3">
      <c r="A13" s="3">
        <v>1.5</v>
      </c>
      <c r="B13" s="4">
        <v>5.0999999999999996</v>
      </c>
      <c r="C13">
        <f t="shared" si="1"/>
        <v>3.6000000000000064E-3</v>
      </c>
      <c r="G13">
        <f t="shared" si="2"/>
        <v>3.6000000000000064E-3</v>
      </c>
      <c r="H13">
        <f t="shared" si="2"/>
        <v>1.9599999999999909E-2</v>
      </c>
    </row>
    <row r="14" spans="1:17" ht="16.5" thickBot="1" x14ac:dyDescent="0.3">
      <c r="A14" s="7">
        <v>1.5</v>
      </c>
      <c r="B14" s="8">
        <v>5.4</v>
      </c>
      <c r="C14">
        <f t="shared" si="1"/>
        <v>3.6000000000000064E-3</v>
      </c>
      <c r="G14">
        <f t="shared" si="2"/>
        <v>3.6000000000000064E-3</v>
      </c>
      <c r="H14">
        <f t="shared" si="2"/>
        <v>2.5600000000000331E-2</v>
      </c>
    </row>
    <row r="15" spans="1:17" ht="17.25" thickTop="1" thickBot="1" x14ac:dyDescent="0.3">
      <c r="A15" s="3">
        <v>1</v>
      </c>
      <c r="B15" s="4">
        <v>3.5</v>
      </c>
      <c r="C15">
        <f>SUM(C10:C14)/20</f>
        <v>6.0000000000000103E-4</v>
      </c>
      <c r="D15">
        <f>SUM(A15:A19)/5</f>
        <v>1.02</v>
      </c>
      <c r="E15">
        <f>SUM(B15:B19)/5</f>
        <v>3.54</v>
      </c>
      <c r="G15">
        <f>(A15-D$15)^2</f>
        <v>4.0000000000000072E-4</v>
      </c>
      <c r="H15">
        <f>(B15-E$15)^2</f>
        <v>1.6000000000000029E-3</v>
      </c>
      <c r="I15">
        <f>SQRT(SUM(G15:G19)/20)*4</f>
        <v>8.0000000000000071E-2</v>
      </c>
      <c r="J15">
        <f>SQRT(SUM(H15:H19)/20)*4</f>
        <v>9.7979589711327211E-2</v>
      </c>
      <c r="L15" s="3">
        <v>0.15</v>
      </c>
      <c r="M15" s="4">
        <v>0.5</v>
      </c>
      <c r="O15">
        <f>((M15-L15)*2)/(E15^2-D15^2)</f>
        <v>6.0916179337231958E-2</v>
      </c>
      <c r="Q15">
        <f>O15*SQRT(0.00005/(M15-L15)+4*((D15*I15)^2+(E15*J15)^2)/((E15^2-D15^2)^2))</f>
        <v>3.8472794137841835E-3</v>
      </c>
    </row>
    <row r="16" spans="1:17" ht="16.5" thickBot="1" x14ac:dyDescent="0.3">
      <c r="A16" s="3">
        <v>1</v>
      </c>
      <c r="B16" s="4">
        <v>3.6</v>
      </c>
      <c r="G16">
        <f t="shared" ref="G16:G19" si="3">(A16-D$15)^2</f>
        <v>4.0000000000000072E-4</v>
      </c>
      <c r="H16">
        <f t="shared" ref="H16:H19" si="4">(B16-E$15)^2</f>
        <v>3.6000000000000064E-3</v>
      </c>
    </row>
    <row r="17" spans="1:17" ht="16.5" thickBot="1" x14ac:dyDescent="0.3">
      <c r="A17" s="3">
        <v>1</v>
      </c>
      <c r="B17" s="4">
        <v>3.5</v>
      </c>
      <c r="G17">
        <f t="shared" si="3"/>
        <v>4.0000000000000072E-4</v>
      </c>
      <c r="H17">
        <f t="shared" si="4"/>
        <v>1.6000000000000029E-3</v>
      </c>
    </row>
    <row r="18" spans="1:17" ht="16.5" thickBot="1" x14ac:dyDescent="0.3">
      <c r="A18" s="3">
        <v>1</v>
      </c>
      <c r="B18" s="4">
        <v>3.5</v>
      </c>
      <c r="G18">
        <f t="shared" si="3"/>
        <v>4.0000000000000072E-4</v>
      </c>
      <c r="H18">
        <f t="shared" si="4"/>
        <v>1.6000000000000029E-3</v>
      </c>
    </row>
    <row r="19" spans="1:17" ht="16.5" thickBot="1" x14ac:dyDescent="0.3">
      <c r="A19" s="7">
        <v>1.1000000000000001</v>
      </c>
      <c r="B19" s="8">
        <v>3.6</v>
      </c>
      <c r="G19">
        <f t="shared" si="3"/>
        <v>6.4000000000000116E-3</v>
      </c>
      <c r="H19">
        <f t="shared" si="4"/>
        <v>3.6000000000000064E-3</v>
      </c>
    </row>
    <row r="20" spans="1:17" ht="17.25" thickTop="1" thickBot="1" x14ac:dyDescent="0.3">
      <c r="A20" s="3">
        <v>0.8</v>
      </c>
      <c r="B20" s="4">
        <v>2.7</v>
      </c>
      <c r="D20">
        <f>SUM(A20:A24)/5</f>
        <v>0.76</v>
      </c>
      <c r="E20">
        <f>SUM(B20:B24)/5</f>
        <v>2.7800000000000002</v>
      </c>
      <c r="G20">
        <f>(A20-D$20)^2</f>
        <v>1.6000000000000029E-3</v>
      </c>
      <c r="H20">
        <f>(B20-E$20)^2</f>
        <v>6.4000000000000116E-3</v>
      </c>
      <c r="I20">
        <f>SQRT(SUM(G20:G24)/20)*4</f>
        <v>9.7979589711327211E-2</v>
      </c>
      <c r="J20">
        <f>SQRT(SUM(H20:H24)/20)*4</f>
        <v>0.23323807579381187</v>
      </c>
      <c r="L20" s="3">
        <v>0.15</v>
      </c>
      <c r="M20" s="4">
        <v>0.7</v>
      </c>
      <c r="O20">
        <f>((M20-L20)*2)/(E20^2-D20^2)</f>
        <v>0.15382894221625548</v>
      </c>
      <c r="Q20">
        <f>O20*SQRT(0.00005/(M20-L20)+4*((D20*I20)^2+(E20*J20)^2)/((E20^2-D20^2)^2))</f>
        <v>2.8118652231372283E-2</v>
      </c>
    </row>
    <row r="21" spans="1:17" ht="16.5" thickBot="1" x14ac:dyDescent="0.3">
      <c r="A21" s="3">
        <v>0.7</v>
      </c>
      <c r="B21" s="4">
        <v>2.7</v>
      </c>
      <c r="G21">
        <f t="shared" ref="G21:G24" si="5">(A21-D$20)^2</f>
        <v>3.6000000000000064E-3</v>
      </c>
      <c r="H21">
        <f t="shared" ref="H21:H24" si="6">(B21-E$20)^2</f>
        <v>6.4000000000000116E-3</v>
      </c>
    </row>
    <row r="22" spans="1:17" ht="16.5" thickBot="1" x14ac:dyDescent="0.3">
      <c r="A22" s="3">
        <v>0.7</v>
      </c>
      <c r="B22" s="4">
        <v>2.7</v>
      </c>
      <c r="G22">
        <f t="shared" si="5"/>
        <v>3.6000000000000064E-3</v>
      </c>
      <c r="H22">
        <f t="shared" si="6"/>
        <v>6.4000000000000116E-3</v>
      </c>
    </row>
    <row r="23" spans="1:17" ht="16.5" thickBot="1" x14ac:dyDescent="0.3">
      <c r="A23" s="3">
        <v>0.8</v>
      </c>
      <c r="B23" s="4">
        <v>2.8</v>
      </c>
      <c r="G23">
        <f t="shared" si="5"/>
        <v>1.6000000000000029E-3</v>
      </c>
      <c r="H23">
        <f t="shared" si="6"/>
        <v>3.9999999999998294E-4</v>
      </c>
    </row>
    <row r="24" spans="1:17" ht="16.5" thickBot="1" x14ac:dyDescent="0.3">
      <c r="A24" s="7">
        <v>0.8</v>
      </c>
      <c r="B24" s="8">
        <v>3</v>
      </c>
      <c r="G24">
        <f t="shared" si="5"/>
        <v>1.6000000000000029E-3</v>
      </c>
      <c r="H24">
        <f t="shared" si="6"/>
        <v>4.8399999999999888E-2</v>
      </c>
    </row>
    <row r="25" spans="1:17" ht="17.25" thickTop="1" thickBot="1" x14ac:dyDescent="0.3">
      <c r="A25" s="3">
        <v>0.7</v>
      </c>
      <c r="B25" s="4">
        <v>2.5</v>
      </c>
      <c r="D25">
        <f>SUM(A25:A29)/5</f>
        <v>0.72</v>
      </c>
      <c r="E25">
        <f>SUM(B25:B29)/5</f>
        <v>2.6199999999999997</v>
      </c>
      <c r="G25">
        <f>(A25-D$25)^2</f>
        <v>4.0000000000000072E-4</v>
      </c>
      <c r="H25">
        <f>(B25-E$25)^2</f>
        <v>1.439999999999992E-2</v>
      </c>
      <c r="I25">
        <f>SQRT(SUM(G25:G29)/20)*4</f>
        <v>8.0000000000000071E-2</v>
      </c>
      <c r="J25">
        <f>SQRT(SUM(H25:H29)/20)*4</f>
        <v>0.14966629547095781</v>
      </c>
      <c r="L25" s="3">
        <v>0.15</v>
      </c>
      <c r="M25" s="4">
        <v>0.9</v>
      </c>
      <c r="O25">
        <f>((M25-L25)*2)/(E25^2-D25^2)</f>
        <v>0.23636936653009777</v>
      </c>
      <c r="Q25">
        <f>O25*SQRT(0.00005/(M25-L25)+4*((D25*I25)^2+(E25*J25)^2)/((E25^2-D25^2)^2))</f>
        <v>2.9587473975782218E-2</v>
      </c>
    </row>
    <row r="26" spans="1:17" ht="16.5" thickBot="1" x14ac:dyDescent="0.3">
      <c r="A26" s="3">
        <v>0.7</v>
      </c>
      <c r="B26" s="4">
        <v>2.6</v>
      </c>
      <c r="G26">
        <f t="shared" ref="G26:H29" si="7">(A26-D$25)^2</f>
        <v>4.0000000000000072E-4</v>
      </c>
      <c r="H26">
        <f t="shared" si="7"/>
        <v>3.9999999999998294E-4</v>
      </c>
    </row>
    <row r="27" spans="1:17" ht="16.5" thickBot="1" x14ac:dyDescent="0.3">
      <c r="A27" s="3">
        <v>0.7</v>
      </c>
      <c r="B27" s="4">
        <v>2.6</v>
      </c>
      <c r="G27">
        <f t="shared" si="7"/>
        <v>4.0000000000000072E-4</v>
      </c>
      <c r="H27">
        <f t="shared" si="7"/>
        <v>3.9999999999998294E-4</v>
      </c>
    </row>
    <row r="28" spans="1:17" ht="16.5" thickBot="1" x14ac:dyDescent="0.3">
      <c r="A28" s="3">
        <v>0.8</v>
      </c>
      <c r="B28" s="4">
        <v>2.7</v>
      </c>
      <c r="G28">
        <f t="shared" si="7"/>
        <v>6.4000000000000116E-3</v>
      </c>
      <c r="H28">
        <f t="shared" si="7"/>
        <v>6.4000000000000827E-3</v>
      </c>
    </row>
    <row r="29" spans="1:17" ht="16.5" thickBot="1" x14ac:dyDescent="0.3">
      <c r="A29" s="7">
        <v>0.7</v>
      </c>
      <c r="B29" s="8">
        <v>2.7</v>
      </c>
      <c r="G29">
        <f t="shared" si="7"/>
        <v>4.0000000000000072E-4</v>
      </c>
      <c r="H29">
        <f t="shared" si="7"/>
        <v>6.4000000000000827E-3</v>
      </c>
    </row>
    <row r="30" spans="1:17" ht="17.25" thickTop="1" thickBot="1" x14ac:dyDescent="0.3">
      <c r="A30" s="3">
        <v>0.6</v>
      </c>
      <c r="B30" s="4">
        <v>2</v>
      </c>
      <c r="D30">
        <f>SUM(A30:A34)/5</f>
        <v>0.58000000000000007</v>
      </c>
      <c r="E30">
        <f>SUM(B30:B34)/5</f>
        <v>2</v>
      </c>
      <c r="G30">
        <f>(A30-D$30)^2</f>
        <v>3.9999999999999628E-4</v>
      </c>
      <c r="H30">
        <f>(B30-E$30)^2</f>
        <v>0</v>
      </c>
      <c r="I30">
        <f>SQRT(SUM(G30:G34)/20)*4</f>
        <v>7.9999999999999974E-2</v>
      </c>
      <c r="J30">
        <f>SQRT(SUM(H30:H34)/20)*4</f>
        <v>0</v>
      </c>
      <c r="L30" s="3">
        <v>0.15</v>
      </c>
      <c r="M30" s="4">
        <v>1.1000000000000001</v>
      </c>
      <c r="O30">
        <f>((M30-L30)*2)/(E30^2-D30^2)</f>
        <v>0.51861556938530418</v>
      </c>
      <c r="Q30">
        <f>O30*SQRT(0.00005/(M30-L30)+4*((D30*I30)^2+(E30*J30)^2)/((E30^2-D30^2)^2))</f>
        <v>1.3664850788714418E-2</v>
      </c>
    </row>
    <row r="31" spans="1:17" ht="16.5" thickBot="1" x14ac:dyDescent="0.3">
      <c r="A31" s="3">
        <v>0.5</v>
      </c>
      <c r="B31" s="4">
        <v>2</v>
      </c>
      <c r="G31">
        <f t="shared" ref="G31:H34" si="8">(A31-D$30)^2</f>
        <v>6.4000000000000116E-3</v>
      </c>
      <c r="H31">
        <f t="shared" si="8"/>
        <v>0</v>
      </c>
    </row>
    <row r="32" spans="1:17" ht="16.5" thickBot="1" x14ac:dyDescent="0.3">
      <c r="A32" s="3">
        <v>0.6</v>
      </c>
      <c r="B32" s="4">
        <v>2</v>
      </c>
      <c r="G32">
        <f t="shared" si="8"/>
        <v>3.9999999999999628E-4</v>
      </c>
      <c r="H32">
        <f t="shared" si="8"/>
        <v>0</v>
      </c>
    </row>
    <row r="33" spans="1:11" ht="16.5" thickBot="1" x14ac:dyDescent="0.3">
      <c r="A33" s="3">
        <v>0.6</v>
      </c>
      <c r="B33" s="4">
        <v>2</v>
      </c>
      <c r="G33">
        <f t="shared" si="8"/>
        <v>3.9999999999999628E-4</v>
      </c>
      <c r="H33">
        <f t="shared" si="8"/>
        <v>0</v>
      </c>
    </row>
    <row r="34" spans="1:11" ht="16.5" thickBot="1" x14ac:dyDescent="0.3">
      <c r="A34" s="7">
        <v>0.6</v>
      </c>
      <c r="B34" s="8">
        <v>2</v>
      </c>
      <c r="G34">
        <f t="shared" si="8"/>
        <v>3.9999999999999628E-4</v>
      </c>
      <c r="H34">
        <f t="shared" si="8"/>
        <v>0</v>
      </c>
    </row>
    <row r="35" spans="1:11" ht="15.75" thickTop="1" x14ac:dyDescent="0.25"/>
    <row r="38" spans="1:11" ht="15.75" thickBot="1" x14ac:dyDescent="0.3"/>
    <row r="39" spans="1:11" ht="16.5" thickBot="1" x14ac:dyDescent="0.3">
      <c r="C39">
        <f>1.5/9.9</f>
        <v>0.15151515151515152</v>
      </c>
      <c r="E39" s="1">
        <v>0.01</v>
      </c>
      <c r="F39">
        <f>ASIN(E39)</f>
        <v>1.0000166674167112E-2</v>
      </c>
      <c r="G39">
        <f>E39*F39</f>
        <v>1.0000166674167113E-4</v>
      </c>
      <c r="I39">
        <f>E39^2</f>
        <v>1E-4</v>
      </c>
      <c r="K39">
        <f>F39-(-1.6+9.9*E39/10)</f>
        <v>1.6001001666741672</v>
      </c>
    </row>
    <row r="40" spans="1:11" ht="16.5" thickBot="1" x14ac:dyDescent="0.3">
      <c r="E40" s="3">
        <v>0.03</v>
      </c>
      <c r="F40">
        <f t="shared" ref="F40:F43" si="9">ASIN(E40)</f>
        <v>3.0004501823476939E-2</v>
      </c>
      <c r="G40">
        <f t="shared" ref="G40:G43" si="10">E40*F40</f>
        <v>9.0013505470430818E-4</v>
      </c>
      <c r="I40">
        <f t="shared" ref="I40:I43" si="11">E40^2</f>
        <v>8.9999999999999998E-4</v>
      </c>
    </row>
    <row r="41" spans="1:11" ht="16.5" thickBot="1" x14ac:dyDescent="0.3">
      <c r="E41" s="3">
        <v>0.03</v>
      </c>
      <c r="F41">
        <f t="shared" si="9"/>
        <v>3.0004501823476939E-2</v>
      </c>
      <c r="G41">
        <f t="shared" si="10"/>
        <v>9.0013505470430818E-4</v>
      </c>
      <c r="I41">
        <f t="shared" si="11"/>
        <v>8.9999999999999998E-4</v>
      </c>
    </row>
    <row r="42" spans="1:11" ht="16.5" thickBot="1" x14ac:dyDescent="0.3">
      <c r="E42" s="3">
        <v>0.04</v>
      </c>
      <c r="F42">
        <f t="shared" si="9"/>
        <v>4.0010674353988925E-2</v>
      </c>
      <c r="G42">
        <f t="shared" si="10"/>
        <v>1.6004269741595571E-3</v>
      </c>
      <c r="I42">
        <f t="shared" si="11"/>
        <v>1.6000000000000001E-3</v>
      </c>
    </row>
    <row r="43" spans="1:11" ht="16.5" thickBot="1" x14ac:dyDescent="0.3">
      <c r="E43" s="3">
        <v>0.05</v>
      </c>
      <c r="F43">
        <f t="shared" si="9"/>
        <v>5.0020856805770016E-2</v>
      </c>
      <c r="G43">
        <f t="shared" si="10"/>
        <v>2.5010428402885009E-3</v>
      </c>
      <c r="I43">
        <f t="shared" si="11"/>
        <v>2.5000000000000005E-3</v>
      </c>
    </row>
    <row r="44" spans="1:11" x14ac:dyDescent="0.25">
      <c r="E44">
        <f>SUM(E39:E43)</f>
        <v>0.16000000000000003</v>
      </c>
      <c r="F44">
        <f>SUM(F39:F43)</f>
        <v>0.16004070148087993</v>
      </c>
      <c r="G44">
        <f>SUM(G39:G43)</f>
        <v>6.0017415905983459E-3</v>
      </c>
      <c r="I44">
        <f>SUM(I39:I43)^2</f>
        <v>3.6000000000000001E-5</v>
      </c>
    </row>
    <row r="45" spans="1:11" x14ac:dyDescent="0.25">
      <c r="E45">
        <f>E44^2</f>
        <v>2.5600000000000012E-2</v>
      </c>
    </row>
    <row r="46" spans="1:11" x14ac:dyDescent="0.25">
      <c r="E46">
        <f>G44-0.2*F44*E44</f>
        <v>8.8043914321018785E-4</v>
      </c>
      <c r="F46">
        <f>E45-0.2*I44</f>
        <v>2.5592800000000013E-2</v>
      </c>
    </row>
    <row r="47" spans="1:11" x14ac:dyDescent="0.25">
      <c r="E47">
        <f>E46/F46</f>
        <v>3.4401829546207817E-2</v>
      </c>
    </row>
    <row r="51" spans="1:6" x14ac:dyDescent="0.25">
      <c r="F51">
        <f>F44-E44*9.9/5</f>
        <v>-0.15675929851912015</v>
      </c>
    </row>
    <row r="54" spans="1:6" ht="15.75" thickBot="1" x14ac:dyDescent="0.3"/>
    <row r="55" spans="1:6" ht="16.5" thickBot="1" x14ac:dyDescent="0.3">
      <c r="A55" t="s">
        <v>4</v>
      </c>
      <c r="B55" s="1">
        <v>0.25</v>
      </c>
      <c r="C55" s="3">
        <v>0.35</v>
      </c>
      <c r="D55" s="3">
        <v>0.55000000000000004</v>
      </c>
      <c r="E55" s="3">
        <v>0.75</v>
      </c>
      <c r="F55" s="3">
        <v>0.95</v>
      </c>
    </row>
    <row r="56" spans="1:6" ht="16.5" thickBot="1" x14ac:dyDescent="0.3">
      <c r="A56" t="s">
        <v>5</v>
      </c>
      <c r="B56" s="2">
        <v>3.4</v>
      </c>
      <c r="C56" s="4">
        <v>3.6</v>
      </c>
      <c r="D56" s="4">
        <v>7.7</v>
      </c>
      <c r="E56" s="4">
        <v>9.6</v>
      </c>
      <c r="F56" s="4">
        <v>13</v>
      </c>
    </row>
    <row r="58" spans="1:6" ht="15.75" thickBot="1" x14ac:dyDescent="0.3"/>
    <row r="59" spans="1:6" ht="16.5" thickBot="1" x14ac:dyDescent="0.3">
      <c r="B59" s="1">
        <v>0.01</v>
      </c>
      <c r="C59">
        <v>0.02</v>
      </c>
    </row>
    <row r="60" spans="1:6" ht="16.5" thickBot="1" x14ac:dyDescent="0.3">
      <c r="B60" s="3">
        <v>0.02</v>
      </c>
      <c r="C60">
        <v>0.06</v>
      </c>
    </row>
    <row r="61" spans="1:6" ht="16.5" thickBot="1" x14ac:dyDescent="0.3">
      <c r="B61" s="3">
        <v>0.03</v>
      </c>
      <c r="C61">
        <v>0.15</v>
      </c>
    </row>
    <row r="62" spans="1:6" ht="16.5" thickBot="1" x14ac:dyDescent="0.3">
      <c r="B62" s="3">
        <v>0.04</v>
      </c>
      <c r="C62">
        <v>0.24</v>
      </c>
    </row>
    <row r="63" spans="1:6" ht="16.5" thickBot="1" x14ac:dyDescent="0.3">
      <c r="B63" s="3">
        <v>0.05</v>
      </c>
      <c r="C63">
        <v>0.52</v>
      </c>
    </row>
  </sheetData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21698D4302690741995ED0272D61D6A5" ma:contentTypeVersion="4" ma:contentTypeDescription="Создание документа." ma:contentTypeScope="" ma:versionID="5d42c33a528a295821b7d1e09411c3b0">
  <xsd:schema xmlns:xsd="http://www.w3.org/2001/XMLSchema" xmlns:xs="http://www.w3.org/2001/XMLSchema" xmlns:p="http://schemas.microsoft.com/office/2006/metadata/properties" xmlns:ns3="2b26d3b0-318c-4054-b3c0-e49a30e61c3c" targetNamespace="http://schemas.microsoft.com/office/2006/metadata/properties" ma:root="true" ma:fieldsID="9edb61012c44167b33a21135b3a34432" ns3:_="">
    <xsd:import namespace="2b26d3b0-318c-4054-b3c0-e49a30e61c3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26d3b0-318c-4054-b3c0-e49a30e61c3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FBC0274-3F35-4694-A02C-7758B79A471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b26d3b0-318c-4054-b3c0-e49a30e61c3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30E467C-2352-4FA8-AC54-8CAFC727A1D6}">
  <ds:schemaRefs>
    <ds:schemaRef ds:uri="http://www.w3.org/XML/1998/namespace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2b26d3b0-318c-4054-b3c0-e49a30e61c3c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9CC3870A-D404-43DF-89D6-069F0919760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Bernie</dc:creator>
  <cp:lastModifiedBy>Bernie</cp:lastModifiedBy>
  <dcterms:created xsi:type="dcterms:W3CDTF">2022-07-06T18:15:46Z</dcterms:created>
  <dcterms:modified xsi:type="dcterms:W3CDTF">2022-07-07T18:39:52Z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0x01010021698D4302690741995ED0272D61D6A5</vt:lpwstr>
  </property>
</Properties>
</file>