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ie\Documents\GitHub\ITMO-Labs\physics\"/>
    </mc:Choice>
  </mc:AlternateContent>
  <xr:revisionPtr revIDLastSave="0" documentId="13_ncr:1_{BB83549B-7033-46C9-A98D-62EA5D4268E2}" xr6:coauthVersionLast="47" xr6:coauthVersionMax="47" xr10:uidLastSave="{00000000-0000-0000-0000-000000000000}"/>
  <bookViews>
    <workbookView xWindow="-6330" yWindow="5355" windowWidth="13530" windowHeight="11385" xr2:uid="{18BB5E6A-46FF-4FC8-9260-9B11007F51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J3" i="1"/>
  <c r="I4" i="1"/>
  <c r="I5" i="1"/>
  <c r="L75" i="1"/>
  <c r="K75" i="1"/>
  <c r="L73" i="1"/>
  <c r="L67" i="1"/>
  <c r="L68" i="1"/>
  <c r="L69" i="1"/>
  <c r="L70" i="1"/>
  <c r="L71" i="1"/>
  <c r="L66" i="1"/>
  <c r="J67" i="1"/>
  <c r="J68" i="1"/>
  <c r="J69" i="1"/>
  <c r="J70" i="1"/>
  <c r="J71" i="1"/>
  <c r="J66" i="1"/>
  <c r="I67" i="1"/>
  <c r="I68" i="1"/>
  <c r="I69" i="1"/>
  <c r="I70" i="1"/>
  <c r="I71" i="1"/>
  <c r="I66" i="1"/>
  <c r="J73" i="1"/>
  <c r="B67" i="1"/>
  <c r="C67" i="1" s="1"/>
  <c r="B68" i="1"/>
  <c r="B69" i="1"/>
  <c r="B70" i="1"/>
  <c r="C70" i="1" s="1"/>
  <c r="B71" i="1"/>
  <c r="C71" i="1" s="1"/>
  <c r="B66" i="1"/>
  <c r="C66" i="1" s="1"/>
  <c r="C68" i="1"/>
  <c r="C69" i="1"/>
  <c r="D42" i="1"/>
  <c r="E42" i="1" s="1"/>
  <c r="G18" i="1"/>
  <c r="C45" i="1" s="1"/>
  <c r="D45" i="1" s="1"/>
  <c r="F18" i="1"/>
  <c r="C41" i="1" s="1"/>
  <c r="D41" i="1" s="1"/>
  <c r="E18" i="1"/>
  <c r="C37" i="1" s="1"/>
  <c r="D37" i="1" s="1"/>
  <c r="E37" i="1" s="1"/>
  <c r="D18" i="1"/>
  <c r="C33" i="1" s="1"/>
  <c r="D33" i="1" s="1"/>
  <c r="C18" i="1"/>
  <c r="C29" i="1" s="1"/>
  <c r="D29" i="1" s="1"/>
  <c r="F29" i="1" s="1"/>
  <c r="G29" i="1" s="1"/>
  <c r="B18" i="1"/>
  <c r="C25" i="1" s="1"/>
  <c r="D25" i="1" s="1"/>
  <c r="E25" i="1" s="1"/>
  <c r="G14" i="1"/>
  <c r="C44" i="1" s="1"/>
  <c r="D44" i="1" s="1"/>
  <c r="F14" i="1"/>
  <c r="C40" i="1" s="1"/>
  <c r="D40" i="1" s="1"/>
  <c r="E14" i="1"/>
  <c r="C36" i="1" s="1"/>
  <c r="D36" i="1" s="1"/>
  <c r="D14" i="1"/>
  <c r="C32" i="1" s="1"/>
  <c r="D32" i="1" s="1"/>
  <c r="E32" i="1" s="1"/>
  <c r="C14" i="1"/>
  <c r="C28" i="1" s="1"/>
  <c r="D28" i="1" s="1"/>
  <c r="B14" i="1"/>
  <c r="C24" i="1" s="1"/>
  <c r="D24" i="1" s="1"/>
  <c r="C10" i="1"/>
  <c r="C27" i="1" s="1"/>
  <c r="D27" i="1" s="1"/>
  <c r="D10" i="1"/>
  <c r="C31" i="1" s="1"/>
  <c r="D31" i="1" s="1"/>
  <c r="E31" i="1" s="1"/>
  <c r="E10" i="1"/>
  <c r="C35" i="1" s="1"/>
  <c r="D35" i="1" s="1"/>
  <c r="F10" i="1"/>
  <c r="C39" i="1" s="1"/>
  <c r="D39" i="1" s="1"/>
  <c r="E39" i="1" s="1"/>
  <c r="G10" i="1"/>
  <c r="C43" i="1" s="1"/>
  <c r="D43" i="1" s="1"/>
  <c r="E43" i="1" s="1"/>
  <c r="B10" i="1"/>
  <c r="C23" i="1" s="1"/>
  <c r="D23" i="1" s="1"/>
  <c r="F23" i="1" s="1"/>
  <c r="G23" i="1" s="1"/>
  <c r="C6" i="1"/>
  <c r="D6" i="1"/>
  <c r="C30" i="1" s="1"/>
  <c r="D30" i="1" s="1"/>
  <c r="E6" i="1"/>
  <c r="C34" i="1" s="1"/>
  <c r="D34" i="1" s="1"/>
  <c r="F6" i="1"/>
  <c r="C38" i="1" s="1"/>
  <c r="D38" i="1" s="1"/>
  <c r="E38" i="1" s="1"/>
  <c r="G6" i="1"/>
  <c r="C42" i="1" s="1"/>
  <c r="B6" i="1"/>
  <c r="C22" i="1" s="1"/>
  <c r="D22" i="1" s="1"/>
  <c r="E22" i="1" s="1"/>
  <c r="C26" i="1"/>
  <c r="D26" i="1" s="1"/>
  <c r="F26" i="1" s="1"/>
  <c r="G26" i="1" s="1"/>
  <c r="H70" i="1" l="1"/>
  <c r="H69" i="1"/>
  <c r="F42" i="1"/>
  <c r="G42" i="1" s="1"/>
  <c r="C73" i="1"/>
  <c r="H68" i="1" s="1"/>
  <c r="F24" i="1"/>
  <c r="G24" i="1" s="1"/>
  <c r="E24" i="1"/>
  <c r="E28" i="1"/>
  <c r="F28" i="1"/>
  <c r="G28" i="1" s="1"/>
  <c r="E33" i="1"/>
  <c r="F33" i="1"/>
  <c r="G33" i="1" s="1"/>
  <c r="F35" i="1"/>
  <c r="G35" i="1" s="1"/>
  <c r="E35" i="1"/>
  <c r="F30" i="1"/>
  <c r="G30" i="1" s="1"/>
  <c r="E30" i="1"/>
  <c r="E40" i="1"/>
  <c r="F40" i="1"/>
  <c r="G40" i="1" s="1"/>
  <c r="F41" i="1"/>
  <c r="G41" i="1" s="1"/>
  <c r="E41" i="1"/>
  <c r="E34" i="1"/>
  <c r="F34" i="1"/>
  <c r="G34" i="1" s="1"/>
  <c r="F36" i="1"/>
  <c r="G36" i="1" s="1"/>
  <c r="E36" i="1"/>
  <c r="E27" i="1"/>
  <c r="F27" i="1"/>
  <c r="G27" i="1" s="1"/>
  <c r="E44" i="1"/>
  <c r="F44" i="1"/>
  <c r="G44" i="1" s="1"/>
  <c r="E45" i="1"/>
  <c r="F45" i="1"/>
  <c r="G45" i="1" s="1"/>
  <c r="E29" i="1"/>
  <c r="E23" i="1"/>
  <c r="E26" i="1"/>
  <c r="F22" i="1"/>
  <c r="G22" i="1" s="1"/>
  <c r="F39" i="1"/>
  <c r="G39" i="1" s="1"/>
  <c r="F43" i="1"/>
  <c r="G43" i="1" s="1"/>
  <c r="F38" i="1"/>
  <c r="G38" i="1" s="1"/>
  <c r="F32" i="1"/>
  <c r="G32" i="1" s="1"/>
  <c r="F37" i="1"/>
  <c r="G37" i="1" s="1"/>
  <c r="F31" i="1"/>
  <c r="G31" i="1" s="1"/>
  <c r="F25" i="1"/>
  <c r="G25" i="1" s="1"/>
  <c r="H71" i="1" l="1"/>
  <c r="H66" i="1"/>
  <c r="H67" i="1"/>
  <c r="J51" i="1"/>
  <c r="M51" i="1" s="1"/>
  <c r="E53" i="1"/>
  <c r="I53" i="1" s="1"/>
  <c r="E54" i="1"/>
  <c r="I54" i="1" s="1"/>
  <c r="J55" i="1"/>
  <c r="K55" i="1" s="1"/>
  <c r="J53" i="1"/>
  <c r="N53" i="1" s="1"/>
  <c r="J54" i="1"/>
  <c r="E55" i="1"/>
  <c r="G55" i="1" s="1"/>
  <c r="J52" i="1"/>
  <c r="E52" i="1"/>
  <c r="G52" i="1" s="1"/>
  <c r="E50" i="1"/>
  <c r="I50" i="1" s="1"/>
  <c r="E51" i="1"/>
  <c r="F51" i="1" s="1"/>
  <c r="J50" i="1"/>
  <c r="N51" i="1" l="1"/>
  <c r="M55" i="1"/>
  <c r="L51" i="1"/>
  <c r="F55" i="1"/>
  <c r="L62" i="1" s="1"/>
  <c r="I52" i="1"/>
  <c r="O59" i="1" s="1"/>
  <c r="M52" i="1"/>
  <c r="M53" i="1"/>
  <c r="L55" i="1"/>
  <c r="G62" i="1" s="1"/>
  <c r="H54" i="1"/>
  <c r="N61" i="1" s="1"/>
  <c r="I55" i="1"/>
  <c r="O62" i="1" s="1"/>
  <c r="L54" i="1"/>
  <c r="K51" i="1"/>
  <c r="F58" i="1" s="1"/>
  <c r="N50" i="1"/>
  <c r="I57" i="1" s="1"/>
  <c r="K50" i="1"/>
  <c r="G50" i="1"/>
  <c r="M57" i="1" s="1"/>
  <c r="F50" i="1"/>
  <c r="L57" i="1" s="1"/>
  <c r="K53" i="1"/>
  <c r="F54" i="1"/>
  <c r="L61" i="1" s="1"/>
  <c r="G54" i="1"/>
  <c r="M61" i="1" s="1"/>
  <c r="L53" i="1"/>
  <c r="N54" i="1"/>
  <c r="I61" i="1" s="1"/>
  <c r="G51" i="1"/>
  <c r="M54" i="1"/>
  <c r="K54" i="1"/>
  <c r="L58" i="1"/>
  <c r="O60" i="1"/>
  <c r="I60" i="1"/>
  <c r="F53" i="1"/>
  <c r="I51" i="1"/>
  <c r="L50" i="1"/>
  <c r="L52" i="1"/>
  <c r="G59" i="1" s="1"/>
  <c r="O61" i="1"/>
  <c r="F52" i="1"/>
  <c r="H52" i="1"/>
  <c r="H51" i="1"/>
  <c r="M50" i="1"/>
  <c r="H50" i="1"/>
  <c r="M59" i="1"/>
  <c r="M62" i="1"/>
  <c r="G53" i="1"/>
  <c r="H55" i="1"/>
  <c r="H53" i="1"/>
  <c r="O57" i="1"/>
  <c r="K52" i="1"/>
  <c r="N52" i="1"/>
  <c r="N55" i="1"/>
  <c r="I62" i="1" l="1"/>
  <c r="F57" i="1"/>
  <c r="F62" i="1"/>
  <c r="G58" i="1"/>
  <c r="F61" i="1"/>
  <c r="H61" i="1"/>
  <c r="G57" i="1"/>
  <c r="G61" i="1"/>
  <c r="I59" i="1"/>
  <c r="M58" i="1"/>
  <c r="L60" i="1"/>
  <c r="F60" i="1"/>
  <c r="N60" i="1"/>
  <c r="H60" i="1"/>
  <c r="F59" i="1"/>
  <c r="L59" i="1"/>
  <c r="P61" i="1"/>
  <c r="N58" i="1"/>
  <c r="H58" i="1"/>
  <c r="G60" i="1"/>
  <c r="M60" i="1"/>
  <c r="I58" i="1"/>
  <c r="O58" i="1"/>
  <c r="N59" i="1"/>
  <c r="H59" i="1"/>
  <c r="H62" i="1"/>
  <c r="N62" i="1"/>
  <c r="P62" i="1" s="1"/>
  <c r="H57" i="1"/>
  <c r="N57" i="1"/>
  <c r="P57" i="1" s="1"/>
  <c r="J62" i="1" l="1"/>
  <c r="B55" i="1" s="1"/>
  <c r="J61" i="1"/>
  <c r="B54" i="1" s="1"/>
  <c r="J57" i="1"/>
  <c r="B50" i="1" s="1"/>
  <c r="J58" i="1"/>
  <c r="P58" i="1"/>
  <c r="J59" i="1"/>
  <c r="J60" i="1"/>
  <c r="P59" i="1"/>
  <c r="P60" i="1"/>
  <c r="C54" i="1" l="1"/>
  <c r="D70" i="1"/>
  <c r="C50" i="1"/>
  <c r="D66" i="1"/>
  <c r="C55" i="1"/>
  <c r="D71" i="1"/>
  <c r="B51" i="1"/>
  <c r="B52" i="1"/>
  <c r="B53" i="1"/>
  <c r="C53" i="1" l="1"/>
  <c r="D69" i="1"/>
  <c r="C52" i="1"/>
  <c r="D68" i="1"/>
  <c r="D73" i="1"/>
  <c r="C51" i="1"/>
  <c r="D67" i="1"/>
</calcChain>
</file>

<file path=xl/sharedStrings.xml><?xml version="1.0" encoding="utf-8"?>
<sst xmlns="http://schemas.openxmlformats.org/spreadsheetml/2006/main" count="76" uniqueCount="54">
  <si>
    <t>Масса груза, г</t>
  </si>
  <si>
    <t>Положение утяжелителей</t>
  </si>
  <si>
    <t>1 риска</t>
  </si>
  <si>
    <r>
      <t>m</t>
    </r>
    <r>
      <rPr>
        <vertAlign val="subscript"/>
        <sz val="12"/>
        <color theme="1"/>
        <rFont val="Times New Roman"/>
        <family val="1"/>
        <charset val="204"/>
      </rPr>
      <t>1</t>
    </r>
  </si>
  <si>
    <r>
      <t>m</t>
    </r>
    <r>
      <rPr>
        <vertAlign val="subscript"/>
        <sz val="12"/>
        <color theme="1"/>
        <rFont val="Times New Roman"/>
        <family val="1"/>
        <charset val="204"/>
      </rPr>
      <t>2</t>
    </r>
  </si>
  <si>
    <r>
      <t>m</t>
    </r>
    <r>
      <rPr>
        <vertAlign val="subscript"/>
        <sz val="12"/>
        <color theme="1"/>
        <rFont val="Times New Roman"/>
        <family val="1"/>
        <charset val="204"/>
      </rPr>
      <t>3</t>
    </r>
  </si>
  <si>
    <t>2 риска</t>
  </si>
  <si>
    <t>3 риска</t>
  </si>
  <si>
    <t>4 риска</t>
  </si>
  <si>
    <t>5 риска</t>
  </si>
  <si>
    <t>6 риска</t>
  </si>
  <si>
    <r>
      <t>m</t>
    </r>
    <r>
      <rPr>
        <vertAlign val="subscript"/>
        <sz val="12"/>
        <color theme="1"/>
        <rFont val="Times New Roman"/>
        <family val="1"/>
        <charset val="204"/>
      </rPr>
      <t>4</t>
    </r>
  </si>
  <si>
    <t>Масса груза, кг</t>
  </si>
  <si>
    <t xml:space="preserve">Среднее значение </t>
  </si>
  <si>
    <t xml:space="preserve">Ускорение груза </t>
  </si>
  <si>
    <t xml:space="preserve">Ускорение крестовины </t>
  </si>
  <si>
    <t xml:space="preserve">Сила натяжение нити </t>
  </si>
  <si>
    <t xml:space="preserve">Момент силы натяжения нити </t>
  </si>
  <si>
    <t xml:space="preserve">Момент инерции крестовины с утяжелителями, </t>
  </si>
  <si>
    <t>Момент силы трения</t>
  </si>
  <si>
    <t>e1</t>
  </si>
  <si>
    <t>e2</t>
  </si>
  <si>
    <t>e3</t>
  </si>
  <si>
    <t>e4</t>
  </si>
  <si>
    <t>Среднее e</t>
  </si>
  <si>
    <t>Среднее M</t>
  </si>
  <si>
    <t>M1</t>
  </si>
  <si>
    <t>M2</t>
  </si>
  <si>
    <t>M3</t>
  </si>
  <si>
    <t>M4</t>
  </si>
  <si>
    <t>e1 M1</t>
  </si>
  <si>
    <t>e2 M2</t>
  </si>
  <si>
    <t>e3 M3</t>
  </si>
  <si>
    <t>e4 M4</t>
  </si>
  <si>
    <t>Сумма</t>
  </si>
  <si>
    <t>e1^2</t>
  </si>
  <si>
    <t>e2^2</t>
  </si>
  <si>
    <t>e3^2</t>
  </si>
  <si>
    <t>e4^2</t>
  </si>
  <si>
    <t>I</t>
  </si>
  <si>
    <t>h</t>
  </si>
  <si>
    <t>d</t>
  </si>
  <si>
    <t>l1</t>
  </si>
  <si>
    <t>l0</t>
  </si>
  <si>
    <t>b</t>
  </si>
  <si>
    <t>R^2</t>
  </si>
  <si>
    <t>R</t>
  </si>
  <si>
    <t>R2i-R2ср*Ii-Iср</t>
  </si>
  <si>
    <t>R2i-R2ср</t>
  </si>
  <si>
    <t>Ii-Iср</t>
  </si>
  <si>
    <t>(R2i-R2)2</t>
  </si>
  <si>
    <t>mут</t>
  </si>
  <si>
    <t>I0</t>
  </si>
  <si>
    <t>S&lt;t&gt;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</si>
</sst>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"/>
    <numFmt numFmtId="169" formatCode="0.0000"/>
    <numFmt numFmtId="170" formatCode="0.0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2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  <xf numFmtId="168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8" fontId="5" fillId="0" borderId="6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2</xdr:col>
      <xdr:colOff>297180</xdr:colOff>
      <xdr:row>21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7F48731-487F-9362-A7ED-0726229B2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6280"/>
          <a:ext cx="2971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5A0F-342B-4EF8-B5E3-EEB65AD37ACA}">
  <dimension ref="A1:P75"/>
  <sheetViews>
    <sheetView tabSelected="1" workbookViewId="0">
      <selection activeCell="I3" sqref="I3"/>
    </sheetView>
  </sheetViews>
  <sheetFormatPr defaultRowHeight="15" x14ac:dyDescent="0.25"/>
  <cols>
    <col min="2" max="2" width="12.7109375" bestFit="1" customWidth="1"/>
    <col min="3" max="5" width="13.140625" bestFit="1" customWidth="1"/>
    <col min="6" max="7" width="13.28515625" bestFit="1" customWidth="1"/>
    <col min="8" max="9" width="10.5703125" bestFit="1" customWidth="1"/>
    <col min="10" max="10" width="11.28515625" customWidth="1"/>
    <col min="11" max="11" width="12" bestFit="1" customWidth="1"/>
    <col min="12" max="12" width="9.28515625" customWidth="1"/>
  </cols>
  <sheetData>
    <row r="1" spans="1:10" ht="16.5" thickBot="1" x14ac:dyDescent="0.3">
      <c r="A1" s="8" t="s">
        <v>0</v>
      </c>
      <c r="B1" s="10" t="s">
        <v>1</v>
      </c>
      <c r="C1" s="11"/>
      <c r="D1" s="11"/>
      <c r="E1" s="11"/>
      <c r="F1" s="11"/>
      <c r="G1" s="12"/>
    </row>
    <row r="2" spans="1:10" ht="16.5" thickBot="1" x14ac:dyDescent="0.3">
      <c r="A2" s="9"/>
      <c r="B2" s="1" t="s">
        <v>2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J2" s="23" t="s">
        <v>53</v>
      </c>
    </row>
    <row r="3" spans="1:10" ht="16.899999999999999" customHeight="1" thickTop="1" thickBot="1" x14ac:dyDescent="0.3">
      <c r="A3" s="5" t="s">
        <v>3</v>
      </c>
      <c r="B3" s="3">
        <v>4.87</v>
      </c>
      <c r="C3" s="3">
        <v>5.63</v>
      </c>
      <c r="D3" s="3">
        <v>6.61</v>
      </c>
      <c r="E3" s="3">
        <v>7.68</v>
      </c>
      <c r="F3" s="3">
        <v>8.8699999999999992</v>
      </c>
      <c r="G3" s="3">
        <v>9.5500000000000007</v>
      </c>
      <c r="I3" s="20">
        <f>(B3-$B$6)^2</f>
        <v>1.77777777777786E-4</v>
      </c>
      <c r="J3">
        <f>SQRT(SUM(I3:I5)/6)</f>
        <v>3.5276684147527909E-2</v>
      </c>
    </row>
    <row r="4" spans="1:10" ht="16.5" thickBot="1" x14ac:dyDescent="0.3">
      <c r="A4" s="6"/>
      <c r="B4" s="3">
        <v>4.95</v>
      </c>
      <c r="C4" s="3">
        <v>5.63</v>
      </c>
      <c r="D4" s="3">
        <v>6.75</v>
      </c>
      <c r="E4" s="3">
        <v>7.89</v>
      </c>
      <c r="F4" s="3">
        <v>8.68</v>
      </c>
      <c r="G4" s="3">
        <v>9.83</v>
      </c>
      <c r="I4" s="20">
        <f t="shared" ref="I4:I5" si="0">(B4-$B$6)^2</f>
        <v>4.4444444444444132E-3</v>
      </c>
    </row>
    <row r="5" spans="1:10" ht="16.5" thickBot="1" x14ac:dyDescent="0.3">
      <c r="A5" s="6"/>
      <c r="B5" s="3">
        <v>4.83</v>
      </c>
      <c r="C5" s="3">
        <v>5.75</v>
      </c>
      <c r="D5" s="3">
        <v>6.74</v>
      </c>
      <c r="E5" s="3">
        <v>7.76</v>
      </c>
      <c r="F5" s="3">
        <v>8.92</v>
      </c>
      <c r="G5" s="3">
        <v>9.7899999999999991</v>
      </c>
      <c r="I5" s="20">
        <f t="shared" si="0"/>
        <v>2.844444444444481E-3</v>
      </c>
    </row>
    <row r="6" spans="1:10" ht="16.5" thickBot="1" x14ac:dyDescent="0.3">
      <c r="A6" s="9"/>
      <c r="B6" s="4">
        <f>SUM(B3:B5)/3</f>
        <v>4.8833333333333337</v>
      </c>
      <c r="C6" s="4">
        <f t="shared" ref="C6:G6" si="1">SUM(C3:C5)/3</f>
        <v>5.669999999999999</v>
      </c>
      <c r="D6" s="4">
        <f t="shared" si="1"/>
        <v>6.7</v>
      </c>
      <c r="E6" s="4">
        <f t="shared" si="1"/>
        <v>7.7766666666666664</v>
      </c>
      <c r="F6" s="4">
        <f t="shared" si="1"/>
        <v>8.8233333333333324</v>
      </c>
      <c r="G6" s="4">
        <f t="shared" si="1"/>
        <v>9.7233333333333345</v>
      </c>
      <c r="I6" s="18"/>
    </row>
    <row r="7" spans="1:10" ht="16.899999999999999" customHeight="1" thickTop="1" thickBot="1" x14ac:dyDescent="0.3">
      <c r="A7" s="5" t="s">
        <v>4</v>
      </c>
      <c r="B7" s="3">
        <v>3.4</v>
      </c>
      <c r="C7" s="3">
        <v>4.0999999999999996</v>
      </c>
      <c r="D7" s="3">
        <v>4.8499999999999996</v>
      </c>
      <c r="E7" s="3">
        <v>5.57</v>
      </c>
      <c r="F7" s="3">
        <v>6.1</v>
      </c>
      <c r="G7" s="3">
        <v>6.93</v>
      </c>
    </row>
    <row r="8" spans="1:10" ht="16.5" thickBot="1" x14ac:dyDescent="0.3">
      <c r="A8" s="6"/>
      <c r="B8" s="3">
        <v>3.45</v>
      </c>
      <c r="C8" s="3">
        <v>4.0999999999999996</v>
      </c>
      <c r="D8" s="3">
        <v>4.84</v>
      </c>
      <c r="E8" s="3">
        <v>5.52</v>
      </c>
      <c r="F8" s="3">
        <v>6.29</v>
      </c>
      <c r="G8" s="3">
        <v>7</v>
      </c>
    </row>
    <row r="9" spans="1:10" ht="16.5" thickBot="1" x14ac:dyDescent="0.3">
      <c r="A9" s="6"/>
      <c r="B9" s="3">
        <v>3.6</v>
      </c>
      <c r="C9" s="3">
        <v>4.12</v>
      </c>
      <c r="D9" s="3">
        <v>4.79</v>
      </c>
      <c r="E9" s="3">
        <v>5.57</v>
      </c>
      <c r="F9" s="3">
        <v>6.28</v>
      </c>
      <c r="G9" s="3">
        <v>7.04</v>
      </c>
    </row>
    <row r="10" spans="1:10" ht="16.5" thickBot="1" x14ac:dyDescent="0.3">
      <c r="A10" s="9"/>
      <c r="B10" s="4">
        <f>SUM(B7:B9)/3</f>
        <v>3.4833333333333329</v>
      </c>
      <c r="C10" s="4">
        <f t="shared" ref="C10:G10" si="2">SUM(C7:C9)/3</f>
        <v>4.1066666666666665</v>
      </c>
      <c r="D10" s="4">
        <f t="shared" si="2"/>
        <v>4.8266666666666671</v>
      </c>
      <c r="E10" s="4">
        <f t="shared" si="2"/>
        <v>5.5533333333333337</v>
      </c>
      <c r="F10" s="4">
        <f t="shared" si="2"/>
        <v>6.2233333333333336</v>
      </c>
      <c r="G10" s="4">
        <f t="shared" si="2"/>
        <v>6.9899999999999993</v>
      </c>
    </row>
    <row r="11" spans="1:10" ht="17.25" thickTop="1" thickBot="1" x14ac:dyDescent="0.3">
      <c r="A11" s="5" t="s">
        <v>5</v>
      </c>
      <c r="B11" s="3">
        <v>2.78</v>
      </c>
      <c r="C11" s="3">
        <v>3.31</v>
      </c>
      <c r="D11" s="3">
        <v>3.9</v>
      </c>
      <c r="E11" s="3">
        <v>4.5</v>
      </c>
      <c r="F11" s="3">
        <v>5.29</v>
      </c>
      <c r="G11" s="3">
        <v>5.69</v>
      </c>
    </row>
    <row r="12" spans="1:10" ht="16.5" thickBot="1" x14ac:dyDescent="0.3">
      <c r="A12" s="6"/>
      <c r="B12" s="3">
        <v>2.91</v>
      </c>
      <c r="C12" s="3">
        <v>3.38</v>
      </c>
      <c r="D12" s="3">
        <v>3.91</v>
      </c>
      <c r="E12" s="3">
        <v>4.49</v>
      </c>
      <c r="F12" s="3">
        <v>5.16</v>
      </c>
      <c r="G12" s="3">
        <v>5.73</v>
      </c>
    </row>
    <row r="13" spans="1:10" ht="16.5" thickBot="1" x14ac:dyDescent="0.3">
      <c r="A13" s="6"/>
      <c r="B13" s="3">
        <v>2.87</v>
      </c>
      <c r="C13" s="3">
        <v>3.33</v>
      </c>
      <c r="D13" s="3">
        <v>3.86</v>
      </c>
      <c r="E13" s="3">
        <v>4.4800000000000004</v>
      </c>
      <c r="F13" s="3">
        <v>5.18</v>
      </c>
      <c r="G13" s="3">
        <v>5.72</v>
      </c>
    </row>
    <row r="14" spans="1:10" ht="16.5" thickBot="1" x14ac:dyDescent="0.3">
      <c r="A14" s="9"/>
      <c r="B14" s="4">
        <f>SUM(B11:B13)/3</f>
        <v>2.8533333333333331</v>
      </c>
      <c r="C14" s="4">
        <f t="shared" ref="C14" si="3">SUM(C11:C13)/3</f>
        <v>3.34</v>
      </c>
      <c r="D14" s="4">
        <f t="shared" ref="D14" si="4">SUM(D11:D13)/3</f>
        <v>3.89</v>
      </c>
      <c r="E14" s="4">
        <f t="shared" ref="E14" si="5">SUM(E11:E13)/3</f>
        <v>4.49</v>
      </c>
      <c r="F14" s="4">
        <f t="shared" ref="F14" si="6">SUM(F11:F13)/3</f>
        <v>5.21</v>
      </c>
      <c r="G14" s="4">
        <f t="shared" ref="G14" si="7">SUM(G11:G13)/3</f>
        <v>5.7133333333333338</v>
      </c>
    </row>
    <row r="15" spans="1:10" ht="17.25" thickTop="1" thickBot="1" x14ac:dyDescent="0.3">
      <c r="A15" s="5" t="s">
        <v>11</v>
      </c>
      <c r="B15" s="3">
        <v>2.42</v>
      </c>
      <c r="C15" s="3">
        <v>2.95</v>
      </c>
      <c r="D15" s="3">
        <v>3.39</v>
      </c>
      <c r="E15" s="3">
        <v>3.91</v>
      </c>
      <c r="F15" s="3">
        <v>4.4400000000000004</v>
      </c>
      <c r="G15" s="3">
        <v>4.95</v>
      </c>
    </row>
    <row r="16" spans="1:10" ht="16.5" thickBot="1" x14ac:dyDescent="0.3">
      <c r="A16" s="6"/>
      <c r="B16" s="3">
        <v>2.58</v>
      </c>
      <c r="C16" s="3">
        <v>2.91</v>
      </c>
      <c r="D16" s="3">
        <v>3.48</v>
      </c>
      <c r="E16" s="3">
        <v>3.96</v>
      </c>
      <c r="F16" s="3">
        <v>4.42</v>
      </c>
      <c r="G16" s="3">
        <v>5.12</v>
      </c>
    </row>
    <row r="17" spans="1:10" ht="16.5" thickBot="1" x14ac:dyDescent="0.3">
      <c r="A17" s="6"/>
      <c r="B17" s="3">
        <v>2.5299999999999998</v>
      </c>
      <c r="C17" s="3">
        <v>2.85</v>
      </c>
      <c r="D17" s="3">
        <v>3.4</v>
      </c>
      <c r="E17" s="3">
        <v>3.91</v>
      </c>
      <c r="F17" s="3">
        <v>4.4400000000000004</v>
      </c>
      <c r="G17" s="3">
        <v>5.01</v>
      </c>
    </row>
    <row r="18" spans="1:10" ht="16.5" thickBot="1" x14ac:dyDescent="0.3">
      <c r="A18" s="7"/>
      <c r="B18" s="4">
        <f>SUM(B15:B17)/3</f>
        <v>2.5099999999999998</v>
      </c>
      <c r="C18" s="4">
        <f t="shared" ref="C18" si="8">SUM(C15:C17)/3</f>
        <v>2.9033333333333338</v>
      </c>
      <c r="D18" s="4">
        <f t="shared" ref="D18" si="9">SUM(D15:D17)/3</f>
        <v>3.4233333333333333</v>
      </c>
      <c r="E18" s="4">
        <f t="shared" ref="E18" si="10">SUM(E15:E17)/3</f>
        <v>3.9266666666666672</v>
      </c>
      <c r="F18" s="4">
        <f t="shared" ref="F18" si="11">SUM(F15:F17)/3</f>
        <v>4.4333333333333336</v>
      </c>
      <c r="G18" s="4">
        <f t="shared" ref="G18" si="12">SUM(G15:G17)/3</f>
        <v>5.0266666666666664</v>
      </c>
    </row>
    <row r="19" spans="1:10" ht="15.75" thickBot="1" x14ac:dyDescent="0.3"/>
    <row r="20" spans="1:10" ht="47.45" customHeight="1" x14ac:dyDescent="0.25">
      <c r="A20" s="8" t="s">
        <v>1</v>
      </c>
      <c r="B20" s="8" t="s">
        <v>12</v>
      </c>
      <c r="C20" s="8" t="s">
        <v>13</v>
      </c>
      <c r="D20" s="8" t="s">
        <v>14</v>
      </c>
      <c r="E20" s="8" t="s">
        <v>15</v>
      </c>
      <c r="F20" s="8" t="s">
        <v>16</v>
      </c>
      <c r="G20" s="8" t="s">
        <v>17</v>
      </c>
    </row>
    <row r="21" spans="1:10" ht="15.75" thickBot="1" x14ac:dyDescent="0.3">
      <c r="A21" s="7"/>
      <c r="B21" s="7"/>
      <c r="C21" s="7"/>
      <c r="D21" s="7"/>
      <c r="E21" s="7"/>
      <c r="F21" s="7"/>
      <c r="G21" s="7"/>
    </row>
    <row r="22" spans="1:10" ht="16.5" thickBot="1" x14ac:dyDescent="0.3">
      <c r="A22" s="8" t="s">
        <v>2</v>
      </c>
      <c r="B22" s="2">
        <v>0.22</v>
      </c>
      <c r="C22" s="3">
        <f>B6</f>
        <v>4.8833333333333337</v>
      </c>
      <c r="D22" s="3">
        <f>2*$J$22/(C22^2)</f>
        <v>5.8707731016086367E-2</v>
      </c>
      <c r="E22" s="3">
        <f>D22*2/$J$23</f>
        <v>2.552510044177668</v>
      </c>
      <c r="F22" s="3">
        <f>(B22+0.047)*(9.82-D22)</f>
        <v>2.6062650358187049</v>
      </c>
      <c r="G22" s="3">
        <f>F22*$J$23/2</f>
        <v>5.9944095823830215E-2</v>
      </c>
      <c r="I22" s="23" t="s">
        <v>40</v>
      </c>
      <c r="J22">
        <v>0.7</v>
      </c>
    </row>
    <row r="23" spans="1:10" ht="16.5" thickBot="1" x14ac:dyDescent="0.3">
      <c r="A23" s="6"/>
      <c r="B23" s="2">
        <v>0.44</v>
      </c>
      <c r="C23" s="3">
        <f>B10</f>
        <v>3.4833333333333329</v>
      </c>
      <c r="D23" s="3">
        <f t="shared" ref="D23:D45" si="13">2*$J$22/(C23^2)</f>
        <v>0.11538197385590991</v>
      </c>
      <c r="E23" s="3">
        <f t="shared" ref="E23:E45" si="14">D23*2/$J$23</f>
        <v>5.0166075589526047</v>
      </c>
      <c r="F23" s="3">
        <f t="shared" ref="F23:F45" si="15">(B23+0.047)*(9.82-D23)</f>
        <v>4.7261489787321711</v>
      </c>
      <c r="G23" s="3">
        <f t="shared" ref="G23:G45" si="16">F23*$J$23/2</f>
        <v>0.10870142651083993</v>
      </c>
      <c r="I23" t="s">
        <v>41</v>
      </c>
      <c r="J23">
        <v>4.5999999999999999E-2</v>
      </c>
    </row>
    <row r="24" spans="1:10" ht="16.5" thickBot="1" x14ac:dyDescent="0.3">
      <c r="A24" s="6"/>
      <c r="B24" s="2">
        <v>0.66</v>
      </c>
      <c r="C24" s="3">
        <f>B14</f>
        <v>2.8533333333333331</v>
      </c>
      <c r="D24" s="3">
        <f t="shared" si="13"/>
        <v>0.17195824962878858</v>
      </c>
      <c r="E24" s="3">
        <f t="shared" si="14"/>
        <v>7.4764456360342866</v>
      </c>
      <c r="F24" s="3">
        <f t="shared" si="15"/>
        <v>6.8211655175124468</v>
      </c>
      <c r="G24" s="3">
        <f t="shared" si="16"/>
        <v>0.15688680690278628</v>
      </c>
    </row>
    <row r="25" spans="1:10" ht="16.5" thickBot="1" x14ac:dyDescent="0.3">
      <c r="A25" s="9"/>
      <c r="B25" s="1">
        <v>0.88</v>
      </c>
      <c r="C25" s="4">
        <f>B18</f>
        <v>2.5099999999999998</v>
      </c>
      <c r="D25" s="3">
        <f t="shared" si="13"/>
        <v>0.22221869494135016</v>
      </c>
      <c r="E25" s="3">
        <f t="shared" si="14"/>
        <v>9.6616823887543557</v>
      </c>
      <c r="F25" s="3">
        <f t="shared" si="15"/>
        <v>8.8971432697893693</v>
      </c>
      <c r="G25" s="3">
        <f t="shared" si="16"/>
        <v>0.2046342952051555</v>
      </c>
    </row>
    <row r="26" spans="1:10" ht="17.25" thickTop="1" thickBot="1" x14ac:dyDescent="0.3">
      <c r="A26" s="5" t="s">
        <v>6</v>
      </c>
      <c r="B26" s="2">
        <v>0.22</v>
      </c>
      <c r="C26" s="3">
        <f>C6</f>
        <v>5.669999999999999</v>
      </c>
      <c r="D26" s="3">
        <f t="shared" si="13"/>
        <v>4.3547368650249316E-2</v>
      </c>
      <c r="E26" s="3">
        <f t="shared" si="14"/>
        <v>1.8933638543586659</v>
      </c>
      <c r="F26" s="3">
        <f t="shared" si="15"/>
        <v>2.6103128525703836</v>
      </c>
      <c r="G26" s="3">
        <f t="shared" si="16"/>
        <v>6.0037195609118819E-2</v>
      </c>
    </row>
    <row r="27" spans="1:10" ht="16.5" thickBot="1" x14ac:dyDescent="0.3">
      <c r="A27" s="6"/>
      <c r="B27" s="2">
        <v>0.44</v>
      </c>
      <c r="C27" s="3">
        <f>C10</f>
        <v>4.1066666666666665</v>
      </c>
      <c r="D27" s="3">
        <f t="shared" si="13"/>
        <v>8.3013577331759153E-2</v>
      </c>
      <c r="E27" s="3">
        <f t="shared" si="14"/>
        <v>3.6092859709460501</v>
      </c>
      <c r="F27" s="3">
        <f t="shared" si="15"/>
        <v>4.7419123878394336</v>
      </c>
      <c r="G27" s="3">
        <f t="shared" si="16"/>
        <v>0.10906398492030697</v>
      </c>
    </row>
    <row r="28" spans="1:10" ht="16.5" thickBot="1" x14ac:dyDescent="0.3">
      <c r="A28" s="6"/>
      <c r="B28" s="2">
        <v>0.66</v>
      </c>
      <c r="C28" s="3">
        <f>C14</f>
        <v>3.34</v>
      </c>
      <c r="D28" s="3">
        <f t="shared" si="13"/>
        <v>0.12549750797805587</v>
      </c>
      <c r="E28" s="3">
        <f t="shared" si="14"/>
        <v>5.4564133903502547</v>
      </c>
      <c r="F28" s="3">
        <f t="shared" si="15"/>
        <v>6.8540132618595155</v>
      </c>
      <c r="G28" s="3">
        <f t="shared" si="16"/>
        <v>0.15764230502276885</v>
      </c>
    </row>
    <row r="29" spans="1:10" ht="16.5" thickBot="1" x14ac:dyDescent="0.3">
      <c r="A29" s="9"/>
      <c r="B29" s="1">
        <v>0.88</v>
      </c>
      <c r="C29" s="4">
        <f>C18</f>
        <v>2.9033333333333338</v>
      </c>
      <c r="D29" s="3">
        <f t="shared" si="13"/>
        <v>0.16608646250334475</v>
      </c>
      <c r="E29" s="3">
        <f t="shared" si="14"/>
        <v>7.2211505436236845</v>
      </c>
      <c r="F29" s="3">
        <f t="shared" si="15"/>
        <v>8.9491778492594012</v>
      </c>
      <c r="G29" s="3">
        <f t="shared" si="16"/>
        <v>0.20583109053296622</v>
      </c>
    </row>
    <row r="30" spans="1:10" ht="17.25" thickTop="1" thickBot="1" x14ac:dyDescent="0.3">
      <c r="A30" s="5" t="s">
        <v>7</v>
      </c>
      <c r="B30" s="2">
        <v>0.22</v>
      </c>
      <c r="C30" s="3">
        <f>D6</f>
        <v>6.7</v>
      </c>
      <c r="D30" s="3">
        <f t="shared" si="13"/>
        <v>3.1187346847850298E-2</v>
      </c>
      <c r="E30" s="3">
        <f t="shared" si="14"/>
        <v>1.3559716020804478</v>
      </c>
      <c r="F30" s="3">
        <f t="shared" si="15"/>
        <v>2.613612978391624</v>
      </c>
      <c r="G30" s="3">
        <f t="shared" si="16"/>
        <v>6.0113098503007348E-2</v>
      </c>
    </row>
    <row r="31" spans="1:10" ht="16.5" thickBot="1" x14ac:dyDescent="0.3">
      <c r="A31" s="6"/>
      <c r="B31" s="2">
        <v>0.44</v>
      </c>
      <c r="C31" s="3">
        <f>D10</f>
        <v>4.8266666666666671</v>
      </c>
      <c r="D31" s="3">
        <f t="shared" si="13"/>
        <v>6.0094319465217774E-2</v>
      </c>
      <c r="E31" s="3">
        <f t="shared" si="14"/>
        <v>2.6127964984877292</v>
      </c>
      <c r="F31" s="3">
        <f t="shared" si="15"/>
        <v>4.7530740664204387</v>
      </c>
      <c r="G31" s="3">
        <f t="shared" si="16"/>
        <v>0.10932070352767009</v>
      </c>
    </row>
    <row r="32" spans="1:10" ht="16.5" thickBot="1" x14ac:dyDescent="0.3">
      <c r="A32" s="6"/>
      <c r="B32" s="2">
        <v>0.66</v>
      </c>
      <c r="C32" s="3">
        <f>D14</f>
        <v>3.89</v>
      </c>
      <c r="D32" s="3">
        <f t="shared" si="13"/>
        <v>9.2518553274165499E-2</v>
      </c>
      <c r="E32" s="3">
        <f t="shared" si="14"/>
        <v>4.0225457945289351</v>
      </c>
      <c r="F32" s="3">
        <f t="shared" si="15"/>
        <v>6.8773293828351658</v>
      </c>
      <c r="G32" s="3">
        <f t="shared" si="16"/>
        <v>0.1581785758052088</v>
      </c>
    </row>
    <row r="33" spans="1:7" ht="16.5" thickBot="1" x14ac:dyDescent="0.3">
      <c r="A33" s="9"/>
      <c r="B33" s="1">
        <v>0.88</v>
      </c>
      <c r="C33" s="4">
        <f>D18</f>
        <v>3.4233333333333333</v>
      </c>
      <c r="D33" s="3">
        <f t="shared" si="13"/>
        <v>0.11946196605952808</v>
      </c>
      <c r="E33" s="3">
        <f t="shared" si="14"/>
        <v>5.1939985243273075</v>
      </c>
      <c r="F33" s="3">
        <f t="shared" si="15"/>
        <v>8.9923987574628175</v>
      </c>
      <c r="G33" s="3">
        <f t="shared" si="16"/>
        <v>0.2068251714216448</v>
      </c>
    </row>
    <row r="34" spans="1:7" ht="17.25" thickTop="1" thickBot="1" x14ac:dyDescent="0.3">
      <c r="A34" s="5" t="s">
        <v>8</v>
      </c>
      <c r="B34" s="2">
        <v>0.22</v>
      </c>
      <c r="C34" s="3">
        <f>E6</f>
        <v>7.7766666666666664</v>
      </c>
      <c r="D34" s="3">
        <f t="shared" si="13"/>
        <v>2.3149470804934659E-2</v>
      </c>
      <c r="E34" s="3">
        <f t="shared" si="14"/>
        <v>1.0064987306493329</v>
      </c>
      <c r="F34" s="3">
        <f t="shared" si="15"/>
        <v>2.6157590912950828</v>
      </c>
      <c r="G34" s="3">
        <f t="shared" si="16"/>
        <v>6.0162459099786902E-2</v>
      </c>
    </row>
    <row r="35" spans="1:7" ht="16.5" thickBot="1" x14ac:dyDescent="0.3">
      <c r="A35" s="6"/>
      <c r="B35" s="2">
        <v>0.44</v>
      </c>
      <c r="C35" s="3">
        <f>E10</f>
        <v>5.5533333333333337</v>
      </c>
      <c r="D35" s="3">
        <f t="shared" si="13"/>
        <v>4.5396309784417964E-2</v>
      </c>
      <c r="E35" s="3">
        <f t="shared" si="14"/>
        <v>1.9737525993225202</v>
      </c>
      <c r="F35" s="3">
        <f t="shared" si="15"/>
        <v>4.760231997134988</v>
      </c>
      <c r="G35" s="3">
        <f t="shared" si="16"/>
        <v>0.10948533593410473</v>
      </c>
    </row>
    <row r="36" spans="1:7" ht="16.5" thickBot="1" x14ac:dyDescent="0.3">
      <c r="A36" s="6"/>
      <c r="B36" s="2">
        <v>0.66</v>
      </c>
      <c r="C36" s="3">
        <f>E14</f>
        <v>4.49</v>
      </c>
      <c r="D36" s="3">
        <f t="shared" si="13"/>
        <v>6.9444099979662777E-2</v>
      </c>
      <c r="E36" s="3">
        <f t="shared" si="14"/>
        <v>3.0193086947679468</v>
      </c>
      <c r="F36" s="3">
        <f t="shared" si="15"/>
        <v>6.8936430213143796</v>
      </c>
      <c r="G36" s="3">
        <f t="shared" si="16"/>
        <v>0.15855378949023072</v>
      </c>
    </row>
    <row r="37" spans="1:7" ht="16.5" thickBot="1" x14ac:dyDescent="0.3">
      <c r="A37" s="7"/>
      <c r="B37" s="2">
        <v>0.88</v>
      </c>
      <c r="C37" s="3">
        <f>E18</f>
        <v>3.9266666666666672</v>
      </c>
      <c r="D37" s="3">
        <f t="shared" si="13"/>
        <v>9.0798769748732397E-2</v>
      </c>
      <c r="E37" s="3">
        <f t="shared" si="14"/>
        <v>3.9477725977709737</v>
      </c>
      <c r="F37" s="3">
        <f t="shared" si="15"/>
        <v>9.0189695404429262</v>
      </c>
      <c r="G37" s="3">
        <f t="shared" si="16"/>
        <v>0.20743629943018729</v>
      </c>
    </row>
    <row r="38" spans="1:7" ht="16.5" thickBot="1" x14ac:dyDescent="0.3">
      <c r="A38" s="8" t="s">
        <v>9</v>
      </c>
      <c r="B38" s="2">
        <v>0.22</v>
      </c>
      <c r="C38" s="3">
        <f>F6</f>
        <v>8.8233333333333324</v>
      </c>
      <c r="D38" s="3">
        <f t="shared" si="13"/>
        <v>1.7983021458739885E-2</v>
      </c>
      <c r="E38" s="3">
        <f t="shared" si="14"/>
        <v>0.78187049820608201</v>
      </c>
      <c r="F38" s="3">
        <f t="shared" si="15"/>
        <v>2.6171385332705168</v>
      </c>
      <c r="G38" s="3">
        <f t="shared" si="16"/>
        <v>6.0194186265221883E-2</v>
      </c>
    </row>
    <row r="39" spans="1:7" ht="16.5" thickBot="1" x14ac:dyDescent="0.3">
      <c r="A39" s="6"/>
      <c r="B39" s="2">
        <v>0.44</v>
      </c>
      <c r="C39" s="3">
        <f>F10</f>
        <v>6.2233333333333336</v>
      </c>
      <c r="D39" s="3">
        <f t="shared" si="13"/>
        <v>3.6147803203326515E-2</v>
      </c>
      <c r="E39" s="3">
        <f t="shared" si="14"/>
        <v>1.5716436175359354</v>
      </c>
      <c r="F39" s="3">
        <f t="shared" si="15"/>
        <v>4.7647360198399804</v>
      </c>
      <c r="G39" s="3">
        <f t="shared" si="16"/>
        <v>0.10958892845631955</v>
      </c>
    </row>
    <row r="40" spans="1:7" ht="16.5" thickBot="1" x14ac:dyDescent="0.3">
      <c r="A40" s="6"/>
      <c r="B40" s="2">
        <v>0.66</v>
      </c>
      <c r="C40" s="3">
        <f>F14</f>
        <v>5.21</v>
      </c>
      <c r="D40" s="3">
        <f t="shared" si="13"/>
        <v>5.1576585703707253E-2</v>
      </c>
      <c r="E40" s="3">
        <f t="shared" si="14"/>
        <v>2.2424602479872719</v>
      </c>
      <c r="F40" s="3">
        <f t="shared" si="15"/>
        <v>6.9062753539074802</v>
      </c>
      <c r="G40" s="3">
        <f t="shared" si="16"/>
        <v>0.15884433313987203</v>
      </c>
    </row>
    <row r="41" spans="1:7" ht="16.5" thickBot="1" x14ac:dyDescent="0.3">
      <c r="A41" s="7"/>
      <c r="B41" s="2">
        <v>0.88</v>
      </c>
      <c r="C41" s="3">
        <f>F18</f>
        <v>4.4333333333333336</v>
      </c>
      <c r="D41" s="3">
        <f t="shared" si="13"/>
        <v>7.1230708349821911E-2</v>
      </c>
      <c r="E41" s="3">
        <f t="shared" si="14"/>
        <v>3.0969873195574746</v>
      </c>
      <c r="F41" s="3">
        <f t="shared" si="15"/>
        <v>9.0371091333597171</v>
      </c>
      <c r="G41" s="3">
        <f t="shared" si="16"/>
        <v>0.20785351006727348</v>
      </c>
    </row>
    <row r="42" spans="1:7" ht="16.5" thickBot="1" x14ac:dyDescent="0.3">
      <c r="A42" s="8" t="s">
        <v>10</v>
      </c>
      <c r="B42" s="2">
        <v>0.22</v>
      </c>
      <c r="C42" s="3">
        <f>G6</f>
        <v>9.7233333333333345</v>
      </c>
      <c r="D42" s="3">
        <f t="shared" si="13"/>
        <v>1.4808043682318568E-2</v>
      </c>
      <c r="E42" s="3">
        <f t="shared" si="14"/>
        <v>0.64382798618776382</v>
      </c>
      <c r="F42" s="3">
        <f t="shared" si="15"/>
        <v>2.6179862523368214</v>
      </c>
      <c r="G42" s="3">
        <f t="shared" si="16"/>
        <v>6.0213683803746892E-2</v>
      </c>
    </row>
    <row r="43" spans="1:7" ht="16.5" thickBot="1" x14ac:dyDescent="0.3">
      <c r="A43" s="6"/>
      <c r="B43" s="2">
        <v>0.44</v>
      </c>
      <c r="C43" s="3">
        <f>G10</f>
        <v>6.9899999999999993</v>
      </c>
      <c r="D43" s="3">
        <f t="shared" si="13"/>
        <v>2.8653236485394019E-2</v>
      </c>
      <c r="E43" s="3">
        <f t="shared" si="14"/>
        <v>1.2457928906693052</v>
      </c>
      <c r="F43" s="3">
        <f t="shared" si="15"/>
        <v>4.7683858738316136</v>
      </c>
      <c r="G43" s="3">
        <f t="shared" si="16"/>
        <v>0.10967287509812711</v>
      </c>
    </row>
    <row r="44" spans="1:7" ht="16.5" thickBot="1" x14ac:dyDescent="0.3">
      <c r="A44" s="6"/>
      <c r="B44" s="2">
        <v>0.66</v>
      </c>
      <c r="C44" s="3">
        <f>G14</f>
        <v>5.7133333333333338</v>
      </c>
      <c r="D44" s="3">
        <f t="shared" si="13"/>
        <v>4.2889295240377469E-2</v>
      </c>
      <c r="E44" s="3">
        <f t="shared" si="14"/>
        <v>1.8647519669729336</v>
      </c>
      <c r="F44" s="3">
        <f t="shared" si="15"/>
        <v>6.9124172682650542</v>
      </c>
      <c r="G44" s="3">
        <f t="shared" si="16"/>
        <v>0.15898559717009625</v>
      </c>
    </row>
    <row r="45" spans="1:7" ht="16.5" thickBot="1" x14ac:dyDescent="0.3">
      <c r="A45" s="7"/>
      <c r="B45" s="2">
        <v>0.88</v>
      </c>
      <c r="C45" s="3">
        <f>G18</f>
        <v>5.0266666666666664</v>
      </c>
      <c r="D45" s="3">
        <f t="shared" si="13"/>
        <v>5.5407411576806988E-2</v>
      </c>
      <c r="E45" s="3">
        <f t="shared" si="14"/>
        <v>2.4090178946437821</v>
      </c>
      <c r="F45" s="3">
        <f t="shared" si="15"/>
        <v>9.051777329468301</v>
      </c>
      <c r="G45" s="3">
        <f t="shared" si="16"/>
        <v>0.20819087857777091</v>
      </c>
    </row>
    <row r="47" spans="1:7" ht="15.75" thickBot="1" x14ac:dyDescent="0.3"/>
    <row r="48" spans="1:7" ht="75.75" customHeight="1" x14ac:dyDescent="0.25">
      <c r="A48" s="15" t="s">
        <v>1</v>
      </c>
      <c r="B48" s="15" t="s">
        <v>18</v>
      </c>
      <c r="C48" s="15" t="s">
        <v>19</v>
      </c>
    </row>
    <row r="49" spans="1:16" ht="15.75" thickBot="1" x14ac:dyDescent="0.3">
      <c r="A49" s="16"/>
      <c r="B49" s="16"/>
      <c r="C49" s="16"/>
      <c r="E49" t="s">
        <v>24</v>
      </c>
      <c r="F49" t="s">
        <v>20</v>
      </c>
      <c r="G49" t="s">
        <v>21</v>
      </c>
      <c r="H49" t="s">
        <v>22</v>
      </c>
      <c r="I49" t="s">
        <v>23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</row>
    <row r="50" spans="1:16" ht="16.5" thickBot="1" x14ac:dyDescent="0.3">
      <c r="A50" s="13" t="s">
        <v>2</v>
      </c>
      <c r="B50" s="21">
        <f>J57/P57</f>
        <v>2.0259513805497408E-2</v>
      </c>
      <c r="C50" s="22">
        <f>J50-(B50*E50)</f>
        <v>7.4024601369933052E-3</v>
      </c>
      <c r="E50">
        <f>SUM(E22:E25)/4</f>
        <v>6.1768114069797289</v>
      </c>
      <c r="F50" s="18">
        <f>E22-E50</f>
        <v>-3.6243013628020608</v>
      </c>
      <c r="G50" s="18">
        <f>E23-E50</f>
        <v>-1.1602038480271242</v>
      </c>
      <c r="H50" s="18">
        <f>E24-E50</f>
        <v>1.2996342290545577</v>
      </c>
      <c r="I50" s="18">
        <f>E25-E50</f>
        <v>3.4848709817746268</v>
      </c>
      <c r="J50">
        <f>SUM(G22:G25)/4</f>
        <v>0.13254165611065299</v>
      </c>
      <c r="K50" s="18">
        <f>$G22-$J50</f>
        <v>-7.2597560286822779E-2</v>
      </c>
      <c r="L50" s="18">
        <f>$G23-$J50</f>
        <v>-2.3840229599813065E-2</v>
      </c>
      <c r="M50" s="18">
        <f>$G24-$J50</f>
        <v>2.4345150792133285E-2</v>
      </c>
      <c r="N50" s="18">
        <f>$G25-$J50</f>
        <v>7.2092639094502503E-2</v>
      </c>
    </row>
    <row r="51" spans="1:16" ht="16.5" thickBot="1" x14ac:dyDescent="0.3">
      <c r="A51" s="13" t="s">
        <v>6</v>
      </c>
      <c r="B51" s="21">
        <f>J58/P58</f>
        <v>2.7248828627403028E-2</v>
      </c>
      <c r="C51" s="22">
        <f t="shared" ref="C51:C55" si="17">J51-(B51*E51)</f>
        <v>9.2962617372555484E-3</v>
      </c>
      <c r="E51">
        <f>SUM(E26:E29)/4</f>
        <v>4.5450534398196645</v>
      </c>
      <c r="F51" s="18">
        <f>E26-E51</f>
        <v>-2.6516895854609985</v>
      </c>
      <c r="G51" s="18">
        <f>E27-E51</f>
        <v>-0.93576746887361439</v>
      </c>
      <c r="H51" s="18">
        <f>E28-E51</f>
        <v>0.91135995053059027</v>
      </c>
      <c r="I51" s="18">
        <f>E29-E51</f>
        <v>2.67609710380402</v>
      </c>
      <c r="J51">
        <f>SUM(G26:G29)/4</f>
        <v>0.13314364402129023</v>
      </c>
      <c r="K51" s="18">
        <f>$G26-$J51</f>
        <v>-7.3106448412171399E-2</v>
      </c>
      <c r="L51" s="18">
        <f>$G27-$J51</f>
        <v>-2.4079659100983253E-2</v>
      </c>
      <c r="M51" s="18">
        <f>$G28-$J51</f>
        <v>2.4498661001478628E-2</v>
      </c>
      <c r="N51" s="18">
        <f>$G29-$J51</f>
        <v>7.2687446511675996E-2</v>
      </c>
    </row>
    <row r="52" spans="1:16" ht="16.5" thickBot="1" x14ac:dyDescent="0.3">
      <c r="A52" s="13" t="s">
        <v>7</v>
      </c>
      <c r="B52" s="21">
        <f>J59/P59</f>
        <v>3.7794853329157219E-2</v>
      </c>
      <c r="C52" s="22">
        <f t="shared" si="17"/>
        <v>9.0251500665674972E-3</v>
      </c>
      <c r="E52">
        <f>SUM(E30:E33)/4</f>
        <v>3.2963281048561051</v>
      </c>
      <c r="F52" s="18">
        <f>E30-E52</f>
        <v>-1.9403565027756573</v>
      </c>
      <c r="G52" s="18">
        <f>E31-E52</f>
        <v>-0.68353160636837584</v>
      </c>
      <c r="H52" s="18">
        <f>E32-E52</f>
        <v>0.72621768967283007</v>
      </c>
      <c r="I52" s="18">
        <f>E33-E52</f>
        <v>1.8976704194712024</v>
      </c>
      <c r="J52">
        <f>SUM(G30:G33)/4</f>
        <v>0.13360938731438277</v>
      </c>
      <c r="K52" s="18">
        <f>$G30-$J52</f>
        <v>-7.3496288811375418E-2</v>
      </c>
      <c r="L52" s="18">
        <f>$G31-$J52</f>
        <v>-2.4288683786712673E-2</v>
      </c>
      <c r="M52" s="18">
        <f>$G32-$J52</f>
        <v>2.4569188490826038E-2</v>
      </c>
      <c r="N52" s="18">
        <f>$G33-$J52</f>
        <v>7.3215784107262039E-2</v>
      </c>
    </row>
    <row r="53" spans="1:16" ht="16.5" thickBot="1" x14ac:dyDescent="0.3">
      <c r="A53" s="13" t="s">
        <v>8</v>
      </c>
      <c r="B53" s="21">
        <f>J60/P60</f>
        <v>4.9716108413457347E-2</v>
      </c>
      <c r="C53" s="22">
        <f t="shared" si="17"/>
        <v>1.0273804217210747E-2</v>
      </c>
      <c r="E53">
        <f>SUM(E34:E37)/4</f>
        <v>2.4868331556276937</v>
      </c>
      <c r="F53" s="18">
        <f>E34-E53</f>
        <v>-1.4803344249783608</v>
      </c>
      <c r="G53" s="18">
        <f>E35-E53</f>
        <v>-0.51308055630517346</v>
      </c>
      <c r="H53" s="18">
        <f>E36-E53</f>
        <v>0.53247553914025314</v>
      </c>
      <c r="I53" s="18">
        <f>E37-E53</f>
        <v>1.46093944214328</v>
      </c>
      <c r="J53">
        <f>SUM(G34:G37)/4</f>
        <v>0.13390947098857742</v>
      </c>
      <c r="K53" s="18">
        <f>$G34-$J53</f>
        <v>-7.3747011888790515E-2</v>
      </c>
      <c r="L53" s="18">
        <f>$G35-$J53</f>
        <v>-2.442413505447269E-2</v>
      </c>
      <c r="M53" s="18">
        <f>$G36-$J53</f>
        <v>2.4644318501653301E-2</v>
      </c>
      <c r="N53" s="18">
        <f>$G37-$J53</f>
        <v>7.3526828441609876E-2</v>
      </c>
    </row>
    <row r="54" spans="1:16" ht="16.5" thickBot="1" x14ac:dyDescent="0.3">
      <c r="A54" s="13" t="s">
        <v>9</v>
      </c>
      <c r="B54" s="21">
        <f>J61/P61</f>
        <v>6.4502175581912832E-2</v>
      </c>
      <c r="C54" s="22">
        <f t="shared" si="17"/>
        <v>1.0067048172099108E-2</v>
      </c>
      <c r="E54">
        <f>SUM(E38:E41)/4</f>
        <v>1.9232404208216911</v>
      </c>
      <c r="F54" s="18">
        <f>E38-E54</f>
        <v>-1.1413699226156091</v>
      </c>
      <c r="G54" s="18">
        <f>E39-E54</f>
        <v>-0.35159680328575571</v>
      </c>
      <c r="H54" s="18">
        <f>E40-E54</f>
        <v>0.31921982716558084</v>
      </c>
      <c r="I54" s="18">
        <f>E41-E54</f>
        <v>1.1737468987357835</v>
      </c>
      <c r="J54">
        <f>SUM(G38:G41)/4</f>
        <v>0.13412023948217175</v>
      </c>
      <c r="K54" s="18">
        <f>$G38-$J54</f>
        <v>-7.3926053216949866E-2</v>
      </c>
      <c r="L54" s="18">
        <f>$G39-$J54</f>
        <v>-2.4531311025852195E-2</v>
      </c>
      <c r="M54" s="18">
        <f>$G40-$J54</f>
        <v>2.4724093657700286E-2</v>
      </c>
      <c r="N54" s="18">
        <f>$G41-$J54</f>
        <v>7.3733270585101734E-2</v>
      </c>
    </row>
    <row r="55" spans="1:16" ht="16.5" thickBot="1" x14ac:dyDescent="0.3">
      <c r="A55" s="13" t="s">
        <v>10</v>
      </c>
      <c r="B55" s="21">
        <f>J62/P62</f>
        <v>8.3337676754625375E-2</v>
      </c>
      <c r="C55" s="22">
        <f t="shared" si="17"/>
        <v>5.8550923935902777E-3</v>
      </c>
      <c r="E55">
        <f>SUM(E42:E45)/4</f>
        <v>1.5408476846184462</v>
      </c>
      <c r="F55" s="18">
        <f>E42-E55</f>
        <v>-0.89701969843068241</v>
      </c>
      <c r="G55" s="18">
        <f>E43-E55</f>
        <v>-0.29505479394914103</v>
      </c>
      <c r="H55" s="18">
        <f>E44-E55</f>
        <v>0.32390428235448732</v>
      </c>
      <c r="I55" s="18">
        <f>E45-E55</f>
        <v>0.8681702100253359</v>
      </c>
      <c r="J55">
        <f>SUM(G42:G45)/4</f>
        <v>0.13426575866243529</v>
      </c>
      <c r="K55" s="18">
        <f>$G42-$J55</f>
        <v>-7.4052074858688394E-2</v>
      </c>
      <c r="L55" s="18">
        <f>$G43-$J55</f>
        <v>-2.4592883564308179E-2</v>
      </c>
      <c r="M55" s="18">
        <f>$G44-$J55</f>
        <v>2.4719838507660963E-2</v>
      </c>
      <c r="N55" s="18">
        <f>$G45-$J55</f>
        <v>7.3925119915335624E-2</v>
      </c>
    </row>
    <row r="56" spans="1:16" x14ac:dyDescent="0.25">
      <c r="F56" t="s">
        <v>30</v>
      </c>
      <c r="G56" t="s">
        <v>31</v>
      </c>
      <c r="H56" t="s">
        <v>32</v>
      </c>
      <c r="I56" t="s">
        <v>33</v>
      </c>
      <c r="J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34</v>
      </c>
    </row>
    <row r="57" spans="1:16" ht="16.5" thickBot="1" x14ac:dyDescent="0.3">
      <c r="E57" s="13" t="s">
        <v>2</v>
      </c>
      <c r="F57" s="18">
        <f>F50*K50</f>
        <v>0.26311543668363657</v>
      </c>
      <c r="G57" s="18">
        <f t="shared" ref="G57:I62" si="18">G50*L50</f>
        <v>2.7659526119553263E-2</v>
      </c>
      <c r="H57" s="18">
        <f t="shared" si="18"/>
        <v>3.1639791280951096E-2</v>
      </c>
      <c r="I57" s="18">
        <f t="shared" si="18"/>
        <v>0.25123354597998276</v>
      </c>
      <c r="J57" s="18">
        <f>SUM(F57:I57)</f>
        <v>0.57364830006412371</v>
      </c>
      <c r="L57" s="18">
        <f>F50^2</f>
        <v>13.135560368408875</v>
      </c>
      <c r="M57" s="18">
        <f t="shared" ref="M57:O57" si="19">G50^2</f>
        <v>1.3460729689769462</v>
      </c>
      <c r="N57" s="18">
        <f t="shared" si="19"/>
        <v>1.6890491293302345</v>
      </c>
      <c r="O57" s="18">
        <f t="shared" si="19"/>
        <v>12.144325759614851</v>
      </c>
      <c r="P57" s="18">
        <f>SUM(L57:O57)</f>
        <v>28.315008226330907</v>
      </c>
    </row>
    <row r="58" spans="1:16" ht="16.5" thickBot="1" x14ac:dyDescent="0.3">
      <c r="E58" s="13" t="s">
        <v>6</v>
      </c>
      <c r="F58" s="18">
        <f t="shared" ref="F58:F62" si="20">F51*K51</f>
        <v>0.19385560788459666</v>
      </c>
      <c r="G58" s="18">
        <f t="shared" si="18"/>
        <v>2.253296164826659E-2</v>
      </c>
      <c r="H58" s="18">
        <f t="shared" si="18"/>
        <v>2.2327098478373265E-2</v>
      </c>
      <c r="I58" s="18">
        <f t="shared" si="18"/>
        <v>0.19451866509280574</v>
      </c>
      <c r="J58" s="18">
        <f t="shared" ref="J58:J62" si="21">SUM(F58:I58)</f>
        <v>0.43323433310404225</v>
      </c>
      <c r="L58" s="18">
        <f t="shared" ref="L58:L62" si="22">F51^2</f>
        <v>7.0314576576423224</v>
      </c>
      <c r="M58" s="18">
        <f t="shared" ref="M58:M62" si="23">G51^2</f>
        <v>0.87566075580213087</v>
      </c>
      <c r="N58" s="18">
        <f t="shared" ref="N58:N62" si="24">H51^2</f>
        <v>0.83057695943111998</v>
      </c>
      <c r="O58" s="18">
        <f t="shared" ref="O58:O62" si="25">I51^2</f>
        <v>7.161495708988264</v>
      </c>
      <c r="P58" s="18">
        <f t="shared" ref="P58:P62" si="26">SUM(L58:O58)</f>
        <v>15.899191081863837</v>
      </c>
    </row>
    <row r="59" spans="1:16" ht="16.5" thickBot="1" x14ac:dyDescent="0.3">
      <c r="E59" s="13" t="s">
        <v>7</v>
      </c>
      <c r="F59" s="18">
        <f t="shared" si="20"/>
        <v>0.14260900192503007</v>
      </c>
      <c r="G59" s="18">
        <f t="shared" si="18"/>
        <v>1.6602083045305239E-2</v>
      </c>
      <c r="H59" s="18">
        <f t="shared" si="18"/>
        <v>1.7842579302943973E-2</v>
      </c>
      <c r="I59" s="18">
        <f t="shared" si="18"/>
        <v>0.13893942773874093</v>
      </c>
      <c r="J59" s="18">
        <f t="shared" si="21"/>
        <v>0.31599309201202019</v>
      </c>
      <c r="L59" s="18">
        <f t="shared" si="22"/>
        <v>3.7649833578637795</v>
      </c>
      <c r="M59" s="18">
        <f t="shared" si="23"/>
        <v>0.46721545690453231</v>
      </c>
      <c r="N59" s="18">
        <f t="shared" si="24"/>
        <v>0.52739213279374286</v>
      </c>
      <c r="O59" s="18">
        <f t="shared" si="25"/>
        <v>3.6011530209360094</v>
      </c>
      <c r="P59" s="18">
        <f t="shared" si="26"/>
        <v>8.3607439684980633</v>
      </c>
    </row>
    <row r="60" spans="1:16" ht="16.5" thickBot="1" x14ac:dyDescent="0.3">
      <c r="E60" s="13" t="s">
        <v>8</v>
      </c>
      <c r="F60" s="18">
        <f t="shared" si="20"/>
        <v>0.10917024043826504</v>
      </c>
      <c r="G60" s="18">
        <f t="shared" si="18"/>
        <v>1.2531548801021536E-2</v>
      </c>
      <c r="H60" s="18">
        <f t="shared" si="18"/>
        <v>1.3122496780911957E-2</v>
      </c>
      <c r="I60" s="18">
        <f t="shared" si="18"/>
        <v>0.10741824372605019</v>
      </c>
      <c r="J60" s="18">
        <f t="shared" si="21"/>
        <v>0.24224252974624871</v>
      </c>
      <c r="L60" s="18">
        <f t="shared" si="22"/>
        <v>2.1913900097760139</v>
      </c>
      <c r="M60" s="18">
        <f t="shared" si="23"/>
        <v>0.26325165725842625</v>
      </c>
      <c r="N60" s="18">
        <f t="shared" si="24"/>
        <v>0.28353019978270327</v>
      </c>
      <c r="O60" s="18">
        <f t="shared" si="25"/>
        <v>2.1343440536099183</v>
      </c>
      <c r="P60" s="18">
        <f t="shared" si="26"/>
        <v>4.8725159204270616</v>
      </c>
    </row>
    <row r="61" spans="1:16" ht="16.5" thickBot="1" x14ac:dyDescent="0.3">
      <c r="E61" s="13" t="s">
        <v>9</v>
      </c>
      <c r="F61" s="18">
        <f t="shared" si="20"/>
        <v>8.4376973639507469E-2</v>
      </c>
      <c r="G61" s="18">
        <f t="shared" si="18"/>
        <v>8.6251305370982443E-3</v>
      </c>
      <c r="H61" s="18">
        <f t="shared" si="18"/>
        <v>7.8924209042367192E-3</v>
      </c>
      <c r="I61" s="18">
        <f t="shared" si="18"/>
        <v>8.6544197682909538E-2</v>
      </c>
      <c r="J61" s="18">
        <f t="shared" si="21"/>
        <v>0.18743872276375198</v>
      </c>
      <c r="L61" s="18">
        <f t="shared" si="22"/>
        <v>1.3027253002515615</v>
      </c>
      <c r="M61" s="18">
        <f t="shared" si="23"/>
        <v>0.12362031208076239</v>
      </c>
      <c r="N61" s="18">
        <f t="shared" si="24"/>
        <v>0.1019012980556233</v>
      </c>
      <c r="O61" s="18">
        <f t="shared" si="25"/>
        <v>1.3776817822918697</v>
      </c>
      <c r="P61" s="18">
        <f t="shared" si="26"/>
        <v>2.9059286926798169</v>
      </c>
    </row>
    <row r="62" spans="1:16" ht="16.5" thickBot="1" x14ac:dyDescent="0.3">
      <c r="E62" s="13" t="s">
        <v>10</v>
      </c>
      <c r="F62" s="18">
        <f t="shared" si="20"/>
        <v>6.6426169857906975E-2</v>
      </c>
      <c r="G62" s="18">
        <f t="shared" si="18"/>
        <v>7.256248192682167E-3</v>
      </c>
      <c r="H62" s="18">
        <f t="shared" si="18"/>
        <v>8.006861551742744E-3</v>
      </c>
      <c r="I62" s="18">
        <f t="shared" si="18"/>
        <v>6.4179586883045064E-2</v>
      </c>
      <c r="J62" s="18">
        <f t="shared" si="21"/>
        <v>0.14586886648537695</v>
      </c>
      <c r="L62" s="18">
        <f t="shared" si="22"/>
        <v>0.80464433937267243</v>
      </c>
      <c r="M62" s="18">
        <f t="shared" si="23"/>
        <v>8.7057331432370072E-2</v>
      </c>
      <c r="N62" s="18">
        <f t="shared" si="24"/>
        <v>0.10491398412757544</v>
      </c>
      <c r="O62" s="18">
        <f t="shared" si="25"/>
        <v>0.75371951357543587</v>
      </c>
      <c r="P62" s="18">
        <f t="shared" si="26"/>
        <v>1.7503351685080539</v>
      </c>
    </row>
    <row r="64" spans="1:16" ht="15.75" thickBot="1" x14ac:dyDescent="0.3"/>
    <row r="65" spans="1:12" ht="63.75" thickBot="1" x14ac:dyDescent="0.3">
      <c r="A65" s="17" t="s">
        <v>1</v>
      </c>
      <c r="B65" s="24" t="s">
        <v>46</v>
      </c>
      <c r="C65" s="25" t="s">
        <v>45</v>
      </c>
      <c r="D65" s="25" t="s">
        <v>39</v>
      </c>
      <c r="E65" s="27" t="s">
        <v>43</v>
      </c>
      <c r="F65">
        <v>2.5000000000000001E-2</v>
      </c>
      <c r="H65" t="s">
        <v>48</v>
      </c>
      <c r="I65" t="s">
        <v>49</v>
      </c>
      <c r="J65" t="s">
        <v>47</v>
      </c>
      <c r="L65" t="s">
        <v>50</v>
      </c>
    </row>
    <row r="66" spans="1:12" ht="16.5" thickBot="1" x14ac:dyDescent="0.3">
      <c r="A66" s="13">
        <v>1</v>
      </c>
      <c r="B66" s="14">
        <f>$F$66+(A66-1)*$F$65+$F$68/2</f>
        <v>0.59</v>
      </c>
      <c r="C66" s="14">
        <f>B66^2</f>
        <v>0.34809999999999997</v>
      </c>
      <c r="D66" s="26">
        <f>B50</f>
        <v>2.0259513805497408E-2</v>
      </c>
      <c r="E66" s="27" t="s">
        <v>42</v>
      </c>
      <c r="F66">
        <v>0.56999999999999995</v>
      </c>
      <c r="H66" s="18">
        <f>(C66-$C$73)</f>
        <v>-7.9479166666666656E-2</v>
      </c>
      <c r="I66" s="21">
        <f>D66-$D$73</f>
        <v>-2.6883678946511464E-2</v>
      </c>
      <c r="J66">
        <f>H66*I66</f>
        <v>2.1366923996029422E-3</v>
      </c>
      <c r="L66" s="19">
        <f>I66^2</f>
        <v>7.2273219369910376E-4</v>
      </c>
    </row>
    <row r="67" spans="1:12" ht="16.5" thickBot="1" x14ac:dyDescent="0.3">
      <c r="A67" s="13">
        <v>2</v>
      </c>
      <c r="B67" s="14">
        <f t="shared" ref="B67:B71" si="27">$F$66+(A67-1)*$F$65+$F$68/2</f>
        <v>0.61499999999999999</v>
      </c>
      <c r="C67" s="14">
        <f t="shared" ref="C67:C71" si="28">B67^2</f>
        <v>0.37822499999999998</v>
      </c>
      <c r="D67" s="26">
        <f t="shared" ref="D67:D71" si="29">B51</f>
        <v>2.7248828627403028E-2</v>
      </c>
      <c r="E67" s="27"/>
      <c r="H67" s="18">
        <f t="shared" ref="H67:H71" si="30">(C67-$C$73)</f>
        <v>-4.9354166666666643E-2</v>
      </c>
      <c r="I67" s="21">
        <f t="shared" ref="I67:I71" si="31">D67-$D$73</f>
        <v>-1.9894364124605844E-2</v>
      </c>
      <c r="J67">
        <f t="shared" ref="J67:J71" si="32">H67*I67</f>
        <v>9.8186976273315052E-4</v>
      </c>
      <c r="L67" s="19">
        <f t="shared" ref="L67:L71" si="33">I67^2</f>
        <v>3.9578572392240407E-4</v>
      </c>
    </row>
    <row r="68" spans="1:12" ht="16.5" thickBot="1" x14ac:dyDescent="0.3">
      <c r="A68" s="13">
        <v>3</v>
      </c>
      <c r="B68" s="14">
        <f t="shared" si="27"/>
        <v>0.64</v>
      </c>
      <c r="C68" s="14">
        <f t="shared" si="28"/>
        <v>0.40960000000000002</v>
      </c>
      <c r="D68" s="26">
        <f t="shared" si="29"/>
        <v>3.7794853329157219E-2</v>
      </c>
      <c r="E68" s="27" t="s">
        <v>44</v>
      </c>
      <c r="F68">
        <v>0.04</v>
      </c>
      <c r="H68" s="18">
        <f t="shared" si="30"/>
        <v>-1.7979166666666602E-2</v>
      </c>
      <c r="I68" s="21">
        <f t="shared" si="31"/>
        <v>-9.3483394228516536E-3</v>
      </c>
      <c r="J68">
        <f t="shared" si="32"/>
        <v>1.6807535254001975E-4</v>
      </c>
      <c r="L68" s="19">
        <f t="shared" si="33"/>
        <v>8.7391449964842395E-5</v>
      </c>
    </row>
    <row r="69" spans="1:12" ht="16.5" thickBot="1" x14ac:dyDescent="0.3">
      <c r="A69" s="13">
        <v>4</v>
      </c>
      <c r="B69" s="14">
        <f t="shared" si="27"/>
        <v>0.66500000000000004</v>
      </c>
      <c r="C69" s="14">
        <f t="shared" si="28"/>
        <v>0.44222500000000003</v>
      </c>
      <c r="D69" s="26">
        <f t="shared" si="29"/>
        <v>4.9716108413457347E-2</v>
      </c>
      <c r="E69" s="27"/>
      <c r="H69" s="18">
        <f t="shared" si="30"/>
        <v>1.4645833333333413E-2</v>
      </c>
      <c r="I69" s="21">
        <f t="shared" si="31"/>
        <v>2.5729156614484744E-3</v>
      </c>
      <c r="J69">
        <f t="shared" si="32"/>
        <v>3.7682493958297655E-5</v>
      </c>
      <c r="L69" s="19">
        <f t="shared" si="33"/>
        <v>6.6198950009268408E-6</v>
      </c>
    </row>
    <row r="70" spans="1:12" ht="16.5" thickBot="1" x14ac:dyDescent="0.3">
      <c r="A70" s="13">
        <v>5</v>
      </c>
      <c r="B70" s="14">
        <f t="shared" si="27"/>
        <v>0.69</v>
      </c>
      <c r="C70" s="14">
        <f t="shared" si="28"/>
        <v>0.47609999999999991</v>
      </c>
      <c r="D70" s="26">
        <f t="shared" si="29"/>
        <v>6.4502175581912832E-2</v>
      </c>
      <c r="E70" s="27"/>
      <c r="H70" s="18">
        <f t="shared" si="30"/>
        <v>4.8520833333333291E-2</v>
      </c>
      <c r="I70" s="21">
        <f t="shared" si="31"/>
        <v>1.735898282990396E-2</v>
      </c>
      <c r="J70">
        <f t="shared" si="32"/>
        <v>8.4227231272596429E-4</v>
      </c>
      <c r="L70" s="19">
        <f t="shared" si="33"/>
        <v>3.013342848889005E-4</v>
      </c>
    </row>
    <row r="71" spans="1:12" ht="16.5" thickBot="1" x14ac:dyDescent="0.3">
      <c r="A71" s="13">
        <v>6</v>
      </c>
      <c r="B71" s="14">
        <f t="shared" si="27"/>
        <v>0.71499999999999997</v>
      </c>
      <c r="C71" s="14">
        <f t="shared" si="28"/>
        <v>0.51122499999999993</v>
      </c>
      <c r="D71" s="26">
        <f t="shared" si="29"/>
        <v>8.3337676754625375E-2</v>
      </c>
      <c r="E71" s="27"/>
      <c r="H71" s="18">
        <f t="shared" si="30"/>
        <v>8.3645833333333308E-2</v>
      </c>
      <c r="I71" s="21">
        <f t="shared" si="31"/>
        <v>3.6194484002616503E-2</v>
      </c>
      <c r="J71">
        <f t="shared" si="32"/>
        <v>3.0275177764688588E-3</v>
      </c>
      <c r="L71" s="19">
        <f t="shared" si="33"/>
        <v>1.310040672215662E-3</v>
      </c>
    </row>
    <row r="73" spans="1:12" ht="15.75" x14ac:dyDescent="0.25">
      <c r="C73" s="28">
        <f>SUM(C66:C71)/6</f>
        <v>0.42757916666666662</v>
      </c>
      <c r="D73" s="28">
        <f>SUM(D66:D71)/6</f>
        <v>4.7143192752008872E-2</v>
      </c>
      <c r="J73">
        <f t="shared" ref="I73:J73" si="34">SUM(J66:J71)</f>
        <v>7.1941100980292324E-3</v>
      </c>
      <c r="L73" s="20">
        <f>SUM(L66:L71)</f>
        <v>2.8239042196918397E-3</v>
      </c>
    </row>
    <row r="74" spans="1:12" x14ac:dyDescent="0.25">
      <c r="K74" t="s">
        <v>51</v>
      </c>
      <c r="L74" t="s">
        <v>52</v>
      </c>
    </row>
    <row r="75" spans="1:12" x14ac:dyDescent="0.25">
      <c r="K75">
        <f>J73/(4*L73)</f>
        <v>0.63689395410994976</v>
      </c>
      <c r="L75">
        <f>D73-4*K75*C73</f>
        <v>-1.0421471518614731</v>
      </c>
    </row>
  </sheetData>
  <mergeCells count="22">
    <mergeCell ref="A48:A49"/>
    <mergeCell ref="B48:B49"/>
    <mergeCell ref="C48:C49"/>
    <mergeCell ref="A42:A45"/>
    <mergeCell ref="G20:G21"/>
    <mergeCell ref="A22:A25"/>
    <mergeCell ref="A26:A29"/>
    <mergeCell ref="A30:A33"/>
    <mergeCell ref="A34:A37"/>
    <mergeCell ref="A38:A41"/>
    <mergeCell ref="A20:A21"/>
    <mergeCell ref="B20:B21"/>
    <mergeCell ref="C20:C21"/>
    <mergeCell ref="D20:D21"/>
    <mergeCell ref="E20:E21"/>
    <mergeCell ref="F20:F21"/>
    <mergeCell ref="A15:A18"/>
    <mergeCell ref="A1:A2"/>
    <mergeCell ref="A3:A6"/>
    <mergeCell ref="A7:A10"/>
    <mergeCell ref="B1:G1"/>
    <mergeCell ref="A11:A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Суханкин</dc:creator>
  <cp:lastModifiedBy>Bernie</cp:lastModifiedBy>
  <dcterms:created xsi:type="dcterms:W3CDTF">2022-07-09T13:34:10Z</dcterms:created>
  <dcterms:modified xsi:type="dcterms:W3CDTF">2022-07-14T10:21:37Z</dcterms:modified>
</cp:coreProperties>
</file>