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63" i="1"/>
  <c r="F158"/>
  <c r="F159"/>
  <c r="F160"/>
  <c r="F161"/>
  <c r="F162"/>
  <c r="F157"/>
  <c r="I172"/>
  <c r="D172"/>
  <c r="H167"/>
  <c r="H166"/>
  <c r="H172" s="1"/>
  <c r="F170"/>
  <c r="F172" s="1"/>
  <c r="E169"/>
  <c r="E172" s="1"/>
  <c r="G168"/>
  <c r="G172" s="1"/>
  <c r="F147"/>
  <c r="F148"/>
  <c r="F149"/>
  <c r="F150"/>
  <c r="F151"/>
  <c r="F146"/>
  <c r="P85"/>
  <c r="P91" s="1"/>
  <c r="P79"/>
  <c r="P73"/>
  <c r="M85"/>
  <c r="M79"/>
  <c r="M73"/>
  <c r="M91"/>
  <c r="J91"/>
  <c r="G73"/>
  <c r="G79" s="1"/>
  <c r="G85" s="1"/>
  <c r="G91" s="1"/>
  <c r="E63"/>
  <c r="F63" s="1"/>
  <c r="G63" s="1"/>
  <c r="H63" s="1"/>
  <c r="R96" s="1"/>
  <c r="E62"/>
  <c r="F62" s="1"/>
  <c r="G62" s="1"/>
  <c r="H62" s="1"/>
  <c r="R95" s="1"/>
  <c r="E61"/>
  <c r="F61" s="1"/>
  <c r="G61" s="1"/>
  <c r="H61" s="1"/>
  <c r="R94" s="1"/>
  <c r="E60"/>
  <c r="F60" s="1"/>
  <c r="G60" s="1"/>
  <c r="H60" s="1"/>
  <c r="R93" s="1"/>
  <c r="E55"/>
  <c r="F55" s="1"/>
  <c r="G55" s="1"/>
  <c r="H55" s="1"/>
  <c r="R90" s="1"/>
  <c r="E54"/>
  <c r="F54" s="1"/>
  <c r="G54" s="1"/>
  <c r="H54" s="1"/>
  <c r="R89" s="1"/>
  <c r="E53"/>
  <c r="F53" s="1"/>
  <c r="G53" s="1"/>
  <c r="H53" s="1"/>
  <c r="R88" s="1"/>
  <c r="E52"/>
  <c r="F52" s="1"/>
  <c r="G52" s="1"/>
  <c r="H52" s="1"/>
  <c r="R87" s="1"/>
  <c r="E47"/>
  <c r="F47" s="1"/>
  <c r="G47" s="1"/>
  <c r="H47" s="1"/>
  <c r="R84" s="1"/>
  <c r="E46"/>
  <c r="F46" s="1"/>
  <c r="G46" s="1"/>
  <c r="H46" s="1"/>
  <c r="R83" s="1"/>
  <c r="E45"/>
  <c r="F45" s="1"/>
  <c r="G45" s="1"/>
  <c r="H45" s="1"/>
  <c r="R82" s="1"/>
  <c r="E44"/>
  <c r="F44" s="1"/>
  <c r="G44" s="1"/>
  <c r="H44" s="1"/>
  <c r="R81" s="1"/>
  <c r="E40"/>
  <c r="F40" s="1"/>
  <c r="G40" s="1"/>
  <c r="H40" s="1"/>
  <c r="R78" s="1"/>
  <c r="E39"/>
  <c r="F39" s="1"/>
  <c r="G39" s="1"/>
  <c r="H39" s="1"/>
  <c r="R77" s="1"/>
  <c r="E38"/>
  <c r="F38" s="1"/>
  <c r="G38" s="1"/>
  <c r="H38" s="1"/>
  <c r="R76" s="1"/>
  <c r="E37"/>
  <c r="F37" s="1"/>
  <c r="G37" s="1"/>
  <c r="H37" s="1"/>
  <c r="R75" s="1"/>
  <c r="E31"/>
  <c r="F31" s="1"/>
  <c r="G31" s="1"/>
  <c r="H31" s="1"/>
  <c r="R70" s="1"/>
  <c r="H106" s="1"/>
  <c r="H120" s="1"/>
  <c r="E32"/>
  <c r="F32" s="1"/>
  <c r="G32" s="1"/>
  <c r="H32" s="1"/>
  <c r="R71" s="1"/>
  <c r="H107" s="1"/>
  <c r="H121" s="1"/>
  <c r="E33"/>
  <c r="F33" s="1"/>
  <c r="G33" s="1"/>
  <c r="H33" s="1"/>
  <c r="R72" s="1"/>
  <c r="H108" s="1"/>
  <c r="H122" s="1"/>
  <c r="E30"/>
  <c r="F30" s="1"/>
  <c r="G30" s="1"/>
  <c r="H30" s="1"/>
  <c r="R69" s="1"/>
  <c r="H105" s="1"/>
  <c r="C15"/>
  <c r="C23" s="1"/>
  <c r="D140" s="1"/>
  <c r="C14"/>
  <c r="C22" s="1"/>
  <c r="D139" s="1"/>
  <c r="C13"/>
  <c r="C21" s="1"/>
  <c r="D138" s="1"/>
  <c r="C12"/>
  <c r="C20" s="1"/>
  <c r="C24" s="1"/>
  <c r="H119" l="1"/>
  <c r="H123" s="1"/>
  <c r="H109"/>
  <c r="F70"/>
  <c r="F71"/>
  <c r="F72"/>
  <c r="F75"/>
  <c r="F78"/>
  <c r="F77"/>
  <c r="F76"/>
  <c r="F81"/>
  <c r="F84"/>
  <c r="F83"/>
  <c r="F82"/>
  <c r="F87"/>
  <c r="F90"/>
  <c r="F89"/>
  <c r="F88"/>
  <c r="F93"/>
  <c r="F96"/>
  <c r="F95"/>
  <c r="F94"/>
  <c r="F69"/>
  <c r="I69"/>
  <c r="I72"/>
  <c r="I71"/>
  <c r="I70"/>
  <c r="I75"/>
  <c r="I78"/>
  <c r="I77"/>
  <c r="I76"/>
  <c r="I81"/>
  <c r="I84"/>
  <c r="I83"/>
  <c r="I82"/>
  <c r="I87"/>
  <c r="I90"/>
  <c r="I89"/>
  <c r="I88"/>
  <c r="I93"/>
  <c r="I96"/>
  <c r="I95"/>
  <c r="I94"/>
  <c r="L69"/>
  <c r="L72"/>
  <c r="L71"/>
  <c r="L70"/>
  <c r="L75"/>
  <c r="L78"/>
  <c r="L77"/>
  <c r="L76"/>
  <c r="L81"/>
  <c r="L84"/>
  <c r="L83"/>
  <c r="L82"/>
  <c r="L87"/>
  <c r="L90"/>
  <c r="L89"/>
  <c r="L88"/>
  <c r="L93"/>
  <c r="L96"/>
  <c r="L95"/>
  <c r="L94"/>
  <c r="O69"/>
  <c r="O70"/>
  <c r="O71"/>
  <c r="O72"/>
  <c r="O75"/>
  <c r="O76"/>
  <c r="O77"/>
  <c r="O78"/>
  <c r="O81"/>
  <c r="O82"/>
  <c r="O83"/>
  <c r="O84"/>
  <c r="O87"/>
  <c r="O88"/>
  <c r="O89"/>
  <c r="O90"/>
  <c r="O93"/>
  <c r="O94"/>
  <c r="O95"/>
  <c r="O96"/>
  <c r="D128"/>
  <c r="D131"/>
  <c r="D130"/>
  <c r="D129"/>
  <c r="D137"/>
  <c r="D141" s="1"/>
  <c r="F152"/>
  <c r="H146"/>
  <c r="H150"/>
  <c r="I150" s="1"/>
  <c r="H149"/>
  <c r="I149" s="1"/>
  <c r="H148"/>
  <c r="I148" s="1"/>
  <c r="H147"/>
  <c r="I147" s="1"/>
  <c r="H151"/>
  <c r="I151" s="1"/>
  <c r="G107"/>
  <c r="D12"/>
  <c r="D13"/>
  <c r="D14"/>
  <c r="D15"/>
  <c r="C16"/>
  <c r="G121" l="1"/>
  <c r="H152"/>
  <c r="H154" s="1"/>
  <c r="D132"/>
  <c r="G108"/>
  <c r="G122" s="1"/>
  <c r="G106"/>
  <c r="G120" s="1"/>
  <c r="G105"/>
  <c r="G119" s="1"/>
  <c r="G123" s="1"/>
  <c r="F107"/>
  <c r="F106"/>
  <c r="F120" s="1"/>
  <c r="F108"/>
  <c r="F122" s="1"/>
  <c r="F105"/>
  <c r="F119" s="1"/>
  <c r="E106"/>
  <c r="E120" s="1"/>
  <c r="E107"/>
  <c r="E121" s="1"/>
  <c r="E108"/>
  <c r="E122" s="1"/>
  <c r="E105"/>
  <c r="D106"/>
  <c r="D120" s="1"/>
  <c r="D107"/>
  <c r="D121" s="1"/>
  <c r="D108"/>
  <c r="D122" s="1"/>
  <c r="D105"/>
  <c r="I146"/>
  <c r="D23"/>
  <c r="E15"/>
  <c r="D22"/>
  <c r="E14"/>
  <c r="D21"/>
  <c r="E13"/>
  <c r="D20"/>
  <c r="D16"/>
  <c r="E12"/>
  <c r="D24" l="1"/>
  <c r="E137"/>
  <c r="E128"/>
  <c r="E138"/>
  <c r="E129"/>
  <c r="E139"/>
  <c r="E130"/>
  <c r="E140"/>
  <c r="E131"/>
  <c r="C158"/>
  <c r="C159"/>
  <c r="C160"/>
  <c r="C161"/>
  <c r="C157"/>
  <c r="D119"/>
  <c r="D123" s="1"/>
  <c r="D109"/>
  <c r="E119"/>
  <c r="E123" s="1"/>
  <c r="E109"/>
  <c r="F109"/>
  <c r="F121"/>
  <c r="F123"/>
  <c r="G109"/>
  <c r="E20"/>
  <c r="E16"/>
  <c r="F12"/>
  <c r="E21"/>
  <c r="F13"/>
  <c r="E22"/>
  <c r="F14"/>
  <c r="E23"/>
  <c r="F15"/>
  <c r="F140" l="1"/>
  <c r="F131"/>
  <c r="F139"/>
  <c r="F130"/>
  <c r="F138"/>
  <c r="F129"/>
  <c r="F137"/>
  <c r="F141" s="1"/>
  <c r="F128"/>
  <c r="F132" s="1"/>
  <c r="E132"/>
  <c r="E141"/>
  <c r="F23"/>
  <c r="G15"/>
  <c r="G23" s="1"/>
  <c r="F22"/>
  <c r="G14"/>
  <c r="G22" s="1"/>
  <c r="F21"/>
  <c r="G13"/>
  <c r="G21" s="1"/>
  <c r="F20"/>
  <c r="F16"/>
  <c r="G12"/>
  <c r="E24"/>
  <c r="F24" l="1"/>
  <c r="G137"/>
  <c r="G128"/>
  <c r="H138"/>
  <c r="H129"/>
  <c r="G138"/>
  <c r="G129"/>
  <c r="H139"/>
  <c r="H130"/>
  <c r="G139"/>
  <c r="G130"/>
  <c r="H140"/>
  <c r="H131"/>
  <c r="G140"/>
  <c r="G131"/>
  <c r="G20"/>
  <c r="G16"/>
  <c r="G24" l="1"/>
  <c r="H137"/>
  <c r="H141" s="1"/>
  <c r="H128"/>
  <c r="H132" s="1"/>
  <c r="G132"/>
  <c r="G141"/>
</calcChain>
</file>

<file path=xl/sharedStrings.xml><?xml version="1.0" encoding="utf-8"?>
<sst xmlns="http://schemas.openxmlformats.org/spreadsheetml/2006/main" count="312" uniqueCount="70">
  <si>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</si>
  <si>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</si>
  <si>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</si>
  <si>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</si>
  <si>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</si>
  <si>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</si>
  <si>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</si>
  <si>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</si>
  <si>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</si>
  <si>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</si>
  <si>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</si>
  <si>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</si>
  <si>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</si>
  <si>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</si>
  <si>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</si>
  <si>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</si>
  <si>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</si>
  <si>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 xml:space="preserve">Demanda 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</si>
  <si>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</si>
  <si>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</si>
  <si>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</si>
  <si>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</si>
  <si>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</si>
  <si>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</si>
  <si>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</si>
  <si>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</si>
  <si>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</si>
  <si>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</si>
  <si>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</si>
  <si>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</si>
  <si>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</si>
  <si>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</si>
  <si>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</si>
  <si>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</si>
  <si>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</si>
  <si>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</si>
  <si>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</si>
  <si>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</si>
  <si>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</si>
  <si>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</si>
  <si>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</si>
  <si>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</si>
  <si>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</si>
  <si>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>4to Año se compro una nueva maquina  lavadora y llenadora  y aumentan 4 operadores dos para cada turno.Solo se usará para la linea de producción BFNRPL que requiere la mayor demanda</t>
  </si>
  <si>
    <t>Costos por producción 25 % de la producción total</t>
  </si>
  <si>
    <t>Costo Total</t>
  </si>
  <si>
    <t>Costos por Almacenaje 12 % de las ventas totales</t>
  </si>
  <si>
    <t xml:space="preserve">Costos de Energia y Combustible 4,5 % de las ventas </t>
  </si>
  <si>
    <t>Calculo de depreciación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</si>
  <si>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</si>
  <si>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</si>
  <si>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</si>
  <si>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</si>
  <si>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</si>
  <si>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</si>
  <si>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de Desecho</t>
  </si>
  <si>
    <t>Venta Activo</t>
  </si>
  <si>
    <t>Valor Residual 15%</t>
  </si>
  <si>
    <t xml:space="preserve">Años </t>
  </si>
  <si>
    <t>Tabla de Reinversiones</t>
  </si>
  <si>
    <t>Año 0</t>
  </si>
  <si>
    <t>Total</t>
  </si>
  <si>
    <t>Valor Libro</t>
  </si>
  <si>
    <t>Falto Depreciar</t>
  </si>
  <si>
    <t>Maq. Lavadora</t>
  </si>
  <si>
    <t>Maq. Llenadora</t>
  </si>
  <si>
    <t>Maq. Etiquetadora</t>
  </si>
  <si>
    <t>Maq. Empacadora</t>
  </si>
  <si>
    <t>Maq. Paletizadora</t>
  </si>
  <si>
    <t>Calculo Valor Libro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</si>
</sst>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4" fontId="1" fillId="0" borderId="1" xfId="0" applyNumberFormat="1" applyFont="1" applyBorder="1"/>
    <xf numFmtId="3" fontId="1" fillId="2" borderId="1" xfId="0" applyNumberFormat="1" applyFont="1" applyFill="1" applyBorder="1"/>
    <xf numFmtId="3" fontId="0" fillId="0" borderId="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1" fillId="2" borderId="2" xfId="0" applyNumberFormat="1" applyFont="1" applyFill="1" applyBorder="1"/>
    <xf numFmtId="4" fontId="1" fillId="2" borderId="3" xfId="0" applyNumberFormat="1" applyFont="1" applyFill="1" applyBorder="1"/>
    <xf numFmtId="4" fontId="1" fillId="2" borderId="4" xfId="0" applyNumberFormat="1" applyFont="1" applyFill="1" applyBorder="1"/>
    <xf numFmtId="4" fontId="1" fillId="2" borderId="5" xfId="0" applyNumberFormat="1" applyFont="1" applyFill="1" applyBorder="1"/>
    <xf numFmtId="3" fontId="1" fillId="2" borderId="6" xfId="0" applyNumberFormat="1" applyFont="1" applyFill="1" applyBorder="1"/>
    <xf numFmtId="4" fontId="1" fillId="2" borderId="7" xfId="0" applyNumberFormat="1" applyFont="1" applyFill="1" applyBorder="1"/>
    <xf numFmtId="3" fontId="1" fillId="2" borderId="8" xfId="0" applyNumberFormat="1" applyFont="1" applyFill="1" applyBorder="1"/>
    <xf numFmtId="3" fontId="1" fillId="2" borderId="9" xfId="0" applyNumberFormat="1" applyFont="1" applyFill="1" applyBorder="1"/>
    <xf numFmtId="4" fontId="1" fillId="0" borderId="2" xfId="0" applyNumberFormat="1" applyFont="1" applyBorder="1"/>
    <xf numFmtId="4" fontId="1" fillId="0" borderId="5" xfId="0" applyNumberFormat="1" applyFont="1" applyBorder="1"/>
    <xf numFmtId="3" fontId="0" fillId="0" borderId="6" xfId="0" applyNumberFormat="1" applyBorder="1"/>
    <xf numFmtId="4" fontId="1" fillId="0" borderId="7" xfId="0" applyNumberFormat="1" applyFont="1" applyBorder="1"/>
    <xf numFmtId="3" fontId="0" fillId="0" borderId="8" xfId="0" applyNumberFormat="1" applyBorder="1"/>
    <xf numFmtId="3" fontId="0" fillId="0" borderId="9" xfId="0" applyNumberFormat="1" applyBorder="1"/>
    <xf numFmtId="4" fontId="1" fillId="0" borderId="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" xfId="0" applyBorder="1"/>
    <xf numFmtId="0" fontId="0" fillId="0" borderId="17" xfId="0" applyBorder="1"/>
    <xf numFmtId="3" fontId="0" fillId="0" borderId="1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4" fontId="1" fillId="0" borderId="0" xfId="0" applyNumberFormat="1" applyFont="1" applyBorder="1"/>
    <xf numFmtId="4" fontId="1" fillId="0" borderId="23" xfId="0" applyNumberFormat="1" applyFont="1" applyBorder="1"/>
    <xf numFmtId="3" fontId="0" fillId="0" borderId="14" xfId="0" applyNumberFormat="1" applyBorder="1"/>
    <xf numFmtId="4" fontId="1" fillId="0" borderId="22" xfId="0" applyNumberFormat="1" applyFont="1" applyBorder="1"/>
    <xf numFmtId="3" fontId="0" fillId="0" borderId="16" xfId="0" applyNumberFormat="1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/>
    <xf numFmtId="3" fontId="1" fillId="0" borderId="0" xfId="0" applyNumberFormat="1" applyFont="1" applyBorder="1"/>
    <xf numFmtId="0" fontId="0" fillId="0" borderId="1" xfId="0" applyBorder="1" applyAlignment="1"/>
    <xf numFmtId="0" fontId="0" fillId="0" borderId="1" xfId="0" applyFill="1" applyBorder="1" applyAlignment="1"/>
    <xf numFmtId="3" fontId="0" fillId="0" borderId="15" xfId="0" applyNumberFormat="1" applyBorder="1"/>
    <xf numFmtId="0" fontId="0" fillId="0" borderId="10" xfId="0" applyBorder="1"/>
    <xf numFmtId="3" fontId="1" fillId="0" borderId="10" xfId="0" applyNumberFormat="1" applyFont="1" applyBorder="1"/>
    <xf numFmtId="0" fontId="0" fillId="0" borderId="17" xfId="0" applyBorder="1" applyAlignment="1"/>
    <xf numFmtId="0" fontId="0" fillId="0" borderId="17" xfId="0" applyFill="1" applyBorder="1" applyAlignment="1"/>
    <xf numFmtId="4" fontId="1" fillId="0" borderId="0" xfId="0" applyNumberFormat="1" applyFont="1" applyFill="1" applyBorder="1" applyAlignment="1">
      <alignment horizontal="left" vertical="top" wrapText="1"/>
    </xf>
    <xf numFmtId="4" fontId="0" fillId="0" borderId="18" xfId="0" applyNumberFormat="1" applyFont="1" applyFill="1" applyBorder="1"/>
    <xf numFmtId="0" fontId="0" fillId="0" borderId="25" xfId="0" applyFont="1" applyBorder="1"/>
    <xf numFmtId="3" fontId="0" fillId="0" borderId="25" xfId="0" applyNumberFormat="1" applyFont="1" applyBorder="1"/>
    <xf numFmtId="3" fontId="0" fillId="0" borderId="19" xfId="0" applyNumberFormat="1" applyFont="1" applyBorder="1"/>
    <xf numFmtId="0" fontId="1" fillId="0" borderId="18" xfId="0" applyFont="1" applyBorder="1"/>
    <xf numFmtId="0" fontId="1" fillId="0" borderId="25" xfId="0" applyFont="1" applyBorder="1"/>
    <xf numFmtId="3" fontId="1" fillId="0" borderId="25" xfId="0" applyNumberFormat="1" applyFont="1" applyBorder="1"/>
    <xf numFmtId="3" fontId="1" fillId="0" borderId="19" xfId="0" applyNumberFormat="1" applyFont="1" applyBorder="1"/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4" fontId="1" fillId="0" borderId="0" xfId="0" applyNumberFormat="1" applyFont="1" applyFill="1" applyBorder="1" applyAlignment="1">
      <alignment horizontal="left" vertical="top" wrapText="1"/>
    </xf>
    <xf numFmtId="4" fontId="0" fillId="0" borderId="2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9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0" fontId="0" fillId="0" borderId="14" xfId="0" applyBorder="1"/>
    <xf numFmtId="0" fontId="0" fillId="0" borderId="16" xfId="0" applyBorder="1"/>
    <xf numFmtId="4" fontId="0" fillId="0" borderId="11" xfId="0" applyNumberFormat="1" applyBorder="1"/>
    <xf numFmtId="4" fontId="0" fillId="0" borderId="23" xfId="0" applyNumberFormat="1" applyBorder="1"/>
    <xf numFmtId="4" fontId="0" fillId="0" borderId="22" xfId="0" applyNumberFormat="1" applyFill="1" applyBorder="1"/>
    <xf numFmtId="0" fontId="0" fillId="0" borderId="23" xfId="0" applyBorder="1"/>
    <xf numFmtId="1" fontId="0" fillId="0" borderId="0" xfId="0" applyNumberFormat="1"/>
    <xf numFmtId="4" fontId="0" fillId="0" borderId="23" xfId="0" applyNumberFormat="1" applyFill="1" applyBorder="1"/>
    <xf numFmtId="0" fontId="1" fillId="0" borderId="19" xfId="0" applyFont="1" applyBorder="1"/>
    <xf numFmtId="3" fontId="1" fillId="0" borderId="18" xfId="0" applyNumberFormat="1" applyFont="1" applyBorder="1"/>
    <xf numFmtId="3" fontId="0" fillId="0" borderId="22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0" fontId="0" fillId="0" borderId="26" xfId="0" applyBorder="1"/>
    <xf numFmtId="3" fontId="0" fillId="0" borderId="27" xfId="0" applyNumberFormat="1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7" xfId="0" applyNumberFormat="1" applyBorder="1"/>
    <xf numFmtId="4" fontId="0" fillId="0" borderId="18" xfId="0" applyNumberFormat="1" applyFill="1" applyBorder="1"/>
    <xf numFmtId="3" fontId="0" fillId="0" borderId="1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R172"/>
  <sheetViews>
    <sheetView tabSelected="1" workbookViewId="0">
      <selection activeCell="J166" sqref="J166"/>
    </sheetView>
  </sheetViews>
  <sheetFormatPr baseColWidth="10" defaultRowHeight="15"/>
  <cols>
    <col min="1" max="1" width="6.140625" customWidth="1"/>
    <col min="2" max="2" width="12.85546875" customWidth="1"/>
    <col min="3" max="3" width="16.140625" customWidth="1"/>
    <col min="4" max="4" width="18.42578125" customWidth="1"/>
    <col min="5" max="5" width="18.85546875" customWidth="1"/>
    <col min="6" max="6" width="18.5703125" customWidth="1"/>
    <col min="7" max="7" width="16.85546875" customWidth="1"/>
    <col min="8" max="8" width="25" customWidth="1"/>
    <col min="9" max="9" width="21.7109375" customWidth="1"/>
    <col min="12" max="12" width="16" customWidth="1"/>
    <col min="15" max="15" width="15.140625" customWidth="1"/>
    <col min="18" max="18" width="17" customWidth="1"/>
  </cols>
  <sheetData>
    <row r="2" spans="2:7" ht="15.75" thickBot="1">
      <c r="B2" s="1" t="s">
        <v>17</v>
      </c>
      <c r="C2" s="1"/>
      <c r="D2" s="1"/>
      <c r="E2" s="1"/>
      <c r="F2" s="1"/>
      <c r="G2" s="1"/>
    </row>
    <row r="3" spans="2:7">
      <c r="B3" s="6" t="s">
        <v>1</v>
      </c>
      <c r="C3" s="7" t="s">
        <v>2</v>
      </c>
      <c r="D3" s="7" t="s">
        <v>3</v>
      </c>
      <c r="E3" s="7" t="s">
        <v>4</v>
      </c>
      <c r="F3" s="8" t="s">
        <v>19</v>
      </c>
      <c r="G3" s="1"/>
    </row>
    <row r="4" spans="2:7">
      <c r="B4" s="9" t="s">
        <v>5</v>
      </c>
      <c r="C4" s="2">
        <v>250000</v>
      </c>
      <c r="D4" s="2">
        <v>12</v>
      </c>
      <c r="E4" s="2">
        <v>3.5</v>
      </c>
      <c r="F4" s="10">
        <v>850</v>
      </c>
      <c r="G4" s="1"/>
    </row>
    <row r="5" spans="2:7">
      <c r="B5" s="9" t="s">
        <v>6</v>
      </c>
      <c r="C5" s="2">
        <v>300000</v>
      </c>
      <c r="D5" s="2">
        <v>12</v>
      </c>
      <c r="E5" s="2">
        <v>2.5</v>
      </c>
      <c r="F5" s="10">
        <v>850</v>
      </c>
      <c r="G5" s="1"/>
    </row>
    <row r="6" spans="2:7">
      <c r="B6" s="9" t="s">
        <v>7</v>
      </c>
      <c r="C6" s="2">
        <v>450000</v>
      </c>
      <c r="D6" s="2">
        <v>12</v>
      </c>
      <c r="E6" s="2">
        <v>4.5</v>
      </c>
      <c r="F6" s="10">
        <v>1050</v>
      </c>
      <c r="G6" s="1"/>
    </row>
    <row r="7" spans="2:7" ht="15.75" thickBot="1">
      <c r="B7" s="11" t="s">
        <v>8</v>
      </c>
      <c r="C7" s="12">
        <v>280000</v>
      </c>
      <c r="D7" s="12">
        <v>12</v>
      </c>
      <c r="E7" s="12">
        <v>6</v>
      </c>
      <c r="F7" s="13">
        <v>1050</v>
      </c>
      <c r="G7" s="1"/>
    </row>
    <row r="8" spans="2:7">
      <c r="B8" s="1"/>
      <c r="C8" s="1"/>
      <c r="D8" s="1"/>
      <c r="E8" s="1"/>
      <c r="F8" s="1"/>
      <c r="G8" s="1"/>
    </row>
    <row r="9" spans="2:7">
      <c r="B9" s="1"/>
      <c r="C9" s="1"/>
      <c r="D9" s="1"/>
      <c r="E9" s="1"/>
      <c r="F9" s="1"/>
      <c r="G9" s="1"/>
    </row>
    <row r="10" spans="2:7" ht="15.75" thickBot="1">
      <c r="B10" s="1" t="s">
        <v>18</v>
      </c>
      <c r="C10" s="1"/>
      <c r="D10" s="1"/>
      <c r="E10" s="1"/>
      <c r="F10" s="1"/>
      <c r="G10" s="1"/>
    </row>
    <row r="11" spans="2:7">
      <c r="B11" s="14" t="s">
        <v>0</v>
      </c>
      <c r="C11" s="15" t="s">
        <v>9</v>
      </c>
      <c r="D11" s="15" t="s">
        <v>10</v>
      </c>
      <c r="E11" s="15" t="s">
        <v>11</v>
      </c>
      <c r="F11" s="15" t="s">
        <v>12</v>
      </c>
      <c r="G11" s="16" t="s">
        <v>13</v>
      </c>
    </row>
    <row r="12" spans="2:7">
      <c r="B12" s="17" t="s">
        <v>5</v>
      </c>
      <c r="C12" s="4">
        <f>C4*D4</f>
        <v>3000000</v>
      </c>
      <c r="D12" s="4">
        <f t="shared" ref="D12:G15" si="0">C12*(1+($E4/100))</f>
        <v>3104999.9999999995</v>
      </c>
      <c r="E12" s="4">
        <f t="shared" si="0"/>
        <v>3213674.9999999991</v>
      </c>
      <c r="F12" s="4">
        <f t="shared" si="0"/>
        <v>3326153.6249999986</v>
      </c>
      <c r="G12" s="18">
        <f t="shared" si="0"/>
        <v>3442569.0018749982</v>
      </c>
    </row>
    <row r="13" spans="2:7">
      <c r="B13" s="17" t="s">
        <v>6</v>
      </c>
      <c r="C13" s="4">
        <f>C5*D5</f>
        <v>3600000</v>
      </c>
      <c r="D13" s="4">
        <f t="shared" si="0"/>
        <v>3689999.9999999995</v>
      </c>
      <c r="E13" s="4">
        <f t="shared" si="0"/>
        <v>3782249.9999999991</v>
      </c>
      <c r="F13" s="4">
        <f t="shared" si="0"/>
        <v>3876806.2499999986</v>
      </c>
      <c r="G13" s="18">
        <f t="shared" si="0"/>
        <v>3973726.4062499981</v>
      </c>
    </row>
    <row r="14" spans="2:7">
      <c r="B14" s="17" t="s">
        <v>7</v>
      </c>
      <c r="C14" s="4">
        <f>C6*D6</f>
        <v>5400000</v>
      </c>
      <c r="D14" s="4">
        <f t="shared" si="0"/>
        <v>5643000</v>
      </c>
      <c r="E14" s="4">
        <f t="shared" si="0"/>
        <v>5896935</v>
      </c>
      <c r="F14" s="4">
        <f t="shared" si="0"/>
        <v>6162297.0749999993</v>
      </c>
      <c r="G14" s="18">
        <f t="shared" si="0"/>
        <v>6439600.4433749989</v>
      </c>
    </row>
    <row r="15" spans="2:7">
      <c r="B15" s="17" t="s">
        <v>8</v>
      </c>
      <c r="C15" s="4">
        <f>C7*D7</f>
        <v>3360000</v>
      </c>
      <c r="D15" s="4">
        <f t="shared" si="0"/>
        <v>3561600</v>
      </c>
      <c r="E15" s="4">
        <f t="shared" si="0"/>
        <v>3775296</v>
      </c>
      <c r="F15" s="4">
        <f t="shared" si="0"/>
        <v>4001813.7600000002</v>
      </c>
      <c r="G15" s="18">
        <f t="shared" si="0"/>
        <v>4241922.5856000008</v>
      </c>
    </row>
    <row r="16" spans="2:7" ht="15.75" thickBot="1">
      <c r="B16" s="19" t="s">
        <v>14</v>
      </c>
      <c r="C16" s="20">
        <f>SUM(C12:C15)</f>
        <v>15360000</v>
      </c>
      <c r="D16" s="20">
        <f t="shared" ref="D16:F16" si="1">SUM(D12:D15)</f>
        <v>15999600</v>
      </c>
      <c r="E16" s="20">
        <f t="shared" si="1"/>
        <v>16668155.999999998</v>
      </c>
      <c r="F16" s="20">
        <f t="shared" si="1"/>
        <v>17367070.709999997</v>
      </c>
      <c r="G16" s="21">
        <f>SUM(G12:G15)</f>
        <v>18097818.437099997</v>
      </c>
    </row>
    <row r="17" spans="2:8">
      <c r="B17" s="1"/>
      <c r="C17" s="1"/>
      <c r="D17" s="1"/>
      <c r="E17" s="1"/>
      <c r="F17" s="1"/>
      <c r="G17" s="1"/>
    </row>
    <row r="18" spans="2:8" ht="15.75" thickBot="1">
      <c r="B18" s="1" t="s">
        <v>20</v>
      </c>
      <c r="C18" s="1"/>
      <c r="D18" s="1"/>
      <c r="E18" s="1"/>
      <c r="F18" s="1"/>
      <c r="G18" s="1"/>
    </row>
    <row r="19" spans="2:8">
      <c r="B19" s="22" t="s">
        <v>15</v>
      </c>
      <c r="C19" s="7" t="s">
        <v>9</v>
      </c>
      <c r="D19" s="7" t="s">
        <v>10</v>
      </c>
      <c r="E19" s="7" t="s">
        <v>11</v>
      </c>
      <c r="F19" s="7" t="s">
        <v>12</v>
      </c>
      <c r="G19" s="8" t="s">
        <v>13</v>
      </c>
    </row>
    <row r="20" spans="2:8">
      <c r="B20" s="23" t="s">
        <v>5</v>
      </c>
      <c r="C20" s="5">
        <f t="shared" ref="C20:G23" si="2">C12*$F4</f>
        <v>2550000000</v>
      </c>
      <c r="D20" s="5">
        <f t="shared" si="2"/>
        <v>2639249999.9999995</v>
      </c>
      <c r="E20" s="5">
        <f t="shared" si="2"/>
        <v>2731623749.999999</v>
      </c>
      <c r="F20" s="5">
        <f t="shared" si="2"/>
        <v>2827230581.249999</v>
      </c>
      <c r="G20" s="24">
        <f t="shared" si="2"/>
        <v>2926183651.5937486</v>
      </c>
    </row>
    <row r="21" spans="2:8">
      <c r="B21" s="23" t="s">
        <v>6</v>
      </c>
      <c r="C21" s="5">
        <f t="shared" si="2"/>
        <v>3060000000</v>
      </c>
      <c r="D21" s="5">
        <f t="shared" si="2"/>
        <v>3136499999.9999995</v>
      </c>
      <c r="E21" s="5">
        <f t="shared" si="2"/>
        <v>3214912499.999999</v>
      </c>
      <c r="F21" s="5">
        <f t="shared" si="2"/>
        <v>3295285312.499999</v>
      </c>
      <c r="G21" s="24">
        <f t="shared" si="2"/>
        <v>3377667445.3124986</v>
      </c>
    </row>
    <row r="22" spans="2:8">
      <c r="B22" s="23" t="s">
        <v>7</v>
      </c>
      <c r="C22" s="5">
        <f t="shared" si="2"/>
        <v>5670000000</v>
      </c>
      <c r="D22" s="5">
        <f t="shared" si="2"/>
        <v>5925150000</v>
      </c>
      <c r="E22" s="5">
        <f t="shared" si="2"/>
        <v>6191781750</v>
      </c>
      <c r="F22" s="5">
        <f t="shared" si="2"/>
        <v>6470411928.749999</v>
      </c>
      <c r="G22" s="24">
        <f t="shared" si="2"/>
        <v>6761580465.5437489</v>
      </c>
    </row>
    <row r="23" spans="2:8">
      <c r="B23" s="23" t="s">
        <v>8</v>
      </c>
      <c r="C23" s="5">
        <f t="shared" si="2"/>
        <v>3528000000</v>
      </c>
      <c r="D23" s="5">
        <f t="shared" si="2"/>
        <v>3739680000</v>
      </c>
      <c r="E23" s="5">
        <f t="shared" si="2"/>
        <v>3964060800</v>
      </c>
      <c r="F23" s="5">
        <f t="shared" si="2"/>
        <v>4201904448.0000005</v>
      </c>
      <c r="G23" s="24">
        <f t="shared" si="2"/>
        <v>4454018714.8800011</v>
      </c>
    </row>
    <row r="24" spans="2:8" ht="15.75" thickBot="1">
      <c r="B24" s="25" t="s">
        <v>16</v>
      </c>
      <c r="C24" s="26">
        <f>SUM(C20:C23)</f>
        <v>14808000000</v>
      </c>
      <c r="D24" s="26">
        <f t="shared" ref="D24:G24" si="3">SUM(D20:D23)</f>
        <v>15440580000</v>
      </c>
      <c r="E24" s="26">
        <f t="shared" si="3"/>
        <v>16102378799.999998</v>
      </c>
      <c r="F24" s="26">
        <f t="shared" si="3"/>
        <v>16794832270.499996</v>
      </c>
      <c r="G24" s="27">
        <f t="shared" si="3"/>
        <v>17519450277.329998</v>
      </c>
    </row>
    <row r="26" spans="2:8">
      <c r="B26" s="28" t="s">
        <v>21</v>
      </c>
    </row>
    <row r="27" spans="2:8" ht="15.75" thickBot="1"/>
    <row r="28" spans="2:8" ht="15.75" thickBot="1">
      <c r="B28" s="71" t="s">
        <v>22</v>
      </c>
      <c r="C28" s="72"/>
    </row>
    <row r="29" spans="2:8">
      <c r="B29" s="34" t="s">
        <v>27</v>
      </c>
      <c r="C29" s="34" t="s">
        <v>28</v>
      </c>
      <c r="D29" s="33" t="s">
        <v>29</v>
      </c>
      <c r="E29" s="33" t="s">
        <v>30</v>
      </c>
      <c r="F29" s="33" t="s">
        <v>31</v>
      </c>
      <c r="G29" s="33" t="s">
        <v>32</v>
      </c>
      <c r="H29" s="43" t="s">
        <v>33</v>
      </c>
    </row>
    <row r="30" spans="2:8">
      <c r="B30" s="3" t="s">
        <v>5</v>
      </c>
      <c r="C30" s="5">
        <v>3800000</v>
      </c>
      <c r="D30" s="5">
        <v>85</v>
      </c>
      <c r="E30" s="5">
        <f>C30*(D30/100)</f>
        <v>3230000</v>
      </c>
      <c r="F30" s="5">
        <f>E30-(E30*0.035)</f>
        <v>3116950</v>
      </c>
      <c r="G30" s="5">
        <f>F30-(F30*0.021)</f>
        <v>3051494.05</v>
      </c>
      <c r="H30" s="44">
        <f>G30</f>
        <v>3051494.05</v>
      </c>
    </row>
    <row r="31" spans="2:8">
      <c r="B31" s="3" t="s">
        <v>6</v>
      </c>
      <c r="C31" s="5">
        <v>3800000</v>
      </c>
      <c r="D31" s="5">
        <v>87</v>
      </c>
      <c r="E31" s="5">
        <f t="shared" ref="E31:E33" si="4">C31*(D31/100)</f>
        <v>3306000</v>
      </c>
      <c r="F31" s="5">
        <f t="shared" ref="F31:F33" si="5">E31-(E31*0.035)</f>
        <v>3190290</v>
      </c>
      <c r="G31" s="5">
        <f t="shared" ref="G31:G33" si="6">F31-(F31*0.021)</f>
        <v>3123293.91</v>
      </c>
      <c r="H31" s="44">
        <f t="shared" ref="H31:H33" si="7">G31</f>
        <v>3123293.91</v>
      </c>
    </row>
    <row r="32" spans="2:8">
      <c r="B32" s="3" t="s">
        <v>7</v>
      </c>
      <c r="C32" s="5">
        <v>3800000</v>
      </c>
      <c r="D32" s="5">
        <v>83</v>
      </c>
      <c r="E32" s="5">
        <f t="shared" si="4"/>
        <v>3154000</v>
      </c>
      <c r="F32" s="5">
        <f t="shared" si="5"/>
        <v>3043610</v>
      </c>
      <c r="G32" s="5">
        <f t="shared" si="6"/>
        <v>2979694.19</v>
      </c>
      <c r="H32" s="44">
        <f t="shared" si="7"/>
        <v>2979694.19</v>
      </c>
    </row>
    <row r="33" spans="2:8">
      <c r="B33" s="3" t="s">
        <v>8</v>
      </c>
      <c r="C33" s="5">
        <v>3800000</v>
      </c>
      <c r="D33" s="5">
        <v>89</v>
      </c>
      <c r="E33" s="5">
        <f t="shared" si="4"/>
        <v>3382000</v>
      </c>
      <c r="F33" s="5">
        <f t="shared" si="5"/>
        <v>3263630</v>
      </c>
      <c r="G33" s="5">
        <f t="shared" si="6"/>
        <v>3195093.77</v>
      </c>
      <c r="H33" s="44">
        <f t="shared" si="7"/>
        <v>3195093.77</v>
      </c>
    </row>
    <row r="34" spans="2:8" ht="15.75" thickBot="1">
      <c r="B34" s="32"/>
      <c r="C34" s="36"/>
      <c r="H34" s="45"/>
    </row>
    <row r="35" spans="2:8" ht="15.75" thickBot="1">
      <c r="B35" s="71" t="s">
        <v>23</v>
      </c>
      <c r="C35" s="72"/>
      <c r="H35" s="45"/>
    </row>
    <row r="36" spans="2:8">
      <c r="B36" s="34" t="s">
        <v>27</v>
      </c>
      <c r="C36" s="34" t="s">
        <v>28</v>
      </c>
      <c r="D36" s="33" t="s">
        <v>29</v>
      </c>
      <c r="E36" s="33" t="s">
        <v>30</v>
      </c>
      <c r="F36" s="33" t="s">
        <v>31</v>
      </c>
      <c r="G36" s="33" t="s">
        <v>32</v>
      </c>
      <c r="H36" s="43" t="s">
        <v>33</v>
      </c>
    </row>
    <row r="37" spans="2:8">
      <c r="B37" s="3" t="s">
        <v>5</v>
      </c>
      <c r="C37" s="5">
        <v>3950000</v>
      </c>
      <c r="D37" s="5">
        <v>85</v>
      </c>
      <c r="E37" s="5">
        <f>C37*(D37/100)</f>
        <v>3357500</v>
      </c>
      <c r="F37" s="5">
        <f>E37-(E37*0.035)</f>
        <v>3239987.5</v>
      </c>
      <c r="G37" s="5">
        <f>F37-(F37*0.021)</f>
        <v>3171947.7625000002</v>
      </c>
      <c r="H37" s="44">
        <f>G37</f>
        <v>3171947.7625000002</v>
      </c>
    </row>
    <row r="38" spans="2:8">
      <c r="B38" s="3" t="s">
        <v>6</v>
      </c>
      <c r="C38" s="5">
        <v>3950000</v>
      </c>
      <c r="D38" s="5">
        <v>87</v>
      </c>
      <c r="E38" s="5">
        <f t="shared" ref="E38:E40" si="8">C38*(D38/100)</f>
        <v>3436500</v>
      </c>
      <c r="F38" s="5">
        <f t="shared" ref="F38:F40" si="9">E38-(E38*0.035)</f>
        <v>3316222.5</v>
      </c>
      <c r="G38" s="5">
        <f t="shared" ref="G38:G40" si="10">F38-(F38*0.021)</f>
        <v>3246581.8275000001</v>
      </c>
      <c r="H38" s="44">
        <f t="shared" ref="H38:H40" si="11">G38</f>
        <v>3246581.8275000001</v>
      </c>
    </row>
    <row r="39" spans="2:8">
      <c r="B39" s="3" t="s">
        <v>7</v>
      </c>
      <c r="C39" s="5">
        <v>3950000</v>
      </c>
      <c r="D39" s="5">
        <v>83</v>
      </c>
      <c r="E39" s="5">
        <f t="shared" si="8"/>
        <v>3278500</v>
      </c>
      <c r="F39" s="5">
        <f t="shared" si="9"/>
        <v>3163752.5</v>
      </c>
      <c r="G39" s="5">
        <f t="shared" si="10"/>
        <v>3097313.6974999998</v>
      </c>
      <c r="H39" s="44">
        <f t="shared" si="11"/>
        <v>3097313.6974999998</v>
      </c>
    </row>
    <row r="40" spans="2:8">
      <c r="B40" s="3" t="s">
        <v>8</v>
      </c>
      <c r="C40" s="5">
        <v>3950000</v>
      </c>
      <c r="D40" s="5">
        <v>89</v>
      </c>
      <c r="E40" s="5">
        <f t="shared" si="8"/>
        <v>3515500</v>
      </c>
      <c r="F40" s="5">
        <f t="shared" si="9"/>
        <v>3392457.5</v>
      </c>
      <c r="G40" s="5">
        <f t="shared" si="10"/>
        <v>3321215.8925000001</v>
      </c>
      <c r="H40" s="44">
        <f t="shared" si="11"/>
        <v>3321215.8925000001</v>
      </c>
    </row>
    <row r="41" spans="2:8" ht="15.75" thickBot="1">
      <c r="B41" s="38"/>
      <c r="C41" s="37"/>
      <c r="D41" s="37"/>
      <c r="E41" s="37"/>
      <c r="F41" s="37"/>
      <c r="G41" s="37"/>
      <c r="H41" s="46"/>
    </row>
    <row r="42" spans="2:8" ht="15.75" thickBot="1">
      <c r="B42" s="71" t="s">
        <v>24</v>
      </c>
      <c r="C42" s="72"/>
      <c r="H42" s="45"/>
    </row>
    <row r="43" spans="2:8">
      <c r="B43" s="34" t="s">
        <v>27</v>
      </c>
      <c r="C43" s="34" t="s">
        <v>28</v>
      </c>
      <c r="D43" s="33" t="s">
        <v>29</v>
      </c>
      <c r="E43" s="33" t="s">
        <v>30</v>
      </c>
      <c r="F43" s="33" t="s">
        <v>31</v>
      </c>
      <c r="G43" s="33" t="s">
        <v>32</v>
      </c>
      <c r="H43" s="43" t="s">
        <v>33</v>
      </c>
    </row>
    <row r="44" spans="2:8">
      <c r="B44" s="3" t="s">
        <v>5</v>
      </c>
      <c r="C44" s="5">
        <v>3600000</v>
      </c>
      <c r="D44" s="5">
        <v>85</v>
      </c>
      <c r="E44" s="5">
        <f>C44*(D44/100)</f>
        <v>3060000</v>
      </c>
      <c r="F44" s="5">
        <f>E44-(E44*0.035)</f>
        <v>2952900</v>
      </c>
      <c r="G44" s="5">
        <f>F44-(F44*0.021)</f>
        <v>2890889.1</v>
      </c>
      <c r="H44" s="44">
        <f>G44</f>
        <v>2890889.1</v>
      </c>
    </row>
    <row r="45" spans="2:8">
      <c r="B45" s="3" t="s">
        <v>6</v>
      </c>
      <c r="C45" s="5">
        <v>3600000</v>
      </c>
      <c r="D45" s="5">
        <v>87</v>
      </c>
      <c r="E45" s="5">
        <f t="shared" ref="E45:E47" si="12">C45*(D45/100)</f>
        <v>3132000</v>
      </c>
      <c r="F45" s="5">
        <f t="shared" ref="F45:F47" si="13">E45-(E45*0.035)</f>
        <v>3022380</v>
      </c>
      <c r="G45" s="5">
        <f t="shared" ref="G45:G47" si="14">F45-(F45*0.021)</f>
        <v>2958910.02</v>
      </c>
      <c r="H45" s="44">
        <f t="shared" ref="H45:H47" si="15">G45</f>
        <v>2958910.02</v>
      </c>
    </row>
    <row r="46" spans="2:8">
      <c r="B46" s="3" t="s">
        <v>7</v>
      </c>
      <c r="C46" s="5">
        <v>3600000</v>
      </c>
      <c r="D46" s="5">
        <v>83</v>
      </c>
      <c r="E46" s="5">
        <f t="shared" si="12"/>
        <v>2988000</v>
      </c>
      <c r="F46" s="5">
        <f t="shared" si="13"/>
        <v>2883420</v>
      </c>
      <c r="G46" s="5">
        <f t="shared" si="14"/>
        <v>2822868.18</v>
      </c>
      <c r="H46" s="44">
        <f t="shared" si="15"/>
        <v>2822868.18</v>
      </c>
    </row>
    <row r="47" spans="2:8">
      <c r="B47" s="3" t="s">
        <v>8</v>
      </c>
      <c r="C47" s="5">
        <v>3600000</v>
      </c>
      <c r="D47" s="5">
        <v>89</v>
      </c>
      <c r="E47" s="5">
        <f t="shared" si="12"/>
        <v>3204000</v>
      </c>
      <c r="F47" s="5">
        <f t="shared" si="13"/>
        <v>3091860</v>
      </c>
      <c r="G47" s="5">
        <f t="shared" si="14"/>
        <v>3026930.94</v>
      </c>
      <c r="H47" s="44">
        <f t="shared" si="15"/>
        <v>3026930.94</v>
      </c>
    </row>
    <row r="48" spans="2:8">
      <c r="H48" s="45"/>
    </row>
    <row r="49" spans="2:8" ht="15.75" thickBot="1">
      <c r="H49" s="45"/>
    </row>
    <row r="50" spans="2:8" ht="15.75" thickBot="1">
      <c r="B50" s="71" t="s">
        <v>25</v>
      </c>
      <c r="C50" s="72"/>
      <c r="H50" s="45"/>
    </row>
    <row r="51" spans="2:8">
      <c r="B51" s="34" t="s">
        <v>27</v>
      </c>
      <c r="C51" s="34" t="s">
        <v>28</v>
      </c>
      <c r="D51" s="33" t="s">
        <v>29</v>
      </c>
      <c r="E51" s="33" t="s">
        <v>30</v>
      </c>
      <c r="F51" s="33" t="s">
        <v>31</v>
      </c>
      <c r="G51" s="33" t="s">
        <v>32</v>
      </c>
      <c r="H51" s="43" t="s">
        <v>33</v>
      </c>
    </row>
    <row r="52" spans="2:8">
      <c r="B52" s="3" t="s">
        <v>5</v>
      </c>
      <c r="C52" s="5">
        <v>3250000</v>
      </c>
      <c r="D52" s="5">
        <v>85</v>
      </c>
      <c r="E52" s="5">
        <f>C52*(D52/100)</f>
        <v>2762500</v>
      </c>
      <c r="F52" s="5">
        <f>E52-(E52*0.035)</f>
        <v>2665812.5</v>
      </c>
      <c r="G52" s="5">
        <f>F52-(F52*0.021)</f>
        <v>2609830.4375</v>
      </c>
      <c r="H52" s="44">
        <f>G52</f>
        <v>2609830.4375</v>
      </c>
    </row>
    <row r="53" spans="2:8">
      <c r="B53" s="3" t="s">
        <v>6</v>
      </c>
      <c r="C53" s="5">
        <v>3250000</v>
      </c>
      <c r="D53" s="5">
        <v>87</v>
      </c>
      <c r="E53" s="5">
        <f t="shared" ref="E53:E55" si="16">C53*(D53/100)</f>
        <v>2827500</v>
      </c>
      <c r="F53" s="5">
        <f t="shared" ref="F53:F55" si="17">E53-(E53*0.035)</f>
        <v>2728537.5</v>
      </c>
      <c r="G53" s="5">
        <f t="shared" ref="G53:G55" si="18">F53-(F53*0.021)</f>
        <v>2671238.2124999999</v>
      </c>
      <c r="H53" s="44">
        <f t="shared" ref="H53:H55" si="19">G53</f>
        <v>2671238.2124999999</v>
      </c>
    </row>
    <row r="54" spans="2:8">
      <c r="B54" s="3" t="s">
        <v>7</v>
      </c>
      <c r="C54" s="5">
        <v>3250000</v>
      </c>
      <c r="D54" s="5">
        <v>83</v>
      </c>
      <c r="E54" s="5">
        <f t="shared" si="16"/>
        <v>2697500</v>
      </c>
      <c r="F54" s="5">
        <f t="shared" si="17"/>
        <v>2603087.5</v>
      </c>
      <c r="G54" s="5">
        <f t="shared" si="18"/>
        <v>2548422.6625000001</v>
      </c>
      <c r="H54" s="44">
        <f t="shared" si="19"/>
        <v>2548422.6625000001</v>
      </c>
    </row>
    <row r="55" spans="2:8">
      <c r="B55" s="3" t="s">
        <v>8</v>
      </c>
      <c r="C55" s="5">
        <v>3250000</v>
      </c>
      <c r="D55" s="5">
        <v>89</v>
      </c>
      <c r="E55" s="5">
        <f t="shared" si="16"/>
        <v>2892500</v>
      </c>
      <c r="F55" s="5">
        <f t="shared" si="17"/>
        <v>2791262.5</v>
      </c>
      <c r="G55" s="5">
        <f t="shared" si="18"/>
        <v>2732645.9874999998</v>
      </c>
      <c r="H55" s="44">
        <f t="shared" si="19"/>
        <v>2732645.9874999998</v>
      </c>
    </row>
    <row r="56" spans="2:8">
      <c r="H56" s="45"/>
    </row>
    <row r="57" spans="2:8" ht="15.75" thickBot="1">
      <c r="H57" s="45"/>
    </row>
    <row r="58" spans="2:8" ht="15.75" thickBot="1">
      <c r="B58" s="71" t="s">
        <v>26</v>
      </c>
      <c r="C58" s="72"/>
      <c r="H58" s="45"/>
    </row>
    <row r="59" spans="2:8">
      <c r="B59" s="34" t="s">
        <v>27</v>
      </c>
      <c r="C59" s="34" t="s">
        <v>28</v>
      </c>
      <c r="D59" s="33" t="s">
        <v>29</v>
      </c>
      <c r="E59" s="33" t="s">
        <v>30</v>
      </c>
      <c r="F59" s="33" t="s">
        <v>31</v>
      </c>
      <c r="G59" s="33" t="s">
        <v>32</v>
      </c>
      <c r="H59" s="43" t="s">
        <v>33</v>
      </c>
    </row>
    <row r="60" spans="2:8">
      <c r="B60" s="3" t="s">
        <v>5</v>
      </c>
      <c r="C60" s="5">
        <v>3450000</v>
      </c>
      <c r="D60" s="5">
        <v>85</v>
      </c>
      <c r="E60" s="5">
        <f>C60*(D60/100)</f>
        <v>2932500</v>
      </c>
      <c r="F60" s="5">
        <f>E60-(E60*0.035)</f>
        <v>2829862.5</v>
      </c>
      <c r="G60" s="5">
        <f>F60-(F60*0.021)</f>
        <v>2770435.3875000002</v>
      </c>
      <c r="H60" s="44">
        <f>G60</f>
        <v>2770435.3875000002</v>
      </c>
    </row>
    <row r="61" spans="2:8">
      <c r="B61" s="3" t="s">
        <v>6</v>
      </c>
      <c r="C61" s="5">
        <v>3450000</v>
      </c>
      <c r="D61" s="5">
        <v>87</v>
      </c>
      <c r="E61" s="5">
        <f t="shared" ref="E61:E63" si="20">C61*(D61/100)</f>
        <v>3001500</v>
      </c>
      <c r="F61" s="5">
        <f t="shared" ref="F61:F63" si="21">E61-(E61*0.035)</f>
        <v>2896447.5</v>
      </c>
      <c r="G61" s="5">
        <f t="shared" ref="G61:G63" si="22">F61-(F61*0.021)</f>
        <v>2835622.1025</v>
      </c>
      <c r="H61" s="44">
        <f t="shared" ref="H61:H63" si="23">G61</f>
        <v>2835622.1025</v>
      </c>
    </row>
    <row r="62" spans="2:8">
      <c r="B62" s="3" t="s">
        <v>7</v>
      </c>
      <c r="C62" s="5">
        <v>3450000</v>
      </c>
      <c r="D62" s="5">
        <v>83</v>
      </c>
      <c r="E62" s="5">
        <f t="shared" si="20"/>
        <v>2863500</v>
      </c>
      <c r="F62" s="5">
        <f t="shared" si="21"/>
        <v>2763277.5</v>
      </c>
      <c r="G62" s="5">
        <f t="shared" si="22"/>
        <v>2705248.6724999999</v>
      </c>
      <c r="H62" s="44">
        <f t="shared" si="23"/>
        <v>2705248.6724999999</v>
      </c>
    </row>
    <row r="63" spans="2:8">
      <c r="B63" s="3" t="s">
        <v>8</v>
      </c>
      <c r="C63" s="5">
        <v>3450000</v>
      </c>
      <c r="D63" s="5">
        <v>89</v>
      </c>
      <c r="E63" s="5">
        <f t="shared" si="20"/>
        <v>3070500</v>
      </c>
      <c r="F63" s="5">
        <f t="shared" si="21"/>
        <v>2963032.5</v>
      </c>
      <c r="G63" s="5">
        <f t="shared" si="22"/>
        <v>2900808.8174999999</v>
      </c>
      <c r="H63" s="44">
        <f t="shared" si="23"/>
        <v>2900808.8174999999</v>
      </c>
    </row>
    <row r="66" spans="2:18" ht="15.75" thickBot="1"/>
    <row r="67" spans="2:18" ht="15.75" thickBot="1">
      <c r="B67" s="73" t="s">
        <v>22</v>
      </c>
      <c r="C67" s="74"/>
      <c r="D67" s="66" t="s">
        <v>9</v>
      </c>
      <c r="E67" s="66"/>
      <c r="F67" s="66"/>
      <c r="G67" s="66" t="s">
        <v>10</v>
      </c>
      <c r="H67" s="66"/>
      <c r="I67" s="66"/>
      <c r="J67" s="63" t="s">
        <v>11</v>
      </c>
      <c r="K67" s="64"/>
      <c r="L67" s="65"/>
      <c r="M67" s="63" t="s">
        <v>12</v>
      </c>
      <c r="N67" s="64"/>
      <c r="O67" s="65"/>
      <c r="P67" s="63" t="s">
        <v>13</v>
      </c>
      <c r="Q67" s="64"/>
      <c r="R67" s="65"/>
    </row>
    <row r="68" spans="2:18">
      <c r="B68" s="29" t="s">
        <v>27</v>
      </c>
      <c r="C68" s="30"/>
      <c r="D68" s="47" t="s">
        <v>36</v>
      </c>
      <c r="E68" s="47" t="s">
        <v>34</v>
      </c>
      <c r="F68" s="48" t="s">
        <v>35</v>
      </c>
      <c r="G68" s="47" t="s">
        <v>36</v>
      </c>
      <c r="H68" s="47" t="s">
        <v>34</v>
      </c>
      <c r="I68" s="48" t="s">
        <v>35</v>
      </c>
      <c r="J68" s="47" t="s">
        <v>36</v>
      </c>
      <c r="K68" s="47" t="s">
        <v>34</v>
      </c>
      <c r="L68" s="48" t="s">
        <v>35</v>
      </c>
      <c r="M68" s="47" t="s">
        <v>36</v>
      </c>
      <c r="N68" s="47" t="s">
        <v>34</v>
      </c>
      <c r="O68" s="48" t="s">
        <v>35</v>
      </c>
      <c r="P68" s="47" t="s">
        <v>36</v>
      </c>
      <c r="Q68" s="47" t="s">
        <v>34</v>
      </c>
      <c r="R68" s="48" t="s">
        <v>35</v>
      </c>
    </row>
    <row r="69" spans="2:18">
      <c r="B69" s="39" t="s">
        <v>5</v>
      </c>
      <c r="C69" s="37"/>
      <c r="D69" s="33">
        <v>2</v>
      </c>
      <c r="E69" s="33">
        <v>1</v>
      </c>
      <c r="F69" s="44">
        <f>H30*D69*E69</f>
        <v>6102988.0999999996</v>
      </c>
      <c r="G69" s="33">
        <v>2</v>
      </c>
      <c r="H69" s="33">
        <v>1</v>
      </c>
      <c r="I69" s="44">
        <f>H30*G69*H69</f>
        <v>6102988.0999999996</v>
      </c>
      <c r="J69" s="33">
        <v>2</v>
      </c>
      <c r="K69" s="33">
        <v>1</v>
      </c>
      <c r="L69" s="44">
        <f>$H30*J69*K69</f>
        <v>6102988.0999999996</v>
      </c>
      <c r="M69" s="33">
        <v>2</v>
      </c>
      <c r="N69" s="33">
        <v>1</v>
      </c>
      <c r="O69" s="44">
        <f>$H30*M69*N69</f>
        <v>6102988.0999999996</v>
      </c>
      <c r="P69" s="33">
        <v>2</v>
      </c>
      <c r="Q69" s="33">
        <v>1</v>
      </c>
      <c r="R69" s="44">
        <f>$H30*P69*Q69</f>
        <v>6102988.0999999996</v>
      </c>
    </row>
    <row r="70" spans="2:18">
      <c r="B70" s="39" t="s">
        <v>6</v>
      </c>
      <c r="C70" s="37"/>
      <c r="D70" s="33">
        <v>2</v>
      </c>
      <c r="E70" s="33">
        <v>1</v>
      </c>
      <c r="F70" s="44">
        <f>D70*H31*E70</f>
        <v>6246587.8200000003</v>
      </c>
      <c r="G70" s="33">
        <v>2</v>
      </c>
      <c r="H70" s="33">
        <v>1</v>
      </c>
      <c r="I70" s="44">
        <f t="shared" ref="I70:I72" si="24">H31*G70*H70</f>
        <v>6246587.8200000003</v>
      </c>
      <c r="J70" s="33">
        <v>2</v>
      </c>
      <c r="K70" s="33">
        <v>1</v>
      </c>
      <c r="L70" s="44">
        <f t="shared" ref="L70:L72" si="25">$H31*J70*K70</f>
        <v>6246587.8200000003</v>
      </c>
      <c r="M70" s="33">
        <v>2</v>
      </c>
      <c r="N70" s="33">
        <v>1</v>
      </c>
      <c r="O70" s="44">
        <f t="shared" ref="O70:O72" si="26">$H31*M70*N70</f>
        <v>6246587.8200000003</v>
      </c>
      <c r="P70" s="33">
        <v>2</v>
      </c>
      <c r="Q70" s="33">
        <v>1</v>
      </c>
      <c r="R70" s="44">
        <f t="shared" ref="R70:R72" si="27">$H31*P70*Q70</f>
        <v>6246587.8200000003</v>
      </c>
    </row>
    <row r="71" spans="2:18">
      <c r="B71" s="39" t="s">
        <v>7</v>
      </c>
      <c r="C71" s="37"/>
      <c r="D71" s="33">
        <v>2</v>
      </c>
      <c r="E71" s="33">
        <v>1</v>
      </c>
      <c r="F71" s="44">
        <f>D71*H32*E71</f>
        <v>5959388.3799999999</v>
      </c>
      <c r="G71" s="33">
        <v>2</v>
      </c>
      <c r="H71" s="33">
        <v>1</v>
      </c>
      <c r="I71" s="44">
        <f t="shared" si="24"/>
        <v>5959388.3799999999</v>
      </c>
      <c r="J71" s="33">
        <v>2</v>
      </c>
      <c r="K71" s="33">
        <v>1</v>
      </c>
      <c r="L71" s="44">
        <f t="shared" si="25"/>
        <v>5959388.3799999999</v>
      </c>
      <c r="M71" s="33">
        <v>2</v>
      </c>
      <c r="N71" s="33">
        <v>2</v>
      </c>
      <c r="O71" s="44">
        <f t="shared" si="26"/>
        <v>11918776.76</v>
      </c>
      <c r="P71" s="33">
        <v>2</v>
      </c>
      <c r="Q71" s="33">
        <v>2</v>
      </c>
      <c r="R71" s="44">
        <f t="shared" si="27"/>
        <v>11918776.76</v>
      </c>
    </row>
    <row r="72" spans="2:18" ht="15.75" thickBot="1">
      <c r="B72" s="41" t="s">
        <v>8</v>
      </c>
      <c r="C72" s="49"/>
      <c r="D72" s="33">
        <v>2</v>
      </c>
      <c r="E72" s="33">
        <v>1</v>
      </c>
      <c r="F72" s="44">
        <f>D72*H33*E72</f>
        <v>6390187.54</v>
      </c>
      <c r="G72" s="33">
        <v>2</v>
      </c>
      <c r="H72" s="33">
        <v>1</v>
      </c>
      <c r="I72" s="44">
        <f t="shared" si="24"/>
        <v>6390187.54</v>
      </c>
      <c r="J72" s="33">
        <v>2</v>
      </c>
      <c r="K72" s="33">
        <v>1</v>
      </c>
      <c r="L72" s="44">
        <f t="shared" si="25"/>
        <v>6390187.54</v>
      </c>
      <c r="M72" s="33">
        <v>2</v>
      </c>
      <c r="N72" s="33">
        <v>1</v>
      </c>
      <c r="O72" s="44">
        <f t="shared" si="26"/>
        <v>6390187.54</v>
      </c>
      <c r="P72" s="33">
        <v>2</v>
      </c>
      <c r="Q72" s="33">
        <v>1</v>
      </c>
      <c r="R72" s="44">
        <f t="shared" si="27"/>
        <v>6390187.54</v>
      </c>
    </row>
    <row r="73" spans="2:18" ht="15.75" thickBot="1">
      <c r="B73" s="68" t="s">
        <v>23</v>
      </c>
      <c r="C73" s="69"/>
      <c r="D73" s="66" t="s">
        <v>9</v>
      </c>
      <c r="E73" s="66"/>
      <c r="F73" s="66"/>
      <c r="G73" s="66" t="str">
        <f>G67</f>
        <v>Año 2</v>
      </c>
      <c r="H73" s="66"/>
      <c r="I73" s="66"/>
      <c r="J73" s="66" t="s">
        <v>11</v>
      </c>
      <c r="K73" s="66"/>
      <c r="L73" s="66"/>
      <c r="M73" s="66" t="str">
        <f>M67</f>
        <v>Año 4</v>
      </c>
      <c r="N73" s="66"/>
      <c r="O73" s="66"/>
      <c r="P73" s="66" t="str">
        <f>P67</f>
        <v>Año 5</v>
      </c>
      <c r="Q73" s="66"/>
      <c r="R73" s="66"/>
    </row>
    <row r="74" spans="2:18">
      <c r="B74" s="29" t="s">
        <v>27</v>
      </c>
      <c r="C74" s="31"/>
      <c r="D74" s="47" t="s">
        <v>36</v>
      </c>
      <c r="E74" s="47" t="s">
        <v>34</v>
      </c>
      <c r="F74" s="48" t="s">
        <v>35</v>
      </c>
      <c r="G74" s="47" t="s">
        <v>36</v>
      </c>
      <c r="H74" s="47" t="s">
        <v>34</v>
      </c>
      <c r="I74" s="48" t="s">
        <v>35</v>
      </c>
      <c r="J74" s="47" t="s">
        <v>36</v>
      </c>
      <c r="K74" s="47" t="s">
        <v>34</v>
      </c>
      <c r="L74" s="48" t="s">
        <v>35</v>
      </c>
      <c r="M74" s="47" t="s">
        <v>36</v>
      </c>
      <c r="N74" s="47" t="s">
        <v>34</v>
      </c>
      <c r="O74" s="48" t="s">
        <v>35</v>
      </c>
      <c r="P74" s="47" t="s">
        <v>36</v>
      </c>
      <c r="Q74" s="47" t="s">
        <v>34</v>
      </c>
      <c r="R74" s="48" t="s">
        <v>35</v>
      </c>
    </row>
    <row r="75" spans="2:18">
      <c r="B75" s="39" t="s">
        <v>5</v>
      </c>
      <c r="C75" s="40"/>
      <c r="D75" s="33">
        <v>2</v>
      </c>
      <c r="E75" s="33">
        <v>1</v>
      </c>
      <c r="F75" s="44">
        <f>D75*H37*E75</f>
        <v>6343895.5250000004</v>
      </c>
      <c r="G75" s="33">
        <v>2</v>
      </c>
      <c r="H75" s="33">
        <v>1</v>
      </c>
      <c r="I75" s="44">
        <f>G75*H37*H75</f>
        <v>6343895.5250000004</v>
      </c>
      <c r="J75" s="33">
        <v>2</v>
      </c>
      <c r="K75" s="33">
        <v>1</v>
      </c>
      <c r="L75" s="44">
        <f>J75*$H37*K75</f>
        <v>6343895.5250000004</v>
      </c>
      <c r="M75" s="33">
        <v>2</v>
      </c>
      <c r="N75" s="33">
        <v>1</v>
      </c>
      <c r="O75" s="44">
        <f>M75*$H37*N75</f>
        <v>6343895.5250000004</v>
      </c>
      <c r="P75" s="33">
        <v>2</v>
      </c>
      <c r="Q75" s="33">
        <v>1</v>
      </c>
      <c r="R75" s="44">
        <f>P75*$H37*Q75</f>
        <v>6343895.5250000004</v>
      </c>
    </row>
    <row r="76" spans="2:18">
      <c r="B76" s="39" t="s">
        <v>6</v>
      </c>
      <c r="C76" s="40"/>
      <c r="D76" s="33">
        <v>2</v>
      </c>
      <c r="E76" s="33">
        <v>1</v>
      </c>
      <c r="F76" s="44">
        <f t="shared" ref="F76:F78" si="28">D76*H38*E76</f>
        <v>6493163.6550000003</v>
      </c>
      <c r="G76" s="33">
        <v>2</v>
      </c>
      <c r="H76" s="33">
        <v>1</v>
      </c>
      <c r="I76" s="44">
        <f t="shared" ref="I76:I78" si="29">G76*H38*H76</f>
        <v>6493163.6550000003</v>
      </c>
      <c r="J76" s="33">
        <v>2</v>
      </c>
      <c r="K76" s="33">
        <v>1</v>
      </c>
      <c r="L76" s="44">
        <f t="shared" ref="L76:L78" si="30">J76*$H38*K76</f>
        <v>6493163.6550000003</v>
      </c>
      <c r="M76" s="33">
        <v>2</v>
      </c>
      <c r="N76" s="33">
        <v>1</v>
      </c>
      <c r="O76" s="44">
        <f t="shared" ref="O76:O78" si="31">M76*$H38*N76</f>
        <v>6493163.6550000003</v>
      </c>
      <c r="P76" s="33">
        <v>2</v>
      </c>
      <c r="Q76" s="33">
        <v>1</v>
      </c>
      <c r="R76" s="44">
        <f t="shared" ref="R76:R78" si="32">P76*$H38*Q76</f>
        <v>6493163.6550000003</v>
      </c>
    </row>
    <row r="77" spans="2:18">
      <c r="B77" s="39" t="s">
        <v>7</v>
      </c>
      <c r="C77" s="40"/>
      <c r="D77" s="33">
        <v>2</v>
      </c>
      <c r="E77" s="33">
        <v>1</v>
      </c>
      <c r="F77" s="44">
        <f t="shared" si="28"/>
        <v>6194627.3949999996</v>
      </c>
      <c r="G77" s="33">
        <v>2</v>
      </c>
      <c r="H77" s="33">
        <v>1</v>
      </c>
      <c r="I77" s="44">
        <f t="shared" si="29"/>
        <v>6194627.3949999996</v>
      </c>
      <c r="J77" s="33">
        <v>2</v>
      </c>
      <c r="K77" s="33">
        <v>1</v>
      </c>
      <c r="L77" s="44">
        <f t="shared" si="30"/>
        <v>6194627.3949999996</v>
      </c>
      <c r="M77" s="33">
        <v>2</v>
      </c>
      <c r="N77" s="33">
        <v>2</v>
      </c>
      <c r="O77" s="44">
        <f t="shared" si="31"/>
        <v>12389254.789999999</v>
      </c>
      <c r="P77" s="33">
        <v>2</v>
      </c>
      <c r="Q77" s="33">
        <v>2</v>
      </c>
      <c r="R77" s="44">
        <f t="shared" si="32"/>
        <v>12389254.789999999</v>
      </c>
    </row>
    <row r="78" spans="2:18" ht="15.75" thickBot="1">
      <c r="B78" s="41" t="s">
        <v>8</v>
      </c>
      <c r="C78" s="42"/>
      <c r="D78" s="50">
        <v>2</v>
      </c>
      <c r="E78" s="50">
        <v>1</v>
      </c>
      <c r="F78" s="51">
        <f t="shared" si="28"/>
        <v>6642431.7850000001</v>
      </c>
      <c r="G78" s="50">
        <v>2</v>
      </c>
      <c r="H78" s="50">
        <v>1</v>
      </c>
      <c r="I78" s="44">
        <f t="shared" si="29"/>
        <v>6642431.7850000001</v>
      </c>
      <c r="J78" s="50">
        <v>2</v>
      </c>
      <c r="K78" s="50">
        <v>1</v>
      </c>
      <c r="L78" s="44">
        <f t="shared" si="30"/>
        <v>6642431.7850000001</v>
      </c>
      <c r="M78" s="50">
        <v>2</v>
      </c>
      <c r="N78" s="50">
        <v>1</v>
      </c>
      <c r="O78" s="44">
        <f t="shared" si="31"/>
        <v>6642431.7850000001</v>
      </c>
      <c r="P78" s="50">
        <v>2</v>
      </c>
      <c r="Q78" s="50">
        <v>1</v>
      </c>
      <c r="R78" s="44">
        <f t="shared" si="32"/>
        <v>6642431.7850000001</v>
      </c>
    </row>
    <row r="79" spans="2:18" ht="15.75" thickBot="1">
      <c r="B79" s="68" t="s">
        <v>24</v>
      </c>
      <c r="C79" s="70"/>
      <c r="D79" s="63" t="s">
        <v>9</v>
      </c>
      <c r="E79" s="64"/>
      <c r="F79" s="65"/>
      <c r="G79" s="63" t="str">
        <f>G73</f>
        <v>Año 2</v>
      </c>
      <c r="H79" s="64"/>
      <c r="I79" s="65"/>
      <c r="J79" s="66" t="s">
        <v>11</v>
      </c>
      <c r="K79" s="66"/>
      <c r="L79" s="66"/>
      <c r="M79" s="66" t="str">
        <f>M67</f>
        <v>Año 4</v>
      </c>
      <c r="N79" s="66"/>
      <c r="O79" s="66"/>
      <c r="P79" s="66" t="str">
        <f>P67</f>
        <v>Año 5</v>
      </c>
      <c r="Q79" s="66"/>
      <c r="R79" s="66"/>
    </row>
    <row r="80" spans="2:18">
      <c r="B80" s="29" t="s">
        <v>27</v>
      </c>
      <c r="C80" s="31"/>
      <c r="D80" s="52" t="s">
        <v>36</v>
      </c>
      <c r="E80" s="52" t="s">
        <v>34</v>
      </c>
      <c r="F80" s="53" t="s">
        <v>35</v>
      </c>
      <c r="G80" s="52" t="s">
        <v>36</v>
      </c>
      <c r="H80" s="52" t="s">
        <v>34</v>
      </c>
      <c r="I80" s="53" t="s">
        <v>35</v>
      </c>
      <c r="J80" s="52" t="s">
        <v>36</v>
      </c>
      <c r="K80" s="52" t="s">
        <v>34</v>
      </c>
      <c r="L80" s="53" t="s">
        <v>35</v>
      </c>
      <c r="M80" s="52" t="s">
        <v>36</v>
      </c>
      <c r="N80" s="52" t="s">
        <v>34</v>
      </c>
      <c r="O80" s="53" t="s">
        <v>35</v>
      </c>
      <c r="P80" s="52" t="s">
        <v>36</v>
      </c>
      <c r="Q80" s="52" t="s">
        <v>34</v>
      </c>
      <c r="R80" s="53" t="s">
        <v>35</v>
      </c>
    </row>
    <row r="81" spans="2:18">
      <c r="B81" s="39" t="s">
        <v>5</v>
      </c>
      <c r="C81" s="40"/>
      <c r="D81" s="33">
        <v>2</v>
      </c>
      <c r="E81" s="33">
        <v>1</v>
      </c>
      <c r="F81" s="44">
        <f>D81*H44*E81</f>
        <v>5781778.2000000002</v>
      </c>
      <c r="G81" s="33">
        <v>2</v>
      </c>
      <c r="H81" s="33">
        <v>1</v>
      </c>
      <c r="I81" s="44">
        <f>G81*H44*H81</f>
        <v>5781778.2000000002</v>
      </c>
      <c r="J81" s="33">
        <v>2</v>
      </c>
      <c r="K81" s="33">
        <v>1</v>
      </c>
      <c r="L81" s="44">
        <f>J81*$H44*K81</f>
        <v>5781778.2000000002</v>
      </c>
      <c r="M81" s="33">
        <v>2</v>
      </c>
      <c r="N81" s="33">
        <v>1</v>
      </c>
      <c r="O81" s="44">
        <f>M81*$H44*N81</f>
        <v>5781778.2000000002</v>
      </c>
      <c r="P81" s="33">
        <v>2</v>
      </c>
      <c r="Q81" s="33">
        <v>1</v>
      </c>
      <c r="R81" s="44">
        <f>P81*$H44*Q81</f>
        <v>5781778.2000000002</v>
      </c>
    </row>
    <row r="82" spans="2:18">
      <c r="B82" s="39" t="s">
        <v>6</v>
      </c>
      <c r="C82" s="40"/>
      <c r="D82" s="33">
        <v>2</v>
      </c>
      <c r="E82" s="33">
        <v>1</v>
      </c>
      <c r="F82" s="44">
        <f t="shared" ref="F82:F84" si="33">D82*H45*E82</f>
        <v>5917820.04</v>
      </c>
      <c r="G82" s="33">
        <v>2</v>
      </c>
      <c r="H82" s="33">
        <v>1</v>
      </c>
      <c r="I82" s="44">
        <f t="shared" ref="I82:I84" si="34">G82*H45*H82</f>
        <v>5917820.04</v>
      </c>
      <c r="J82" s="33">
        <v>2</v>
      </c>
      <c r="K82" s="33">
        <v>1</v>
      </c>
      <c r="L82" s="44">
        <f t="shared" ref="L82:L84" si="35">J82*$H45*K82</f>
        <v>5917820.04</v>
      </c>
      <c r="M82" s="33">
        <v>2</v>
      </c>
      <c r="N82" s="33">
        <v>1</v>
      </c>
      <c r="O82" s="44">
        <f t="shared" ref="O82:O84" si="36">M82*$H45*N82</f>
        <v>5917820.04</v>
      </c>
      <c r="P82" s="33">
        <v>2</v>
      </c>
      <c r="Q82" s="33">
        <v>1</v>
      </c>
      <c r="R82" s="44">
        <f t="shared" ref="R82:R84" si="37">P82*$H45*Q82</f>
        <v>5917820.04</v>
      </c>
    </row>
    <row r="83" spans="2:18">
      <c r="B83" s="39" t="s">
        <v>7</v>
      </c>
      <c r="C83" s="40"/>
      <c r="D83" s="33">
        <v>2</v>
      </c>
      <c r="E83" s="33">
        <v>1</v>
      </c>
      <c r="F83" s="44">
        <f t="shared" si="33"/>
        <v>5645736.3600000003</v>
      </c>
      <c r="G83" s="33">
        <v>2</v>
      </c>
      <c r="H83" s="33">
        <v>1</v>
      </c>
      <c r="I83" s="44">
        <f t="shared" si="34"/>
        <v>5645736.3600000003</v>
      </c>
      <c r="J83" s="33">
        <v>2</v>
      </c>
      <c r="K83" s="33">
        <v>2</v>
      </c>
      <c r="L83" s="44">
        <f t="shared" si="35"/>
        <v>11291472.720000001</v>
      </c>
      <c r="M83" s="33">
        <v>2</v>
      </c>
      <c r="N83" s="33">
        <v>2</v>
      </c>
      <c r="O83" s="44">
        <f t="shared" si="36"/>
        <v>11291472.720000001</v>
      </c>
      <c r="P83" s="33">
        <v>2</v>
      </c>
      <c r="Q83" s="33">
        <v>2</v>
      </c>
      <c r="R83" s="44">
        <f t="shared" si="37"/>
        <v>11291472.720000001</v>
      </c>
    </row>
    <row r="84" spans="2:18" ht="15.75" thickBot="1">
      <c r="B84" s="41" t="s">
        <v>8</v>
      </c>
      <c r="C84" s="42"/>
      <c r="D84" s="33">
        <v>2</v>
      </c>
      <c r="E84" s="33">
        <v>1</v>
      </c>
      <c r="F84" s="44">
        <f t="shared" si="33"/>
        <v>6053861.8799999999</v>
      </c>
      <c r="G84" s="33">
        <v>2</v>
      </c>
      <c r="H84" s="33">
        <v>1</v>
      </c>
      <c r="I84" s="44">
        <f t="shared" si="34"/>
        <v>6053861.8799999999</v>
      </c>
      <c r="J84" s="33">
        <v>2</v>
      </c>
      <c r="K84" s="33">
        <v>1</v>
      </c>
      <c r="L84" s="44">
        <f t="shared" si="35"/>
        <v>6053861.8799999999</v>
      </c>
      <c r="M84" s="33">
        <v>2</v>
      </c>
      <c r="N84" s="33">
        <v>1</v>
      </c>
      <c r="O84" s="44">
        <f t="shared" si="36"/>
        <v>6053861.8799999999</v>
      </c>
      <c r="P84" s="33">
        <v>2</v>
      </c>
      <c r="Q84" s="33">
        <v>1</v>
      </c>
      <c r="R84" s="44">
        <f t="shared" si="37"/>
        <v>6053861.8799999999</v>
      </c>
    </row>
    <row r="85" spans="2:18" ht="15.75" thickBot="1">
      <c r="B85" s="68" t="s">
        <v>25</v>
      </c>
      <c r="C85" s="69"/>
      <c r="D85" s="66" t="s">
        <v>9</v>
      </c>
      <c r="E85" s="66"/>
      <c r="F85" s="66"/>
      <c r="G85" s="63" t="str">
        <f>G79</f>
        <v>Año 2</v>
      </c>
      <c r="H85" s="64"/>
      <c r="I85" s="65"/>
      <c r="J85" s="66" t="s">
        <v>11</v>
      </c>
      <c r="K85" s="66"/>
      <c r="L85" s="66"/>
      <c r="M85" s="66" t="str">
        <f>M67</f>
        <v>Año 4</v>
      </c>
      <c r="N85" s="66"/>
      <c r="O85" s="66"/>
      <c r="P85" s="66" t="str">
        <f>P67</f>
        <v>Año 5</v>
      </c>
      <c r="Q85" s="66"/>
      <c r="R85" s="66"/>
    </row>
    <row r="86" spans="2:18">
      <c r="B86" s="29" t="s">
        <v>27</v>
      </c>
      <c r="C86" s="31"/>
      <c r="D86" s="47" t="s">
        <v>36</v>
      </c>
      <c r="E86" s="47" t="s">
        <v>34</v>
      </c>
      <c r="F86" s="48" t="s">
        <v>35</v>
      </c>
      <c r="G86" s="47" t="s">
        <v>36</v>
      </c>
      <c r="H86" s="47" t="s">
        <v>34</v>
      </c>
      <c r="I86" s="48" t="s">
        <v>35</v>
      </c>
      <c r="J86" s="47" t="s">
        <v>36</v>
      </c>
      <c r="K86" s="47" t="s">
        <v>34</v>
      </c>
      <c r="L86" s="48" t="s">
        <v>35</v>
      </c>
      <c r="M86" s="47" t="s">
        <v>36</v>
      </c>
      <c r="N86" s="47" t="s">
        <v>34</v>
      </c>
      <c r="O86" s="48" t="s">
        <v>35</v>
      </c>
      <c r="P86" s="47" t="s">
        <v>36</v>
      </c>
      <c r="Q86" s="47" t="s">
        <v>34</v>
      </c>
      <c r="R86" s="48" t="s">
        <v>35</v>
      </c>
    </row>
    <row r="87" spans="2:18">
      <c r="B87" s="39" t="s">
        <v>5</v>
      </c>
      <c r="C87" s="40"/>
      <c r="D87" s="33">
        <v>2</v>
      </c>
      <c r="E87" s="33">
        <v>1</v>
      </c>
      <c r="F87" s="44">
        <f>D87*H52*E87</f>
        <v>5219660.875</v>
      </c>
      <c r="G87" s="33">
        <v>2</v>
      </c>
      <c r="H87" s="33">
        <v>1</v>
      </c>
      <c r="I87" s="44">
        <f>G87*H52*H87</f>
        <v>5219660.875</v>
      </c>
      <c r="J87" s="33">
        <v>2</v>
      </c>
      <c r="K87" s="33">
        <v>1</v>
      </c>
      <c r="L87" s="44">
        <f>J87*$H52*K87</f>
        <v>5219660.875</v>
      </c>
      <c r="M87" s="33">
        <v>2</v>
      </c>
      <c r="N87" s="33">
        <v>1</v>
      </c>
      <c r="O87" s="44">
        <f>M87*$H52*N87</f>
        <v>5219660.875</v>
      </c>
      <c r="P87" s="33">
        <v>2</v>
      </c>
      <c r="Q87" s="33">
        <v>1</v>
      </c>
      <c r="R87" s="44">
        <f>P87*$H52*Q87</f>
        <v>5219660.875</v>
      </c>
    </row>
    <row r="88" spans="2:18">
      <c r="B88" s="39" t="s">
        <v>6</v>
      </c>
      <c r="C88" s="40"/>
      <c r="D88" s="33">
        <v>2</v>
      </c>
      <c r="E88" s="33">
        <v>1</v>
      </c>
      <c r="F88" s="44">
        <f t="shared" ref="F88:F90" si="38">D88*H53*E88</f>
        <v>5342476.4249999998</v>
      </c>
      <c r="G88" s="33">
        <v>2</v>
      </c>
      <c r="H88" s="33">
        <v>1</v>
      </c>
      <c r="I88" s="44">
        <f t="shared" ref="I88:I90" si="39">G88*H53*H88</f>
        <v>5342476.4249999998</v>
      </c>
      <c r="J88" s="33">
        <v>2</v>
      </c>
      <c r="K88" s="33">
        <v>1</v>
      </c>
      <c r="L88" s="44">
        <f t="shared" ref="L88:L90" si="40">J88*$H53*K88</f>
        <v>5342476.4249999998</v>
      </c>
      <c r="M88" s="33">
        <v>2</v>
      </c>
      <c r="N88" s="33">
        <v>1</v>
      </c>
      <c r="O88" s="44">
        <f t="shared" ref="O88:O90" si="41">M88*$H53*N88</f>
        <v>5342476.4249999998</v>
      </c>
      <c r="P88" s="33">
        <v>2</v>
      </c>
      <c r="Q88" s="33">
        <v>1</v>
      </c>
      <c r="R88" s="44">
        <f t="shared" ref="R88:R90" si="42">P88*$H53*Q88</f>
        <v>5342476.4249999998</v>
      </c>
    </row>
    <row r="89" spans="2:18">
      <c r="B89" s="39" t="s">
        <v>7</v>
      </c>
      <c r="C89" s="40"/>
      <c r="D89" s="33">
        <v>2</v>
      </c>
      <c r="E89" s="33">
        <v>2</v>
      </c>
      <c r="F89" s="44">
        <f t="shared" si="38"/>
        <v>10193690.65</v>
      </c>
      <c r="G89" s="33">
        <v>2</v>
      </c>
      <c r="H89" s="33">
        <v>2</v>
      </c>
      <c r="I89" s="44">
        <f t="shared" si="39"/>
        <v>10193690.65</v>
      </c>
      <c r="J89" s="33">
        <v>2</v>
      </c>
      <c r="K89" s="33">
        <v>2</v>
      </c>
      <c r="L89" s="44">
        <f t="shared" si="40"/>
        <v>10193690.65</v>
      </c>
      <c r="M89" s="33">
        <v>2</v>
      </c>
      <c r="N89" s="33">
        <v>2</v>
      </c>
      <c r="O89" s="44">
        <f t="shared" si="41"/>
        <v>10193690.65</v>
      </c>
      <c r="P89" s="33">
        <v>2</v>
      </c>
      <c r="Q89" s="33">
        <v>2</v>
      </c>
      <c r="R89" s="44">
        <f t="shared" si="42"/>
        <v>10193690.65</v>
      </c>
    </row>
    <row r="90" spans="2:18" ht="15.75" thickBot="1">
      <c r="B90" s="41" t="s">
        <v>8</v>
      </c>
      <c r="C90" s="42"/>
      <c r="D90" s="33">
        <v>2</v>
      </c>
      <c r="E90" s="33">
        <v>1</v>
      </c>
      <c r="F90" s="44">
        <f t="shared" si="38"/>
        <v>5465291.9749999996</v>
      </c>
      <c r="G90" s="33">
        <v>2</v>
      </c>
      <c r="H90" s="33">
        <v>1</v>
      </c>
      <c r="I90" s="44">
        <f t="shared" si="39"/>
        <v>5465291.9749999996</v>
      </c>
      <c r="J90" s="33">
        <v>2</v>
      </c>
      <c r="K90" s="33">
        <v>1</v>
      </c>
      <c r="L90" s="44">
        <f t="shared" si="40"/>
        <v>5465291.9749999996</v>
      </c>
      <c r="M90" s="33">
        <v>2</v>
      </c>
      <c r="N90" s="33">
        <v>1</v>
      </c>
      <c r="O90" s="44">
        <f t="shared" si="41"/>
        <v>5465291.9749999996</v>
      </c>
      <c r="P90" s="33">
        <v>2</v>
      </c>
      <c r="Q90" s="33">
        <v>1</v>
      </c>
      <c r="R90" s="44">
        <f t="shared" si="42"/>
        <v>5465291.9749999996</v>
      </c>
    </row>
    <row r="91" spans="2:18" ht="15.75" thickBot="1">
      <c r="B91" s="68" t="s">
        <v>26</v>
      </c>
      <c r="C91" s="69"/>
      <c r="D91" s="66" t="s">
        <v>9</v>
      </c>
      <c r="E91" s="66"/>
      <c r="F91" s="66"/>
      <c r="G91" s="63" t="str">
        <f>G85</f>
        <v>Año 2</v>
      </c>
      <c r="H91" s="64"/>
      <c r="I91" s="65"/>
      <c r="J91" s="63" t="str">
        <f>J85</f>
        <v>Año 3</v>
      </c>
      <c r="K91" s="64"/>
      <c r="L91" s="65"/>
      <c r="M91" s="63" t="str">
        <f>M85</f>
        <v>Año 4</v>
      </c>
      <c r="N91" s="64"/>
      <c r="O91" s="65"/>
      <c r="P91" s="63" t="str">
        <f>P85</f>
        <v>Año 5</v>
      </c>
      <c r="Q91" s="64"/>
      <c r="R91" s="65"/>
    </row>
    <row r="92" spans="2:18">
      <c r="B92" s="29" t="s">
        <v>27</v>
      </c>
      <c r="C92" s="31"/>
      <c r="D92" s="47" t="s">
        <v>36</v>
      </c>
      <c r="E92" s="47" t="s">
        <v>34</v>
      </c>
      <c r="F92" s="48" t="s">
        <v>35</v>
      </c>
      <c r="G92" s="47" t="s">
        <v>36</v>
      </c>
      <c r="H92" s="47" t="s">
        <v>34</v>
      </c>
      <c r="I92" s="48" t="s">
        <v>35</v>
      </c>
      <c r="J92" s="47" t="s">
        <v>36</v>
      </c>
      <c r="K92" s="47" t="s">
        <v>34</v>
      </c>
      <c r="L92" s="48" t="s">
        <v>35</v>
      </c>
      <c r="M92" s="47" t="s">
        <v>36</v>
      </c>
      <c r="N92" s="47" t="s">
        <v>34</v>
      </c>
      <c r="O92" s="48" t="s">
        <v>35</v>
      </c>
      <c r="P92" s="47" t="s">
        <v>36</v>
      </c>
      <c r="Q92" s="47" t="s">
        <v>34</v>
      </c>
      <c r="R92" s="48" t="s">
        <v>35</v>
      </c>
    </row>
    <row r="93" spans="2:18">
      <c r="B93" s="39" t="s">
        <v>5</v>
      </c>
      <c r="C93" s="40"/>
      <c r="D93" s="33">
        <v>2</v>
      </c>
      <c r="E93" s="33">
        <v>1</v>
      </c>
      <c r="F93" s="44">
        <f>D93*H60*E93</f>
        <v>5540870.7750000004</v>
      </c>
      <c r="G93" s="33">
        <v>2</v>
      </c>
      <c r="H93" s="33">
        <v>1</v>
      </c>
      <c r="I93" s="44">
        <f>G93*H60*H93</f>
        <v>5540870.7750000004</v>
      </c>
      <c r="J93" s="33">
        <v>2</v>
      </c>
      <c r="K93" s="33">
        <v>1</v>
      </c>
      <c r="L93" s="44">
        <f>J93*$H60*K93</f>
        <v>5540870.7750000004</v>
      </c>
      <c r="M93" s="33">
        <v>2</v>
      </c>
      <c r="N93" s="33">
        <v>1</v>
      </c>
      <c r="O93" s="44">
        <f>M93*$H60*N93</f>
        <v>5540870.7750000004</v>
      </c>
      <c r="P93" s="33">
        <v>2</v>
      </c>
      <c r="Q93" s="33">
        <v>1</v>
      </c>
      <c r="R93" s="44">
        <f>P93*$H60*Q93</f>
        <v>5540870.7750000004</v>
      </c>
    </row>
    <row r="94" spans="2:18">
      <c r="B94" s="39" t="s">
        <v>6</v>
      </c>
      <c r="C94" s="40"/>
      <c r="D94" s="33">
        <v>2</v>
      </c>
      <c r="E94" s="33">
        <v>1</v>
      </c>
      <c r="F94" s="44">
        <f t="shared" ref="F94:F96" si="43">D94*H61*E94</f>
        <v>5671244.2050000001</v>
      </c>
      <c r="G94" s="33">
        <v>2</v>
      </c>
      <c r="H94" s="33">
        <v>1</v>
      </c>
      <c r="I94" s="44">
        <f t="shared" ref="I94:I96" si="44">G94*H61*H94</f>
        <v>5671244.2050000001</v>
      </c>
      <c r="J94" s="33">
        <v>2</v>
      </c>
      <c r="K94" s="33">
        <v>1</v>
      </c>
      <c r="L94" s="44">
        <f t="shared" ref="L94:L96" si="45">J94*$H61*K94</f>
        <v>5671244.2050000001</v>
      </c>
      <c r="M94" s="33">
        <v>2</v>
      </c>
      <c r="N94" s="33">
        <v>1</v>
      </c>
      <c r="O94" s="44">
        <f t="shared" ref="O94:O96" si="46">M94*$H61*N94</f>
        <v>5671244.2050000001</v>
      </c>
      <c r="P94" s="33">
        <v>2</v>
      </c>
      <c r="Q94" s="33">
        <v>1</v>
      </c>
      <c r="R94" s="44">
        <f t="shared" ref="R94:R96" si="47">P94*$H61*Q94</f>
        <v>5671244.2050000001</v>
      </c>
    </row>
    <row r="95" spans="2:18">
      <c r="B95" s="39" t="s">
        <v>7</v>
      </c>
      <c r="C95" s="40"/>
      <c r="D95" s="33">
        <v>2</v>
      </c>
      <c r="E95" s="33">
        <v>1</v>
      </c>
      <c r="F95" s="44">
        <f t="shared" si="43"/>
        <v>5410497.3449999997</v>
      </c>
      <c r="G95" s="33">
        <v>2</v>
      </c>
      <c r="H95" s="33">
        <v>2</v>
      </c>
      <c r="I95" s="44">
        <f t="shared" si="44"/>
        <v>10820994.689999999</v>
      </c>
      <c r="J95" s="33">
        <v>2</v>
      </c>
      <c r="K95" s="33">
        <v>2</v>
      </c>
      <c r="L95" s="44">
        <f t="shared" si="45"/>
        <v>10820994.689999999</v>
      </c>
      <c r="M95" s="33">
        <v>2</v>
      </c>
      <c r="N95" s="33">
        <v>2</v>
      </c>
      <c r="O95" s="44">
        <f t="shared" si="46"/>
        <v>10820994.689999999</v>
      </c>
      <c r="P95" s="33">
        <v>2</v>
      </c>
      <c r="Q95" s="33">
        <v>2</v>
      </c>
      <c r="R95" s="44">
        <f t="shared" si="47"/>
        <v>10820994.689999999</v>
      </c>
    </row>
    <row r="96" spans="2:18" ht="15.75" thickBot="1">
      <c r="B96" s="41" t="s">
        <v>8</v>
      </c>
      <c r="C96" s="42"/>
      <c r="D96" s="33">
        <v>2</v>
      </c>
      <c r="E96" s="33">
        <v>1</v>
      </c>
      <c r="F96" s="44">
        <f t="shared" si="43"/>
        <v>5801617.6349999998</v>
      </c>
      <c r="G96" s="33">
        <v>2</v>
      </c>
      <c r="H96" s="33">
        <v>1</v>
      </c>
      <c r="I96" s="44">
        <f t="shared" si="44"/>
        <v>5801617.6349999998</v>
      </c>
      <c r="J96" s="33">
        <v>2</v>
      </c>
      <c r="K96" s="33">
        <v>1</v>
      </c>
      <c r="L96" s="44">
        <f t="shared" si="45"/>
        <v>5801617.6349999998</v>
      </c>
      <c r="M96" s="33">
        <v>2</v>
      </c>
      <c r="N96" s="33">
        <v>1</v>
      </c>
      <c r="O96" s="44">
        <f t="shared" si="46"/>
        <v>5801617.6349999998</v>
      </c>
      <c r="P96" s="33">
        <v>2</v>
      </c>
      <c r="Q96" s="33">
        <v>1</v>
      </c>
      <c r="R96" s="44">
        <f t="shared" si="47"/>
        <v>5801617.6349999998</v>
      </c>
    </row>
    <row r="98" spans="2:8">
      <c r="B98" s="67" t="s">
        <v>38</v>
      </c>
      <c r="C98" s="67"/>
      <c r="D98" s="67"/>
      <c r="E98" s="67"/>
      <c r="F98" s="67"/>
    </row>
    <row r="99" spans="2:8">
      <c r="B99" s="67"/>
      <c r="C99" s="67"/>
      <c r="D99" s="67"/>
      <c r="E99" s="67"/>
      <c r="F99" s="67"/>
    </row>
    <row r="100" spans="2:8">
      <c r="B100" s="67"/>
      <c r="C100" s="67"/>
      <c r="D100" s="67"/>
      <c r="E100" s="67"/>
      <c r="F100" s="67"/>
    </row>
    <row r="101" spans="2:8">
      <c r="B101" s="67"/>
      <c r="C101" s="67"/>
      <c r="D101" s="67"/>
      <c r="E101" s="67"/>
      <c r="F101" s="67"/>
    </row>
    <row r="102" spans="2:8">
      <c r="B102" s="54"/>
      <c r="C102" s="54"/>
      <c r="D102" s="54"/>
      <c r="E102" s="54"/>
      <c r="F102" s="54"/>
    </row>
    <row r="103" spans="2:8" ht="15.75" thickBot="1">
      <c r="B103" s="28" t="s">
        <v>37</v>
      </c>
    </row>
    <row r="104" spans="2:8">
      <c r="B104" s="29" t="s">
        <v>27</v>
      </c>
      <c r="C104" s="30"/>
      <c r="D104" s="43" t="s">
        <v>9</v>
      </c>
      <c r="E104" s="43" t="s">
        <v>10</v>
      </c>
      <c r="F104" s="43" t="s">
        <v>11</v>
      </c>
      <c r="G104" s="43" t="s">
        <v>12</v>
      </c>
      <c r="H104" s="43" t="s">
        <v>13</v>
      </c>
    </row>
    <row r="105" spans="2:8">
      <c r="B105" s="39" t="s">
        <v>5</v>
      </c>
      <c r="C105" s="37"/>
      <c r="D105" s="5">
        <f>MIN(F69,F75,F81,F87,F93)</f>
        <v>5219660.875</v>
      </c>
      <c r="E105" s="5">
        <f>MIN(I69,I75,I81,I87,I93)</f>
        <v>5219660.875</v>
      </c>
      <c r="F105" s="5">
        <f>MIN(L69,L75,L81,L87,L93)</f>
        <v>5219660.875</v>
      </c>
      <c r="G105" s="5">
        <f>MIN(O69,O75,O81,O87,O93)</f>
        <v>5219660.875</v>
      </c>
      <c r="H105" s="5">
        <f>MIN(R69,R75,R81,R87,R93)</f>
        <v>5219660.875</v>
      </c>
    </row>
    <row r="106" spans="2:8">
      <c r="B106" s="39" t="s">
        <v>6</v>
      </c>
      <c r="C106" s="37"/>
      <c r="D106" s="5">
        <f t="shared" ref="D106:D108" si="48">MIN(F70,F76,F82,F88,F94)</f>
        <v>5342476.4249999998</v>
      </c>
      <c r="E106" s="5">
        <f t="shared" ref="E106:E108" si="49">MIN(I70,I76,I82,I88,I94)</f>
        <v>5342476.4249999998</v>
      </c>
      <c r="F106" s="5">
        <f t="shared" ref="F106:F108" si="50">MIN(L70,L76,L82,L88,L94)</f>
        <v>5342476.4249999998</v>
      </c>
      <c r="G106" s="5">
        <f t="shared" ref="G106:G108" si="51">MIN(O70,O76,O82,O88,O94)</f>
        <v>5342476.4249999998</v>
      </c>
      <c r="H106" s="5">
        <f t="shared" ref="H106:H108" si="52">MIN(R70,R76,R82,R88,R94)</f>
        <v>5342476.4249999998</v>
      </c>
    </row>
    <row r="107" spans="2:8">
      <c r="B107" s="39" t="s">
        <v>7</v>
      </c>
      <c r="C107" s="37"/>
      <c r="D107" s="5">
        <f t="shared" si="48"/>
        <v>5410497.3449999997</v>
      </c>
      <c r="E107" s="5">
        <f t="shared" si="49"/>
        <v>5645736.3600000003</v>
      </c>
      <c r="F107" s="5">
        <f t="shared" si="50"/>
        <v>5959388.3799999999</v>
      </c>
      <c r="G107" s="5">
        <f t="shared" si="51"/>
        <v>10193690.65</v>
      </c>
      <c r="H107" s="5">
        <f t="shared" si="52"/>
        <v>10193690.65</v>
      </c>
    </row>
    <row r="108" spans="2:8" ht="15.75" thickBot="1">
      <c r="B108" s="39" t="s">
        <v>8</v>
      </c>
      <c r="C108" s="37"/>
      <c r="D108" s="35">
        <f t="shared" si="48"/>
        <v>5465291.9749999996</v>
      </c>
      <c r="E108" s="35">
        <f t="shared" si="49"/>
        <v>5465291.9749999996</v>
      </c>
      <c r="F108" s="35">
        <f t="shared" si="50"/>
        <v>5465291.9749999996</v>
      </c>
      <c r="G108" s="35">
        <f t="shared" si="51"/>
        <v>5465291.9749999996</v>
      </c>
      <c r="H108" s="35">
        <f t="shared" si="52"/>
        <v>5465291.9749999996</v>
      </c>
    </row>
    <row r="109" spans="2:8" ht="15.75" thickBot="1">
      <c r="B109" s="55" t="s">
        <v>39</v>
      </c>
      <c r="C109" s="56"/>
      <c r="D109" s="57">
        <f>SUM(D105:D108)</f>
        <v>21437926.619999997</v>
      </c>
      <c r="E109" s="57">
        <f>SUM(E105:E108)</f>
        <v>21673165.634999998</v>
      </c>
      <c r="F109" s="57">
        <f>SUM(F105:F108)</f>
        <v>21986817.655000001</v>
      </c>
      <c r="G109" s="57">
        <f>SUM(G105:G108)</f>
        <v>26221119.925000004</v>
      </c>
      <c r="H109" s="58">
        <f>SUM(H105:H108)</f>
        <v>26221119.925000004</v>
      </c>
    </row>
    <row r="112" spans="2:8">
      <c r="B112" s="28" t="s">
        <v>41</v>
      </c>
    </row>
    <row r="113" spans="2:8">
      <c r="B113" s="28" t="s">
        <v>40</v>
      </c>
    </row>
    <row r="114" spans="2:8">
      <c r="B114" s="28" t="s">
        <v>42</v>
      </c>
    </row>
    <row r="115" spans="2:8">
      <c r="B115" s="28" t="s">
        <v>43</v>
      </c>
    </row>
    <row r="117" spans="2:8" ht="15.75" thickBot="1">
      <c r="B117" s="28" t="s">
        <v>44</v>
      </c>
      <c r="E117">
        <v>25</v>
      </c>
    </row>
    <row r="118" spans="2:8">
      <c r="B118" s="29" t="s">
        <v>27</v>
      </c>
      <c r="C118" s="30"/>
      <c r="D118" s="43" t="s">
        <v>9</v>
      </c>
      <c r="E118" s="43" t="s">
        <v>10</v>
      </c>
      <c r="F118" s="43" t="s">
        <v>11</v>
      </c>
      <c r="G118" s="43" t="s">
        <v>12</v>
      </c>
      <c r="H118" s="43" t="s">
        <v>13</v>
      </c>
    </row>
    <row r="119" spans="2:8">
      <c r="B119" s="39" t="s">
        <v>5</v>
      </c>
      <c r="C119" s="37"/>
      <c r="D119" s="5">
        <f>(D105*$F4)*($E$117/100)</f>
        <v>1109177935.9375</v>
      </c>
      <c r="E119" s="5">
        <f>(E105*$F4)*($E$117/100)</f>
        <v>1109177935.9375</v>
      </c>
      <c r="F119" s="5">
        <f>(F105*$F4)*($E$117/100)</f>
        <v>1109177935.9375</v>
      </c>
      <c r="G119" s="5">
        <f>(G105*$F4)*($E$117/100)</f>
        <v>1109177935.9375</v>
      </c>
      <c r="H119" s="5">
        <f>(H105*$F4)*($E$117/100)</f>
        <v>1109177935.9375</v>
      </c>
    </row>
    <row r="120" spans="2:8">
      <c r="B120" s="39" t="s">
        <v>6</v>
      </c>
      <c r="C120" s="37"/>
      <c r="D120" s="5">
        <f>(D106*F5)*(E117/100)</f>
        <v>1135276240.3125</v>
      </c>
      <c r="E120" s="5">
        <f t="shared" ref="E120:H122" si="53">(E106*$F5)*($E$117/100)</f>
        <v>1135276240.3125</v>
      </c>
      <c r="F120" s="5">
        <f t="shared" si="53"/>
        <v>1135276240.3125</v>
      </c>
      <c r="G120" s="5">
        <f t="shared" si="53"/>
        <v>1135276240.3125</v>
      </c>
      <c r="H120" s="5">
        <f t="shared" si="53"/>
        <v>1135276240.3125</v>
      </c>
    </row>
    <row r="121" spans="2:8">
      <c r="B121" s="39" t="s">
        <v>7</v>
      </c>
      <c r="C121" s="37"/>
      <c r="D121" s="5">
        <f>(D107*F6)*(E117/100)</f>
        <v>1420255553.0625</v>
      </c>
      <c r="E121" s="5">
        <f t="shared" si="53"/>
        <v>1482005794.5</v>
      </c>
      <c r="F121" s="5">
        <f t="shared" si="53"/>
        <v>1564339449.75</v>
      </c>
      <c r="G121" s="5">
        <f t="shared" si="53"/>
        <v>2675843795.625</v>
      </c>
      <c r="H121" s="5">
        <f t="shared" si="53"/>
        <v>2675843795.625</v>
      </c>
    </row>
    <row r="122" spans="2:8" ht="15.75" thickBot="1">
      <c r="B122" s="39" t="s">
        <v>8</v>
      </c>
      <c r="C122" s="37"/>
      <c r="D122" s="35">
        <f>(D108*F7)*(E117/100)</f>
        <v>1434639143.4375</v>
      </c>
      <c r="E122" s="5">
        <f t="shared" si="53"/>
        <v>1434639143.4375</v>
      </c>
      <c r="F122" s="5">
        <f t="shared" si="53"/>
        <v>1434639143.4375</v>
      </c>
      <c r="G122" s="5">
        <f t="shared" si="53"/>
        <v>1434639143.4375</v>
      </c>
      <c r="H122" s="5">
        <f t="shared" si="53"/>
        <v>1434639143.4375</v>
      </c>
    </row>
    <row r="123" spans="2:8" ht="15.75" thickBot="1">
      <c r="B123" s="59" t="s">
        <v>45</v>
      </c>
      <c r="C123" s="60"/>
      <c r="D123" s="61">
        <f>SUM(D119:D122)</f>
        <v>5099348872.75</v>
      </c>
      <c r="E123" s="61">
        <f>SUM(E119:E122)</f>
        <v>5161099114.1875</v>
      </c>
      <c r="F123" s="61">
        <f>SUM(F119:F122)</f>
        <v>5243432769.4375</v>
      </c>
      <c r="G123" s="61">
        <f>SUM(G119:G122)</f>
        <v>6354937115.3125</v>
      </c>
      <c r="H123" s="62">
        <f>SUM(H119:H122)</f>
        <v>6354937115.3125</v>
      </c>
    </row>
    <row r="126" spans="2:8" ht="15.75" thickBot="1">
      <c r="B126" s="28" t="s">
        <v>46</v>
      </c>
      <c r="E126">
        <v>12</v>
      </c>
    </row>
    <row r="127" spans="2:8">
      <c r="B127" s="29" t="s">
        <v>27</v>
      </c>
      <c r="C127" s="30"/>
      <c r="D127" s="43" t="s">
        <v>9</v>
      </c>
      <c r="E127" s="43" t="s">
        <v>10</v>
      </c>
      <c r="F127" s="43" t="s">
        <v>11</v>
      </c>
      <c r="G127" s="43" t="s">
        <v>12</v>
      </c>
      <c r="H127" s="43" t="s">
        <v>13</v>
      </c>
    </row>
    <row r="128" spans="2:8">
      <c r="B128" s="39" t="s">
        <v>5</v>
      </c>
      <c r="C128" s="37"/>
      <c r="D128" s="5">
        <f>(C20*($E$126/100))</f>
        <v>306000000</v>
      </c>
      <c r="E128" s="5">
        <f>(D20*($E$126/100))</f>
        <v>316709999.99999994</v>
      </c>
      <c r="F128" s="5">
        <f>(E20*($E$126/100))</f>
        <v>327794849.99999988</v>
      </c>
      <c r="G128" s="5">
        <f>(F20*($E$126/100))</f>
        <v>339267669.74999988</v>
      </c>
      <c r="H128" s="5">
        <f>(G20*($E$126/100))</f>
        <v>351142038.19124979</v>
      </c>
    </row>
    <row r="129" spans="2:8">
      <c r="B129" s="39" t="s">
        <v>6</v>
      </c>
      <c r="C129" s="37"/>
      <c r="D129" s="5">
        <f t="shared" ref="D129:H131" si="54">(C21*($E$126/100))</f>
        <v>367200000</v>
      </c>
      <c r="E129" s="5">
        <f t="shared" si="54"/>
        <v>376379999.99999994</v>
      </c>
      <c r="F129" s="5">
        <f t="shared" si="54"/>
        <v>385789499.99999988</v>
      </c>
      <c r="G129" s="5">
        <f t="shared" si="54"/>
        <v>395434237.49999988</v>
      </c>
      <c r="H129" s="5">
        <f t="shared" si="54"/>
        <v>405320093.43749982</v>
      </c>
    </row>
    <row r="130" spans="2:8">
      <c r="B130" s="39" t="s">
        <v>7</v>
      </c>
      <c r="C130" s="37"/>
      <c r="D130" s="5">
        <f t="shared" si="54"/>
        <v>680400000</v>
      </c>
      <c r="E130" s="5">
        <f t="shared" si="54"/>
        <v>711018000</v>
      </c>
      <c r="F130" s="5">
        <f t="shared" si="54"/>
        <v>743013810</v>
      </c>
      <c r="G130" s="5">
        <f t="shared" si="54"/>
        <v>776449431.44999981</v>
      </c>
      <c r="H130" s="5">
        <f t="shared" si="54"/>
        <v>811389655.86524987</v>
      </c>
    </row>
    <row r="131" spans="2:8" ht="15.75" thickBot="1">
      <c r="B131" s="39" t="s">
        <v>8</v>
      </c>
      <c r="C131" s="37"/>
      <c r="D131" s="5">
        <f t="shared" si="54"/>
        <v>423360000</v>
      </c>
      <c r="E131" s="5">
        <f t="shared" si="54"/>
        <v>448761600</v>
      </c>
      <c r="F131" s="5">
        <f t="shared" si="54"/>
        <v>475687296</v>
      </c>
      <c r="G131" s="5">
        <f t="shared" si="54"/>
        <v>504228533.76000005</v>
      </c>
      <c r="H131" s="5">
        <f t="shared" si="54"/>
        <v>534482245.78560013</v>
      </c>
    </row>
    <row r="132" spans="2:8" ht="15.75" thickBot="1">
      <c r="B132" s="59" t="s">
        <v>45</v>
      </c>
      <c r="C132" s="60"/>
      <c r="D132" s="61">
        <f>SUM(D128:D131)</f>
        <v>1776960000</v>
      </c>
      <c r="E132" s="61">
        <f>SUM(E128:E131)</f>
        <v>1852869600</v>
      </c>
      <c r="F132" s="61">
        <f>SUM(F128:F131)</f>
        <v>1932285455.9999998</v>
      </c>
      <c r="G132" s="61">
        <f>SUM(G128:G131)</f>
        <v>2015379872.4599996</v>
      </c>
      <c r="H132" s="62">
        <f>SUM(H128:H131)</f>
        <v>2102334033.2795997</v>
      </c>
    </row>
    <row r="135" spans="2:8" ht="15.75" thickBot="1">
      <c r="B135" s="28" t="s">
        <v>47</v>
      </c>
      <c r="E135">
        <v>4.5</v>
      </c>
    </row>
    <row r="136" spans="2:8">
      <c r="B136" s="29" t="s">
        <v>27</v>
      </c>
      <c r="C136" s="30"/>
      <c r="D136" s="43" t="s">
        <v>9</v>
      </c>
      <c r="E136" s="43" t="s">
        <v>10</v>
      </c>
      <c r="F136" s="43" t="s">
        <v>11</v>
      </c>
      <c r="G136" s="43" t="s">
        <v>12</v>
      </c>
      <c r="H136" s="43" t="s">
        <v>13</v>
      </c>
    </row>
    <row r="137" spans="2:8">
      <c r="B137" s="39" t="s">
        <v>5</v>
      </c>
      <c r="C137" s="37"/>
      <c r="D137" s="5">
        <f>(C20*($E$135/100))</f>
        <v>114750000</v>
      </c>
      <c r="E137" s="5">
        <f>(D20*($E$135/100))</f>
        <v>118766249.99999997</v>
      </c>
      <c r="F137" s="5">
        <f t="shared" ref="F137:H137" si="55">(E20*($E$135/100))</f>
        <v>122923068.74999996</v>
      </c>
      <c r="G137" s="5">
        <f t="shared" si="55"/>
        <v>127225376.15624996</v>
      </c>
      <c r="H137" s="5">
        <f t="shared" si="55"/>
        <v>131678264.32171868</v>
      </c>
    </row>
    <row r="138" spans="2:8">
      <c r="B138" s="39" t="s">
        <v>6</v>
      </c>
      <c r="C138" s="37"/>
      <c r="D138" s="5">
        <f t="shared" ref="D138:H140" si="56">(C21*($E$135/100))</f>
        <v>137700000</v>
      </c>
      <c r="E138" s="5">
        <f t="shared" si="56"/>
        <v>141142499.99999997</v>
      </c>
      <c r="F138" s="5">
        <f t="shared" si="56"/>
        <v>144671062.49999994</v>
      </c>
      <c r="G138" s="5">
        <f t="shared" si="56"/>
        <v>148287839.06249994</v>
      </c>
      <c r="H138" s="5">
        <f t="shared" si="56"/>
        <v>151995035.03906244</v>
      </c>
    </row>
    <row r="139" spans="2:8">
      <c r="B139" s="39" t="s">
        <v>7</v>
      </c>
      <c r="C139" s="37"/>
      <c r="D139" s="5">
        <f t="shared" si="56"/>
        <v>255150000</v>
      </c>
      <c r="E139" s="5">
        <f t="shared" si="56"/>
        <v>266631750</v>
      </c>
      <c r="F139" s="5">
        <f t="shared" si="56"/>
        <v>278630178.75</v>
      </c>
      <c r="G139" s="5">
        <f t="shared" si="56"/>
        <v>291168536.79374993</v>
      </c>
      <c r="H139" s="5">
        <f t="shared" si="56"/>
        <v>304271120.94946867</v>
      </c>
    </row>
    <row r="140" spans="2:8" ht="15.75" thickBot="1">
      <c r="B140" s="39" t="s">
        <v>8</v>
      </c>
      <c r="C140" s="37"/>
      <c r="D140" s="5">
        <f t="shared" si="56"/>
        <v>158760000</v>
      </c>
      <c r="E140" s="5">
        <f t="shared" si="56"/>
        <v>168285600</v>
      </c>
      <c r="F140" s="5">
        <f t="shared" si="56"/>
        <v>178382736</v>
      </c>
      <c r="G140" s="5">
        <f t="shared" si="56"/>
        <v>189085700.16000003</v>
      </c>
      <c r="H140" s="5">
        <f t="shared" si="56"/>
        <v>200430842.16960004</v>
      </c>
    </row>
    <row r="141" spans="2:8" ht="15.75" thickBot="1">
      <c r="B141" s="59" t="s">
        <v>45</v>
      </c>
      <c r="C141" s="60"/>
      <c r="D141" s="61">
        <f>SUM(D137:D140)</f>
        <v>666360000</v>
      </c>
      <c r="E141" s="61">
        <f t="shared" ref="E141:H141" si="57">SUM(E137:E140)</f>
        <v>694826100</v>
      </c>
      <c r="F141" s="61">
        <f t="shared" si="57"/>
        <v>724607045.99999988</v>
      </c>
      <c r="G141" s="61">
        <f t="shared" si="57"/>
        <v>755767452.1724999</v>
      </c>
      <c r="H141" s="62">
        <f t="shared" si="57"/>
        <v>788375262.47984982</v>
      </c>
    </row>
    <row r="144" spans="2:8">
      <c r="B144" s="45" t="s">
        <v>48</v>
      </c>
      <c r="C144" s="45"/>
      <c r="H144" s="81">
        <v>15</v>
      </c>
    </row>
    <row r="145" spans="2:9" ht="15.75" thickBot="1">
      <c r="D145" s="43" t="s">
        <v>34</v>
      </c>
      <c r="E145" s="43" t="s">
        <v>50</v>
      </c>
      <c r="F145" s="43" t="s">
        <v>51</v>
      </c>
      <c r="G145" s="43" t="s">
        <v>52</v>
      </c>
      <c r="H145" s="43" t="s">
        <v>57</v>
      </c>
      <c r="I145" s="43" t="s">
        <v>53</v>
      </c>
    </row>
    <row r="146" spans="2:9">
      <c r="B146" s="77" t="s">
        <v>22</v>
      </c>
      <c r="C146" s="30"/>
      <c r="D146" s="5">
        <v>1</v>
      </c>
      <c r="E146" s="5">
        <v>150000000</v>
      </c>
      <c r="F146" s="5">
        <f>(E146*D146)</f>
        <v>150000000</v>
      </c>
      <c r="G146" s="5">
        <v>15</v>
      </c>
      <c r="H146" s="5">
        <f>(F146*($H$144/100))</f>
        <v>22500000</v>
      </c>
      <c r="I146" s="5">
        <f>(F146-H146)/G146</f>
        <v>8500000</v>
      </c>
    </row>
    <row r="147" spans="2:9">
      <c r="B147" s="78" t="s">
        <v>23</v>
      </c>
      <c r="C147" s="32"/>
      <c r="D147" s="5">
        <v>1</v>
      </c>
      <c r="E147" s="5">
        <v>250000000</v>
      </c>
      <c r="F147" s="5">
        <f t="shared" ref="F147:F151" si="58">(E147*D147)</f>
        <v>250000000</v>
      </c>
      <c r="G147" s="5">
        <v>15</v>
      </c>
      <c r="H147" s="5">
        <f t="shared" ref="H147:H151" si="59">(F147*($H$144/100))</f>
        <v>37500000</v>
      </c>
      <c r="I147" s="5">
        <f t="shared" ref="I147:I151" si="60">(F147-H147)/G147</f>
        <v>14166666.666666666</v>
      </c>
    </row>
    <row r="148" spans="2:9">
      <c r="B148" s="78" t="s">
        <v>24</v>
      </c>
      <c r="C148" s="32"/>
      <c r="D148" s="5">
        <v>1</v>
      </c>
      <c r="E148" s="5">
        <v>130000000</v>
      </c>
      <c r="F148" s="5">
        <f t="shared" si="58"/>
        <v>130000000</v>
      </c>
      <c r="G148" s="5">
        <v>15</v>
      </c>
      <c r="H148" s="5">
        <f t="shared" si="59"/>
        <v>19500000</v>
      </c>
      <c r="I148" s="5">
        <f t="shared" si="60"/>
        <v>7366666.666666667</v>
      </c>
    </row>
    <row r="149" spans="2:9">
      <c r="B149" s="78" t="s">
        <v>25</v>
      </c>
      <c r="C149" s="32"/>
      <c r="D149" s="5">
        <v>2</v>
      </c>
      <c r="E149" s="5">
        <v>180000000</v>
      </c>
      <c r="F149" s="5">
        <f t="shared" si="58"/>
        <v>360000000</v>
      </c>
      <c r="G149" s="5">
        <v>15</v>
      </c>
      <c r="H149" s="5">
        <f t="shared" si="59"/>
        <v>54000000</v>
      </c>
      <c r="I149" s="5">
        <f t="shared" si="60"/>
        <v>20400000</v>
      </c>
    </row>
    <row r="150" spans="2:9">
      <c r="B150" s="78" t="s">
        <v>26</v>
      </c>
      <c r="C150" s="32"/>
      <c r="D150" s="5">
        <v>1</v>
      </c>
      <c r="E150" s="5">
        <v>90000000</v>
      </c>
      <c r="F150" s="5">
        <f t="shared" si="58"/>
        <v>90000000</v>
      </c>
      <c r="G150" s="5">
        <v>15</v>
      </c>
      <c r="H150" s="5">
        <f t="shared" si="59"/>
        <v>13500000</v>
      </c>
      <c r="I150" s="5">
        <f t="shared" si="60"/>
        <v>5100000</v>
      </c>
    </row>
    <row r="151" spans="2:9" ht="15.75" thickBot="1">
      <c r="B151" s="82" t="s">
        <v>49</v>
      </c>
      <c r="C151" s="32"/>
      <c r="D151" s="35">
        <v>1</v>
      </c>
      <c r="E151" s="35">
        <v>350000000</v>
      </c>
      <c r="F151" s="35">
        <f t="shared" si="58"/>
        <v>350000000</v>
      </c>
      <c r="G151" s="35">
        <v>50</v>
      </c>
      <c r="H151" s="35">
        <f t="shared" si="59"/>
        <v>52500000</v>
      </c>
      <c r="I151" s="5">
        <f t="shared" si="60"/>
        <v>5950000</v>
      </c>
    </row>
    <row r="152" spans="2:9" ht="15.75" thickBot="1">
      <c r="B152" s="59"/>
      <c r="C152" s="60" t="s">
        <v>54</v>
      </c>
      <c r="D152" s="60"/>
      <c r="E152" s="60"/>
      <c r="F152" s="61">
        <f>SUM(F146:F151)</f>
        <v>1330000000</v>
      </c>
      <c r="G152" s="60"/>
      <c r="H152" s="84">
        <f>SUM(H146:H151)</f>
        <v>199500000</v>
      </c>
      <c r="I152" s="83" t="s">
        <v>55</v>
      </c>
    </row>
    <row r="153" spans="2:9">
      <c r="H153" s="80">
        <v>0</v>
      </c>
      <c r="I153" s="75" t="s">
        <v>56</v>
      </c>
    </row>
    <row r="154" spans="2:9" ht="15.75" thickBot="1">
      <c r="H154" s="85">
        <f>(H152+H153)</f>
        <v>199500000</v>
      </c>
      <c r="I154" s="76"/>
    </row>
    <row r="155" spans="2:9" ht="15.75" thickBot="1">
      <c r="E155" t="s">
        <v>69</v>
      </c>
    </row>
    <row r="156" spans="2:9" ht="15.75" thickBot="1">
      <c r="B156" s="29" t="s">
        <v>58</v>
      </c>
      <c r="C156" s="31" t="s">
        <v>53</v>
      </c>
      <c r="F156" t="s">
        <v>62</v>
      </c>
      <c r="G156" t="s">
        <v>63</v>
      </c>
    </row>
    <row r="157" spans="2:9">
      <c r="B157" s="33" t="s">
        <v>9</v>
      </c>
      <c r="C157" s="5">
        <f>SUM($I$146:$I$151)</f>
        <v>61483333.333333328</v>
      </c>
      <c r="E157" s="77" t="s">
        <v>64</v>
      </c>
      <c r="F157" s="92">
        <f>G157*I146</f>
        <v>85000000</v>
      </c>
      <c r="G157" s="93">
        <v>10</v>
      </c>
    </row>
    <row r="158" spans="2:9">
      <c r="B158" s="33" t="s">
        <v>10</v>
      </c>
      <c r="C158" s="5">
        <f t="shared" ref="C158:C161" si="61">SUM($I$146:$I$151)</f>
        <v>61483333.333333328</v>
      </c>
      <c r="E158" s="78" t="s">
        <v>65</v>
      </c>
      <c r="F158" s="94">
        <f t="shared" ref="F158:F162" si="62">G158*I147</f>
        <v>141666666.66666666</v>
      </c>
      <c r="G158" s="24">
        <v>10</v>
      </c>
    </row>
    <row r="159" spans="2:9">
      <c r="B159" s="33" t="s">
        <v>11</v>
      </c>
      <c r="C159" s="5">
        <f t="shared" si="61"/>
        <v>61483333.333333328</v>
      </c>
      <c r="E159" s="78" t="s">
        <v>66</v>
      </c>
      <c r="F159" s="94">
        <f t="shared" si="62"/>
        <v>73666666.666666672</v>
      </c>
      <c r="G159" s="24">
        <v>10</v>
      </c>
    </row>
    <row r="160" spans="2:9">
      <c r="B160" s="33" t="s">
        <v>12</v>
      </c>
      <c r="C160" s="5">
        <f t="shared" si="61"/>
        <v>61483333.333333328</v>
      </c>
      <c r="E160" s="78" t="s">
        <v>67</v>
      </c>
      <c r="F160" s="94">
        <f t="shared" si="62"/>
        <v>204000000</v>
      </c>
      <c r="G160" s="24">
        <v>10</v>
      </c>
    </row>
    <row r="161" spans="2:9">
      <c r="B161" s="33" t="s">
        <v>13</v>
      </c>
      <c r="C161" s="5">
        <f t="shared" si="61"/>
        <v>61483333.333333328</v>
      </c>
      <c r="E161" s="78" t="s">
        <v>68</v>
      </c>
      <c r="F161" s="94">
        <f t="shared" si="62"/>
        <v>51000000</v>
      </c>
      <c r="G161" s="24">
        <v>10</v>
      </c>
    </row>
    <row r="162" spans="2:9" ht="15.75" thickBot="1">
      <c r="B162" s="32"/>
      <c r="C162" s="32"/>
      <c r="E162" s="79" t="s">
        <v>49</v>
      </c>
      <c r="F162" s="95">
        <f t="shared" si="62"/>
        <v>267750000</v>
      </c>
      <c r="G162" s="27">
        <v>45</v>
      </c>
    </row>
    <row r="163" spans="2:9" ht="15.75" thickBot="1">
      <c r="E163" s="96" t="s">
        <v>62</v>
      </c>
      <c r="F163" s="97">
        <f>SUM(F157:F162)</f>
        <v>823083333.33333325</v>
      </c>
    </row>
    <row r="164" spans="2:9">
      <c r="B164" t="s">
        <v>59</v>
      </c>
    </row>
    <row r="165" spans="2:9" ht="15.75" thickBot="1">
      <c r="D165" s="86" t="s">
        <v>60</v>
      </c>
      <c r="E165" s="87" t="s">
        <v>9</v>
      </c>
      <c r="F165" s="87" t="s">
        <v>10</v>
      </c>
      <c r="G165" s="87" t="s">
        <v>11</v>
      </c>
      <c r="H165" s="87" t="s">
        <v>12</v>
      </c>
      <c r="I165" s="87" t="s">
        <v>13</v>
      </c>
    </row>
    <row r="166" spans="2:9">
      <c r="B166" s="77" t="s">
        <v>22</v>
      </c>
      <c r="C166" s="30"/>
      <c r="D166" s="5">
        <v>150000000</v>
      </c>
      <c r="E166" s="88"/>
      <c r="F166" s="88"/>
      <c r="G166" s="88"/>
      <c r="H166" s="88">
        <f>D166</f>
        <v>150000000</v>
      </c>
      <c r="I166" s="88"/>
    </row>
    <row r="167" spans="2:9">
      <c r="B167" s="78" t="s">
        <v>23</v>
      </c>
      <c r="C167" s="32"/>
      <c r="D167" s="5">
        <v>250000000</v>
      </c>
      <c r="E167" s="88"/>
      <c r="F167" s="88"/>
      <c r="G167" s="88"/>
      <c r="H167" s="88">
        <f>D167</f>
        <v>250000000</v>
      </c>
      <c r="I167" s="88"/>
    </row>
    <row r="168" spans="2:9">
      <c r="B168" s="78" t="s">
        <v>24</v>
      </c>
      <c r="C168" s="32"/>
      <c r="D168" s="5">
        <v>130000000</v>
      </c>
      <c r="E168" s="88"/>
      <c r="F168" s="88"/>
      <c r="G168" s="88">
        <f>D168</f>
        <v>130000000</v>
      </c>
      <c r="H168" s="88"/>
      <c r="I168" s="88"/>
    </row>
    <row r="169" spans="2:9">
      <c r="B169" s="78" t="s">
        <v>25</v>
      </c>
      <c r="C169" s="32"/>
      <c r="D169" s="5">
        <v>180000000</v>
      </c>
      <c r="E169" s="88">
        <f>D169</f>
        <v>180000000</v>
      </c>
      <c r="F169" s="88"/>
      <c r="G169" s="88"/>
      <c r="H169" s="88"/>
      <c r="I169" s="88"/>
    </row>
    <row r="170" spans="2:9">
      <c r="B170" s="78" t="s">
        <v>26</v>
      </c>
      <c r="C170" s="32"/>
      <c r="D170" s="5">
        <v>90000000</v>
      </c>
      <c r="E170" s="88"/>
      <c r="F170" s="88">
        <f>D170</f>
        <v>90000000</v>
      </c>
      <c r="G170" s="88"/>
      <c r="H170" s="88"/>
      <c r="I170" s="88"/>
    </row>
    <row r="171" spans="2:9" ht="15.75" thickBot="1">
      <c r="B171" s="79" t="s">
        <v>49</v>
      </c>
      <c r="C171" s="32"/>
      <c r="D171" s="35">
        <v>350000000</v>
      </c>
      <c r="E171" s="89"/>
      <c r="F171" s="89"/>
      <c r="G171" s="89"/>
      <c r="H171" s="89"/>
      <c r="I171" s="89"/>
    </row>
    <row r="172" spans="2:9" ht="15.75" thickBot="1">
      <c r="C172" s="90" t="s">
        <v>61</v>
      </c>
      <c r="D172" s="91">
        <f>SUM(D166:D171)</f>
        <v>1150000000</v>
      </c>
      <c r="E172" s="91">
        <f t="shared" ref="E172:I172" si="63">SUM(E166:E171)</f>
        <v>180000000</v>
      </c>
      <c r="F172" s="91">
        <f t="shared" si="63"/>
        <v>90000000</v>
      </c>
      <c r="G172" s="91">
        <f t="shared" si="63"/>
        <v>130000000</v>
      </c>
      <c r="H172" s="91">
        <f t="shared" si="63"/>
        <v>400000000</v>
      </c>
      <c r="I172" s="91">
        <f t="shared" si="63"/>
        <v>0</v>
      </c>
    </row>
  </sheetData>
  <mergeCells count="36">
    <mergeCell ref="B28:C28"/>
    <mergeCell ref="B35:C35"/>
    <mergeCell ref="B50:C50"/>
    <mergeCell ref="B42:C42"/>
    <mergeCell ref="B58:C58"/>
    <mergeCell ref="D91:F91"/>
    <mergeCell ref="B98:F101"/>
    <mergeCell ref="G67:I67"/>
    <mergeCell ref="G73:I73"/>
    <mergeCell ref="G79:I79"/>
    <mergeCell ref="G85:I85"/>
    <mergeCell ref="G91:I91"/>
    <mergeCell ref="B73:C73"/>
    <mergeCell ref="B79:C79"/>
    <mergeCell ref="B85:C85"/>
    <mergeCell ref="B91:C91"/>
    <mergeCell ref="D67:F67"/>
    <mergeCell ref="D73:F73"/>
    <mergeCell ref="D79:F79"/>
    <mergeCell ref="D85:F85"/>
    <mergeCell ref="B67:C67"/>
    <mergeCell ref="M67:O67"/>
    <mergeCell ref="M73:O73"/>
    <mergeCell ref="M79:O79"/>
    <mergeCell ref="M85:O85"/>
    <mergeCell ref="M91:O91"/>
    <mergeCell ref="J67:L67"/>
    <mergeCell ref="J73:L73"/>
    <mergeCell ref="J79:L79"/>
    <mergeCell ref="J85:L85"/>
    <mergeCell ref="J91:L91"/>
    <mergeCell ref="P67:R67"/>
    <mergeCell ref="P73:R73"/>
    <mergeCell ref="P79:R79"/>
    <mergeCell ref="P85:R85"/>
    <mergeCell ref="P91:R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WinuE</cp:lastModifiedBy>
  <dcterms:created xsi:type="dcterms:W3CDTF">2009-07-04T22:26:30Z</dcterms:created>
  <dcterms:modified xsi:type="dcterms:W3CDTF">2009-07-05T01:28:29Z</dcterms:modified>
</cp:coreProperties>
</file>