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O192" i="1"/>
  <c r="N192"/>
  <c r="M192"/>
  <c r="L192"/>
  <c r="K192"/>
  <c r="O191"/>
  <c r="N191"/>
  <c r="M191"/>
  <c r="L191"/>
  <c r="K191"/>
  <c r="O190"/>
  <c r="N190"/>
  <c r="M190"/>
  <c r="L190"/>
  <c r="K190"/>
  <c r="O189"/>
  <c r="N189"/>
  <c r="M189"/>
  <c r="L189"/>
  <c r="K189"/>
  <c r="O188"/>
  <c r="N188"/>
  <c r="M188"/>
  <c r="L188"/>
  <c r="K188"/>
  <c r="O187"/>
  <c r="O193" s="1"/>
  <c r="N187"/>
  <c r="N193" s="1"/>
  <c r="M187"/>
  <c r="M193" s="1"/>
  <c r="L187"/>
  <c r="L193" s="1"/>
  <c r="K187"/>
  <c r="K193" s="1"/>
  <c r="P193" s="1"/>
  <c r="H179"/>
  <c r="H190" s="1"/>
  <c r="G179"/>
  <c r="G190" s="1"/>
  <c r="F179"/>
  <c r="F190" s="1"/>
  <c r="E179"/>
  <c r="E190" s="1"/>
  <c r="D179"/>
  <c r="D190" s="1"/>
  <c r="H178"/>
  <c r="H189" s="1"/>
  <c r="G178"/>
  <c r="G189" s="1"/>
  <c r="F178"/>
  <c r="F189" s="1"/>
  <c r="E178"/>
  <c r="E189" s="1"/>
  <c r="D178"/>
  <c r="D189" s="1"/>
  <c r="H177"/>
  <c r="H188" s="1"/>
  <c r="G177"/>
  <c r="G188" s="1"/>
  <c r="F177"/>
  <c r="F188" s="1"/>
  <c r="E177"/>
  <c r="E188" s="1"/>
  <c r="D177"/>
  <c r="D188" s="1"/>
  <c r="H176"/>
  <c r="H187" s="1"/>
  <c r="G176"/>
  <c r="G187" s="1"/>
  <c r="F176"/>
  <c r="F187" s="1"/>
  <c r="E176"/>
  <c r="E187" s="1"/>
  <c r="D176"/>
  <c r="D187" s="1"/>
  <c r="H175"/>
  <c r="H186" s="1"/>
  <c r="G175"/>
  <c r="G186" s="1"/>
  <c r="F175"/>
  <c r="F186" s="1"/>
  <c r="E175"/>
  <c r="E186" s="1"/>
  <c r="D175"/>
  <c r="D186" s="1"/>
  <c r="H174"/>
  <c r="H180" s="1"/>
  <c r="G174"/>
  <c r="G185" s="1"/>
  <c r="G191" s="1"/>
  <c r="F174"/>
  <c r="F180" s="1"/>
  <c r="E174"/>
  <c r="E185" s="1"/>
  <c r="E191" s="1"/>
  <c r="D174"/>
  <c r="D180" s="1"/>
  <c r="F159"/>
  <c r="H158"/>
  <c r="F158"/>
  <c r="I158" s="1"/>
  <c r="F157"/>
  <c r="H156"/>
  <c r="F156"/>
  <c r="I156" s="1"/>
  <c r="F155"/>
  <c r="H154"/>
  <c r="F154"/>
  <c r="F160" s="1"/>
  <c r="P158"/>
  <c r="P157"/>
  <c r="P156"/>
  <c r="P155"/>
  <c r="P154"/>
  <c r="K165" l="1"/>
  <c r="F169"/>
  <c r="L165"/>
  <c r="I159"/>
  <c r="M163"/>
  <c r="F167"/>
  <c r="K163"/>
  <c r="H160"/>
  <c r="H162" s="1"/>
  <c r="I154"/>
  <c r="H155"/>
  <c r="I155" s="1"/>
  <c r="H157"/>
  <c r="I157" s="1"/>
  <c r="H159"/>
  <c r="E180"/>
  <c r="G180"/>
  <c r="D185"/>
  <c r="D191" s="1"/>
  <c r="F185"/>
  <c r="F191" s="1"/>
  <c r="H185"/>
  <c r="H191" s="1"/>
  <c r="F168" l="1"/>
  <c r="K164"/>
  <c r="O162"/>
  <c r="F166"/>
  <c r="K162"/>
  <c r="F170"/>
  <c r="K166"/>
  <c r="C169"/>
  <c r="C168"/>
  <c r="C167"/>
  <c r="C166"/>
  <c r="C165"/>
  <c r="N161"/>
  <c r="F165"/>
  <c r="F171" s="1"/>
  <c r="K161"/>
  <c r="K167" s="1"/>
  <c r="L167" s="1"/>
  <c r="M167" s="1"/>
  <c r="N167" s="1"/>
  <c r="O167" s="1"/>
  <c r="E206" l="1"/>
  <c r="E205" s="1"/>
  <c r="E224" s="1"/>
  <c r="F206"/>
  <c r="G206"/>
  <c r="G205" s="1"/>
  <c r="G224" s="1"/>
  <c r="H206"/>
  <c r="H205" s="1"/>
  <c r="D206"/>
  <c r="D205" s="1"/>
  <c r="D224" s="1"/>
  <c r="F205"/>
  <c r="F224" s="1"/>
  <c r="D210"/>
  <c r="F225"/>
  <c r="H201"/>
  <c r="H202"/>
  <c r="H203"/>
  <c r="H204"/>
  <c r="H200"/>
  <c r="G201"/>
  <c r="G202"/>
  <c r="G203"/>
  <c r="G204"/>
  <c r="G200"/>
  <c r="F201"/>
  <c r="F202"/>
  <c r="F203"/>
  <c r="F204"/>
  <c r="F200"/>
  <c r="D201"/>
  <c r="D202"/>
  <c r="D203"/>
  <c r="D204"/>
  <c r="D200"/>
  <c r="D219" s="1"/>
  <c r="H91"/>
  <c r="H88"/>
  <c r="H89"/>
  <c r="H90"/>
  <c r="H87"/>
  <c r="D211"/>
  <c r="D220" s="1"/>
  <c r="D212"/>
  <c r="D213"/>
  <c r="D222" s="1"/>
  <c r="D214"/>
  <c r="E225"/>
  <c r="G225" l="1"/>
  <c r="D215"/>
  <c r="D223"/>
  <c r="D221"/>
  <c r="E200"/>
  <c r="E203"/>
  <c r="E201"/>
  <c r="E204"/>
  <c r="E202"/>
  <c r="H224"/>
  <c r="H225"/>
  <c r="D225"/>
  <c r="D226" l="1"/>
  <c r="D233" s="1"/>
  <c r="E63"/>
  <c r="F63" s="1"/>
  <c r="G63" s="1"/>
  <c r="H63" s="1"/>
  <c r="E62"/>
  <c r="F62" s="1"/>
  <c r="G62" s="1"/>
  <c r="H62" s="1"/>
  <c r="E61"/>
  <c r="F61" s="1"/>
  <c r="G61" s="1"/>
  <c r="H61" s="1"/>
  <c r="E60"/>
  <c r="F60" s="1"/>
  <c r="G60" s="1"/>
  <c r="H60" s="1"/>
  <c r="E55"/>
  <c r="F55" s="1"/>
  <c r="G55" s="1"/>
  <c r="H55" s="1"/>
  <c r="E54"/>
  <c r="F54" s="1"/>
  <c r="G54" s="1"/>
  <c r="H54" s="1"/>
  <c r="E53"/>
  <c r="F53" s="1"/>
  <c r="G53" s="1"/>
  <c r="H53" s="1"/>
  <c r="E52"/>
  <c r="F52" s="1"/>
  <c r="G52" s="1"/>
  <c r="H52" s="1"/>
  <c r="E47"/>
  <c r="F47" s="1"/>
  <c r="G47" s="1"/>
  <c r="H47" s="1"/>
  <c r="E46"/>
  <c r="F46" s="1"/>
  <c r="G46" s="1"/>
  <c r="H46" s="1"/>
  <c r="E45"/>
  <c r="F45" s="1"/>
  <c r="G45" s="1"/>
  <c r="H45" s="1"/>
  <c r="E44"/>
  <c r="F44" s="1"/>
  <c r="G44" s="1"/>
  <c r="H44" s="1"/>
  <c r="E40"/>
  <c r="F40" s="1"/>
  <c r="G40" s="1"/>
  <c r="H40" s="1"/>
  <c r="E39"/>
  <c r="F39" s="1"/>
  <c r="G39" s="1"/>
  <c r="H39" s="1"/>
  <c r="E38"/>
  <c r="F38" s="1"/>
  <c r="G38" s="1"/>
  <c r="H38" s="1"/>
  <c r="E37"/>
  <c r="F37" s="1"/>
  <c r="G37" s="1"/>
  <c r="H37" s="1"/>
  <c r="E31"/>
  <c r="F31" s="1"/>
  <c r="G31" s="1"/>
  <c r="H31" s="1"/>
  <c r="E32"/>
  <c r="F32" s="1"/>
  <c r="G32" s="1"/>
  <c r="H32" s="1"/>
  <c r="E33"/>
  <c r="F33" s="1"/>
  <c r="G33" s="1"/>
  <c r="H33" s="1"/>
  <c r="E30"/>
  <c r="F30" s="1"/>
  <c r="G30" s="1"/>
  <c r="H30" s="1"/>
  <c r="C15"/>
  <c r="C23" s="1"/>
  <c r="D148" s="1"/>
  <c r="C14"/>
  <c r="C22" s="1"/>
  <c r="D147" s="1"/>
  <c r="C13"/>
  <c r="C21" s="1"/>
  <c r="D146" s="1"/>
  <c r="C12"/>
  <c r="C20" s="1"/>
  <c r="C24" l="1"/>
  <c r="R69"/>
  <c r="L69"/>
  <c r="I69"/>
  <c r="O69"/>
  <c r="F69"/>
  <c r="R87"/>
  <c r="L87"/>
  <c r="F87"/>
  <c r="O87"/>
  <c r="I87"/>
  <c r="O70"/>
  <c r="F70"/>
  <c r="R70"/>
  <c r="L70"/>
  <c r="I70"/>
  <c r="O88"/>
  <c r="I88"/>
  <c r="R88"/>
  <c r="L88"/>
  <c r="F88"/>
  <c r="R71"/>
  <c r="L71"/>
  <c r="I71"/>
  <c r="O71"/>
  <c r="F71"/>
  <c r="R89"/>
  <c r="L89"/>
  <c r="F89"/>
  <c r="O89"/>
  <c r="I89"/>
  <c r="O72"/>
  <c r="F72"/>
  <c r="R72"/>
  <c r="L72"/>
  <c r="I72"/>
  <c r="O90"/>
  <c r="I90"/>
  <c r="R90"/>
  <c r="L90"/>
  <c r="F90"/>
  <c r="R73"/>
  <c r="L73"/>
  <c r="I73"/>
  <c r="O73"/>
  <c r="F73"/>
  <c r="R91"/>
  <c r="R92" s="1"/>
  <c r="H113" s="1"/>
  <c r="L91"/>
  <c r="F91"/>
  <c r="O91"/>
  <c r="I91"/>
  <c r="R96"/>
  <c r="L96"/>
  <c r="F96"/>
  <c r="O96"/>
  <c r="I96"/>
  <c r="R78"/>
  <c r="L78"/>
  <c r="F78"/>
  <c r="O78"/>
  <c r="I78"/>
  <c r="O79"/>
  <c r="I79"/>
  <c r="R79"/>
  <c r="L79"/>
  <c r="F79"/>
  <c r="O97"/>
  <c r="I97"/>
  <c r="R97"/>
  <c r="L97"/>
  <c r="F97"/>
  <c r="R80"/>
  <c r="L80"/>
  <c r="F80"/>
  <c r="O80"/>
  <c r="I80"/>
  <c r="R98"/>
  <c r="L98"/>
  <c r="F98"/>
  <c r="O98"/>
  <c r="I98"/>
  <c r="O81"/>
  <c r="I81"/>
  <c r="R81"/>
  <c r="L81"/>
  <c r="F81"/>
  <c r="O99"/>
  <c r="I99"/>
  <c r="R99"/>
  <c r="L99"/>
  <c r="F99"/>
  <c r="R82"/>
  <c r="L82"/>
  <c r="F82"/>
  <c r="O82"/>
  <c r="I82"/>
  <c r="R100"/>
  <c r="L100"/>
  <c r="F100"/>
  <c r="O100"/>
  <c r="I100"/>
  <c r="D145"/>
  <c r="D149" s="1"/>
  <c r="D232" s="1"/>
  <c r="D12"/>
  <c r="D13"/>
  <c r="D14"/>
  <c r="D15"/>
  <c r="C16"/>
  <c r="F83" l="1"/>
  <c r="D112" s="1"/>
  <c r="D128" s="1"/>
  <c r="D136" s="1"/>
  <c r="R83"/>
  <c r="H112" s="1"/>
  <c r="L101"/>
  <c r="F114" s="1"/>
  <c r="F74"/>
  <c r="D111" s="1"/>
  <c r="D127" s="1"/>
  <c r="D135" s="1"/>
  <c r="I83"/>
  <c r="E112" s="1"/>
  <c r="E128" s="1"/>
  <c r="E136" s="1"/>
  <c r="O101"/>
  <c r="G114" s="1"/>
  <c r="I92"/>
  <c r="E113" s="1"/>
  <c r="E129" s="1"/>
  <c r="E137" s="1"/>
  <c r="F92"/>
  <c r="D113" s="1"/>
  <c r="D129" s="1"/>
  <c r="D137" s="1"/>
  <c r="O74"/>
  <c r="G111" s="1"/>
  <c r="L74"/>
  <c r="F111" s="1"/>
  <c r="O83"/>
  <c r="G112" s="1"/>
  <c r="L83"/>
  <c r="F112" s="1"/>
  <c r="I101"/>
  <c r="E114" s="1"/>
  <c r="E130" s="1"/>
  <c r="E138" s="1"/>
  <c r="F101"/>
  <c r="D114" s="1"/>
  <c r="D130" s="1"/>
  <c r="D138" s="1"/>
  <c r="R101"/>
  <c r="H114" s="1"/>
  <c r="O92"/>
  <c r="G113" s="1"/>
  <c r="L92"/>
  <c r="F113" s="1"/>
  <c r="I74"/>
  <c r="E111" s="1"/>
  <c r="E127" s="1"/>
  <c r="R74"/>
  <c r="H111" s="1"/>
  <c r="D23"/>
  <c r="E15"/>
  <c r="F130" s="1"/>
  <c r="F138" s="1"/>
  <c r="D22"/>
  <c r="E14"/>
  <c r="D21"/>
  <c r="E13"/>
  <c r="D20"/>
  <c r="D16"/>
  <c r="E12"/>
  <c r="E135" l="1"/>
  <c r="E139" s="1"/>
  <c r="E231" s="1"/>
  <c r="E131"/>
  <c r="F129"/>
  <c r="F137" s="1"/>
  <c r="F128"/>
  <c r="F136" s="1"/>
  <c r="F127"/>
  <c r="D131"/>
  <c r="H115"/>
  <c r="D139"/>
  <c r="D231" s="1"/>
  <c r="D24"/>
  <c r="E145"/>
  <c r="E146"/>
  <c r="E147"/>
  <c r="E148"/>
  <c r="D115"/>
  <c r="E115"/>
  <c r="F115"/>
  <c r="G115"/>
  <c r="E20"/>
  <c r="E16"/>
  <c r="F12"/>
  <c r="G127" s="1"/>
  <c r="E21"/>
  <c r="F13"/>
  <c r="G128" s="1"/>
  <c r="G136" s="1"/>
  <c r="E22"/>
  <c r="F14"/>
  <c r="G129" s="1"/>
  <c r="G137" s="1"/>
  <c r="E23"/>
  <c r="F15"/>
  <c r="G130" s="1"/>
  <c r="G138" s="1"/>
  <c r="E210" l="1"/>
  <c r="D234"/>
  <c r="D235" s="1"/>
  <c r="G135"/>
  <c r="G139" s="1"/>
  <c r="G231" s="1"/>
  <c r="G131"/>
  <c r="F131"/>
  <c r="F135"/>
  <c r="F139" s="1"/>
  <c r="F231" s="1"/>
  <c r="E212"/>
  <c r="E213"/>
  <c r="E214"/>
  <c r="E215"/>
  <c r="F215" s="1"/>
  <c r="G215" s="1"/>
  <c r="H215" s="1"/>
  <c r="E211"/>
  <c r="F148"/>
  <c r="F147"/>
  <c r="F146"/>
  <c r="F145"/>
  <c r="E149"/>
  <c r="E232" s="1"/>
  <c r="F23"/>
  <c r="G15"/>
  <c r="F22"/>
  <c r="G14"/>
  <c r="F21"/>
  <c r="G13"/>
  <c r="F20"/>
  <c r="F16"/>
  <c r="G12"/>
  <c r="H127" s="1"/>
  <c r="E24"/>
  <c r="F149" l="1"/>
  <c r="F232" s="1"/>
  <c r="G21"/>
  <c r="H128"/>
  <c r="H136" s="1"/>
  <c r="G22"/>
  <c r="H129"/>
  <c r="H137" s="1"/>
  <c r="G23"/>
  <c r="H130"/>
  <c r="H138" s="1"/>
  <c r="H135"/>
  <c r="F210"/>
  <c r="E219"/>
  <c r="F212"/>
  <c r="E221"/>
  <c r="F211"/>
  <c r="E220"/>
  <c r="F214"/>
  <c r="E223"/>
  <c r="F213"/>
  <c r="E222"/>
  <c r="F24"/>
  <c r="G145"/>
  <c r="H146"/>
  <c r="G146"/>
  <c r="H147"/>
  <c r="G147"/>
  <c r="H148"/>
  <c r="G148"/>
  <c r="G20"/>
  <c r="G16"/>
  <c r="H139" l="1"/>
  <c r="H231" s="1"/>
  <c r="H131"/>
  <c r="G213"/>
  <c r="F222"/>
  <c r="G214"/>
  <c r="F223"/>
  <c r="G211"/>
  <c r="F220"/>
  <c r="G212"/>
  <c r="F221"/>
  <c r="G210"/>
  <c r="F219"/>
  <c r="F226" s="1"/>
  <c r="F233" s="1"/>
  <c r="F234" s="1"/>
  <c r="E226"/>
  <c r="E233" s="1"/>
  <c r="G24"/>
  <c r="H145"/>
  <c r="H149" s="1"/>
  <c r="H232" s="1"/>
  <c r="G149"/>
  <c r="G232" s="1"/>
  <c r="F235" l="1"/>
  <c r="E234"/>
  <c r="E235" s="1"/>
  <c r="H210"/>
  <c r="H219" s="1"/>
  <c r="G219"/>
  <c r="H212"/>
  <c r="H221" s="1"/>
  <c r="G221"/>
  <c r="H211"/>
  <c r="H220" s="1"/>
  <c r="G220"/>
  <c r="H214"/>
  <c r="H223" s="1"/>
  <c r="G223"/>
  <c r="H213"/>
  <c r="H222" s="1"/>
  <c r="G222"/>
  <c r="H226" l="1"/>
  <c r="H233" s="1"/>
  <c r="G226"/>
  <c r="G233" s="1"/>
  <c r="H234" l="1"/>
  <c r="H235" s="1"/>
  <c r="G234"/>
  <c r="G235" s="1"/>
</calcChain>
</file>

<file path=xl/comments1.xml><?xml version="1.0" encoding="utf-8"?>
<comments xmlns="http://schemas.openxmlformats.org/spreadsheetml/2006/main">
  <authors>
    <author>Usuario</author>
  </authors>
  <commentList>
    <comment ref="D20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<sst xmlns="http://schemas.openxmlformats.org/spreadsheetml/2006/main" count="396" uniqueCount="100">
  <si>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</si>
  <si>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</si>
  <si>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</si>
  <si>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</si>
  <si>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</si>
  <si>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</si>
  <si>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</si>
  <si>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</si>
  <si>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</si>
  <si>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</si>
  <si>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</si>
  <si>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</si>
  <si>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</si>
  <si>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</si>
  <si>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</si>
  <si>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</si>
  <si>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</si>
  <si>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 xml:space="preserve">Demanda 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</si>
  <si>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</si>
  <si>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</si>
  <si>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</si>
  <si>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</si>
  <si>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</si>
  <si>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</si>
  <si>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</si>
  <si>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</si>
  <si>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</si>
  <si>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</si>
  <si>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</si>
  <si>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</si>
  <si>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</si>
  <si>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</si>
  <si>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</si>
  <si>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</si>
  <si>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</si>
  <si>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</si>
  <si>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</si>
  <si>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</si>
  <si>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</si>
  <si>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</si>
  <si>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</si>
  <si>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</si>
  <si>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</si>
  <si>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>Costo Total</t>
  </si>
  <si>
    <t xml:space="preserve">Costos de Energia y Combustible 4,5 % de las ventas 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</si>
  <si>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</si>
  <si>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</si>
  <si>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</si>
  <si>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</si>
  <si>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</si>
  <si>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</si>
  <si>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de Desecho</t>
  </si>
  <si>
    <t>Venta Activo</t>
  </si>
  <si>
    <t>Valor Residual 15%</t>
  </si>
  <si>
    <t>Tabla de Reinversiones</t>
  </si>
  <si>
    <t>Total</t>
  </si>
  <si>
    <t>Valor Libro</t>
  </si>
  <si>
    <t>Falto Depreciar</t>
  </si>
  <si>
    <t>Maq. Lavadora</t>
  </si>
  <si>
    <t>Maq. Llenadora</t>
  </si>
  <si>
    <t>Maq. Etiquetadora</t>
  </si>
  <si>
    <t>Maq. Empacadora</t>
  </si>
  <si>
    <t>Maq. Paletizadora</t>
  </si>
  <si>
    <t>Calculo Valor Libro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</si>
  <si>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</si>
  <si>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</si>
  <si>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</si>
  <si>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</si>
  <si>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</si>
  <si>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</si>
  <si>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</si>
  <si>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</si>
  <si>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</si>
  <si>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</si>
  <si>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</si>
  <si>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</si>
  <si>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</si>
  <si>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</si>
  <si>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</si>
  <si>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</si>
  <si>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</si>
  <si>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</si>
  <si>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</si>
  <si>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</t>
  </si>
  <si>
    <t>Valor Venta Bebidas Almacenadas</t>
  </si>
  <si>
    <t>Turnos</t>
  </si>
  <si>
    <t>Cada Linea de produccion y turno tiene 1 supervisor</t>
  </si>
  <si>
    <t>Cada Supervisor 3 ayudantes</t>
  </si>
  <si>
    <t>Lineas de Produccion</t>
  </si>
  <si>
    <t>Lineas De Produccion</t>
  </si>
  <si>
    <t>Balance Personal Total x Maq</t>
  </si>
  <si>
    <t>Costos Produccion</t>
  </si>
  <si>
    <t>Costos Almacenaje</t>
  </si>
  <si>
    <t>Costos Energia Combustibles</t>
  </si>
  <si>
    <t>Costo Mano de Obra</t>
  </si>
  <si>
    <t>Costos de Produccion</t>
  </si>
  <si>
    <t>Costos Totales</t>
  </si>
  <si>
    <t>Compradas</t>
  </si>
  <si>
    <t>Calculo de depreciación</t>
  </si>
  <si>
    <t xml:space="preserve">Años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</si>
</sst>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1" fillId="0" borderId="1" xfId="0" applyNumberFormat="1" applyFont="1" applyBorder="1"/>
    <xf numFmtId="3" fontId="1" fillId="2" borderId="1" xfId="0" applyNumberFormat="1" applyFont="1" applyFill="1" applyBorder="1"/>
    <xf numFmtId="3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1" fillId="2" borderId="2" xfId="0" applyNumberFormat="1" applyFont="1" applyFill="1" applyBorder="1"/>
    <xf numFmtId="4" fontId="1" fillId="2" borderId="3" xfId="0" applyNumberFormat="1" applyFont="1" applyFill="1" applyBorder="1"/>
    <xf numFmtId="4" fontId="1" fillId="2" borderId="4" xfId="0" applyNumberFormat="1" applyFont="1" applyFill="1" applyBorder="1"/>
    <xf numFmtId="4" fontId="1" fillId="2" borderId="5" xfId="0" applyNumberFormat="1" applyFont="1" applyFill="1" applyBorder="1"/>
    <xf numFmtId="3" fontId="1" fillId="2" borderId="6" xfId="0" applyNumberFormat="1" applyFont="1" applyFill="1" applyBorder="1"/>
    <xf numFmtId="4" fontId="1" fillId="2" borderId="7" xfId="0" applyNumberFormat="1" applyFont="1" applyFill="1" applyBorder="1"/>
    <xf numFmtId="3" fontId="1" fillId="2" borderId="8" xfId="0" applyNumberFormat="1" applyFont="1" applyFill="1" applyBorder="1"/>
    <xf numFmtId="3" fontId="1" fillId="2" borderId="9" xfId="0" applyNumberFormat="1" applyFont="1" applyFill="1" applyBorder="1"/>
    <xf numFmtId="4" fontId="1" fillId="0" borderId="2" xfId="0" applyNumberFormat="1" applyFont="1" applyBorder="1"/>
    <xf numFmtId="4" fontId="1" fillId="0" borderId="5" xfId="0" applyNumberFormat="1" applyFont="1" applyBorder="1"/>
    <xf numFmtId="3" fontId="0" fillId="0" borderId="6" xfId="0" applyNumberFormat="1" applyBorder="1"/>
    <xf numFmtId="4" fontId="1" fillId="0" borderId="7" xfId="0" applyNumberFormat="1" applyFont="1" applyBorder="1"/>
    <xf numFmtId="3" fontId="0" fillId="0" borderId="8" xfId="0" applyNumberFormat="1" applyBorder="1"/>
    <xf numFmtId="3" fontId="0" fillId="0" borderId="9" xfId="0" applyNumberFormat="1" applyBorder="1"/>
    <xf numFmtId="4" fontId="1" fillId="0" borderId="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" xfId="0" applyBorder="1"/>
    <xf numFmtId="0" fontId="0" fillId="0" borderId="16" xfId="0" applyBorder="1"/>
    <xf numFmtId="3" fontId="0" fillId="0" borderId="1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4" fontId="1" fillId="0" borderId="0" xfId="0" applyNumberFormat="1" applyFont="1" applyBorder="1"/>
    <xf numFmtId="4" fontId="1" fillId="0" borderId="22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3" fontId="1" fillId="0" borderId="0" xfId="0" applyNumberFormat="1" applyFont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0" xfId="0" applyBorder="1"/>
    <xf numFmtId="4" fontId="1" fillId="0" borderId="0" xfId="0" applyNumberFormat="1" applyFont="1" applyFill="1" applyBorder="1" applyAlignment="1">
      <alignment horizontal="left" vertical="top" wrapText="1"/>
    </xf>
    <xf numFmtId="4" fontId="0" fillId="0" borderId="17" xfId="0" applyNumberFormat="1" applyFont="1" applyFill="1" applyBorder="1"/>
    <xf numFmtId="0" fontId="0" fillId="0" borderId="24" xfId="0" applyFont="1" applyBorder="1"/>
    <xf numFmtId="3" fontId="0" fillId="0" borderId="24" xfId="0" applyNumberFormat="1" applyFont="1" applyBorder="1"/>
    <xf numFmtId="3" fontId="0" fillId="0" borderId="18" xfId="0" applyNumberFormat="1" applyFont="1" applyBorder="1"/>
    <xf numFmtId="0" fontId="1" fillId="0" borderId="17" xfId="0" applyFont="1" applyBorder="1"/>
    <xf numFmtId="0" fontId="1" fillId="0" borderId="24" xfId="0" applyFont="1" applyBorder="1"/>
    <xf numFmtId="3" fontId="1" fillId="0" borderId="24" xfId="0" applyNumberFormat="1" applyFont="1" applyBorder="1"/>
    <xf numFmtId="3" fontId="1" fillId="0" borderId="18" xfId="0" applyNumberFormat="1" applyFont="1" applyBorder="1"/>
    <xf numFmtId="0" fontId="0" fillId="0" borderId="14" xfId="0" applyBorder="1"/>
    <xf numFmtId="0" fontId="0" fillId="0" borderId="15" xfId="0" applyBorder="1"/>
    <xf numFmtId="4" fontId="0" fillId="0" borderId="11" xfId="0" applyNumberFormat="1" applyBorder="1"/>
    <xf numFmtId="4" fontId="0" fillId="0" borderId="22" xfId="0" applyNumberFormat="1" applyBorder="1"/>
    <xf numFmtId="4" fontId="0" fillId="0" borderId="21" xfId="0" applyNumberFormat="1" applyFill="1" applyBorder="1"/>
    <xf numFmtId="0" fontId="0" fillId="0" borderId="22" xfId="0" applyBorder="1"/>
    <xf numFmtId="1" fontId="0" fillId="0" borderId="0" xfId="0" applyNumberFormat="1"/>
    <xf numFmtId="4" fontId="0" fillId="0" borderId="22" xfId="0" applyNumberFormat="1" applyFill="1" applyBorder="1"/>
    <xf numFmtId="0" fontId="1" fillId="0" borderId="18" xfId="0" applyFont="1" applyBorder="1"/>
    <xf numFmtId="3" fontId="1" fillId="0" borderId="17" xfId="0" applyNumberFormat="1" applyFont="1" applyBorder="1"/>
    <xf numFmtId="3" fontId="0" fillId="0" borderId="21" xfId="0" applyNumberFormat="1" applyBorder="1"/>
    <xf numFmtId="0" fontId="1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0" fillId="0" borderId="25" xfId="0" applyBorder="1"/>
    <xf numFmtId="3" fontId="0" fillId="0" borderId="26" xfId="0" applyNumberFormat="1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4" fontId="0" fillId="0" borderId="17" xfId="0" applyNumberFormat="1" applyFill="1" applyBorder="1"/>
    <xf numFmtId="3" fontId="0" fillId="0" borderId="18" xfId="0" applyNumberFormat="1" applyBorder="1"/>
    <xf numFmtId="0" fontId="1" fillId="0" borderId="10" xfId="0" applyFont="1" applyBorder="1" applyAlignment="1">
      <alignment horizontal="center" wrapText="1"/>
    </xf>
    <xf numFmtId="0" fontId="0" fillId="0" borderId="19" xfId="0" applyBorder="1"/>
    <xf numFmtId="4" fontId="1" fillId="0" borderId="10" xfId="0" applyNumberFormat="1" applyFont="1" applyBorder="1"/>
    <xf numFmtId="0" fontId="1" fillId="0" borderId="10" xfId="0" applyFont="1" applyBorder="1"/>
    <xf numFmtId="4" fontId="0" fillId="0" borderId="21" xfId="0" applyNumberFormat="1" applyBorder="1"/>
    <xf numFmtId="4" fontId="0" fillId="0" borderId="0" xfId="0" applyNumberFormat="1" applyFill="1" applyBorder="1"/>
    <xf numFmtId="0" fontId="1" fillId="0" borderId="27" xfId="0" applyFont="1" applyFill="1" applyBorder="1" applyAlignment="1">
      <alignment horizontal="center" wrapText="1"/>
    </xf>
    <xf numFmtId="0" fontId="0" fillId="0" borderId="24" xfId="0" applyBorder="1"/>
    <xf numFmtId="3" fontId="0" fillId="0" borderId="24" xfId="0" applyNumberFormat="1" applyBorder="1"/>
    <xf numFmtId="3" fontId="0" fillId="0" borderId="19" xfId="0" applyNumberFormat="1" applyBorder="1"/>
    <xf numFmtId="3" fontId="0" fillId="0" borderId="28" xfId="0" applyNumberFormat="1" applyBorder="1"/>
    <xf numFmtId="3" fontId="0" fillId="0" borderId="17" xfId="0" applyNumberFormat="1" applyBorder="1"/>
    <xf numFmtId="3" fontId="0" fillId="0" borderId="26" xfId="0" applyNumberFormat="1" applyFill="1" applyBorder="1"/>
    <xf numFmtId="3" fontId="0" fillId="0" borderId="29" xfId="0" applyNumberFormat="1" applyFill="1" applyBorder="1"/>
    <xf numFmtId="0" fontId="0" fillId="0" borderId="28" xfId="0" applyBorder="1"/>
    <xf numFmtId="0" fontId="0" fillId="0" borderId="17" xfId="0" applyBorder="1"/>
    <xf numFmtId="0" fontId="0" fillId="0" borderId="18" xfId="0" applyBorder="1"/>
    <xf numFmtId="3" fontId="0" fillId="0" borderId="1" xfId="0" applyNumberFormat="1" applyFont="1" applyBorder="1"/>
    <xf numFmtId="3" fontId="0" fillId="0" borderId="10" xfId="0" applyNumberFormat="1" applyFont="1" applyBorder="1"/>
    <xf numFmtId="0" fontId="0" fillId="0" borderId="19" xfId="0" applyBorder="1" applyAlignment="1"/>
    <xf numFmtId="0" fontId="4" fillId="0" borderId="0" xfId="0" applyFont="1"/>
    <xf numFmtId="4" fontId="1" fillId="0" borderId="30" xfId="0" applyNumberFormat="1" applyFont="1" applyBorder="1"/>
    <xf numFmtId="4" fontId="1" fillId="0" borderId="31" xfId="0" applyNumberFormat="1" applyFont="1" applyBorder="1"/>
    <xf numFmtId="0" fontId="0" fillId="0" borderId="32" xfId="0" applyBorder="1"/>
    <xf numFmtId="4" fontId="1" fillId="0" borderId="33" xfId="0" applyNumberFormat="1" applyFont="1" applyBorder="1"/>
    <xf numFmtId="0" fontId="0" fillId="0" borderId="34" xfId="0" applyBorder="1"/>
    <xf numFmtId="0" fontId="1" fillId="0" borderId="19" xfId="0" applyFont="1" applyBorder="1"/>
    <xf numFmtId="0" fontId="0" fillId="0" borderId="30" xfId="0" applyBorder="1"/>
    <xf numFmtId="3" fontId="0" fillId="0" borderId="0" xfId="0" applyNumberFormat="1"/>
    <xf numFmtId="4" fontId="1" fillId="0" borderId="1" xfId="0" applyNumberFormat="1" applyFont="1" applyFill="1" applyBorder="1"/>
    <xf numFmtId="4" fontId="0" fillId="0" borderId="1" xfId="0" applyNumberFormat="1" applyFont="1" applyFill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1" fillId="0" borderId="0" xfId="0" applyNumberFormat="1" applyFont="1" applyFill="1" applyBorder="1" applyAlignment="1">
      <alignment horizontal="left" vertical="top" wrapText="1"/>
    </xf>
    <xf numFmtId="0" fontId="1" fillId="0" borderId="2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35"/>
  <sheetViews>
    <sheetView tabSelected="1" topLeftCell="A211" workbookViewId="0">
      <selection activeCell="K195" sqref="K195"/>
    </sheetView>
  </sheetViews>
  <sheetFormatPr baseColWidth="10" defaultRowHeight="15"/>
  <cols>
    <col min="1" max="1" width="6.140625" customWidth="1"/>
    <col min="2" max="2" width="12.85546875" customWidth="1"/>
    <col min="3" max="3" width="16.140625" customWidth="1"/>
    <col min="4" max="4" width="18.42578125" customWidth="1"/>
    <col min="5" max="5" width="18.85546875" customWidth="1"/>
    <col min="6" max="6" width="18.5703125" customWidth="1"/>
    <col min="7" max="7" width="16.85546875" customWidth="1"/>
    <col min="8" max="8" width="25" customWidth="1"/>
    <col min="9" max="9" width="21.7109375" customWidth="1"/>
    <col min="11" max="11" width="13.5703125" customWidth="1"/>
    <col min="12" max="12" width="16.7109375" customWidth="1"/>
    <col min="15" max="15" width="15.140625" customWidth="1"/>
    <col min="16" max="16" width="13.7109375" customWidth="1"/>
    <col min="18" max="18" width="17" customWidth="1"/>
  </cols>
  <sheetData>
    <row r="2" spans="2:7" ht="15.75" thickBot="1">
      <c r="B2" s="1" t="s">
        <v>17</v>
      </c>
      <c r="C2" s="1"/>
      <c r="D2" s="1"/>
      <c r="E2" s="1"/>
      <c r="F2" s="1"/>
      <c r="G2" s="1"/>
    </row>
    <row r="3" spans="2:7">
      <c r="B3" s="6" t="s">
        <v>1</v>
      </c>
      <c r="C3" s="7" t="s">
        <v>2</v>
      </c>
      <c r="D3" s="7" t="s">
        <v>3</v>
      </c>
      <c r="E3" s="7" t="s">
        <v>4</v>
      </c>
      <c r="F3" s="8" t="s">
        <v>19</v>
      </c>
      <c r="G3" s="1"/>
    </row>
    <row r="4" spans="2:7">
      <c r="B4" s="9" t="s">
        <v>5</v>
      </c>
      <c r="C4" s="2">
        <v>250000</v>
      </c>
      <c r="D4" s="2">
        <v>12</v>
      </c>
      <c r="E4" s="2">
        <v>3.5</v>
      </c>
      <c r="F4" s="10">
        <v>850</v>
      </c>
      <c r="G4" s="1"/>
    </row>
    <row r="5" spans="2:7">
      <c r="B5" s="9" t="s">
        <v>6</v>
      </c>
      <c r="C5" s="2">
        <v>300000</v>
      </c>
      <c r="D5" s="2">
        <v>12</v>
      </c>
      <c r="E5" s="2">
        <v>2.5</v>
      </c>
      <c r="F5" s="10">
        <v>850</v>
      </c>
      <c r="G5" s="1"/>
    </row>
    <row r="6" spans="2:7">
      <c r="B6" s="9" t="s">
        <v>7</v>
      </c>
      <c r="C6" s="2">
        <v>450000</v>
      </c>
      <c r="D6" s="2">
        <v>12</v>
      </c>
      <c r="E6" s="2">
        <v>4.5</v>
      </c>
      <c r="F6" s="10">
        <v>1050</v>
      </c>
      <c r="G6" s="1"/>
    </row>
    <row r="7" spans="2:7" ht="15.75" thickBot="1">
      <c r="B7" s="11" t="s">
        <v>8</v>
      </c>
      <c r="C7" s="12">
        <v>280000</v>
      </c>
      <c r="D7" s="12">
        <v>12</v>
      </c>
      <c r="E7" s="12">
        <v>6</v>
      </c>
      <c r="F7" s="13">
        <v>1050</v>
      </c>
      <c r="G7" s="1"/>
    </row>
    <row r="8" spans="2:7">
      <c r="B8" s="1"/>
      <c r="C8" s="1"/>
      <c r="D8" s="1"/>
      <c r="E8" s="1"/>
      <c r="F8" s="1"/>
      <c r="G8" s="1"/>
    </row>
    <row r="9" spans="2:7">
      <c r="B9" s="1"/>
      <c r="C9" s="1"/>
      <c r="D9" s="1"/>
      <c r="E9" s="1"/>
      <c r="F9" s="1"/>
      <c r="G9" s="1"/>
    </row>
    <row r="10" spans="2:7" ht="15.75" thickBot="1">
      <c r="B10" s="1" t="s">
        <v>18</v>
      </c>
      <c r="C10" s="1"/>
      <c r="D10" s="1"/>
      <c r="E10" s="1"/>
      <c r="F10" s="1"/>
      <c r="G10" s="1"/>
    </row>
    <row r="11" spans="2:7">
      <c r="B11" s="14" t="s">
        <v>0</v>
      </c>
      <c r="C11" s="15" t="s">
        <v>9</v>
      </c>
      <c r="D11" s="15" t="s">
        <v>10</v>
      </c>
      <c r="E11" s="15" t="s">
        <v>11</v>
      </c>
      <c r="F11" s="15" t="s">
        <v>12</v>
      </c>
      <c r="G11" s="16" t="s">
        <v>13</v>
      </c>
    </row>
    <row r="12" spans="2:7">
      <c r="B12" s="17" t="s">
        <v>5</v>
      </c>
      <c r="C12" s="4">
        <f>C4*D4</f>
        <v>3000000</v>
      </c>
      <c r="D12" s="4">
        <f t="shared" ref="D12:G15" si="0">C12*(1+($E4/100))</f>
        <v>3104999.9999999995</v>
      </c>
      <c r="E12" s="4">
        <f t="shared" si="0"/>
        <v>3213674.9999999991</v>
      </c>
      <c r="F12" s="4">
        <f t="shared" si="0"/>
        <v>3326153.6249999986</v>
      </c>
      <c r="G12" s="18">
        <f t="shared" si="0"/>
        <v>3442569.0018749982</v>
      </c>
    </row>
    <row r="13" spans="2:7">
      <c r="B13" s="17" t="s">
        <v>6</v>
      </c>
      <c r="C13" s="4">
        <f>C5*D5</f>
        <v>3600000</v>
      </c>
      <c r="D13" s="4">
        <f t="shared" si="0"/>
        <v>3689999.9999999995</v>
      </c>
      <c r="E13" s="4">
        <f t="shared" si="0"/>
        <v>3782249.9999999991</v>
      </c>
      <c r="F13" s="4">
        <f t="shared" si="0"/>
        <v>3876806.2499999986</v>
      </c>
      <c r="G13" s="18">
        <f t="shared" si="0"/>
        <v>3973726.4062499981</v>
      </c>
    </row>
    <row r="14" spans="2:7">
      <c r="B14" s="17" t="s">
        <v>7</v>
      </c>
      <c r="C14" s="4">
        <f>C6*D6</f>
        <v>5400000</v>
      </c>
      <c r="D14" s="4">
        <f t="shared" si="0"/>
        <v>5643000</v>
      </c>
      <c r="E14" s="4">
        <f t="shared" si="0"/>
        <v>5896935</v>
      </c>
      <c r="F14" s="4">
        <f t="shared" si="0"/>
        <v>6162297.0749999993</v>
      </c>
      <c r="G14" s="18">
        <f t="shared" si="0"/>
        <v>6439600.4433749989</v>
      </c>
    </row>
    <row r="15" spans="2:7">
      <c r="B15" s="17" t="s">
        <v>8</v>
      </c>
      <c r="C15" s="4">
        <f>C7*D7</f>
        <v>3360000</v>
      </c>
      <c r="D15" s="4">
        <f t="shared" si="0"/>
        <v>3561600</v>
      </c>
      <c r="E15" s="4">
        <f t="shared" si="0"/>
        <v>3775296</v>
      </c>
      <c r="F15" s="4">
        <f t="shared" si="0"/>
        <v>4001813.7600000002</v>
      </c>
      <c r="G15" s="18">
        <f t="shared" si="0"/>
        <v>4241922.5856000008</v>
      </c>
    </row>
    <row r="16" spans="2:7" ht="15.75" thickBot="1">
      <c r="B16" s="19" t="s">
        <v>14</v>
      </c>
      <c r="C16" s="20">
        <f>SUM(C12:C15)</f>
        <v>15360000</v>
      </c>
      <c r="D16" s="20">
        <f t="shared" ref="D16:F16" si="1">SUM(D12:D15)</f>
        <v>15999600</v>
      </c>
      <c r="E16" s="20">
        <f t="shared" si="1"/>
        <v>16668155.999999998</v>
      </c>
      <c r="F16" s="20">
        <f t="shared" si="1"/>
        <v>17367070.709999997</v>
      </c>
      <c r="G16" s="21">
        <f>SUM(G12:G15)</f>
        <v>18097818.437099997</v>
      </c>
    </row>
    <row r="17" spans="2:8">
      <c r="B17" s="1"/>
      <c r="C17" s="1"/>
      <c r="D17" s="1"/>
      <c r="E17" s="1"/>
      <c r="F17" s="1"/>
      <c r="G17" s="1"/>
    </row>
    <row r="18" spans="2:8" ht="15.75" thickBot="1">
      <c r="B18" s="1" t="s">
        <v>20</v>
      </c>
      <c r="C18" s="1"/>
      <c r="D18" s="1"/>
      <c r="E18" s="1"/>
      <c r="F18" s="1"/>
      <c r="G18" s="1"/>
    </row>
    <row r="19" spans="2:8">
      <c r="B19" s="22" t="s">
        <v>15</v>
      </c>
      <c r="C19" s="7" t="s">
        <v>9</v>
      </c>
      <c r="D19" s="7" t="s">
        <v>10</v>
      </c>
      <c r="E19" s="7" t="s">
        <v>11</v>
      </c>
      <c r="F19" s="7" t="s">
        <v>12</v>
      </c>
      <c r="G19" s="8" t="s">
        <v>13</v>
      </c>
    </row>
    <row r="20" spans="2:8">
      <c r="B20" s="23" t="s">
        <v>5</v>
      </c>
      <c r="C20" s="5">
        <f t="shared" ref="C20:G23" si="2">C12*$F4</f>
        <v>2550000000</v>
      </c>
      <c r="D20" s="5">
        <f t="shared" si="2"/>
        <v>2639249999.9999995</v>
      </c>
      <c r="E20" s="5">
        <f t="shared" si="2"/>
        <v>2731623749.999999</v>
      </c>
      <c r="F20" s="5">
        <f t="shared" si="2"/>
        <v>2827230581.249999</v>
      </c>
      <c r="G20" s="24">
        <f t="shared" si="2"/>
        <v>2926183651.5937486</v>
      </c>
    </row>
    <row r="21" spans="2:8">
      <c r="B21" s="23" t="s">
        <v>6</v>
      </c>
      <c r="C21" s="5">
        <f t="shared" si="2"/>
        <v>3060000000</v>
      </c>
      <c r="D21" s="5">
        <f t="shared" si="2"/>
        <v>3136499999.9999995</v>
      </c>
      <c r="E21" s="5">
        <f t="shared" si="2"/>
        <v>3214912499.999999</v>
      </c>
      <c r="F21" s="5">
        <f t="shared" si="2"/>
        <v>3295285312.499999</v>
      </c>
      <c r="G21" s="24">
        <f t="shared" si="2"/>
        <v>3377667445.3124986</v>
      </c>
    </row>
    <row r="22" spans="2:8">
      <c r="B22" s="23" t="s">
        <v>7</v>
      </c>
      <c r="C22" s="5">
        <f t="shared" si="2"/>
        <v>5670000000</v>
      </c>
      <c r="D22" s="5">
        <f t="shared" si="2"/>
        <v>5925150000</v>
      </c>
      <c r="E22" s="5">
        <f t="shared" si="2"/>
        <v>6191781750</v>
      </c>
      <c r="F22" s="5">
        <f t="shared" si="2"/>
        <v>6470411928.749999</v>
      </c>
      <c r="G22" s="24">
        <f t="shared" si="2"/>
        <v>6761580465.5437489</v>
      </c>
    </row>
    <row r="23" spans="2:8">
      <c r="B23" s="23" t="s">
        <v>8</v>
      </c>
      <c r="C23" s="5">
        <f t="shared" si="2"/>
        <v>3528000000</v>
      </c>
      <c r="D23" s="5">
        <f t="shared" si="2"/>
        <v>3739680000</v>
      </c>
      <c r="E23" s="5">
        <f t="shared" si="2"/>
        <v>3964060800</v>
      </c>
      <c r="F23" s="5">
        <f t="shared" si="2"/>
        <v>4201904448.0000005</v>
      </c>
      <c r="G23" s="24">
        <f t="shared" si="2"/>
        <v>4454018714.8800011</v>
      </c>
    </row>
    <row r="24" spans="2:8" ht="15.75" thickBot="1">
      <c r="B24" s="25" t="s">
        <v>16</v>
      </c>
      <c r="C24" s="26">
        <f>SUM(C20:C23)</f>
        <v>14808000000</v>
      </c>
      <c r="D24" s="26">
        <f t="shared" ref="D24:G24" si="3">SUM(D20:D23)</f>
        <v>15440580000</v>
      </c>
      <c r="E24" s="26">
        <f t="shared" si="3"/>
        <v>16102378799.999998</v>
      </c>
      <c r="F24" s="26">
        <f t="shared" si="3"/>
        <v>16794832270.499996</v>
      </c>
      <c r="G24" s="27">
        <f t="shared" si="3"/>
        <v>17519450277.329998</v>
      </c>
    </row>
    <row r="26" spans="2:8">
      <c r="B26" s="28" t="s">
        <v>21</v>
      </c>
    </row>
    <row r="27" spans="2:8" ht="15.75" thickBot="1"/>
    <row r="28" spans="2:8" ht="15.75" thickBot="1">
      <c r="B28" s="115" t="s">
        <v>22</v>
      </c>
      <c r="C28" s="116"/>
    </row>
    <row r="29" spans="2:8">
      <c r="B29" s="34" t="s">
        <v>27</v>
      </c>
      <c r="C29" s="34" t="s">
        <v>28</v>
      </c>
      <c r="D29" s="33" t="s">
        <v>29</v>
      </c>
      <c r="E29" s="33" t="s">
        <v>30</v>
      </c>
      <c r="F29" s="33" t="s">
        <v>31</v>
      </c>
      <c r="G29" s="33" t="s">
        <v>32</v>
      </c>
      <c r="H29" s="40" t="s">
        <v>33</v>
      </c>
    </row>
    <row r="30" spans="2:8">
      <c r="B30" s="3" t="s">
        <v>5</v>
      </c>
      <c r="C30" s="5">
        <v>3800000</v>
      </c>
      <c r="D30" s="5">
        <v>85</v>
      </c>
      <c r="E30" s="5">
        <f>C30*(D30/100)</f>
        <v>3230000</v>
      </c>
      <c r="F30" s="5">
        <f>E30-(E30*0.035)</f>
        <v>3116950</v>
      </c>
      <c r="G30" s="5">
        <f>F30-(F30*0.021)</f>
        <v>3051494.05</v>
      </c>
      <c r="H30" s="41">
        <f>G30</f>
        <v>3051494.05</v>
      </c>
    </row>
    <row r="31" spans="2:8">
      <c r="B31" s="3" t="s">
        <v>6</v>
      </c>
      <c r="C31" s="5">
        <v>3800000</v>
      </c>
      <c r="D31" s="5">
        <v>87</v>
      </c>
      <c r="E31" s="5">
        <f t="shared" ref="E31:E33" si="4">C31*(D31/100)</f>
        <v>3306000</v>
      </c>
      <c r="F31" s="5">
        <f t="shared" ref="F31:F33" si="5">E31-(E31*0.035)</f>
        <v>3190290</v>
      </c>
      <c r="G31" s="5">
        <f t="shared" ref="G31:G33" si="6">F31-(F31*0.021)</f>
        <v>3123293.91</v>
      </c>
      <c r="H31" s="41">
        <f t="shared" ref="H31:H33" si="7">G31</f>
        <v>3123293.91</v>
      </c>
    </row>
    <row r="32" spans="2:8">
      <c r="B32" s="3" t="s">
        <v>7</v>
      </c>
      <c r="C32" s="5">
        <v>3800000</v>
      </c>
      <c r="D32" s="5">
        <v>83</v>
      </c>
      <c r="E32" s="5">
        <f t="shared" si="4"/>
        <v>3154000</v>
      </c>
      <c r="F32" s="5">
        <f t="shared" si="5"/>
        <v>3043610</v>
      </c>
      <c r="G32" s="5">
        <f t="shared" si="6"/>
        <v>2979694.19</v>
      </c>
      <c r="H32" s="41">
        <f t="shared" si="7"/>
        <v>2979694.19</v>
      </c>
    </row>
    <row r="33" spans="2:8">
      <c r="B33" s="3" t="s">
        <v>8</v>
      </c>
      <c r="C33" s="5">
        <v>3800000</v>
      </c>
      <c r="D33" s="5">
        <v>89</v>
      </c>
      <c r="E33" s="5">
        <f t="shared" si="4"/>
        <v>3382000</v>
      </c>
      <c r="F33" s="5">
        <f t="shared" si="5"/>
        <v>3263630</v>
      </c>
      <c r="G33" s="5">
        <f t="shared" si="6"/>
        <v>3195093.77</v>
      </c>
      <c r="H33" s="41">
        <f t="shared" si="7"/>
        <v>3195093.77</v>
      </c>
    </row>
    <row r="34" spans="2:8" ht="15.75" thickBot="1">
      <c r="B34" s="32"/>
      <c r="C34" s="36"/>
      <c r="H34" s="42"/>
    </row>
    <row r="35" spans="2:8" ht="15.75" thickBot="1">
      <c r="B35" s="115" t="s">
        <v>23</v>
      </c>
      <c r="C35" s="116"/>
      <c r="H35" s="42"/>
    </row>
    <row r="36" spans="2:8">
      <c r="B36" s="34" t="s">
        <v>27</v>
      </c>
      <c r="C36" s="34" t="s">
        <v>28</v>
      </c>
      <c r="D36" s="33" t="s">
        <v>29</v>
      </c>
      <c r="E36" s="33" t="s">
        <v>30</v>
      </c>
      <c r="F36" s="33" t="s">
        <v>31</v>
      </c>
      <c r="G36" s="33" t="s">
        <v>32</v>
      </c>
      <c r="H36" s="40" t="s">
        <v>33</v>
      </c>
    </row>
    <row r="37" spans="2:8">
      <c r="B37" s="3" t="s">
        <v>5</v>
      </c>
      <c r="C37" s="5">
        <v>3950000</v>
      </c>
      <c r="D37" s="5">
        <v>85</v>
      </c>
      <c r="E37" s="5">
        <f>C37*(D37/100)</f>
        <v>3357500</v>
      </c>
      <c r="F37" s="5">
        <f>E37-(E37*0.035)</f>
        <v>3239987.5</v>
      </c>
      <c r="G37" s="5">
        <f>F37-(F37*0.021)</f>
        <v>3171947.7625000002</v>
      </c>
      <c r="H37" s="41">
        <f>G37</f>
        <v>3171947.7625000002</v>
      </c>
    </row>
    <row r="38" spans="2:8">
      <c r="B38" s="3" t="s">
        <v>6</v>
      </c>
      <c r="C38" s="5">
        <v>3950000</v>
      </c>
      <c r="D38" s="5">
        <v>87</v>
      </c>
      <c r="E38" s="5">
        <f t="shared" ref="E38:E40" si="8">C38*(D38/100)</f>
        <v>3436500</v>
      </c>
      <c r="F38" s="5">
        <f t="shared" ref="F38:F40" si="9">E38-(E38*0.035)</f>
        <v>3316222.5</v>
      </c>
      <c r="G38" s="5">
        <f t="shared" ref="G38:G40" si="10">F38-(F38*0.021)</f>
        <v>3246581.8275000001</v>
      </c>
      <c r="H38" s="41">
        <f t="shared" ref="H38:H40" si="11">G38</f>
        <v>3246581.8275000001</v>
      </c>
    </row>
    <row r="39" spans="2:8">
      <c r="B39" s="3" t="s">
        <v>7</v>
      </c>
      <c r="C39" s="5">
        <v>3950000</v>
      </c>
      <c r="D39" s="5">
        <v>83</v>
      </c>
      <c r="E39" s="5">
        <f t="shared" si="8"/>
        <v>3278500</v>
      </c>
      <c r="F39" s="5">
        <f t="shared" si="9"/>
        <v>3163752.5</v>
      </c>
      <c r="G39" s="5">
        <f t="shared" si="10"/>
        <v>3097313.6974999998</v>
      </c>
      <c r="H39" s="41">
        <f t="shared" si="11"/>
        <v>3097313.6974999998</v>
      </c>
    </row>
    <row r="40" spans="2:8">
      <c r="B40" s="3" t="s">
        <v>8</v>
      </c>
      <c r="C40" s="5">
        <v>3950000</v>
      </c>
      <c r="D40" s="5">
        <v>89</v>
      </c>
      <c r="E40" s="5">
        <f t="shared" si="8"/>
        <v>3515500</v>
      </c>
      <c r="F40" s="5">
        <f t="shared" si="9"/>
        <v>3392457.5</v>
      </c>
      <c r="G40" s="5">
        <f t="shared" si="10"/>
        <v>3321215.8925000001</v>
      </c>
      <c r="H40" s="41">
        <f t="shared" si="11"/>
        <v>3321215.8925000001</v>
      </c>
    </row>
    <row r="41" spans="2:8" ht="15.75" thickBot="1">
      <c r="B41" s="38"/>
      <c r="C41" s="37"/>
      <c r="D41" s="37"/>
      <c r="E41" s="37"/>
      <c r="F41" s="37"/>
      <c r="G41" s="37"/>
      <c r="H41" s="43"/>
    </row>
    <row r="42" spans="2:8" ht="15.75" thickBot="1">
      <c r="B42" s="115" t="s">
        <v>24</v>
      </c>
      <c r="C42" s="116"/>
      <c r="H42" s="42"/>
    </row>
    <row r="43" spans="2:8">
      <c r="B43" s="34" t="s">
        <v>27</v>
      </c>
      <c r="C43" s="34" t="s">
        <v>28</v>
      </c>
      <c r="D43" s="33" t="s">
        <v>29</v>
      </c>
      <c r="E43" s="33" t="s">
        <v>30</v>
      </c>
      <c r="F43" s="33" t="s">
        <v>31</v>
      </c>
      <c r="G43" s="33" t="s">
        <v>32</v>
      </c>
      <c r="H43" s="40" t="s">
        <v>33</v>
      </c>
    </row>
    <row r="44" spans="2:8">
      <c r="B44" s="3" t="s">
        <v>5</v>
      </c>
      <c r="C44" s="5">
        <v>3600000</v>
      </c>
      <c r="D44" s="5">
        <v>85</v>
      </c>
      <c r="E44" s="5">
        <f>C44*(D44/100)</f>
        <v>3060000</v>
      </c>
      <c r="F44" s="5">
        <f>E44-(E44*0.035)</f>
        <v>2952900</v>
      </c>
      <c r="G44" s="5">
        <f>F44-(F44*0.021)</f>
        <v>2890889.1</v>
      </c>
      <c r="H44" s="41">
        <f>G44</f>
        <v>2890889.1</v>
      </c>
    </row>
    <row r="45" spans="2:8">
      <c r="B45" s="3" t="s">
        <v>6</v>
      </c>
      <c r="C45" s="5">
        <v>3600000</v>
      </c>
      <c r="D45" s="5">
        <v>87</v>
      </c>
      <c r="E45" s="5">
        <f t="shared" ref="E45:E47" si="12">C45*(D45/100)</f>
        <v>3132000</v>
      </c>
      <c r="F45" s="5">
        <f t="shared" ref="F45:F47" si="13">E45-(E45*0.035)</f>
        <v>3022380</v>
      </c>
      <c r="G45" s="5">
        <f t="shared" ref="G45:G47" si="14">F45-(F45*0.021)</f>
        <v>2958910.02</v>
      </c>
      <c r="H45" s="41">
        <f t="shared" ref="H45:H47" si="15">G45</f>
        <v>2958910.02</v>
      </c>
    </row>
    <row r="46" spans="2:8">
      <c r="B46" s="3" t="s">
        <v>7</v>
      </c>
      <c r="C46" s="5">
        <v>3600000</v>
      </c>
      <c r="D46" s="5">
        <v>83</v>
      </c>
      <c r="E46" s="5">
        <f t="shared" si="12"/>
        <v>2988000</v>
      </c>
      <c r="F46" s="5">
        <f t="shared" si="13"/>
        <v>2883420</v>
      </c>
      <c r="G46" s="5">
        <f t="shared" si="14"/>
        <v>2822868.18</v>
      </c>
      <c r="H46" s="41">
        <f t="shared" si="15"/>
        <v>2822868.18</v>
      </c>
    </row>
    <row r="47" spans="2:8">
      <c r="B47" s="3" t="s">
        <v>8</v>
      </c>
      <c r="C47" s="5">
        <v>3600000</v>
      </c>
      <c r="D47" s="5">
        <v>89</v>
      </c>
      <c r="E47" s="5">
        <f t="shared" si="12"/>
        <v>3204000</v>
      </c>
      <c r="F47" s="5">
        <f t="shared" si="13"/>
        <v>3091860</v>
      </c>
      <c r="G47" s="5">
        <f t="shared" si="14"/>
        <v>3026930.94</v>
      </c>
      <c r="H47" s="41">
        <f t="shared" si="15"/>
        <v>3026930.94</v>
      </c>
    </row>
    <row r="48" spans="2:8">
      <c r="H48" s="42"/>
    </row>
    <row r="49" spans="2:8" ht="15.75" thickBot="1">
      <c r="H49" s="42"/>
    </row>
    <row r="50" spans="2:8" ht="15.75" thickBot="1">
      <c r="B50" s="115" t="s">
        <v>25</v>
      </c>
      <c r="C50" s="116"/>
      <c r="H50" s="42"/>
    </row>
    <row r="51" spans="2:8">
      <c r="B51" s="34" t="s">
        <v>27</v>
      </c>
      <c r="C51" s="34" t="s">
        <v>28</v>
      </c>
      <c r="D51" s="33" t="s">
        <v>29</v>
      </c>
      <c r="E51" s="33" t="s">
        <v>30</v>
      </c>
      <c r="F51" s="33" t="s">
        <v>31</v>
      </c>
      <c r="G51" s="33" t="s">
        <v>32</v>
      </c>
      <c r="H51" s="40" t="s">
        <v>33</v>
      </c>
    </row>
    <row r="52" spans="2:8">
      <c r="B52" s="3" t="s">
        <v>5</v>
      </c>
      <c r="C52" s="5">
        <v>3250000</v>
      </c>
      <c r="D52" s="5">
        <v>85</v>
      </c>
      <c r="E52" s="5">
        <f>C52*(D52/100)</f>
        <v>2762500</v>
      </c>
      <c r="F52" s="5">
        <f>E52-(E52*0.035)</f>
        <v>2665812.5</v>
      </c>
      <c r="G52" s="5">
        <f>F52-(F52*0.021)</f>
        <v>2609830.4375</v>
      </c>
      <c r="H52" s="41">
        <f>G52</f>
        <v>2609830.4375</v>
      </c>
    </row>
    <row r="53" spans="2:8">
      <c r="B53" s="3" t="s">
        <v>6</v>
      </c>
      <c r="C53" s="5">
        <v>3250000</v>
      </c>
      <c r="D53" s="5">
        <v>87</v>
      </c>
      <c r="E53" s="5">
        <f t="shared" ref="E53:E55" si="16">C53*(D53/100)</f>
        <v>2827500</v>
      </c>
      <c r="F53" s="5">
        <f t="shared" ref="F53:F55" si="17">E53-(E53*0.035)</f>
        <v>2728537.5</v>
      </c>
      <c r="G53" s="5">
        <f t="shared" ref="G53:G55" si="18">F53-(F53*0.021)</f>
        <v>2671238.2124999999</v>
      </c>
      <c r="H53" s="41">
        <f t="shared" ref="H53:H55" si="19">G53</f>
        <v>2671238.2124999999</v>
      </c>
    </row>
    <row r="54" spans="2:8">
      <c r="B54" s="3" t="s">
        <v>7</v>
      </c>
      <c r="C54" s="5">
        <v>3250000</v>
      </c>
      <c r="D54" s="5">
        <v>83</v>
      </c>
      <c r="E54" s="5">
        <f t="shared" si="16"/>
        <v>2697500</v>
      </c>
      <c r="F54" s="5">
        <f t="shared" si="17"/>
        <v>2603087.5</v>
      </c>
      <c r="G54" s="5">
        <f t="shared" si="18"/>
        <v>2548422.6625000001</v>
      </c>
      <c r="H54" s="41">
        <f t="shared" si="19"/>
        <v>2548422.6625000001</v>
      </c>
    </row>
    <row r="55" spans="2:8">
      <c r="B55" s="3" t="s">
        <v>8</v>
      </c>
      <c r="C55" s="5">
        <v>3250000</v>
      </c>
      <c r="D55" s="5">
        <v>89</v>
      </c>
      <c r="E55" s="5">
        <f t="shared" si="16"/>
        <v>2892500</v>
      </c>
      <c r="F55" s="5">
        <f t="shared" si="17"/>
        <v>2791262.5</v>
      </c>
      <c r="G55" s="5">
        <f t="shared" si="18"/>
        <v>2732645.9874999998</v>
      </c>
      <c r="H55" s="41">
        <f t="shared" si="19"/>
        <v>2732645.9874999998</v>
      </c>
    </row>
    <row r="56" spans="2:8">
      <c r="H56" s="42"/>
    </row>
    <row r="57" spans="2:8" ht="15.75" thickBot="1">
      <c r="H57" s="42"/>
    </row>
    <row r="58" spans="2:8" ht="15.75" thickBot="1">
      <c r="B58" s="115" t="s">
        <v>26</v>
      </c>
      <c r="C58" s="116"/>
      <c r="H58" s="42"/>
    </row>
    <row r="59" spans="2:8">
      <c r="B59" s="34" t="s">
        <v>27</v>
      </c>
      <c r="C59" s="34" t="s">
        <v>28</v>
      </c>
      <c r="D59" s="33" t="s">
        <v>29</v>
      </c>
      <c r="E59" s="33" t="s">
        <v>30</v>
      </c>
      <c r="F59" s="33" t="s">
        <v>31</v>
      </c>
      <c r="G59" s="33" t="s">
        <v>32</v>
      </c>
      <c r="H59" s="40" t="s">
        <v>33</v>
      </c>
    </row>
    <row r="60" spans="2:8">
      <c r="B60" s="3" t="s">
        <v>5</v>
      </c>
      <c r="C60" s="5">
        <v>3450000</v>
      </c>
      <c r="D60" s="5">
        <v>85</v>
      </c>
      <c r="E60" s="5">
        <f>C60*(D60/100)</f>
        <v>2932500</v>
      </c>
      <c r="F60" s="5">
        <f>E60-(E60*0.035)</f>
        <v>2829862.5</v>
      </c>
      <c r="G60" s="5">
        <f>F60-(F60*0.021)</f>
        <v>2770435.3875000002</v>
      </c>
      <c r="H60" s="41">
        <f>G60</f>
        <v>2770435.3875000002</v>
      </c>
    </row>
    <row r="61" spans="2:8">
      <c r="B61" s="3" t="s">
        <v>6</v>
      </c>
      <c r="C61" s="5">
        <v>3450000</v>
      </c>
      <c r="D61" s="5">
        <v>87</v>
      </c>
      <c r="E61" s="5">
        <f t="shared" ref="E61:E63" si="20">C61*(D61/100)</f>
        <v>3001500</v>
      </c>
      <c r="F61" s="5">
        <f t="shared" ref="F61:F63" si="21">E61-(E61*0.035)</f>
        <v>2896447.5</v>
      </c>
      <c r="G61" s="5">
        <f t="shared" ref="G61:G63" si="22">F61-(F61*0.021)</f>
        <v>2835622.1025</v>
      </c>
      <c r="H61" s="41">
        <f t="shared" ref="H61:H63" si="23">G61</f>
        <v>2835622.1025</v>
      </c>
    </row>
    <row r="62" spans="2:8">
      <c r="B62" s="3" t="s">
        <v>7</v>
      </c>
      <c r="C62" s="5">
        <v>3450000</v>
      </c>
      <c r="D62" s="5">
        <v>83</v>
      </c>
      <c r="E62" s="5">
        <f t="shared" si="20"/>
        <v>2863500</v>
      </c>
      <c r="F62" s="5">
        <f t="shared" si="21"/>
        <v>2763277.5</v>
      </c>
      <c r="G62" s="5">
        <f t="shared" si="22"/>
        <v>2705248.6724999999</v>
      </c>
      <c r="H62" s="41">
        <f t="shared" si="23"/>
        <v>2705248.6724999999</v>
      </c>
    </row>
    <row r="63" spans="2:8">
      <c r="B63" s="3" t="s">
        <v>8</v>
      </c>
      <c r="C63" s="5">
        <v>3450000</v>
      </c>
      <c r="D63" s="5">
        <v>89</v>
      </c>
      <c r="E63" s="5">
        <f t="shared" si="20"/>
        <v>3070500</v>
      </c>
      <c r="F63" s="5">
        <f t="shared" si="21"/>
        <v>2963032.5</v>
      </c>
      <c r="G63" s="5">
        <f t="shared" si="22"/>
        <v>2900808.8174999999</v>
      </c>
      <c r="H63" s="41">
        <f t="shared" si="23"/>
        <v>2900808.8174999999</v>
      </c>
    </row>
    <row r="66" spans="2:18" ht="15.75" thickBot="1"/>
    <row r="67" spans="2:18" ht="15.75" thickBot="1">
      <c r="B67" s="113" t="s">
        <v>5</v>
      </c>
      <c r="C67" s="114"/>
      <c r="D67" s="109" t="s">
        <v>9</v>
      </c>
      <c r="E67" s="109"/>
      <c r="F67" s="109"/>
      <c r="G67" s="109" t="s">
        <v>10</v>
      </c>
      <c r="H67" s="109"/>
      <c r="I67" s="109"/>
      <c r="J67" s="110" t="s">
        <v>11</v>
      </c>
      <c r="K67" s="111"/>
      <c r="L67" s="112"/>
      <c r="M67" s="110" t="s">
        <v>12</v>
      </c>
      <c r="N67" s="111"/>
      <c r="O67" s="112"/>
      <c r="P67" s="110" t="s">
        <v>13</v>
      </c>
      <c r="Q67" s="111"/>
      <c r="R67" s="112"/>
    </row>
    <row r="68" spans="2:18" ht="15.75" thickBot="1">
      <c r="B68" s="92" t="s">
        <v>27</v>
      </c>
      <c r="C68" s="93"/>
      <c r="D68" s="96" t="s">
        <v>36</v>
      </c>
      <c r="E68" s="44" t="s">
        <v>34</v>
      </c>
      <c r="F68" s="45" t="s">
        <v>35</v>
      </c>
      <c r="G68" s="44" t="s">
        <v>36</v>
      </c>
      <c r="H68" s="44" t="s">
        <v>34</v>
      </c>
      <c r="I68" s="45" t="s">
        <v>35</v>
      </c>
      <c r="J68" s="44" t="s">
        <v>36</v>
      </c>
      <c r="K68" s="44" t="s">
        <v>34</v>
      </c>
      <c r="L68" s="45" t="s">
        <v>35</v>
      </c>
      <c r="M68" s="44" t="s">
        <v>36</v>
      </c>
      <c r="N68" s="44" t="s">
        <v>34</v>
      </c>
      <c r="O68" s="45" t="s">
        <v>35</v>
      </c>
      <c r="P68" s="44" t="s">
        <v>36</v>
      </c>
      <c r="Q68" s="44" t="s">
        <v>34</v>
      </c>
      <c r="R68" s="45" t="s">
        <v>35</v>
      </c>
    </row>
    <row r="69" spans="2:18">
      <c r="B69" s="29" t="s">
        <v>22</v>
      </c>
      <c r="C69" s="31"/>
      <c r="D69" s="78">
        <v>2</v>
      </c>
      <c r="E69" s="33">
        <v>1</v>
      </c>
      <c r="F69" s="94">
        <f>$H$30*D69*E69</f>
        <v>6102988.0999999996</v>
      </c>
      <c r="G69" s="33">
        <v>2</v>
      </c>
      <c r="H69" s="33">
        <v>1</v>
      </c>
      <c r="I69" s="94">
        <f>$H$30*G69*H69</f>
        <v>6102988.0999999996</v>
      </c>
      <c r="J69" s="33">
        <v>2</v>
      </c>
      <c r="K69" s="33">
        <v>1</v>
      </c>
      <c r="L69" s="94">
        <f>$H$30*J69*K69</f>
        <v>6102988.0999999996</v>
      </c>
      <c r="M69" s="33">
        <v>2</v>
      </c>
      <c r="N69" s="33">
        <v>1</v>
      </c>
      <c r="O69" s="94">
        <f>$H$30*M69*N69</f>
        <v>6102988.0999999996</v>
      </c>
      <c r="P69" s="33">
        <v>2</v>
      </c>
      <c r="Q69" s="33">
        <v>1</v>
      </c>
      <c r="R69" s="94">
        <f>$H$30*P69*Q69</f>
        <v>6102988.0999999996</v>
      </c>
    </row>
    <row r="70" spans="2:18">
      <c r="B70" s="61" t="s">
        <v>23</v>
      </c>
      <c r="C70" s="56"/>
      <c r="D70" s="78">
        <v>2</v>
      </c>
      <c r="E70" s="33">
        <v>1</v>
      </c>
      <c r="F70" s="94">
        <f>$H$37*D70*E70</f>
        <v>6343895.5250000004</v>
      </c>
      <c r="G70" s="33">
        <v>2</v>
      </c>
      <c r="H70" s="33">
        <v>1</v>
      </c>
      <c r="I70" s="94">
        <f>$H$37*G70*H70</f>
        <v>6343895.5250000004</v>
      </c>
      <c r="J70" s="33">
        <v>2</v>
      </c>
      <c r="K70" s="33">
        <v>1</v>
      </c>
      <c r="L70" s="94">
        <f>$H$37*J70*K70</f>
        <v>6343895.5250000004</v>
      </c>
      <c r="M70" s="33">
        <v>2</v>
      </c>
      <c r="N70" s="33">
        <v>1</v>
      </c>
      <c r="O70" s="94">
        <f>$H$37*M70*N70</f>
        <v>6343895.5250000004</v>
      </c>
      <c r="P70" s="33">
        <v>2</v>
      </c>
      <c r="Q70" s="33">
        <v>1</v>
      </c>
      <c r="R70" s="94">
        <f>$H$37*P70*Q70</f>
        <v>6343895.5250000004</v>
      </c>
    </row>
    <row r="71" spans="2:18">
      <c r="B71" s="61" t="s">
        <v>24</v>
      </c>
      <c r="C71" s="56"/>
      <c r="D71" s="78">
        <v>2</v>
      </c>
      <c r="E71" s="33">
        <v>1</v>
      </c>
      <c r="F71" s="94">
        <f>$H$44*D71*E71</f>
        <v>5781778.2000000002</v>
      </c>
      <c r="G71" s="33">
        <v>2</v>
      </c>
      <c r="H71" s="33">
        <v>1</v>
      </c>
      <c r="I71" s="94">
        <f>$H$44*G71*H71</f>
        <v>5781778.2000000002</v>
      </c>
      <c r="J71" s="33">
        <v>2</v>
      </c>
      <c r="K71" s="33">
        <v>1</v>
      </c>
      <c r="L71" s="94">
        <f>$H$44*J71*K71</f>
        <v>5781778.2000000002</v>
      </c>
      <c r="M71" s="33">
        <v>2</v>
      </c>
      <c r="N71" s="33">
        <v>1</v>
      </c>
      <c r="O71" s="94">
        <f>$H$44*M71*N71</f>
        <v>5781778.2000000002</v>
      </c>
      <c r="P71" s="33">
        <v>2</v>
      </c>
      <c r="Q71" s="33">
        <v>1</v>
      </c>
      <c r="R71" s="94">
        <f>$H$44*P71*Q71</f>
        <v>5781778.2000000002</v>
      </c>
    </row>
    <row r="72" spans="2:18">
      <c r="B72" s="61" t="s">
        <v>25</v>
      </c>
      <c r="C72" s="56"/>
      <c r="D72" s="78">
        <v>2</v>
      </c>
      <c r="E72" s="33">
        <v>1</v>
      </c>
      <c r="F72" s="94">
        <f>$H$52*D72*E72</f>
        <v>5219660.875</v>
      </c>
      <c r="G72" s="33">
        <v>2</v>
      </c>
      <c r="H72" s="33">
        <v>1</v>
      </c>
      <c r="I72" s="94">
        <f>$H$52*G72*H72</f>
        <v>5219660.875</v>
      </c>
      <c r="J72" s="33">
        <v>2</v>
      </c>
      <c r="K72" s="33">
        <v>1</v>
      </c>
      <c r="L72" s="94">
        <f>$H$52*J72*K72</f>
        <v>5219660.875</v>
      </c>
      <c r="M72" s="33">
        <v>2</v>
      </c>
      <c r="N72" s="33">
        <v>1</v>
      </c>
      <c r="O72" s="94">
        <f>$H$52*M72*N72</f>
        <v>5219660.875</v>
      </c>
      <c r="P72" s="33">
        <v>2</v>
      </c>
      <c r="Q72" s="33">
        <v>1</v>
      </c>
      <c r="R72" s="94">
        <f>$H$52*P72*Q72</f>
        <v>5219660.875</v>
      </c>
    </row>
    <row r="73" spans="2:18" ht="15.75" thickBot="1">
      <c r="B73" s="61" t="s">
        <v>26</v>
      </c>
      <c r="C73" s="56"/>
      <c r="D73" s="78">
        <v>2</v>
      </c>
      <c r="E73" s="46">
        <v>1</v>
      </c>
      <c r="F73" s="95">
        <f>$H$60*D73*E73</f>
        <v>5540870.7750000004</v>
      </c>
      <c r="G73" s="46">
        <v>2</v>
      </c>
      <c r="H73" s="46">
        <v>1</v>
      </c>
      <c r="I73" s="95">
        <f>$H$60*G73*H73</f>
        <v>5540870.7750000004</v>
      </c>
      <c r="J73" s="46">
        <v>2</v>
      </c>
      <c r="K73" s="46">
        <v>1</v>
      </c>
      <c r="L73" s="95">
        <f>$H$60*J73*K73</f>
        <v>5540870.7750000004</v>
      </c>
      <c r="M73" s="46">
        <v>2</v>
      </c>
      <c r="N73" s="46">
        <v>1</v>
      </c>
      <c r="O73" s="95">
        <f>$H$60*M73*N73</f>
        <v>5540870.7750000004</v>
      </c>
      <c r="P73" s="46">
        <v>2</v>
      </c>
      <c r="Q73" s="46">
        <v>1</v>
      </c>
      <c r="R73" s="95">
        <f>$H$60*P73*Q73</f>
        <v>5540870.7750000004</v>
      </c>
    </row>
    <row r="74" spans="2:18" ht="15.75" thickBot="1">
      <c r="B74" s="92" t="s">
        <v>80</v>
      </c>
      <c r="C74" s="53"/>
      <c r="D74" s="53"/>
      <c r="E74" s="53"/>
      <c r="F74" s="54">
        <f>MIN(F69:F73)</f>
        <v>5219660.875</v>
      </c>
      <c r="G74" s="54"/>
      <c r="H74" s="54"/>
      <c r="I74" s="54">
        <f>MIN(I69:I73)</f>
        <v>5219660.875</v>
      </c>
      <c r="J74" s="54"/>
      <c r="K74" s="54"/>
      <c r="L74" s="54">
        <f>MIN(L69:L73)</f>
        <v>5219660.875</v>
      </c>
      <c r="M74" s="54"/>
      <c r="N74" s="54"/>
      <c r="O74" s="54">
        <f>MIN(O69:O73)</f>
        <v>5219660.875</v>
      </c>
      <c r="P74" s="54"/>
      <c r="Q74" s="54"/>
      <c r="R74" s="55">
        <f>MIN(R69:R73)</f>
        <v>5219660.875</v>
      </c>
    </row>
    <row r="75" spans="2:18" ht="15.75" thickBot="1"/>
    <row r="76" spans="2:18" ht="15.75" thickBot="1">
      <c r="B76" s="113" t="s">
        <v>6</v>
      </c>
      <c r="C76" s="114"/>
      <c r="D76" s="109" t="s">
        <v>9</v>
      </c>
      <c r="E76" s="109"/>
      <c r="F76" s="109"/>
      <c r="G76" s="109" t="s">
        <v>10</v>
      </c>
      <c r="H76" s="109"/>
      <c r="I76" s="109"/>
      <c r="J76" s="110" t="s">
        <v>11</v>
      </c>
      <c r="K76" s="111"/>
      <c r="L76" s="112"/>
      <c r="M76" s="110" t="s">
        <v>12</v>
      </c>
      <c r="N76" s="111"/>
      <c r="O76" s="112"/>
      <c r="P76" s="110" t="s">
        <v>13</v>
      </c>
      <c r="Q76" s="111"/>
      <c r="R76" s="112"/>
    </row>
    <row r="77" spans="2:18" ht="15.75" thickBot="1">
      <c r="B77" s="92" t="s">
        <v>27</v>
      </c>
      <c r="C77" s="93"/>
      <c r="D77" s="96" t="s">
        <v>36</v>
      </c>
      <c r="E77" s="44" t="s">
        <v>34</v>
      </c>
      <c r="F77" s="45" t="s">
        <v>35</v>
      </c>
      <c r="G77" s="44" t="s">
        <v>36</v>
      </c>
      <c r="H77" s="44" t="s">
        <v>34</v>
      </c>
      <c r="I77" s="45" t="s">
        <v>35</v>
      </c>
      <c r="J77" s="44" t="s">
        <v>36</v>
      </c>
      <c r="K77" s="44" t="s">
        <v>34</v>
      </c>
      <c r="L77" s="45" t="s">
        <v>35</v>
      </c>
      <c r="M77" s="44" t="s">
        <v>36</v>
      </c>
      <c r="N77" s="44" t="s">
        <v>34</v>
      </c>
      <c r="O77" s="45" t="s">
        <v>35</v>
      </c>
      <c r="P77" s="44" t="s">
        <v>36</v>
      </c>
      <c r="Q77" s="44" t="s">
        <v>34</v>
      </c>
      <c r="R77" s="45" t="s">
        <v>35</v>
      </c>
    </row>
    <row r="78" spans="2:18">
      <c r="B78" s="29" t="s">
        <v>22</v>
      </c>
      <c r="C78" s="31"/>
      <c r="D78" s="78">
        <v>2</v>
      </c>
      <c r="E78" s="33">
        <v>1</v>
      </c>
      <c r="F78" s="94">
        <f>$H$31*D78*E78</f>
        <v>6246587.8200000003</v>
      </c>
      <c r="G78" s="78">
        <v>2</v>
      </c>
      <c r="H78" s="33">
        <v>1</v>
      </c>
      <c r="I78" s="94">
        <f>$H$31*G78*H78</f>
        <v>6246587.8200000003</v>
      </c>
      <c r="J78" s="78">
        <v>2</v>
      </c>
      <c r="K78" s="33">
        <v>1</v>
      </c>
      <c r="L78" s="94">
        <f>$H$31*J78*K78</f>
        <v>6246587.8200000003</v>
      </c>
      <c r="M78" s="78">
        <v>2</v>
      </c>
      <c r="N78" s="33">
        <v>1</v>
      </c>
      <c r="O78" s="94">
        <f>$H$31*M78*N78</f>
        <v>6246587.8200000003</v>
      </c>
      <c r="P78" s="78">
        <v>2</v>
      </c>
      <c r="Q78" s="33">
        <v>1</v>
      </c>
      <c r="R78" s="94">
        <f>$H$31*P78*Q78</f>
        <v>6246587.8200000003</v>
      </c>
    </row>
    <row r="79" spans="2:18">
      <c r="B79" s="61" t="s">
        <v>23</v>
      </c>
      <c r="C79" s="56"/>
      <c r="D79" s="78">
        <v>2</v>
      </c>
      <c r="E79" s="33">
        <v>1</v>
      </c>
      <c r="F79" s="94">
        <f>$H$38*D79*E79</f>
        <v>6493163.6550000003</v>
      </c>
      <c r="G79" s="78">
        <v>2</v>
      </c>
      <c r="H79" s="33">
        <v>1</v>
      </c>
      <c r="I79" s="94">
        <f>$H$38*G79*H79</f>
        <v>6493163.6550000003</v>
      </c>
      <c r="J79" s="78">
        <v>2</v>
      </c>
      <c r="K79" s="33">
        <v>1</v>
      </c>
      <c r="L79" s="94">
        <f>$H$38*J79*K79</f>
        <v>6493163.6550000003</v>
      </c>
      <c r="M79" s="78">
        <v>2</v>
      </c>
      <c r="N79" s="33">
        <v>1</v>
      </c>
      <c r="O79" s="94">
        <f>$H$38*M79*N79</f>
        <v>6493163.6550000003</v>
      </c>
      <c r="P79" s="78">
        <v>2</v>
      </c>
      <c r="Q79" s="33">
        <v>1</v>
      </c>
      <c r="R79" s="94">
        <f>$H$38*P79*Q79</f>
        <v>6493163.6550000003</v>
      </c>
    </row>
    <row r="80" spans="2:18">
      <c r="B80" s="61" t="s">
        <v>24</v>
      </c>
      <c r="C80" s="56"/>
      <c r="D80" s="78">
        <v>2</v>
      </c>
      <c r="E80" s="33">
        <v>1</v>
      </c>
      <c r="F80" s="94">
        <f>$H$45*D80*E80</f>
        <v>5917820.04</v>
      </c>
      <c r="G80" s="78">
        <v>2</v>
      </c>
      <c r="H80" s="33">
        <v>1</v>
      </c>
      <c r="I80" s="94">
        <f>$H$45*G80*H80</f>
        <v>5917820.04</v>
      </c>
      <c r="J80" s="78">
        <v>2</v>
      </c>
      <c r="K80" s="33">
        <v>1</v>
      </c>
      <c r="L80" s="94">
        <f>$H$45*J80*K80</f>
        <v>5917820.04</v>
      </c>
      <c r="M80" s="78">
        <v>2</v>
      </c>
      <c r="N80" s="33">
        <v>1</v>
      </c>
      <c r="O80" s="94">
        <f>$H$45*M80*N80</f>
        <v>5917820.04</v>
      </c>
      <c r="P80" s="78">
        <v>2</v>
      </c>
      <c r="Q80" s="33">
        <v>1</v>
      </c>
      <c r="R80" s="94">
        <f>$H$45*P80*Q80</f>
        <v>5917820.04</v>
      </c>
    </row>
    <row r="81" spans="2:18">
      <c r="B81" s="61" t="s">
        <v>25</v>
      </c>
      <c r="C81" s="56"/>
      <c r="D81" s="78">
        <v>2</v>
      </c>
      <c r="E81" s="33">
        <v>1</v>
      </c>
      <c r="F81" s="94">
        <f>$H$53*D81*E81</f>
        <v>5342476.4249999998</v>
      </c>
      <c r="G81" s="78">
        <v>2</v>
      </c>
      <c r="H81" s="33">
        <v>1</v>
      </c>
      <c r="I81" s="94">
        <f>$H$53*G81*H81</f>
        <v>5342476.4249999998</v>
      </c>
      <c r="J81" s="78">
        <v>2</v>
      </c>
      <c r="K81" s="33">
        <v>1</v>
      </c>
      <c r="L81" s="94">
        <f>$H$53*J81*K81</f>
        <v>5342476.4249999998</v>
      </c>
      <c r="M81" s="78">
        <v>2</v>
      </c>
      <c r="N81" s="33">
        <v>1</v>
      </c>
      <c r="O81" s="94">
        <f>$H$53*M81*N81</f>
        <v>5342476.4249999998</v>
      </c>
      <c r="P81" s="78">
        <v>2</v>
      </c>
      <c r="Q81" s="33">
        <v>1</v>
      </c>
      <c r="R81" s="94">
        <f>$H$53*P81*Q81</f>
        <v>5342476.4249999998</v>
      </c>
    </row>
    <row r="82" spans="2:18" ht="15.75" thickBot="1">
      <c r="B82" s="61" t="s">
        <v>26</v>
      </c>
      <c r="C82" s="56"/>
      <c r="D82" s="91">
        <v>2</v>
      </c>
      <c r="E82" s="46">
        <v>1</v>
      </c>
      <c r="F82" s="95">
        <f>$H$61*D82*E82</f>
        <v>5671244.2050000001</v>
      </c>
      <c r="G82" s="91">
        <v>2</v>
      </c>
      <c r="H82" s="46">
        <v>1</v>
      </c>
      <c r="I82" s="95">
        <f>$H$61*G82*H82</f>
        <v>5671244.2050000001</v>
      </c>
      <c r="J82" s="91">
        <v>2</v>
      </c>
      <c r="K82" s="46">
        <v>1</v>
      </c>
      <c r="L82" s="95">
        <f>$H$61*J82*K82</f>
        <v>5671244.2050000001</v>
      </c>
      <c r="M82" s="91">
        <v>2</v>
      </c>
      <c r="N82" s="46">
        <v>1</v>
      </c>
      <c r="O82" s="95">
        <f>$H$61*M82*N82</f>
        <v>5671244.2050000001</v>
      </c>
      <c r="P82" s="91">
        <v>2</v>
      </c>
      <c r="Q82" s="46">
        <v>1</v>
      </c>
      <c r="R82" s="95">
        <f>$H$61*P82*Q82</f>
        <v>5671244.2050000001</v>
      </c>
    </row>
    <row r="83" spans="2:18" ht="15.75" thickBot="1">
      <c r="B83" s="92" t="s">
        <v>80</v>
      </c>
      <c r="C83" s="53"/>
      <c r="D83" s="53"/>
      <c r="E83" s="53"/>
      <c r="F83" s="54">
        <f>MIN(F78:F82)</f>
        <v>5342476.4249999998</v>
      </c>
      <c r="G83" s="54"/>
      <c r="H83" s="54"/>
      <c r="I83" s="54">
        <f>MIN(I78:I82)</f>
        <v>5342476.4249999998</v>
      </c>
      <c r="J83" s="54"/>
      <c r="K83" s="54"/>
      <c r="L83" s="54">
        <f>MIN(L78:L82)</f>
        <v>5342476.4249999998</v>
      </c>
      <c r="M83" s="54"/>
      <c r="N83" s="54"/>
      <c r="O83" s="54">
        <f>MIN(O78:O82)</f>
        <v>5342476.4249999998</v>
      </c>
      <c r="P83" s="54"/>
      <c r="Q83" s="54"/>
      <c r="R83" s="55">
        <f>MIN(R78:R82)</f>
        <v>5342476.4249999998</v>
      </c>
    </row>
    <row r="84" spans="2:18" ht="15.75" thickBot="1"/>
    <row r="85" spans="2:18" ht="15.75" thickBot="1">
      <c r="B85" s="113" t="s">
        <v>7</v>
      </c>
      <c r="C85" s="114"/>
      <c r="D85" s="109" t="s">
        <v>9</v>
      </c>
      <c r="E85" s="109"/>
      <c r="F85" s="109"/>
      <c r="G85" s="109" t="s">
        <v>10</v>
      </c>
      <c r="H85" s="109"/>
      <c r="I85" s="109"/>
      <c r="J85" s="110" t="s">
        <v>11</v>
      </c>
      <c r="K85" s="111"/>
      <c r="L85" s="112"/>
      <c r="M85" s="110" t="s">
        <v>12</v>
      </c>
      <c r="N85" s="111"/>
      <c r="O85" s="112"/>
      <c r="P85" s="110" t="s">
        <v>13</v>
      </c>
      <c r="Q85" s="111"/>
      <c r="R85" s="112"/>
    </row>
    <row r="86" spans="2:18" ht="15.75" thickBot="1">
      <c r="B86" s="92" t="s">
        <v>27</v>
      </c>
      <c r="C86" s="93"/>
      <c r="D86" s="96" t="s">
        <v>36</v>
      </c>
      <c r="E86" s="44" t="s">
        <v>34</v>
      </c>
      <c r="F86" s="45" t="s">
        <v>35</v>
      </c>
      <c r="G86" s="44" t="s">
        <v>36</v>
      </c>
      <c r="H86" s="44" t="s">
        <v>34</v>
      </c>
      <c r="I86" s="45" t="s">
        <v>35</v>
      </c>
      <c r="J86" s="44" t="s">
        <v>36</v>
      </c>
      <c r="K86" s="44" t="s">
        <v>34</v>
      </c>
      <c r="L86" s="45" t="s">
        <v>35</v>
      </c>
      <c r="M86" s="44" t="s">
        <v>36</v>
      </c>
      <c r="N86" s="44" t="s">
        <v>34</v>
      </c>
      <c r="O86" s="45" t="s">
        <v>35</v>
      </c>
      <c r="P86" s="44" t="s">
        <v>36</v>
      </c>
      <c r="Q86" s="44" t="s">
        <v>34</v>
      </c>
      <c r="R86" s="45" t="s">
        <v>35</v>
      </c>
    </row>
    <row r="87" spans="2:18">
      <c r="B87" s="29" t="s">
        <v>22</v>
      </c>
      <c r="C87" s="31"/>
      <c r="D87" s="78">
        <v>2</v>
      </c>
      <c r="E87" s="33">
        <v>1</v>
      </c>
      <c r="F87" s="94">
        <f>$H$32*D87*E87</f>
        <v>5959388.3799999999</v>
      </c>
      <c r="G87" s="78">
        <v>2</v>
      </c>
      <c r="H87" s="33">
        <f>E87+0</f>
        <v>1</v>
      </c>
      <c r="I87" s="94">
        <f>$H$32*G87*H87</f>
        <v>5959388.3799999999</v>
      </c>
      <c r="J87" s="78">
        <v>2</v>
      </c>
      <c r="K87" s="33">
        <v>1</v>
      </c>
      <c r="L87" s="94">
        <f>$H$32*J87*K87</f>
        <v>5959388.3799999999</v>
      </c>
      <c r="M87" s="78">
        <v>2</v>
      </c>
      <c r="N87" s="33">
        <v>2</v>
      </c>
      <c r="O87" s="94">
        <f>$H$32*M87*N87</f>
        <v>11918776.76</v>
      </c>
      <c r="P87" s="78">
        <v>2</v>
      </c>
      <c r="Q87" s="33">
        <v>2</v>
      </c>
      <c r="R87" s="94">
        <f>$H$32*P87*Q87</f>
        <v>11918776.76</v>
      </c>
    </row>
    <row r="88" spans="2:18">
      <c r="B88" s="61" t="s">
        <v>23</v>
      </c>
      <c r="C88" s="56"/>
      <c r="D88" s="78">
        <v>2</v>
      </c>
      <c r="E88" s="33">
        <v>1</v>
      </c>
      <c r="F88" s="94">
        <f>$H$39*D88*E88</f>
        <v>6194627.3949999996</v>
      </c>
      <c r="G88" s="78">
        <v>2</v>
      </c>
      <c r="H88" s="33">
        <f t="shared" ref="H88:H90" si="24">E88+0</f>
        <v>1</v>
      </c>
      <c r="I88" s="94">
        <f>$H$39*G88*H88</f>
        <v>6194627.3949999996</v>
      </c>
      <c r="J88" s="78">
        <v>2</v>
      </c>
      <c r="K88" s="33">
        <v>1</v>
      </c>
      <c r="L88" s="94">
        <f>$H$39*J88*K88</f>
        <v>6194627.3949999996</v>
      </c>
      <c r="M88" s="78">
        <v>2</v>
      </c>
      <c r="N88" s="33">
        <v>1</v>
      </c>
      <c r="O88" s="94">
        <f>$H$39*M88*N88</f>
        <v>6194627.3949999996</v>
      </c>
      <c r="P88" s="78">
        <v>2</v>
      </c>
      <c r="Q88" s="33">
        <v>2</v>
      </c>
      <c r="R88" s="94">
        <f>$H$39*P88*Q88</f>
        <v>12389254.789999999</v>
      </c>
    </row>
    <row r="89" spans="2:18">
      <c r="B89" s="61" t="s">
        <v>24</v>
      </c>
      <c r="C89" s="56"/>
      <c r="D89" s="78">
        <v>2</v>
      </c>
      <c r="E89" s="33">
        <v>1</v>
      </c>
      <c r="F89" s="94">
        <f>$H$46*D89*E89</f>
        <v>5645736.3600000003</v>
      </c>
      <c r="G89" s="78">
        <v>2</v>
      </c>
      <c r="H89" s="33">
        <f t="shared" si="24"/>
        <v>1</v>
      </c>
      <c r="I89" s="94">
        <f>$H$46*G89*H89</f>
        <v>5645736.3600000003</v>
      </c>
      <c r="J89" s="78">
        <v>2</v>
      </c>
      <c r="K89" s="33">
        <v>2</v>
      </c>
      <c r="L89" s="94">
        <f>$H$46*J89*K89</f>
        <v>11291472.720000001</v>
      </c>
      <c r="M89" s="78">
        <v>2</v>
      </c>
      <c r="N89" s="33">
        <v>2</v>
      </c>
      <c r="O89" s="94">
        <f>$H$46*M89*N89</f>
        <v>11291472.720000001</v>
      </c>
      <c r="P89" s="78">
        <v>2</v>
      </c>
      <c r="Q89" s="33">
        <v>2</v>
      </c>
      <c r="R89" s="94">
        <f>$H$46*P89*Q89</f>
        <v>11291472.720000001</v>
      </c>
    </row>
    <row r="90" spans="2:18">
      <c r="B90" s="61" t="s">
        <v>25</v>
      </c>
      <c r="C90" s="56"/>
      <c r="D90" s="78">
        <v>2</v>
      </c>
      <c r="E90" s="33">
        <v>2</v>
      </c>
      <c r="F90" s="94">
        <f>$H$54*D90*E90</f>
        <v>10193690.65</v>
      </c>
      <c r="G90" s="78">
        <v>2</v>
      </c>
      <c r="H90" s="33">
        <f t="shared" si="24"/>
        <v>2</v>
      </c>
      <c r="I90" s="94">
        <f>$H$54*G90*H90</f>
        <v>10193690.65</v>
      </c>
      <c r="J90" s="78">
        <v>2</v>
      </c>
      <c r="K90" s="33">
        <v>2</v>
      </c>
      <c r="L90" s="94">
        <f>$H$54*J90*K90</f>
        <v>10193690.65</v>
      </c>
      <c r="M90" s="78">
        <v>2</v>
      </c>
      <c r="N90" s="33">
        <v>2</v>
      </c>
      <c r="O90" s="94">
        <f>$H$54*M90*N90</f>
        <v>10193690.65</v>
      </c>
      <c r="P90" s="78">
        <v>2</v>
      </c>
      <c r="Q90" s="33">
        <v>2</v>
      </c>
      <c r="R90" s="94">
        <f>$H$54*P90*Q90</f>
        <v>10193690.65</v>
      </c>
    </row>
    <row r="91" spans="2:18" ht="15.75" thickBot="1">
      <c r="B91" s="61" t="s">
        <v>26</v>
      </c>
      <c r="C91" s="56"/>
      <c r="D91" s="91">
        <v>2</v>
      </c>
      <c r="E91" s="46">
        <v>1</v>
      </c>
      <c r="F91" s="95">
        <f>$H$62*D91*E91</f>
        <v>5410497.3449999997</v>
      </c>
      <c r="G91" s="91">
        <v>2</v>
      </c>
      <c r="H91" s="33">
        <f>E91+1</f>
        <v>2</v>
      </c>
      <c r="I91" s="95">
        <f>$H$62*G91*H91</f>
        <v>10820994.689999999</v>
      </c>
      <c r="J91" s="91">
        <v>2</v>
      </c>
      <c r="K91" s="33">
        <v>2</v>
      </c>
      <c r="L91" s="95">
        <f>$H$62*J91*K91</f>
        <v>10820994.689999999</v>
      </c>
      <c r="M91" s="91">
        <v>2</v>
      </c>
      <c r="N91" s="46">
        <v>2</v>
      </c>
      <c r="O91" s="95">
        <f>$H$62*M91*N91</f>
        <v>10820994.689999999</v>
      </c>
      <c r="P91" s="91">
        <v>2</v>
      </c>
      <c r="Q91" s="46">
        <v>2</v>
      </c>
      <c r="R91" s="95">
        <f>$H$62*P91*Q91</f>
        <v>10820994.689999999</v>
      </c>
    </row>
    <row r="92" spans="2:18" ht="15.75" thickBot="1">
      <c r="B92" s="92" t="s">
        <v>80</v>
      </c>
      <c r="C92" s="53"/>
      <c r="D92" s="53"/>
      <c r="E92" s="53"/>
      <c r="F92" s="54">
        <f>MIN(F87:F91)</f>
        <v>5410497.3449999997</v>
      </c>
      <c r="G92" s="54"/>
      <c r="H92" s="54"/>
      <c r="I92" s="54">
        <f>MIN(I87:I91)</f>
        <v>5645736.3600000003</v>
      </c>
      <c r="J92" s="54"/>
      <c r="K92" s="54"/>
      <c r="L92" s="54">
        <f>MIN(L87:L91)</f>
        <v>5959388.3799999999</v>
      </c>
      <c r="M92" s="54"/>
      <c r="N92" s="54"/>
      <c r="O92" s="54">
        <f>MIN(O87:O91)</f>
        <v>6194627.3949999996</v>
      </c>
      <c r="P92" s="54"/>
      <c r="Q92" s="54"/>
      <c r="R92" s="55">
        <f>MIN(R87:R91)</f>
        <v>10193690.65</v>
      </c>
    </row>
    <row r="93" spans="2:18" ht="15.75" thickBot="1"/>
    <row r="94" spans="2:18" ht="15.75" thickBot="1">
      <c r="B94" s="113" t="s">
        <v>8</v>
      </c>
      <c r="C94" s="114"/>
      <c r="D94" s="109" t="s">
        <v>9</v>
      </c>
      <c r="E94" s="109"/>
      <c r="F94" s="109"/>
      <c r="G94" s="109" t="s">
        <v>10</v>
      </c>
      <c r="H94" s="109"/>
      <c r="I94" s="109"/>
      <c r="J94" s="110" t="s">
        <v>11</v>
      </c>
      <c r="K94" s="111"/>
      <c r="L94" s="112"/>
      <c r="M94" s="110" t="s">
        <v>12</v>
      </c>
      <c r="N94" s="111"/>
      <c r="O94" s="112"/>
      <c r="P94" s="110" t="s">
        <v>13</v>
      </c>
      <c r="Q94" s="111"/>
      <c r="R94" s="112"/>
    </row>
    <row r="95" spans="2:18" ht="15.75" thickBot="1">
      <c r="B95" s="92" t="s">
        <v>27</v>
      </c>
      <c r="C95" s="93"/>
      <c r="D95" s="96" t="s">
        <v>36</v>
      </c>
      <c r="E95" s="44" t="s">
        <v>34</v>
      </c>
      <c r="F95" s="45" t="s">
        <v>35</v>
      </c>
      <c r="G95" s="44" t="s">
        <v>36</v>
      </c>
      <c r="H95" s="44" t="s">
        <v>34</v>
      </c>
      <c r="I95" s="45" t="s">
        <v>35</v>
      </c>
      <c r="J95" s="44" t="s">
        <v>36</v>
      </c>
      <c r="K95" s="44" t="s">
        <v>34</v>
      </c>
      <c r="L95" s="45" t="s">
        <v>35</v>
      </c>
      <c r="M95" s="44" t="s">
        <v>36</v>
      </c>
      <c r="N95" s="44" t="s">
        <v>34</v>
      </c>
      <c r="O95" s="45" t="s">
        <v>35</v>
      </c>
      <c r="P95" s="44" t="s">
        <v>36</v>
      </c>
      <c r="Q95" s="44" t="s">
        <v>34</v>
      </c>
      <c r="R95" s="45" t="s">
        <v>35</v>
      </c>
    </row>
    <row r="96" spans="2:18">
      <c r="B96" s="29" t="s">
        <v>22</v>
      </c>
      <c r="C96" s="31"/>
      <c r="D96" s="78">
        <v>2</v>
      </c>
      <c r="E96" s="33">
        <v>1</v>
      </c>
      <c r="F96" s="94">
        <f>$H$33*D96*E96</f>
        <v>6390187.54</v>
      </c>
      <c r="G96" s="78">
        <v>2</v>
      </c>
      <c r="H96" s="33">
        <v>1</v>
      </c>
      <c r="I96" s="94">
        <f>$H$33*G96*H96</f>
        <v>6390187.54</v>
      </c>
      <c r="J96" s="78">
        <v>2</v>
      </c>
      <c r="K96" s="33">
        <v>1</v>
      </c>
      <c r="L96" s="94">
        <f>$H$33*J96*K96</f>
        <v>6390187.54</v>
      </c>
      <c r="M96" s="78">
        <v>2</v>
      </c>
      <c r="N96" s="33">
        <v>1</v>
      </c>
      <c r="O96" s="94">
        <f>$H$33*M96*N96</f>
        <v>6390187.54</v>
      </c>
      <c r="P96" s="78">
        <v>2</v>
      </c>
      <c r="Q96" s="33">
        <v>1</v>
      </c>
      <c r="R96" s="94">
        <f>$H$33*P96*Q96</f>
        <v>6390187.54</v>
      </c>
    </row>
    <row r="97" spans="1:18">
      <c r="A97" s="97"/>
      <c r="B97" s="61" t="s">
        <v>23</v>
      </c>
      <c r="C97" s="56"/>
      <c r="D97" s="78">
        <v>2</v>
      </c>
      <c r="E97" s="33">
        <v>1</v>
      </c>
      <c r="F97" s="94">
        <f>$H$40*D97*E97</f>
        <v>6642431.7850000001</v>
      </c>
      <c r="G97" s="78">
        <v>2</v>
      </c>
      <c r="H97" s="33">
        <v>1</v>
      </c>
      <c r="I97" s="94">
        <f>$H$40*G97*H97</f>
        <v>6642431.7850000001</v>
      </c>
      <c r="J97" s="78">
        <v>2</v>
      </c>
      <c r="K97" s="33">
        <v>1</v>
      </c>
      <c r="L97" s="94">
        <f>$H$40*J97*K97</f>
        <v>6642431.7850000001</v>
      </c>
      <c r="M97" s="78">
        <v>2</v>
      </c>
      <c r="N97" s="33">
        <v>1</v>
      </c>
      <c r="O97" s="94">
        <f>$H$40*M97*N97</f>
        <v>6642431.7850000001</v>
      </c>
      <c r="P97" s="78">
        <v>2</v>
      </c>
      <c r="Q97" s="33">
        <v>1</v>
      </c>
      <c r="R97" s="94">
        <f>$H$40*P97*Q97</f>
        <v>6642431.7850000001</v>
      </c>
    </row>
    <row r="98" spans="1:18">
      <c r="B98" s="61" t="s">
        <v>24</v>
      </c>
      <c r="C98" s="56"/>
      <c r="D98" s="78">
        <v>2</v>
      </c>
      <c r="E98" s="33">
        <v>1</v>
      </c>
      <c r="F98" s="94">
        <f>$H$47*D98*E98</f>
        <v>6053861.8799999999</v>
      </c>
      <c r="G98" s="78">
        <v>2</v>
      </c>
      <c r="H98" s="33">
        <v>1</v>
      </c>
      <c r="I98" s="94">
        <f>$H$47*G98*H98</f>
        <v>6053861.8799999999</v>
      </c>
      <c r="J98" s="78">
        <v>2</v>
      </c>
      <c r="K98" s="33">
        <v>1</v>
      </c>
      <c r="L98" s="94">
        <f>$H$47*J98*K98</f>
        <v>6053861.8799999999</v>
      </c>
      <c r="M98" s="78">
        <v>2</v>
      </c>
      <c r="N98" s="33">
        <v>1</v>
      </c>
      <c r="O98" s="94">
        <f>$H$47*M98*N98</f>
        <v>6053861.8799999999</v>
      </c>
      <c r="P98" s="78">
        <v>2</v>
      </c>
      <c r="Q98" s="33">
        <v>1</v>
      </c>
      <c r="R98" s="94">
        <f>$H$47*P98*Q98</f>
        <v>6053861.8799999999</v>
      </c>
    </row>
    <row r="99" spans="1:18">
      <c r="B99" s="61" t="s">
        <v>25</v>
      </c>
      <c r="C99" s="56"/>
      <c r="D99" s="78">
        <v>2</v>
      </c>
      <c r="E99" s="33">
        <v>1</v>
      </c>
      <c r="F99" s="94">
        <f>$H$55*D99*E99</f>
        <v>5465291.9749999996</v>
      </c>
      <c r="G99" s="78">
        <v>2</v>
      </c>
      <c r="H99" s="33">
        <v>1</v>
      </c>
      <c r="I99" s="94">
        <f>$H$55*G99*H99</f>
        <v>5465291.9749999996</v>
      </c>
      <c r="J99" s="78">
        <v>2</v>
      </c>
      <c r="K99" s="33">
        <v>1</v>
      </c>
      <c r="L99" s="94">
        <f>$H$55*J99*K99</f>
        <v>5465291.9749999996</v>
      </c>
      <c r="M99" s="78">
        <v>2</v>
      </c>
      <c r="N99" s="33">
        <v>1</v>
      </c>
      <c r="O99" s="94">
        <f>$H$55*M99*N99</f>
        <v>5465291.9749999996</v>
      </c>
      <c r="P99" s="78">
        <v>2</v>
      </c>
      <c r="Q99" s="33">
        <v>1</v>
      </c>
      <c r="R99" s="94">
        <f>$H$55*P99*Q99</f>
        <v>5465291.9749999996</v>
      </c>
    </row>
    <row r="100" spans="1:18" ht="15.75" thickBot="1">
      <c r="B100" s="61" t="s">
        <v>26</v>
      </c>
      <c r="C100" s="56"/>
      <c r="D100" s="91">
        <v>2</v>
      </c>
      <c r="E100" s="46">
        <v>1</v>
      </c>
      <c r="F100" s="95">
        <f>$H$63*D100*E100</f>
        <v>5801617.6349999998</v>
      </c>
      <c r="G100" s="91">
        <v>2</v>
      </c>
      <c r="H100" s="46">
        <v>1</v>
      </c>
      <c r="I100" s="95">
        <f>$H$63*G100*H100</f>
        <v>5801617.6349999998</v>
      </c>
      <c r="J100" s="91">
        <v>2</v>
      </c>
      <c r="K100" s="46">
        <v>1</v>
      </c>
      <c r="L100" s="95">
        <f>$H$63*J100*K100</f>
        <v>5801617.6349999998</v>
      </c>
      <c r="M100" s="91">
        <v>2</v>
      </c>
      <c r="N100" s="46">
        <v>1</v>
      </c>
      <c r="O100" s="95">
        <f>$H$63*M100*N100</f>
        <v>5801617.6349999998</v>
      </c>
      <c r="P100" s="91">
        <v>2</v>
      </c>
      <c r="Q100" s="46">
        <v>1</v>
      </c>
      <c r="R100" s="95">
        <f>$H$63*P100*Q100</f>
        <v>5801617.6349999998</v>
      </c>
    </row>
    <row r="101" spans="1:18" ht="15.75" thickBot="1">
      <c r="B101" s="92" t="s">
        <v>80</v>
      </c>
      <c r="C101" s="53"/>
      <c r="D101" s="53"/>
      <c r="E101" s="53"/>
      <c r="F101" s="54">
        <f>MIN(F96:F100)</f>
        <v>5465291.9749999996</v>
      </c>
      <c r="G101" s="54"/>
      <c r="H101" s="54"/>
      <c r="I101" s="54">
        <f>MIN(I96:I100)</f>
        <v>5465291.9749999996</v>
      </c>
      <c r="J101" s="54"/>
      <c r="K101" s="54"/>
      <c r="L101" s="54">
        <f>MIN(L96:L100)</f>
        <v>5465291.9749999996</v>
      </c>
      <c r="M101" s="54"/>
      <c r="N101" s="54"/>
      <c r="O101" s="54">
        <f>MIN(O96:O100)</f>
        <v>5465291.9749999996</v>
      </c>
      <c r="P101" s="54"/>
      <c r="Q101" s="54"/>
      <c r="R101" s="55">
        <f>MIN(R96:R100)</f>
        <v>5465291.9749999996</v>
      </c>
    </row>
    <row r="104" spans="1:18">
      <c r="B104" s="117" t="s">
        <v>38</v>
      </c>
      <c r="C104" s="117"/>
      <c r="D104" s="117"/>
      <c r="E104" s="117"/>
      <c r="F104" s="117"/>
    </row>
    <row r="105" spans="1:18">
      <c r="B105" s="117"/>
      <c r="C105" s="117"/>
      <c r="D105" s="117"/>
      <c r="E105" s="117"/>
      <c r="F105" s="117"/>
    </row>
    <row r="106" spans="1:18">
      <c r="B106" s="117"/>
      <c r="C106" s="117"/>
      <c r="D106" s="117"/>
      <c r="E106" s="117"/>
      <c r="F106" s="117"/>
    </row>
    <row r="107" spans="1:18">
      <c r="B107" s="117"/>
      <c r="C107" s="117"/>
      <c r="D107" s="117"/>
      <c r="E107" s="117"/>
      <c r="F107" s="117"/>
    </row>
    <row r="108" spans="1:18">
      <c r="B108" s="47"/>
      <c r="C108" s="47"/>
      <c r="D108" s="47"/>
      <c r="E108" s="47"/>
      <c r="F108" s="47"/>
    </row>
    <row r="109" spans="1:18" ht="15.75" thickBot="1">
      <c r="B109" s="28" t="s">
        <v>37</v>
      </c>
    </row>
    <row r="110" spans="1:18">
      <c r="B110" s="29" t="s">
        <v>27</v>
      </c>
      <c r="C110" s="30"/>
      <c r="D110" s="40" t="s">
        <v>9</v>
      </c>
      <c r="E110" s="40" t="s">
        <v>10</v>
      </c>
      <c r="F110" s="40" t="s">
        <v>11</v>
      </c>
      <c r="G110" s="40" t="s">
        <v>12</v>
      </c>
      <c r="H110" s="40" t="s">
        <v>13</v>
      </c>
    </row>
    <row r="111" spans="1:18">
      <c r="B111" s="39" t="s">
        <v>5</v>
      </c>
      <c r="C111" s="37"/>
      <c r="D111" s="5">
        <f>F$74</f>
        <v>5219660.875</v>
      </c>
      <c r="E111" s="5">
        <f>$I$74</f>
        <v>5219660.875</v>
      </c>
      <c r="F111" s="5">
        <f>$L$74</f>
        <v>5219660.875</v>
      </c>
      <c r="G111" s="5">
        <f>$O$74</f>
        <v>5219660.875</v>
      </c>
      <c r="H111" s="5">
        <f>$R$74</f>
        <v>5219660.875</v>
      </c>
    </row>
    <row r="112" spans="1:18">
      <c r="B112" s="39" t="s">
        <v>6</v>
      </c>
      <c r="C112" s="37"/>
      <c r="D112" s="5">
        <f>F83</f>
        <v>5342476.4249999998</v>
      </c>
      <c r="E112" s="5">
        <f>$I$83</f>
        <v>5342476.4249999998</v>
      </c>
      <c r="F112" s="5">
        <f>$L$83</f>
        <v>5342476.4249999998</v>
      </c>
      <c r="G112" s="5">
        <f>$O$83</f>
        <v>5342476.4249999998</v>
      </c>
      <c r="H112" s="5">
        <f>$R$83</f>
        <v>5342476.4249999998</v>
      </c>
    </row>
    <row r="113" spans="2:10">
      <c r="B113" s="39" t="s">
        <v>7</v>
      </c>
      <c r="C113" s="37"/>
      <c r="D113" s="5">
        <f>F92</f>
        <v>5410497.3449999997</v>
      </c>
      <c r="E113" s="5">
        <f>$I$92</f>
        <v>5645736.3600000003</v>
      </c>
      <c r="F113" s="5">
        <f>$L$92</f>
        <v>5959388.3799999999</v>
      </c>
      <c r="G113" s="5">
        <f>$O$92</f>
        <v>6194627.3949999996</v>
      </c>
      <c r="H113" s="5">
        <f>$R$92</f>
        <v>10193690.65</v>
      </c>
    </row>
    <row r="114" spans="2:10" ht="15.75" thickBot="1">
      <c r="B114" s="39" t="s">
        <v>8</v>
      </c>
      <c r="C114" s="37"/>
      <c r="D114" s="35">
        <f>F101</f>
        <v>5465291.9749999996</v>
      </c>
      <c r="E114" s="5">
        <f>$I$101</f>
        <v>5465291.9749999996</v>
      </c>
      <c r="F114" s="5">
        <f>$L$101</f>
        <v>5465291.9749999996</v>
      </c>
      <c r="G114" s="5">
        <f>$O$101</f>
        <v>5465291.9749999996</v>
      </c>
      <c r="H114" s="5">
        <f>$R$101</f>
        <v>5465291.9749999996</v>
      </c>
    </row>
    <row r="115" spans="2:10" ht="15.75" thickBot="1">
      <c r="B115" s="48" t="s">
        <v>39</v>
      </c>
      <c r="C115" s="49"/>
      <c r="D115" s="50">
        <f>SUM(D111:D114)</f>
        <v>21437926.619999997</v>
      </c>
      <c r="E115" s="50">
        <f>SUM(E111:E114)</f>
        <v>21673165.634999998</v>
      </c>
      <c r="F115" s="50">
        <f>SUM(F111:F114)</f>
        <v>21986817.655000001</v>
      </c>
      <c r="G115" s="50">
        <f>SUM(G111:G114)</f>
        <v>22222056.670000002</v>
      </c>
      <c r="H115" s="51">
        <f>SUM(H111:H114)</f>
        <v>26221119.925000004</v>
      </c>
    </row>
    <row r="117" spans="2:10">
      <c r="B117" s="42" t="s">
        <v>41</v>
      </c>
    </row>
    <row r="118" spans="2:10">
      <c r="B118" s="42" t="s">
        <v>40</v>
      </c>
    </row>
    <row r="119" spans="2:10">
      <c r="B119" s="28" t="s">
        <v>42</v>
      </c>
    </row>
    <row r="120" spans="2:10">
      <c r="B120" s="28" t="s">
        <v>81</v>
      </c>
    </row>
    <row r="121" spans="2:10">
      <c r="B121" s="28" t="s">
        <v>82</v>
      </c>
      <c r="J121" s="97"/>
    </row>
    <row r="122" spans="2:10">
      <c r="B122" s="28"/>
    </row>
    <row r="123" spans="2:10">
      <c r="B123" s="106" t="s">
        <v>89</v>
      </c>
      <c r="C123" s="40"/>
      <c r="D123" s="40">
        <v>4</v>
      </c>
      <c r="E123" s="40">
        <v>4</v>
      </c>
      <c r="F123" s="40">
        <v>4</v>
      </c>
      <c r="G123" s="40">
        <v>4</v>
      </c>
      <c r="H123" s="40">
        <v>5</v>
      </c>
    </row>
    <row r="124" spans="2:10">
      <c r="B124" s="28"/>
    </row>
    <row r="125" spans="2:10">
      <c r="B125" s="28" t="s">
        <v>84</v>
      </c>
    </row>
    <row r="126" spans="2:10">
      <c r="B126" s="104" t="s">
        <v>27</v>
      </c>
      <c r="C126" s="91"/>
      <c r="D126" s="103" t="s">
        <v>9</v>
      </c>
      <c r="E126" s="40" t="s">
        <v>10</v>
      </c>
      <c r="F126" s="40" t="s">
        <v>11</v>
      </c>
      <c r="G126" s="40" t="s">
        <v>12</v>
      </c>
      <c r="H126" s="40" t="s">
        <v>13</v>
      </c>
    </row>
    <row r="127" spans="2:10">
      <c r="B127" s="98" t="s">
        <v>5</v>
      </c>
      <c r="C127" s="91"/>
      <c r="D127" s="5">
        <f>(D$111-C$12)*$F$4</f>
        <v>1886711743.75</v>
      </c>
      <c r="E127" s="5">
        <f t="shared" ref="E127:H127" si="25">(E$111-D$12)*$F$4</f>
        <v>1797461743.7500005</v>
      </c>
      <c r="F127" s="5">
        <f t="shared" si="25"/>
        <v>1705087993.7500007</v>
      </c>
      <c r="G127" s="5">
        <f t="shared" si="25"/>
        <v>1609481162.5000012</v>
      </c>
      <c r="H127" s="5">
        <f t="shared" si="25"/>
        <v>1510528092.1562514</v>
      </c>
    </row>
    <row r="128" spans="2:10">
      <c r="B128" s="99" t="s">
        <v>6</v>
      </c>
      <c r="C128" s="100"/>
      <c r="D128" s="5">
        <f>(D$112-C$13)*$F$5</f>
        <v>1481104961.2499998</v>
      </c>
      <c r="E128" s="5">
        <f t="shared" ref="E128:H128" si="26">(E$112-D$13)*$F$5</f>
        <v>1404604961.2500002</v>
      </c>
      <c r="F128" s="5">
        <f t="shared" si="26"/>
        <v>1326192461.2500007</v>
      </c>
      <c r="G128" s="5">
        <f t="shared" si="26"/>
        <v>1245819648.750001</v>
      </c>
      <c r="H128" s="5">
        <f t="shared" si="26"/>
        <v>1163437515.9375014</v>
      </c>
    </row>
    <row r="129" spans="2:8">
      <c r="B129" s="99" t="s">
        <v>7</v>
      </c>
      <c r="C129" s="100"/>
      <c r="D129" s="5">
        <f>(D$113-C$14)*$F$6</f>
        <v>11022212.249999726</v>
      </c>
      <c r="E129" s="5">
        <f t="shared" ref="E129:H129" si="27">(E$113-D$14)*$F$6</f>
        <v>2873178.000000352</v>
      </c>
      <c r="F129" s="5">
        <f t="shared" si="27"/>
        <v>65576048.999999881</v>
      </c>
      <c r="G129" s="5">
        <f t="shared" si="27"/>
        <v>33946836.000000313</v>
      </c>
      <c r="H129" s="5">
        <f t="shared" si="27"/>
        <v>3941794716.9562516</v>
      </c>
    </row>
    <row r="130" spans="2:8">
      <c r="B130" s="101" t="s">
        <v>8</v>
      </c>
      <c r="C130" s="102"/>
      <c r="D130" s="5">
        <f>(D$114-C$15)*$F$7</f>
        <v>2210556573.7499995</v>
      </c>
      <c r="E130" s="5">
        <f t="shared" ref="E130:H130" si="28">(E$114-D$15)*$F$7</f>
        <v>1998876573.7499995</v>
      </c>
      <c r="F130" s="5">
        <f t="shared" si="28"/>
        <v>1774495773.7499995</v>
      </c>
      <c r="G130" s="5">
        <f t="shared" si="28"/>
        <v>1536652125.7499993</v>
      </c>
      <c r="H130" s="5">
        <f t="shared" si="28"/>
        <v>1284537858.8699987</v>
      </c>
    </row>
    <row r="131" spans="2:8">
      <c r="D131" s="105">
        <f>SUM(D127:D130)</f>
        <v>5589395490.999999</v>
      </c>
      <c r="E131" s="105">
        <f>SUM(E127:E130)</f>
        <v>5203816456.750001</v>
      </c>
      <c r="F131" s="105">
        <f>SUM(F127:F130)</f>
        <v>4871352277.750001</v>
      </c>
      <c r="G131" s="105">
        <f>SUM(G127:G130)</f>
        <v>4425899773.0000019</v>
      </c>
      <c r="H131" s="105">
        <f>SUM(H127:H130)</f>
        <v>7900298183.9200039</v>
      </c>
    </row>
    <row r="133" spans="2:8">
      <c r="B133" s="28" t="s">
        <v>83</v>
      </c>
      <c r="D133">
        <v>12</v>
      </c>
    </row>
    <row r="134" spans="2:8">
      <c r="B134" s="104" t="s">
        <v>27</v>
      </c>
      <c r="C134" s="91"/>
      <c r="D134" s="103" t="s">
        <v>9</v>
      </c>
      <c r="E134" s="40" t="s">
        <v>10</v>
      </c>
      <c r="F134" s="40" t="s">
        <v>11</v>
      </c>
      <c r="G134" s="40" t="s">
        <v>12</v>
      </c>
      <c r="H134" s="40" t="s">
        <v>13</v>
      </c>
    </row>
    <row r="135" spans="2:8">
      <c r="B135" s="98" t="s">
        <v>5</v>
      </c>
      <c r="C135" s="91"/>
      <c r="D135" s="5">
        <f>$D127*($D$133/100)</f>
        <v>226405409.25</v>
      </c>
      <c r="E135" s="5">
        <f t="shared" ref="E135:H135" si="29">E$127*($D$133/100)</f>
        <v>215695409.25000006</v>
      </c>
      <c r="F135" s="5">
        <f t="shared" si="29"/>
        <v>204610559.25000009</v>
      </c>
      <c r="G135" s="5">
        <f t="shared" si="29"/>
        <v>193137739.50000015</v>
      </c>
      <c r="H135" s="5">
        <f t="shared" si="29"/>
        <v>181263371.05875015</v>
      </c>
    </row>
    <row r="136" spans="2:8">
      <c r="B136" s="99" t="s">
        <v>6</v>
      </c>
      <c r="C136" s="100"/>
      <c r="D136" s="5">
        <f>D$128*($D$133/100)</f>
        <v>177732595.34999996</v>
      </c>
      <c r="E136" s="5">
        <f t="shared" ref="E136:H136" si="30">E$128*($D$133/100)</f>
        <v>168552595.35000002</v>
      </c>
      <c r="F136" s="5">
        <f t="shared" si="30"/>
        <v>159143095.35000008</v>
      </c>
      <c r="G136" s="5">
        <f t="shared" si="30"/>
        <v>149498357.85000011</v>
      </c>
      <c r="H136" s="5">
        <f t="shared" si="30"/>
        <v>139612501.91250017</v>
      </c>
    </row>
    <row r="137" spans="2:8">
      <c r="B137" s="99" t="s">
        <v>7</v>
      </c>
      <c r="C137" s="100"/>
      <c r="D137" s="5">
        <f>D$129*($D$133/100)</f>
        <v>1322665.4699999671</v>
      </c>
      <c r="E137" s="5">
        <f t="shared" ref="E137:H137" si="31">E$129*($D$133/100)</f>
        <v>344781.36000004224</v>
      </c>
      <c r="F137" s="5">
        <f t="shared" si="31"/>
        <v>7869125.879999985</v>
      </c>
      <c r="G137" s="5">
        <f t="shared" si="31"/>
        <v>4073620.3200000376</v>
      </c>
      <c r="H137" s="5">
        <f t="shared" si="31"/>
        <v>473015366.03475016</v>
      </c>
    </row>
    <row r="138" spans="2:8">
      <c r="B138" s="101" t="s">
        <v>8</v>
      </c>
      <c r="C138" s="102"/>
      <c r="D138" s="5">
        <f>D$130*($D$133/100)</f>
        <v>265266788.84999993</v>
      </c>
      <c r="E138" s="5">
        <f t="shared" ref="E138:H138" si="32">E$130*($D$133/100)</f>
        <v>239865188.84999993</v>
      </c>
      <c r="F138" s="5">
        <f t="shared" si="32"/>
        <v>212939492.84999993</v>
      </c>
      <c r="G138" s="5">
        <f t="shared" si="32"/>
        <v>184398255.08999991</v>
      </c>
      <c r="H138" s="5">
        <f t="shared" si="32"/>
        <v>154144543.06439984</v>
      </c>
    </row>
    <row r="139" spans="2:8">
      <c r="B139" s="38" t="s">
        <v>55</v>
      </c>
      <c r="C139" s="32"/>
      <c r="D139" s="37">
        <f>SUM(D135:D138)</f>
        <v>670727458.91999984</v>
      </c>
      <c r="E139" s="37">
        <f t="shared" ref="E139:H139" si="33">SUM(E135:E138)</f>
        <v>624457974.81000006</v>
      </c>
      <c r="F139" s="37">
        <f t="shared" si="33"/>
        <v>584562273.33000004</v>
      </c>
      <c r="G139" s="37">
        <f t="shared" si="33"/>
        <v>531107972.76000023</v>
      </c>
      <c r="H139" s="37">
        <f t="shared" si="33"/>
        <v>948035782.07040036</v>
      </c>
    </row>
    <row r="140" spans="2:8">
      <c r="B140" s="38"/>
      <c r="C140" s="32"/>
      <c r="D140" s="37"/>
      <c r="E140" s="37"/>
      <c r="F140" s="37"/>
      <c r="G140" s="37"/>
      <c r="H140" s="37"/>
    </row>
    <row r="143" spans="2:8" ht="15.75" thickBot="1">
      <c r="B143" s="28" t="s">
        <v>44</v>
      </c>
      <c r="E143">
        <v>4.5</v>
      </c>
    </row>
    <row r="144" spans="2:8">
      <c r="B144" s="29" t="s">
        <v>27</v>
      </c>
      <c r="C144" s="30"/>
      <c r="D144" s="40" t="s">
        <v>9</v>
      </c>
      <c r="E144" s="40" t="s">
        <v>10</v>
      </c>
      <c r="F144" s="40" t="s">
        <v>11</v>
      </c>
      <c r="G144" s="40" t="s">
        <v>12</v>
      </c>
      <c r="H144" s="40" t="s">
        <v>13</v>
      </c>
    </row>
    <row r="145" spans="2:16">
      <c r="B145" s="39" t="s">
        <v>5</v>
      </c>
      <c r="C145" s="37"/>
      <c r="D145" s="5">
        <f>(C20*($E$143/100))</f>
        <v>114750000</v>
      </c>
      <c r="E145" s="5">
        <f>(D20*($E$143/100))</f>
        <v>118766249.99999997</v>
      </c>
      <c r="F145" s="5">
        <f t="shared" ref="F145:H145" si="34">(E20*($E$143/100))</f>
        <v>122923068.74999996</v>
      </c>
      <c r="G145" s="5">
        <f t="shared" si="34"/>
        <v>127225376.15624996</v>
      </c>
      <c r="H145" s="5">
        <f t="shared" si="34"/>
        <v>131678264.32171868</v>
      </c>
    </row>
    <row r="146" spans="2:16">
      <c r="B146" s="39" t="s">
        <v>6</v>
      </c>
      <c r="C146" s="37"/>
      <c r="D146" s="5">
        <f t="shared" ref="D146:H148" si="35">(C21*($E$143/100))</f>
        <v>137700000</v>
      </c>
      <c r="E146" s="5">
        <f t="shared" si="35"/>
        <v>141142499.99999997</v>
      </c>
      <c r="F146" s="5">
        <f t="shared" si="35"/>
        <v>144671062.49999994</v>
      </c>
      <c r="G146" s="5">
        <f t="shared" si="35"/>
        <v>148287839.06249994</v>
      </c>
      <c r="H146" s="5">
        <f t="shared" si="35"/>
        <v>151995035.03906244</v>
      </c>
    </row>
    <row r="147" spans="2:16">
      <c r="B147" s="39" t="s">
        <v>7</v>
      </c>
      <c r="C147" s="37"/>
      <c r="D147" s="5">
        <f t="shared" si="35"/>
        <v>255150000</v>
      </c>
      <c r="E147" s="5">
        <f t="shared" si="35"/>
        <v>266631750</v>
      </c>
      <c r="F147" s="5">
        <f t="shared" si="35"/>
        <v>278630178.75</v>
      </c>
      <c r="G147" s="5">
        <f t="shared" si="35"/>
        <v>291168536.79374993</v>
      </c>
      <c r="H147" s="5">
        <f t="shared" si="35"/>
        <v>304271120.94946867</v>
      </c>
    </row>
    <row r="148" spans="2:16" ht="15.75" thickBot="1">
      <c r="B148" s="39" t="s">
        <v>8</v>
      </c>
      <c r="C148" s="37"/>
      <c r="D148" s="5">
        <f t="shared" si="35"/>
        <v>158760000</v>
      </c>
      <c r="E148" s="5">
        <f t="shared" si="35"/>
        <v>168285600</v>
      </c>
      <c r="F148" s="5">
        <f t="shared" si="35"/>
        <v>178382736</v>
      </c>
      <c r="G148" s="5">
        <f t="shared" si="35"/>
        <v>189085700.16000003</v>
      </c>
      <c r="H148" s="5">
        <f t="shared" si="35"/>
        <v>200430842.16960004</v>
      </c>
    </row>
    <row r="149" spans="2:16" ht="15.75" thickBot="1">
      <c r="B149" s="52" t="s">
        <v>43</v>
      </c>
      <c r="C149" s="53"/>
      <c r="D149" s="54">
        <f>SUM(D145:D148)</f>
        <v>666360000</v>
      </c>
      <c r="E149" s="54">
        <f t="shared" ref="E149:H149" si="36">SUM(E145:E148)</f>
        <v>694826100</v>
      </c>
      <c r="F149" s="54">
        <f t="shared" si="36"/>
        <v>724607045.99999988</v>
      </c>
      <c r="G149" s="54">
        <f t="shared" si="36"/>
        <v>755767452.1724999</v>
      </c>
      <c r="H149" s="55">
        <f t="shared" si="36"/>
        <v>788375262.47984982</v>
      </c>
    </row>
    <row r="152" spans="2:16">
      <c r="B152" s="42" t="s">
        <v>98</v>
      </c>
      <c r="C152" s="42"/>
      <c r="H152" s="62">
        <v>15</v>
      </c>
    </row>
    <row r="153" spans="2:16" ht="15.75" thickBot="1">
      <c r="D153" s="40" t="s">
        <v>34</v>
      </c>
      <c r="E153" s="40" t="s">
        <v>46</v>
      </c>
      <c r="F153" s="40" t="s">
        <v>47</v>
      </c>
      <c r="G153" s="40" t="s">
        <v>48</v>
      </c>
      <c r="H153" s="40" t="s">
        <v>53</v>
      </c>
      <c r="I153" s="40" t="s">
        <v>49</v>
      </c>
      <c r="K153" s="40" t="s">
        <v>9</v>
      </c>
      <c r="L153" s="40" t="s">
        <v>10</v>
      </c>
      <c r="M153" s="40" t="s">
        <v>11</v>
      </c>
      <c r="N153" s="40" t="s">
        <v>12</v>
      </c>
      <c r="O153" s="40" t="s">
        <v>13</v>
      </c>
      <c r="P153" s="118" t="s">
        <v>97</v>
      </c>
    </row>
    <row r="154" spans="2:16">
      <c r="B154" s="58" t="s">
        <v>22</v>
      </c>
      <c r="C154" s="30"/>
      <c r="D154" s="5">
        <v>1</v>
      </c>
      <c r="E154" s="5">
        <v>150000000</v>
      </c>
      <c r="F154" s="5">
        <f>(E154*D154)</f>
        <v>150000000</v>
      </c>
      <c r="G154" s="5">
        <v>15</v>
      </c>
      <c r="H154" s="5">
        <f>(F154*($H$152/100))</f>
        <v>22500000</v>
      </c>
      <c r="I154" s="5">
        <f>(F154-H154)/G154</f>
        <v>8500000</v>
      </c>
      <c r="K154">
        <v>4</v>
      </c>
      <c r="N154">
        <v>1</v>
      </c>
      <c r="P154">
        <f>SUM(K154:O154)</f>
        <v>5</v>
      </c>
    </row>
    <row r="155" spans="2:16">
      <c r="B155" s="59" t="s">
        <v>23</v>
      </c>
      <c r="C155" s="32"/>
      <c r="D155" s="5">
        <v>1</v>
      </c>
      <c r="E155" s="5">
        <v>250000000</v>
      </c>
      <c r="F155" s="5">
        <f t="shared" ref="F155:F159" si="37">(E155*D155)</f>
        <v>250000000</v>
      </c>
      <c r="G155" s="5">
        <v>15</v>
      </c>
      <c r="H155" s="5">
        <f t="shared" ref="H155:H159" si="38">(F155*($H$152/100))</f>
        <v>37500000</v>
      </c>
      <c r="I155" s="5">
        <f t="shared" ref="I155:I159" si="39">(F155-H155)/G155</f>
        <v>14166666.666666666</v>
      </c>
      <c r="K155">
        <v>4</v>
      </c>
      <c r="O155">
        <v>1</v>
      </c>
      <c r="P155">
        <f t="shared" ref="P155:P158" si="40">SUM(K155:O155)</f>
        <v>5</v>
      </c>
    </row>
    <row r="156" spans="2:16">
      <c r="B156" s="59" t="s">
        <v>24</v>
      </c>
      <c r="C156" s="32"/>
      <c r="D156" s="5">
        <v>1</v>
      </c>
      <c r="E156" s="5">
        <v>130000000</v>
      </c>
      <c r="F156" s="5">
        <f t="shared" si="37"/>
        <v>130000000</v>
      </c>
      <c r="G156" s="5">
        <v>15</v>
      </c>
      <c r="H156" s="5">
        <f t="shared" si="38"/>
        <v>19500000</v>
      </c>
      <c r="I156" s="5">
        <f t="shared" si="39"/>
        <v>7366666.666666667</v>
      </c>
      <c r="K156">
        <v>4</v>
      </c>
      <c r="M156">
        <v>1</v>
      </c>
      <c r="P156">
        <f t="shared" si="40"/>
        <v>5</v>
      </c>
    </row>
    <row r="157" spans="2:16">
      <c r="B157" s="59" t="s">
        <v>25</v>
      </c>
      <c r="C157" s="32"/>
      <c r="D157" s="5">
        <v>1</v>
      </c>
      <c r="E157" s="5">
        <v>180000000</v>
      </c>
      <c r="F157" s="5">
        <f t="shared" si="37"/>
        <v>180000000</v>
      </c>
      <c r="G157" s="5">
        <v>15</v>
      </c>
      <c r="H157" s="5">
        <f t="shared" si="38"/>
        <v>27000000</v>
      </c>
      <c r="I157" s="5">
        <f t="shared" si="39"/>
        <v>10200000</v>
      </c>
      <c r="K157">
        <v>5</v>
      </c>
      <c r="P157">
        <f t="shared" si="40"/>
        <v>5</v>
      </c>
    </row>
    <row r="158" spans="2:16">
      <c r="B158" s="59" t="s">
        <v>26</v>
      </c>
      <c r="C158" s="32"/>
      <c r="D158" s="5">
        <v>1</v>
      </c>
      <c r="E158" s="5">
        <v>90000000</v>
      </c>
      <c r="F158" s="5">
        <f t="shared" si="37"/>
        <v>90000000</v>
      </c>
      <c r="G158" s="5">
        <v>15</v>
      </c>
      <c r="H158" s="5">
        <f t="shared" si="38"/>
        <v>13500000</v>
      </c>
      <c r="I158" s="5">
        <f t="shared" si="39"/>
        <v>5100000</v>
      </c>
      <c r="K158">
        <v>4</v>
      </c>
      <c r="L158">
        <v>1</v>
      </c>
      <c r="P158">
        <f t="shared" si="40"/>
        <v>5</v>
      </c>
    </row>
    <row r="159" spans="2:16" ht="15.75" thickBot="1">
      <c r="B159" s="63" t="s">
        <v>45</v>
      </c>
      <c r="C159" s="32"/>
      <c r="D159" s="35">
        <v>1</v>
      </c>
      <c r="E159" s="35">
        <v>350000000</v>
      </c>
      <c r="F159" s="35">
        <f t="shared" si="37"/>
        <v>350000000</v>
      </c>
      <c r="G159" s="35">
        <v>50</v>
      </c>
      <c r="H159" s="35">
        <f t="shared" si="38"/>
        <v>52500000</v>
      </c>
      <c r="I159" s="5">
        <f t="shared" si="39"/>
        <v>5950000</v>
      </c>
      <c r="K159">
        <v>1</v>
      </c>
    </row>
    <row r="160" spans="2:16" ht="15.75" thickBot="1">
      <c r="B160" s="52"/>
      <c r="C160" s="53" t="s">
        <v>50</v>
      </c>
      <c r="D160" s="53"/>
      <c r="E160" s="53"/>
      <c r="F160" s="54">
        <f>SUM(F154:F159)</f>
        <v>1150000000</v>
      </c>
      <c r="G160" s="53"/>
      <c r="H160" s="65">
        <f>SUM(H154:H159)</f>
        <v>172500000</v>
      </c>
      <c r="I160" s="64" t="s">
        <v>51</v>
      </c>
      <c r="K160" s="40" t="s">
        <v>9</v>
      </c>
      <c r="L160" s="40" t="s">
        <v>10</v>
      </c>
      <c r="M160" s="40" t="s">
        <v>11</v>
      </c>
      <c r="N160" s="40" t="s">
        <v>12</v>
      </c>
      <c r="O160" s="40" t="s">
        <v>13</v>
      </c>
    </row>
    <row r="161" spans="2:15">
      <c r="H161" s="61">
        <v>0</v>
      </c>
      <c r="I161" s="56" t="s">
        <v>52</v>
      </c>
      <c r="K161" s="105">
        <f>K154*I154</f>
        <v>34000000</v>
      </c>
      <c r="L161" s="105"/>
      <c r="M161" s="105"/>
      <c r="N161" s="105">
        <f>N154*I154</f>
        <v>8500000</v>
      </c>
      <c r="O161" s="105"/>
    </row>
    <row r="162" spans="2:15" ht="15.75" thickBot="1">
      <c r="H162" s="66">
        <f>(H160+H161)</f>
        <v>172500000</v>
      </c>
      <c r="I162" s="57"/>
      <c r="K162" s="105">
        <f t="shared" ref="K162:K165" si="41">K155*I155</f>
        <v>56666666.666666664</v>
      </c>
      <c r="L162" s="105"/>
      <c r="M162" s="105"/>
      <c r="N162" s="105"/>
      <c r="O162" s="105">
        <f>O155*I155</f>
        <v>14166666.666666666</v>
      </c>
    </row>
    <row r="163" spans="2:15" ht="15.75" thickBot="1">
      <c r="E163" t="s">
        <v>63</v>
      </c>
      <c r="K163" s="105">
        <f t="shared" si="41"/>
        <v>29466666.666666668</v>
      </c>
      <c r="L163" s="105"/>
      <c r="M163" s="105">
        <f>M156*I156</f>
        <v>7366666.666666667</v>
      </c>
      <c r="N163" s="105"/>
      <c r="O163" s="105"/>
    </row>
    <row r="164" spans="2:15" ht="15.75" thickBot="1">
      <c r="B164" s="29" t="s">
        <v>99</v>
      </c>
      <c r="C164" s="31" t="s">
        <v>49</v>
      </c>
      <c r="F164" t="s">
        <v>56</v>
      </c>
      <c r="G164" t="s">
        <v>57</v>
      </c>
      <c r="K164" s="105">
        <f t="shared" si="41"/>
        <v>51000000</v>
      </c>
      <c r="L164" s="105"/>
      <c r="M164" s="105"/>
      <c r="N164" s="105"/>
      <c r="O164" s="105"/>
    </row>
    <row r="165" spans="2:15">
      <c r="B165" s="33" t="s">
        <v>9</v>
      </c>
      <c r="C165" s="5">
        <f>SUM($I$154:$I$159)</f>
        <v>51283333.333333328</v>
      </c>
      <c r="E165" s="58" t="s">
        <v>58</v>
      </c>
      <c r="F165" s="71">
        <f>G165*I154</f>
        <v>85000000</v>
      </c>
      <c r="G165" s="72">
        <v>10</v>
      </c>
      <c r="K165" s="105">
        <f t="shared" si="41"/>
        <v>20400000</v>
      </c>
      <c r="L165" s="105">
        <f>I158*L158</f>
        <v>5100000</v>
      </c>
      <c r="M165" s="105"/>
      <c r="N165" s="105"/>
      <c r="O165" s="105"/>
    </row>
    <row r="166" spans="2:15">
      <c r="B166" s="33" t="s">
        <v>10</v>
      </c>
      <c r="C166" s="5">
        <f t="shared" ref="C166:C169" si="42">SUM($I$154:$I$159)</f>
        <v>51283333.333333328</v>
      </c>
      <c r="E166" s="59" t="s">
        <v>59</v>
      </c>
      <c r="F166" s="73">
        <f t="shared" ref="F166:F170" si="43">G166*I155</f>
        <v>141666666.66666666</v>
      </c>
      <c r="G166" s="24">
        <v>10</v>
      </c>
      <c r="K166" s="105">
        <f>K159*I159</f>
        <v>5950000</v>
      </c>
    </row>
    <row r="167" spans="2:15">
      <c r="B167" s="33" t="s">
        <v>11</v>
      </c>
      <c r="C167" s="5">
        <f t="shared" si="42"/>
        <v>51283333.333333328</v>
      </c>
      <c r="E167" s="59" t="s">
        <v>60</v>
      </c>
      <c r="F167" s="73">
        <f t="shared" si="43"/>
        <v>73666666.666666672</v>
      </c>
      <c r="G167" s="24">
        <v>10</v>
      </c>
      <c r="K167" s="105">
        <f>SUM(K161:K166)</f>
        <v>197483333.33333331</v>
      </c>
      <c r="L167" s="105">
        <f>SUM(L161:L165)+K167</f>
        <v>202583333.33333331</v>
      </c>
      <c r="M167" s="105">
        <f>SUM(M161:M165)+L167</f>
        <v>209949999.99999997</v>
      </c>
      <c r="N167" s="105">
        <f>SUM(N161:N165)+M167</f>
        <v>218449999.99999997</v>
      </c>
      <c r="O167" s="105">
        <f>SUM(O161:O165)+N167</f>
        <v>232616666.66666663</v>
      </c>
    </row>
    <row r="168" spans="2:15">
      <c r="B168" s="33" t="s">
        <v>12</v>
      </c>
      <c r="C168" s="5">
        <f t="shared" si="42"/>
        <v>51283333.333333328</v>
      </c>
      <c r="E168" s="59" t="s">
        <v>61</v>
      </c>
      <c r="F168" s="73">
        <f t="shared" si="43"/>
        <v>102000000</v>
      </c>
      <c r="G168" s="24">
        <v>10</v>
      </c>
    </row>
    <row r="169" spans="2:15">
      <c r="B169" s="33" t="s">
        <v>13</v>
      </c>
      <c r="C169" s="5">
        <f t="shared" si="42"/>
        <v>51283333.333333328</v>
      </c>
      <c r="E169" s="59" t="s">
        <v>62</v>
      </c>
      <c r="F169" s="73">
        <f t="shared" si="43"/>
        <v>51000000</v>
      </c>
      <c r="G169" s="24">
        <v>10</v>
      </c>
      <c r="K169" s="40" t="s">
        <v>9</v>
      </c>
      <c r="L169" s="40" t="s">
        <v>10</v>
      </c>
      <c r="M169" s="40" t="s">
        <v>11</v>
      </c>
      <c r="N169" s="40" t="s">
        <v>12</v>
      </c>
      <c r="O169" s="40" t="s">
        <v>13</v>
      </c>
    </row>
    <row r="170" spans="2:15" ht="15.75" thickBot="1">
      <c r="B170" s="32"/>
      <c r="C170" s="32"/>
      <c r="E170" s="60" t="s">
        <v>45</v>
      </c>
      <c r="F170" s="74">
        <f t="shared" si="43"/>
        <v>267750000</v>
      </c>
      <c r="G170" s="27">
        <v>45</v>
      </c>
      <c r="K170" s="105">
        <v>10</v>
      </c>
      <c r="L170" s="105"/>
      <c r="M170" s="105"/>
      <c r="N170" s="105">
        <v>13</v>
      </c>
      <c r="O170" s="105"/>
    </row>
    <row r="171" spans="2:15" ht="15.75" thickBot="1">
      <c r="E171" s="75" t="s">
        <v>56</v>
      </c>
      <c r="F171" s="76">
        <f>SUM(F165:F170)</f>
        <v>721083333.33333325</v>
      </c>
      <c r="K171" s="105">
        <v>10</v>
      </c>
      <c r="L171" s="105"/>
      <c r="M171" s="105"/>
      <c r="N171" s="105"/>
      <c r="O171" s="105">
        <v>14</v>
      </c>
    </row>
    <row r="172" spans="2:15">
      <c r="B172" t="s">
        <v>54</v>
      </c>
      <c r="K172" s="105">
        <v>10</v>
      </c>
      <c r="L172" s="105"/>
      <c r="M172" s="105">
        <v>12</v>
      </c>
      <c r="N172" s="105"/>
      <c r="O172" s="105"/>
    </row>
    <row r="173" spans="2:15" ht="15.75" thickBot="1">
      <c r="D173" s="67" t="s">
        <v>9</v>
      </c>
      <c r="E173" s="67" t="s">
        <v>10</v>
      </c>
      <c r="F173" s="67" t="s">
        <v>11</v>
      </c>
      <c r="G173" s="67" t="s">
        <v>12</v>
      </c>
      <c r="H173" s="67" t="s">
        <v>13</v>
      </c>
      <c r="K173" s="105">
        <v>10</v>
      </c>
      <c r="L173" s="105"/>
      <c r="M173" s="105"/>
      <c r="N173" s="105"/>
      <c r="O173" s="105"/>
    </row>
    <row r="174" spans="2:15">
      <c r="B174" s="58" t="s">
        <v>22</v>
      </c>
      <c r="C174" s="30"/>
      <c r="D174" s="5">
        <f>E154*K154</f>
        <v>600000000</v>
      </c>
      <c r="E174" s="68">
        <f>$E$154*L154</f>
        <v>0</v>
      </c>
      <c r="F174" s="68">
        <f>$E154*M154</f>
        <v>0</v>
      </c>
      <c r="G174" s="68">
        <f>$E154*N154</f>
        <v>150000000</v>
      </c>
      <c r="H174" s="68">
        <f>$E154*O154</f>
        <v>0</v>
      </c>
      <c r="K174" s="105">
        <v>10</v>
      </c>
      <c r="L174" s="105">
        <v>11</v>
      </c>
      <c r="M174" s="105"/>
      <c r="N174" s="105"/>
      <c r="O174" s="105"/>
    </row>
    <row r="175" spans="2:15">
      <c r="B175" s="59" t="s">
        <v>23</v>
      </c>
      <c r="C175" s="32"/>
      <c r="D175" s="5">
        <f t="shared" ref="D175:D179" si="44">E155*K155</f>
        <v>1000000000</v>
      </c>
      <c r="E175" s="68">
        <f t="shared" ref="E175:E179" si="45">E155*L155</f>
        <v>0</v>
      </c>
      <c r="F175" s="68">
        <f t="shared" ref="F175:H179" si="46">$E155*M155</f>
        <v>0</v>
      </c>
      <c r="G175" s="68">
        <f t="shared" si="46"/>
        <v>0</v>
      </c>
      <c r="H175" s="68">
        <f>$E155*O155</f>
        <v>250000000</v>
      </c>
      <c r="K175" s="105">
        <v>40</v>
      </c>
    </row>
    <row r="176" spans="2:15">
      <c r="B176" s="59" t="s">
        <v>24</v>
      </c>
      <c r="C176" s="32"/>
      <c r="D176" s="5">
        <f t="shared" si="44"/>
        <v>520000000</v>
      </c>
      <c r="E176" s="68">
        <f t="shared" si="45"/>
        <v>0</v>
      </c>
      <c r="F176" s="68">
        <f t="shared" si="46"/>
        <v>130000000</v>
      </c>
      <c r="G176" s="68">
        <f t="shared" si="46"/>
        <v>0</v>
      </c>
      <c r="H176" s="68">
        <f t="shared" si="46"/>
        <v>0</v>
      </c>
    </row>
    <row r="177" spans="2:15">
      <c r="B177" s="59" t="s">
        <v>25</v>
      </c>
      <c r="C177" s="32"/>
      <c r="D177" s="5">
        <f t="shared" si="44"/>
        <v>900000000</v>
      </c>
      <c r="E177" s="68">
        <f t="shared" si="45"/>
        <v>0</v>
      </c>
      <c r="F177" s="68">
        <f t="shared" si="46"/>
        <v>0</v>
      </c>
      <c r="G177" s="68">
        <f t="shared" si="46"/>
        <v>0</v>
      </c>
      <c r="H177" s="68">
        <f t="shared" si="46"/>
        <v>0</v>
      </c>
    </row>
    <row r="178" spans="2:15">
      <c r="B178" s="59" t="s">
        <v>26</v>
      </c>
      <c r="C178" s="32"/>
      <c r="D178" s="5">
        <f t="shared" si="44"/>
        <v>360000000</v>
      </c>
      <c r="E178" s="68">
        <f t="shared" si="45"/>
        <v>90000000</v>
      </c>
      <c r="F178" s="68">
        <f t="shared" si="46"/>
        <v>0</v>
      </c>
      <c r="G178" s="68">
        <f t="shared" si="46"/>
        <v>0</v>
      </c>
      <c r="H178" s="68">
        <f t="shared" si="46"/>
        <v>0</v>
      </c>
    </row>
    <row r="179" spans="2:15" ht="15.75" thickBot="1">
      <c r="B179" s="60" t="s">
        <v>45</v>
      </c>
      <c r="C179" s="32"/>
      <c r="D179" s="5">
        <f t="shared" si="44"/>
        <v>350000000</v>
      </c>
      <c r="E179" s="68">
        <f t="shared" si="45"/>
        <v>0</v>
      </c>
      <c r="F179" s="68">
        <f t="shared" si="46"/>
        <v>0</v>
      </c>
      <c r="G179" s="68">
        <f t="shared" si="46"/>
        <v>0</v>
      </c>
      <c r="H179" s="68">
        <f t="shared" si="46"/>
        <v>0</v>
      </c>
    </row>
    <row r="180" spans="2:15" ht="15.75" thickBot="1">
      <c r="C180" s="69" t="s">
        <v>55</v>
      </c>
      <c r="D180" s="70">
        <f>SUM(D174:D179)</f>
        <v>3730000000</v>
      </c>
      <c r="E180" s="70">
        <f t="shared" ref="E180:H180" si="47">SUM(E174:E179)</f>
        <v>90000000</v>
      </c>
      <c r="F180" s="70">
        <f t="shared" si="47"/>
        <v>130000000</v>
      </c>
      <c r="G180" s="70">
        <f t="shared" si="47"/>
        <v>150000000</v>
      </c>
      <c r="H180" s="70">
        <f t="shared" si="47"/>
        <v>250000000</v>
      </c>
    </row>
    <row r="181" spans="2:15">
      <c r="D181" t="s">
        <v>50</v>
      </c>
    </row>
    <row r="183" spans="2:15">
      <c r="B183" t="s">
        <v>54</v>
      </c>
    </row>
    <row r="184" spans="2:15" ht="15.75" thickBot="1">
      <c r="D184" s="67" t="s">
        <v>9</v>
      </c>
      <c r="E184" s="67" t="s">
        <v>10</v>
      </c>
      <c r="F184" s="67" t="s">
        <v>11</v>
      </c>
      <c r="G184" s="67" t="s">
        <v>12</v>
      </c>
      <c r="H184" s="67" t="s">
        <v>13</v>
      </c>
    </row>
    <row r="185" spans="2:15">
      <c r="B185" s="58" t="s">
        <v>22</v>
      </c>
      <c r="C185" s="30"/>
      <c r="D185" s="5">
        <f>D174*($H$152/100)</f>
        <v>90000000</v>
      </c>
      <c r="E185" s="5">
        <f t="shared" ref="E185:H185" si="48">E174*($H$152/100)</f>
        <v>0</v>
      </c>
      <c r="F185" s="5">
        <f t="shared" si="48"/>
        <v>0</v>
      </c>
      <c r="G185" s="5">
        <f t="shared" si="48"/>
        <v>22500000</v>
      </c>
      <c r="H185" s="5">
        <f t="shared" si="48"/>
        <v>0</v>
      </c>
    </row>
    <row r="186" spans="2:15">
      <c r="B186" s="59" t="s">
        <v>23</v>
      </c>
      <c r="C186" s="32"/>
      <c r="D186" s="5">
        <f t="shared" ref="D186:H190" si="49">D175*($H$152/100)</f>
        <v>150000000</v>
      </c>
      <c r="E186" s="5">
        <f t="shared" si="49"/>
        <v>0</v>
      </c>
      <c r="F186" s="5">
        <f t="shared" si="49"/>
        <v>0</v>
      </c>
      <c r="G186" s="5">
        <f t="shared" si="49"/>
        <v>0</v>
      </c>
      <c r="H186" s="5">
        <f t="shared" si="49"/>
        <v>37500000</v>
      </c>
      <c r="K186" s="40" t="s">
        <v>9</v>
      </c>
      <c r="L186" s="40" t="s">
        <v>10</v>
      </c>
      <c r="M186" s="40" t="s">
        <v>11</v>
      </c>
      <c r="N186" s="40" t="s">
        <v>12</v>
      </c>
      <c r="O186" s="40" t="s">
        <v>13</v>
      </c>
    </row>
    <row r="187" spans="2:15">
      <c r="B187" s="59" t="s">
        <v>24</v>
      </c>
      <c r="C187" s="32"/>
      <c r="D187" s="5">
        <f t="shared" si="49"/>
        <v>78000000</v>
      </c>
      <c r="E187" s="5">
        <f t="shared" si="49"/>
        <v>0</v>
      </c>
      <c r="F187" s="5">
        <f t="shared" si="49"/>
        <v>19500000</v>
      </c>
      <c r="G187" s="5">
        <f t="shared" si="49"/>
        <v>0</v>
      </c>
      <c r="H187" s="5">
        <f t="shared" si="49"/>
        <v>0</v>
      </c>
      <c r="K187" s="105">
        <f>K170*I154*K154</f>
        <v>340000000</v>
      </c>
      <c r="L187" s="105">
        <f>L170*L154*I154</f>
        <v>0</v>
      </c>
      <c r="M187" s="105">
        <f>M170*I154*M154</f>
        <v>0</v>
      </c>
      <c r="N187" s="105">
        <f>N170*I154*N154</f>
        <v>110500000</v>
      </c>
      <c r="O187" s="105">
        <f>O170*O154*I154</f>
        <v>0</v>
      </c>
    </row>
    <row r="188" spans="2:15">
      <c r="B188" s="59" t="s">
        <v>25</v>
      </c>
      <c r="C188" s="32"/>
      <c r="D188" s="5">
        <f t="shared" si="49"/>
        <v>135000000</v>
      </c>
      <c r="E188" s="5">
        <f t="shared" si="49"/>
        <v>0</v>
      </c>
      <c r="F188" s="5">
        <f t="shared" si="49"/>
        <v>0</v>
      </c>
      <c r="G188" s="5">
        <f t="shared" si="49"/>
        <v>0</v>
      </c>
      <c r="H188" s="5">
        <f t="shared" si="49"/>
        <v>0</v>
      </c>
      <c r="K188" s="105">
        <f>K171*I155*K155</f>
        <v>566666666.66666663</v>
      </c>
      <c r="L188" s="105">
        <f>L171*L155*I155</f>
        <v>0</v>
      </c>
      <c r="M188" s="105">
        <f>M171*I155*M155</f>
        <v>0</v>
      </c>
      <c r="N188" s="105">
        <f>N171*I155*N155</f>
        <v>0</v>
      </c>
      <c r="O188" s="105">
        <f>O171*O155*I155</f>
        <v>198333333.33333331</v>
      </c>
    </row>
    <row r="189" spans="2:15">
      <c r="B189" s="59" t="s">
        <v>26</v>
      </c>
      <c r="C189" s="32"/>
      <c r="D189" s="5">
        <f t="shared" si="49"/>
        <v>54000000</v>
      </c>
      <c r="E189" s="5">
        <f t="shared" si="49"/>
        <v>13500000</v>
      </c>
      <c r="F189" s="5">
        <f t="shared" si="49"/>
        <v>0</v>
      </c>
      <c r="G189" s="5">
        <f t="shared" si="49"/>
        <v>0</v>
      </c>
      <c r="H189" s="5">
        <f t="shared" si="49"/>
        <v>0</v>
      </c>
      <c r="K189" s="105">
        <f>K172*I156*K156</f>
        <v>294666666.66666669</v>
      </c>
      <c r="L189" s="105">
        <f>L172*L156*I156</f>
        <v>0</v>
      </c>
      <c r="M189" s="105">
        <f>M172*I156*M156</f>
        <v>88400000</v>
      </c>
      <c r="N189" s="105">
        <f>N172*I156*N156</f>
        <v>0</v>
      </c>
      <c r="O189" s="105">
        <f>O172*O156*I156</f>
        <v>0</v>
      </c>
    </row>
    <row r="190" spans="2:15" ht="15.75" thickBot="1">
      <c r="B190" s="60" t="s">
        <v>45</v>
      </c>
      <c r="C190" s="32"/>
      <c r="D190" s="5">
        <f t="shared" si="49"/>
        <v>52500000</v>
      </c>
      <c r="E190" s="5">
        <f t="shared" si="49"/>
        <v>0</v>
      </c>
      <c r="F190" s="5">
        <f t="shared" si="49"/>
        <v>0</v>
      </c>
      <c r="G190" s="5">
        <f t="shared" si="49"/>
        <v>0</v>
      </c>
      <c r="H190" s="5">
        <f t="shared" si="49"/>
        <v>0</v>
      </c>
      <c r="K190" s="105">
        <f>K173*I157*K157</f>
        <v>510000000</v>
      </c>
      <c r="L190" s="105">
        <f>L173*L157*I157</f>
        <v>0</v>
      </c>
      <c r="M190" s="105">
        <f>M173*I157*M157</f>
        <v>0</v>
      </c>
      <c r="N190" s="105">
        <f>N173*I157*N157</f>
        <v>0</v>
      </c>
      <c r="O190" s="105">
        <f>O173*O157*I157</f>
        <v>0</v>
      </c>
    </row>
    <row r="191" spans="2:15" ht="15.75" thickBot="1">
      <c r="C191" s="69" t="s">
        <v>55</v>
      </c>
      <c r="D191" s="70">
        <f>SUM(D185:D190)</f>
        <v>559500000</v>
      </c>
      <c r="E191" s="70">
        <f t="shared" ref="E191:H191" si="50">SUM(E185:E190)</f>
        <v>13500000</v>
      </c>
      <c r="F191" s="70">
        <f t="shared" si="50"/>
        <v>19500000</v>
      </c>
      <c r="G191" s="70">
        <f t="shared" si="50"/>
        <v>22500000</v>
      </c>
      <c r="H191" s="70">
        <f t="shared" si="50"/>
        <v>37500000</v>
      </c>
      <c r="K191" s="105">
        <f>K174*I158*K158</f>
        <v>204000000</v>
      </c>
      <c r="L191" s="105">
        <f>L174*L158*I158</f>
        <v>56100000</v>
      </c>
      <c r="M191" s="105">
        <f>M174*I158*M158</f>
        <v>0</v>
      </c>
      <c r="N191" s="105">
        <f>N174*I158*N158</f>
        <v>0</v>
      </c>
      <c r="O191" s="105">
        <f>O174*O158*I158</f>
        <v>0</v>
      </c>
    </row>
    <row r="192" spans="2:15">
      <c r="K192" s="105">
        <f>K175*K159*I159</f>
        <v>238000000</v>
      </c>
      <c r="L192" s="105">
        <f>L175*L159*J159</f>
        <v>0</v>
      </c>
      <c r="M192" s="105">
        <f>M175*M159*K159</f>
        <v>0</v>
      </c>
      <c r="N192" s="105">
        <f>N175*N159*L159</f>
        <v>0</v>
      </c>
      <c r="O192" s="105">
        <f>O175*O159*M159</f>
        <v>0</v>
      </c>
    </row>
    <row r="193" spans="2:16">
      <c r="C193" s="32"/>
      <c r="D193" s="37"/>
      <c r="E193" s="37"/>
      <c r="F193" s="37"/>
      <c r="G193" s="37"/>
      <c r="H193" s="37"/>
      <c r="I193" s="37"/>
      <c r="K193" s="105">
        <f>SUM(K187:K192)</f>
        <v>2153333333.333333</v>
      </c>
      <c r="L193" s="105">
        <f>SUM(L187:L192)</f>
        <v>56100000</v>
      </c>
      <c r="M193" s="105">
        <f>SUM(M187:M192)</f>
        <v>88400000</v>
      </c>
      <c r="N193" s="105">
        <f>SUM(N187:N192)</f>
        <v>110500000</v>
      </c>
      <c r="O193" s="105">
        <f>SUM(O187:O191)</f>
        <v>198333333.33333331</v>
      </c>
      <c r="P193" s="105">
        <f>SUM(K193:O193)</f>
        <v>2606666666.6666665</v>
      </c>
    </row>
    <row r="195" spans="2:16">
      <c r="B195" s="82" t="s">
        <v>88</v>
      </c>
    </row>
    <row r="196" spans="2:16">
      <c r="B196" t="s">
        <v>86</v>
      </c>
    </row>
    <row r="197" spans="2:16">
      <c r="B197" t="s">
        <v>87</v>
      </c>
      <c r="E197">
        <v>3</v>
      </c>
    </row>
    <row r="198" spans="2:16">
      <c r="B198" t="s">
        <v>85</v>
      </c>
      <c r="C198">
        <v>2</v>
      </c>
    </row>
    <row r="199" spans="2:16" ht="15.75" thickBot="1">
      <c r="B199" s="79" t="s">
        <v>90</v>
      </c>
      <c r="C199" s="80"/>
      <c r="D199" s="77" t="s">
        <v>9</v>
      </c>
      <c r="E199" s="77" t="s">
        <v>10</v>
      </c>
      <c r="F199" s="77" t="s">
        <v>11</v>
      </c>
      <c r="G199" s="77" t="s">
        <v>12</v>
      </c>
      <c r="H199" s="77" t="s">
        <v>13</v>
      </c>
      <c r="I199" s="83" t="s">
        <v>74</v>
      </c>
    </row>
    <row r="200" spans="2:16">
      <c r="B200" s="58" t="s">
        <v>64</v>
      </c>
      <c r="C200" s="31"/>
      <c r="D200" s="78">
        <f>$C$198*SUM(E69,E78,E87,E96)</f>
        <v>8</v>
      </c>
      <c r="E200" s="78">
        <f>$C$198*SUM(H69,H78,H87,H96)</f>
        <v>8</v>
      </c>
      <c r="F200" s="78">
        <f>$C$198*SUM(K69,K78,K87,K96)</f>
        <v>8</v>
      </c>
      <c r="G200" s="78">
        <f>$C$198*SUM(N69,N78,N87,N96)</f>
        <v>10</v>
      </c>
      <c r="H200" s="78">
        <f>$C$198*SUM(Q69,Q78,Q87,Q96)</f>
        <v>10</v>
      </c>
      <c r="I200" s="5">
        <v>290000</v>
      </c>
    </row>
    <row r="201" spans="2:16">
      <c r="B201" s="59" t="s">
        <v>65</v>
      </c>
      <c r="C201" s="56"/>
      <c r="D201" s="78">
        <f>$C$198*SUM(E70,E79,E88,E97)</f>
        <v>8</v>
      </c>
      <c r="E201" s="78">
        <f t="shared" ref="E201:E204" si="51">$C$198*SUM(H70,H79,H88,H97)</f>
        <v>8</v>
      </c>
      <c r="F201" s="78">
        <f t="shared" ref="F201:F204" si="52">$C$198*SUM(K70,K79,K88,K97)</f>
        <v>8</v>
      </c>
      <c r="G201" s="78">
        <f t="shared" ref="G201:G204" si="53">$C$198*SUM(N70,N79,N88,N97)</f>
        <v>8</v>
      </c>
      <c r="H201" s="78">
        <f>$C$198*SUM(Q70,Q79,Q88,Q97)</f>
        <v>10</v>
      </c>
      <c r="I201" s="5">
        <v>350000</v>
      </c>
    </row>
    <row r="202" spans="2:16">
      <c r="B202" s="59" t="s">
        <v>66</v>
      </c>
      <c r="C202" s="56"/>
      <c r="D202" s="78">
        <f>$C$198*SUM(E71,E80,E89,E98)</f>
        <v>8</v>
      </c>
      <c r="E202" s="78">
        <f t="shared" si="51"/>
        <v>8</v>
      </c>
      <c r="F202" s="78">
        <f t="shared" si="52"/>
        <v>10</v>
      </c>
      <c r="G202" s="78">
        <f t="shared" si="53"/>
        <v>10</v>
      </c>
      <c r="H202" s="78">
        <f>$C$198*SUM(Q71,Q80,Q89,Q98)</f>
        <v>10</v>
      </c>
      <c r="I202" s="5">
        <v>270000</v>
      </c>
    </row>
    <row r="203" spans="2:16">
      <c r="B203" s="59" t="s">
        <v>67</v>
      </c>
      <c r="C203" s="56"/>
      <c r="D203" s="78">
        <f>$C$198*SUM(E72,E81,E90,E99)</f>
        <v>10</v>
      </c>
      <c r="E203" s="78">
        <f t="shared" si="51"/>
        <v>10</v>
      </c>
      <c r="F203" s="78">
        <f t="shared" si="52"/>
        <v>10</v>
      </c>
      <c r="G203" s="78">
        <f t="shared" si="53"/>
        <v>10</v>
      </c>
      <c r="H203" s="78">
        <f>$C$198*SUM(Q72,Q81,Q90,Q99)</f>
        <v>10</v>
      </c>
      <c r="I203" s="5">
        <v>260000</v>
      </c>
    </row>
    <row r="204" spans="2:16">
      <c r="B204" s="59" t="s">
        <v>68</v>
      </c>
      <c r="C204" s="56"/>
      <c r="D204" s="78">
        <f>$C$198*SUM(E73,E82,E91,E100)</f>
        <v>8</v>
      </c>
      <c r="E204" s="78">
        <f t="shared" si="51"/>
        <v>10</v>
      </c>
      <c r="F204" s="78">
        <f t="shared" si="52"/>
        <v>10</v>
      </c>
      <c r="G204" s="78">
        <f t="shared" si="53"/>
        <v>10</v>
      </c>
      <c r="H204" s="78">
        <f>$C$198*SUM(Q73,Q82,Q91,Q100)</f>
        <v>10</v>
      </c>
      <c r="I204" s="5">
        <v>240000</v>
      </c>
    </row>
    <row r="205" spans="2:16">
      <c r="B205" s="59" t="s">
        <v>69</v>
      </c>
      <c r="C205" s="56"/>
      <c r="D205" s="86">
        <f>D206*$E$197</f>
        <v>24</v>
      </c>
      <c r="E205" s="86">
        <f t="shared" ref="E205:H205" si="54">E206*$E$197</f>
        <v>24</v>
      </c>
      <c r="F205" s="86">
        <f t="shared" si="54"/>
        <v>24</v>
      </c>
      <c r="G205" s="86">
        <f t="shared" si="54"/>
        <v>24</v>
      </c>
      <c r="H205" s="86">
        <f t="shared" si="54"/>
        <v>30</v>
      </c>
      <c r="I205" s="5">
        <v>190000</v>
      </c>
    </row>
    <row r="206" spans="2:16" ht="15.75" thickBot="1">
      <c r="B206" s="81" t="s">
        <v>70</v>
      </c>
      <c r="C206" s="57"/>
      <c r="D206" s="86">
        <f>$C$198*D123</f>
        <v>8</v>
      </c>
      <c r="E206" s="86">
        <f t="shared" ref="E206:H206" si="55">$C$198*E123</f>
        <v>8</v>
      </c>
      <c r="F206" s="86">
        <f t="shared" si="55"/>
        <v>8</v>
      </c>
      <c r="G206" s="86">
        <f t="shared" si="55"/>
        <v>8</v>
      </c>
      <c r="H206" s="86">
        <f t="shared" si="55"/>
        <v>10</v>
      </c>
      <c r="I206" s="5">
        <v>550000</v>
      </c>
    </row>
    <row r="207" spans="2:16">
      <c r="B207" s="36"/>
      <c r="C207" s="32"/>
      <c r="D207" s="32"/>
      <c r="E207" s="32"/>
      <c r="F207" s="32"/>
      <c r="G207" s="32"/>
      <c r="H207" s="32"/>
      <c r="I207" s="37"/>
    </row>
    <row r="208" spans="2:16">
      <c r="B208" s="82"/>
      <c r="D208">
        <v>12.5</v>
      </c>
    </row>
    <row r="209" spans="2:8" ht="15.75" thickBot="1">
      <c r="B209" s="79" t="s">
        <v>73</v>
      </c>
      <c r="C209" s="80"/>
      <c r="D209" s="77" t="s">
        <v>75</v>
      </c>
      <c r="E209" s="77" t="s">
        <v>76</v>
      </c>
      <c r="F209" s="77" t="s">
        <v>77</v>
      </c>
      <c r="G209" s="77" t="s">
        <v>78</v>
      </c>
      <c r="H209" s="77" t="s">
        <v>79</v>
      </c>
    </row>
    <row r="210" spans="2:8">
      <c r="B210" s="58" t="s">
        <v>64</v>
      </c>
      <c r="C210" s="31"/>
      <c r="D210" s="86">
        <f>I200*($D$208/100)</f>
        <v>36250</v>
      </c>
      <c r="E210" s="5">
        <f>(E$115*D210)/D$115</f>
        <v>36647.772342675831</v>
      </c>
      <c r="F210" s="5">
        <f t="shared" ref="F210" si="56">(F$115*E210)/E$115</f>
        <v>37178.135466243613</v>
      </c>
      <c r="G210" s="5">
        <f t="shared" ref="G210:H210" si="57">(G$115*F210)/F$115</f>
        <v>37575.907808919445</v>
      </c>
      <c r="H210" s="5">
        <f t="shared" si="57"/>
        <v>44338.037634408611</v>
      </c>
    </row>
    <row r="211" spans="2:8">
      <c r="B211" s="59" t="s">
        <v>65</v>
      </c>
      <c r="C211" s="56"/>
      <c r="D211" s="86">
        <f t="shared" ref="D211:D214" si="58">I201*($D$208/100)</f>
        <v>43750</v>
      </c>
      <c r="E211" s="5">
        <f t="shared" ref="E211:F215" si="59">(E$115*D211)/D$115</f>
        <v>44230.070068746696</v>
      </c>
      <c r="F211" s="5">
        <f t="shared" si="59"/>
        <v>44870.163493742293</v>
      </c>
      <c r="G211" s="5">
        <f t="shared" ref="G211:H211" si="60">(G$115*F211)/F$115</f>
        <v>45350.233562488989</v>
      </c>
      <c r="H211" s="5">
        <f t="shared" si="60"/>
        <v>53511.424731182808</v>
      </c>
    </row>
    <row r="212" spans="2:8">
      <c r="B212" s="59" t="s">
        <v>66</v>
      </c>
      <c r="C212" s="56"/>
      <c r="D212" s="86">
        <f t="shared" si="58"/>
        <v>33750</v>
      </c>
      <c r="E212" s="5">
        <f t="shared" si="59"/>
        <v>34120.339767318881</v>
      </c>
      <c r="F212" s="5">
        <f t="shared" si="59"/>
        <v>34614.126123744056</v>
      </c>
      <c r="G212" s="5">
        <f t="shared" ref="G212:H212" si="61">(G$115*F212)/F$115</f>
        <v>34984.465891062937</v>
      </c>
      <c r="H212" s="5">
        <f t="shared" si="61"/>
        <v>41280.241935483886</v>
      </c>
    </row>
    <row r="213" spans="2:8">
      <c r="B213" s="59" t="s">
        <v>67</v>
      </c>
      <c r="C213" s="56"/>
      <c r="D213" s="86">
        <f t="shared" si="58"/>
        <v>32500</v>
      </c>
      <c r="E213" s="5">
        <f t="shared" si="59"/>
        <v>32856.623479640402</v>
      </c>
      <c r="F213" s="5">
        <f t="shared" si="59"/>
        <v>33332.121452494277</v>
      </c>
      <c r="G213" s="5">
        <f t="shared" ref="G213:H213" si="62">(G$115*F213)/F$115</f>
        <v>33688.744932134679</v>
      </c>
      <c r="H213" s="5">
        <f t="shared" si="62"/>
        <v>39751.34408602152</v>
      </c>
    </row>
    <row r="214" spans="2:8" ht="15.75" thickBot="1">
      <c r="B214" s="81" t="s">
        <v>68</v>
      </c>
      <c r="C214" s="57"/>
      <c r="D214" s="87">
        <f t="shared" si="58"/>
        <v>30000</v>
      </c>
      <c r="E214" s="35">
        <f t="shared" si="59"/>
        <v>30329.190904283445</v>
      </c>
      <c r="F214" s="35">
        <f t="shared" si="59"/>
        <v>30768.112109994712</v>
      </c>
      <c r="G214" s="35">
        <f t="shared" ref="G214:H215" si="63">(G$115*F214)/F$115</f>
        <v>31097.303014278161</v>
      </c>
      <c r="H214" s="35">
        <f t="shared" si="63"/>
        <v>36693.54838709678</v>
      </c>
    </row>
    <row r="215" spans="2:8" ht="15.75" thickBot="1">
      <c r="D215" s="88">
        <f>SUM(D210:D214)</f>
        <v>176250</v>
      </c>
      <c r="E215" s="89">
        <f t="shared" si="59"/>
        <v>178183.99656266527</v>
      </c>
      <c r="F215" s="89">
        <f t="shared" si="59"/>
        <v>180762.65864621897</v>
      </c>
      <c r="G215" s="89">
        <f t="shared" si="63"/>
        <v>182696.65520888424</v>
      </c>
      <c r="H215" s="90">
        <f t="shared" si="63"/>
        <v>215574.59677419363</v>
      </c>
    </row>
    <row r="218" spans="2:8" ht="15.75" thickBot="1">
      <c r="B218" s="82" t="s">
        <v>71</v>
      </c>
      <c r="D218" s="77" t="s">
        <v>9</v>
      </c>
      <c r="E218" s="77" t="s">
        <v>10</v>
      </c>
      <c r="F218" s="77" t="s">
        <v>11</v>
      </c>
      <c r="G218" s="77" t="s">
        <v>12</v>
      </c>
      <c r="H218" s="77" t="s">
        <v>13</v>
      </c>
    </row>
    <row r="219" spans="2:8">
      <c r="B219" s="58" t="s">
        <v>64</v>
      </c>
      <c r="C219" s="30"/>
      <c r="D219" s="5">
        <f t="shared" ref="D219:H223" si="64">D200*($I200+D210)*12</f>
        <v>31320000</v>
      </c>
      <c r="E219" s="5">
        <f t="shared" si="64"/>
        <v>31358186.14489688</v>
      </c>
      <c r="F219" s="5">
        <f t="shared" si="64"/>
        <v>31409101.004759386</v>
      </c>
      <c r="G219" s="5">
        <f t="shared" si="64"/>
        <v>39309108.937070332</v>
      </c>
      <c r="H219" s="5">
        <f t="shared" si="64"/>
        <v>40120564.516129032</v>
      </c>
    </row>
    <row r="220" spans="2:8">
      <c r="B220" s="59" t="s">
        <v>65</v>
      </c>
      <c r="C220" s="32"/>
      <c r="D220" s="5">
        <f t="shared" si="64"/>
        <v>37800000</v>
      </c>
      <c r="E220" s="5">
        <f t="shared" si="64"/>
        <v>37846086.726599678</v>
      </c>
      <c r="F220" s="5">
        <f t="shared" si="64"/>
        <v>37907535.695399262</v>
      </c>
      <c r="G220" s="5">
        <f t="shared" si="64"/>
        <v>37953622.42199894</v>
      </c>
      <c r="H220" s="5">
        <f t="shared" si="64"/>
        <v>48421370.967741936</v>
      </c>
    </row>
    <row r="221" spans="2:8">
      <c r="B221" s="59" t="s">
        <v>66</v>
      </c>
      <c r="C221" s="32"/>
      <c r="D221" s="5">
        <f t="shared" si="64"/>
        <v>29160000</v>
      </c>
      <c r="E221" s="5">
        <f t="shared" si="64"/>
        <v>29195552.617662609</v>
      </c>
      <c r="F221" s="5">
        <f t="shared" si="64"/>
        <v>36553695.134849288</v>
      </c>
      <c r="G221" s="5">
        <f t="shared" si="64"/>
        <v>36598135.906927556</v>
      </c>
      <c r="H221" s="5">
        <f t="shared" si="64"/>
        <v>37353629.032258064</v>
      </c>
    </row>
    <row r="222" spans="2:8">
      <c r="B222" s="59" t="s">
        <v>67</v>
      </c>
      <c r="C222" s="32"/>
      <c r="D222" s="5">
        <f t="shared" si="64"/>
        <v>35100000</v>
      </c>
      <c r="E222" s="5">
        <f t="shared" si="64"/>
        <v>35142794.817556843</v>
      </c>
      <c r="F222" s="5">
        <f t="shared" si="64"/>
        <v>35199854.574299313</v>
      </c>
      <c r="G222" s="5">
        <f t="shared" si="64"/>
        <v>35242649.391856164</v>
      </c>
      <c r="H222" s="5">
        <f t="shared" si="64"/>
        <v>35970161.290322587</v>
      </c>
    </row>
    <row r="223" spans="2:8">
      <c r="B223" s="59" t="s">
        <v>68</v>
      </c>
      <c r="C223" s="32"/>
      <c r="D223" s="5">
        <f t="shared" si="64"/>
        <v>25920000</v>
      </c>
      <c r="E223" s="5">
        <f t="shared" si="64"/>
        <v>32439502.908514012</v>
      </c>
      <c r="F223" s="5">
        <f t="shared" si="64"/>
        <v>32492173.453199364</v>
      </c>
      <c r="G223" s="5">
        <f t="shared" si="64"/>
        <v>32531676.36171338</v>
      </c>
      <c r="H223" s="5">
        <f t="shared" si="64"/>
        <v>33203225.806451611</v>
      </c>
    </row>
    <row r="224" spans="2:8">
      <c r="B224" s="59" t="s">
        <v>69</v>
      </c>
      <c r="C224" s="32"/>
      <c r="D224" s="5">
        <f t="shared" ref="D224:H225" si="65">D205*$I205*12</f>
        <v>54720000</v>
      </c>
      <c r="E224" s="5">
        <f t="shared" si="65"/>
        <v>54720000</v>
      </c>
      <c r="F224" s="5">
        <f t="shared" si="65"/>
        <v>54720000</v>
      </c>
      <c r="G224" s="5">
        <f t="shared" si="65"/>
        <v>54720000</v>
      </c>
      <c r="H224" s="5">
        <f t="shared" si="65"/>
        <v>68400000</v>
      </c>
    </row>
    <row r="225" spans="2:8" ht="15.75" thickBot="1">
      <c r="B225" s="59" t="s">
        <v>70</v>
      </c>
      <c r="C225" s="32"/>
      <c r="D225" s="35">
        <f t="shared" si="65"/>
        <v>52800000</v>
      </c>
      <c r="E225" s="35">
        <f t="shared" si="65"/>
        <v>52800000</v>
      </c>
      <c r="F225" s="35">
        <f t="shared" si="65"/>
        <v>52800000</v>
      </c>
      <c r="G225" s="35">
        <f t="shared" si="65"/>
        <v>52800000</v>
      </c>
      <c r="H225" s="35">
        <f t="shared" si="65"/>
        <v>66000000</v>
      </c>
    </row>
    <row r="226" spans="2:8" ht="15.75" thickBot="1">
      <c r="B226" s="75" t="s">
        <v>72</v>
      </c>
      <c r="C226" s="84"/>
      <c r="D226" s="85">
        <f>SUM(D219:D225)</f>
        <v>266820000</v>
      </c>
      <c r="E226" s="85">
        <f>SUM(E219:E225)</f>
        <v>273502123.21522999</v>
      </c>
      <c r="F226" s="85">
        <f t="shared" ref="F226:H226" si="66">SUM(F219:F225)</f>
        <v>281082359.86250663</v>
      </c>
      <c r="G226" s="85">
        <f t="shared" si="66"/>
        <v>289155193.01956642</v>
      </c>
      <c r="H226" s="76">
        <f t="shared" si="66"/>
        <v>329468951.61290324</v>
      </c>
    </row>
    <row r="227" spans="2:8">
      <c r="B227" s="63"/>
    </row>
    <row r="229" spans="2:8">
      <c r="B229" s="107" t="s">
        <v>91</v>
      </c>
      <c r="C229" s="108"/>
      <c r="D229" s="108">
        <v>25</v>
      </c>
      <c r="E229" s="108"/>
      <c r="F229" s="108"/>
      <c r="G229" s="108"/>
      <c r="H229" s="108"/>
    </row>
    <row r="230" spans="2:8">
      <c r="B230" s="107"/>
      <c r="C230" s="108"/>
      <c r="D230" s="108" t="s">
        <v>9</v>
      </c>
      <c r="E230" s="108" t="s">
        <v>10</v>
      </c>
      <c r="F230" s="108" t="s">
        <v>11</v>
      </c>
      <c r="G230" s="108" t="s">
        <v>12</v>
      </c>
      <c r="H230" s="108" t="s">
        <v>13</v>
      </c>
    </row>
    <row r="231" spans="2:8">
      <c r="B231" s="108" t="s">
        <v>92</v>
      </c>
      <c r="C231" s="108"/>
      <c r="D231" s="94">
        <f>D139</f>
        <v>670727458.91999984</v>
      </c>
      <c r="E231" s="94">
        <f t="shared" ref="E231:G231" si="67">E139</f>
        <v>624457974.81000006</v>
      </c>
      <c r="F231" s="94">
        <f t="shared" si="67"/>
        <v>584562273.33000004</v>
      </c>
      <c r="G231" s="94">
        <f t="shared" si="67"/>
        <v>531107972.76000023</v>
      </c>
      <c r="H231" s="94">
        <f>H139</f>
        <v>948035782.07040036</v>
      </c>
    </row>
    <row r="232" spans="2:8">
      <c r="B232" s="108" t="s">
        <v>93</v>
      </c>
      <c r="C232" s="108"/>
      <c r="D232" s="94">
        <f>D149</f>
        <v>666360000</v>
      </c>
      <c r="E232" s="94">
        <f t="shared" ref="E232:G232" si="68">E149</f>
        <v>694826100</v>
      </c>
      <c r="F232" s="94">
        <f t="shared" si="68"/>
        <v>724607045.99999988</v>
      </c>
      <c r="G232" s="94">
        <f t="shared" si="68"/>
        <v>755767452.1724999</v>
      </c>
      <c r="H232" s="94">
        <f>H149</f>
        <v>788375262.47984982</v>
      </c>
    </row>
    <row r="233" spans="2:8">
      <c r="B233" s="108" t="s">
        <v>94</v>
      </c>
      <c r="C233" s="108"/>
      <c r="D233" s="94">
        <f>D226</f>
        <v>266820000</v>
      </c>
      <c r="E233" s="94">
        <f t="shared" ref="E233:H233" si="69">E226</f>
        <v>273502123.21522999</v>
      </c>
      <c r="F233" s="94">
        <f t="shared" si="69"/>
        <v>281082359.86250663</v>
      </c>
      <c r="G233" s="94">
        <f t="shared" si="69"/>
        <v>289155193.01956642</v>
      </c>
      <c r="H233" s="94">
        <f t="shared" si="69"/>
        <v>329468951.61290324</v>
      </c>
    </row>
    <row r="234" spans="2:8">
      <c r="B234" s="108" t="s">
        <v>95</v>
      </c>
      <c r="C234" s="108"/>
      <c r="D234" s="94">
        <f>SUM(D231:D233)*($D$229/100)</f>
        <v>400976864.72999996</v>
      </c>
      <c r="E234" s="94">
        <f t="shared" ref="E234:H234" si="70">SUM(E231:E233)*($D$229/100)</f>
        <v>398196549.50630748</v>
      </c>
      <c r="F234" s="94">
        <f t="shared" si="70"/>
        <v>397562919.79812664</v>
      </c>
      <c r="G234" s="94">
        <f t="shared" si="70"/>
        <v>394007654.48801661</v>
      </c>
      <c r="H234" s="94">
        <f t="shared" si="70"/>
        <v>516469999.04078829</v>
      </c>
    </row>
    <row r="235" spans="2:8">
      <c r="B235" s="40" t="s">
        <v>96</v>
      </c>
      <c r="C235" s="40"/>
      <c r="D235" s="41">
        <f>SUM(D231:D234)</f>
        <v>2004884323.6499999</v>
      </c>
      <c r="E235" s="41">
        <f>SUM(E231:E234)</f>
        <v>1990982747.5315375</v>
      </c>
      <c r="F235" s="41">
        <f>SUM(F231:F234)</f>
        <v>1987814598.9906332</v>
      </c>
      <c r="G235" s="41">
        <f>SUM(G231:G234)</f>
        <v>1970038272.440083</v>
      </c>
      <c r="H235" s="41">
        <f>SUM(H231:H234)</f>
        <v>2582349995.2039413</v>
      </c>
    </row>
  </sheetData>
  <mergeCells count="30">
    <mergeCell ref="P67:R67"/>
    <mergeCell ref="P76:R76"/>
    <mergeCell ref="P85:R85"/>
    <mergeCell ref="B104:F107"/>
    <mergeCell ref="G67:I67"/>
    <mergeCell ref="D67:F67"/>
    <mergeCell ref="B67:C67"/>
    <mergeCell ref="M67:O67"/>
    <mergeCell ref="J67:L67"/>
    <mergeCell ref="B76:C76"/>
    <mergeCell ref="D76:F76"/>
    <mergeCell ref="G76:I76"/>
    <mergeCell ref="J76:L76"/>
    <mergeCell ref="M76:O76"/>
    <mergeCell ref="B85:C85"/>
    <mergeCell ref="D85:F85"/>
    <mergeCell ref="B28:C28"/>
    <mergeCell ref="B35:C35"/>
    <mergeCell ref="B50:C50"/>
    <mergeCell ref="B42:C42"/>
    <mergeCell ref="B58:C58"/>
    <mergeCell ref="G85:I85"/>
    <mergeCell ref="J85:L85"/>
    <mergeCell ref="M85:O85"/>
    <mergeCell ref="P94:R94"/>
    <mergeCell ref="B94:C94"/>
    <mergeCell ref="D94:F94"/>
    <mergeCell ref="G94:I94"/>
    <mergeCell ref="J94:L94"/>
    <mergeCell ref="M94:O9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dcterms:created xsi:type="dcterms:W3CDTF">2009-07-04T22:26:30Z</dcterms:created>
  <dcterms:modified xsi:type="dcterms:W3CDTF">2009-07-08T15:56:52Z</dcterms:modified>
</cp:coreProperties>
</file>