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270" windowWidth="13695" windowHeight="583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83" i="1"/>
  <c r="C9"/>
  <c r="D8" l="1"/>
  <c r="E8"/>
  <c r="F8"/>
  <c r="G8"/>
  <c r="C8"/>
  <c r="J76"/>
  <c r="F80"/>
  <c r="N67"/>
  <c r="L68"/>
  <c r="L69"/>
  <c r="L70"/>
  <c r="L71"/>
  <c r="L73"/>
  <c r="L74"/>
  <c r="L75"/>
  <c r="L67"/>
  <c r="K68"/>
  <c r="K69"/>
  <c r="N69" s="1"/>
  <c r="K70"/>
  <c r="N70" s="1"/>
  <c r="K71"/>
  <c r="N71" s="1"/>
  <c r="K73"/>
  <c r="N73" s="1"/>
  <c r="K74"/>
  <c r="N74" s="1"/>
  <c r="K75"/>
  <c r="N75" s="1"/>
  <c r="K67"/>
  <c r="J73"/>
  <c r="J74"/>
  <c r="J75"/>
  <c r="J68"/>
  <c r="J69"/>
  <c r="J70"/>
  <c r="J71"/>
  <c r="J67"/>
  <c r="I68"/>
  <c r="I69"/>
  <c r="I70"/>
  <c r="I71"/>
  <c r="I67"/>
  <c r="H74"/>
  <c r="I74" s="1"/>
  <c r="H75"/>
  <c r="I75" s="1"/>
  <c r="H73"/>
  <c r="I73" s="1"/>
  <c r="D61"/>
  <c r="D49"/>
  <c r="D40"/>
  <c r="K76" l="1"/>
  <c r="F81" s="1"/>
  <c r="L76"/>
  <c r="N68"/>
  <c r="N76" s="1"/>
  <c r="I76"/>
</calcChain>
</file>

<file path=xl/sharedStrings.xml><?xml version="1.0" encoding="utf-8"?>
<sst xmlns="http://schemas.openxmlformats.org/spreadsheetml/2006/main" count="85" uniqueCount="72">
  <si>
    <t>Flujo de caja</t>
  </si>
  <si>
    <t>Garantias Sony</t>
  </si>
  <si>
    <t>Garantias Philips</t>
  </si>
  <si>
    <t>Reparaciones Particulares</t>
  </si>
  <si>
    <t>Total</t>
  </si>
  <si>
    <t>Egresos Mensuales</t>
  </si>
  <si>
    <t xml:space="preserve">Respuesto Philips </t>
  </si>
  <si>
    <t>Repuestos Sony (Garantias)</t>
  </si>
  <si>
    <t>Repuestos Sony Particulares</t>
  </si>
  <si>
    <t>Repuestos Externos</t>
  </si>
  <si>
    <t>Gastos</t>
  </si>
  <si>
    <t>Arriendo</t>
  </si>
  <si>
    <t>Luz</t>
  </si>
  <si>
    <t>Agua</t>
  </si>
  <si>
    <t>(incluye convenio de 30.000)</t>
  </si>
  <si>
    <t>Autopista</t>
  </si>
  <si>
    <t>Insumos</t>
  </si>
  <si>
    <t>Petroleo</t>
  </si>
  <si>
    <t>Remuneraciones</t>
  </si>
  <si>
    <t>Administrativo 1</t>
  </si>
  <si>
    <t>Administrativo 2</t>
  </si>
  <si>
    <t>Administrativo 3</t>
  </si>
  <si>
    <t>Recepcionista</t>
  </si>
  <si>
    <t>Jefe local</t>
  </si>
  <si>
    <t>Técnicos</t>
  </si>
  <si>
    <t>Técnicos nivel 1</t>
  </si>
  <si>
    <t>Técnicos nivel 2</t>
  </si>
  <si>
    <t>Técnicos nivel 3</t>
  </si>
  <si>
    <t>Cantidad</t>
  </si>
  <si>
    <t>Sueldo</t>
  </si>
  <si>
    <t>Comisión</t>
  </si>
  <si>
    <t>-</t>
  </si>
  <si>
    <t xml:space="preserve"> </t>
  </si>
  <si>
    <t>20% mao</t>
  </si>
  <si>
    <t>Trabajadores Sueldo fijo</t>
  </si>
  <si>
    <t>Afp 12%</t>
  </si>
  <si>
    <t>Salud 7%</t>
  </si>
  <si>
    <t>Seguro cesantia 0,6%</t>
  </si>
  <si>
    <t>Total remuneraciones</t>
  </si>
  <si>
    <t>Total descuentos legales</t>
  </si>
  <si>
    <t>afp,salud, seg cesantia</t>
  </si>
  <si>
    <t>Totales</t>
  </si>
  <si>
    <t>Año1</t>
  </si>
  <si>
    <t>Ingresos</t>
  </si>
  <si>
    <t>Año 2</t>
  </si>
  <si>
    <t>Año3</t>
  </si>
  <si>
    <t>Año4</t>
  </si>
  <si>
    <t>Año5</t>
  </si>
  <si>
    <t>Costos de Producción</t>
  </si>
  <si>
    <t>Costos de almacenaje</t>
  </si>
  <si>
    <t>Egresos</t>
  </si>
  <si>
    <t>Margen de utilidad</t>
  </si>
  <si>
    <t>Depreciación</t>
  </si>
  <si>
    <t>Intereses del prestamo</t>
  </si>
  <si>
    <t>Valor libro</t>
  </si>
  <si>
    <t>Utilidad antes de impuesto</t>
  </si>
  <si>
    <t>Impuesto (17%)</t>
  </si>
  <si>
    <t>Utilidad despues del impuesto</t>
  </si>
  <si>
    <t>Amortización prestamo</t>
  </si>
  <si>
    <t>Valor Libro</t>
  </si>
  <si>
    <t>Inversion Ampliacion(a.cap)</t>
  </si>
  <si>
    <t>Valor de desecho</t>
  </si>
  <si>
    <t>Inversion Inicial</t>
  </si>
  <si>
    <t>Prestamo</t>
  </si>
  <si>
    <t>Capital de trabajo</t>
  </si>
  <si>
    <t>Flujo caja neto</t>
  </si>
  <si>
    <t>Costos de energia y combustible</t>
  </si>
  <si>
    <t>Alarmas</t>
  </si>
  <si>
    <t>Gastos arriendo</t>
  </si>
  <si>
    <t>Otros Gastos</t>
  </si>
  <si>
    <t>Ingresos Mensuales</t>
  </si>
  <si>
    <t xml:space="preserve">Compra de repuestos 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</si>
</sst>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3" fontId="0" fillId="0" borderId="0" xfId="0" applyNumberFormat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" fontId="1" fillId="0" borderId="0" xfId="0" applyNumberFormat="1" applyFont="1"/>
    <xf numFmtId="3" fontId="0" fillId="0" borderId="10" xfId="0" applyNumberFormat="1" applyBorder="1"/>
    <xf numFmtId="3" fontId="0" fillId="0" borderId="11" xfId="0" applyNumberFormat="1" applyBorder="1"/>
    <xf numFmtId="3" fontId="0" fillId="0" borderId="12" xfId="0" applyNumberFormat="1" applyBorder="1"/>
    <xf numFmtId="3" fontId="0" fillId="0" borderId="13" xfId="0" applyNumberFormat="1" applyBorder="1"/>
    <xf numFmtId="3" fontId="1" fillId="0" borderId="10" xfId="0" applyNumberFormat="1" applyFont="1" applyBorder="1"/>
    <xf numFmtId="3" fontId="1" fillId="0" borderId="14" xfId="0" applyNumberFormat="1" applyFont="1" applyBorder="1"/>
    <xf numFmtId="3" fontId="1" fillId="0" borderId="2" xfId="0" applyNumberFormat="1" applyFont="1" applyBorder="1"/>
    <xf numFmtId="3" fontId="2" fillId="0" borderId="0" xfId="0" applyNumberFormat="1" applyFont="1"/>
    <xf numFmtId="3" fontId="1" fillId="0" borderId="11" xfId="0" applyNumberFormat="1" applyFont="1" applyBorder="1"/>
    <xf numFmtId="3" fontId="0" fillId="2" borderId="12" xfId="0" applyNumberFormat="1" applyFill="1" applyBorder="1"/>
    <xf numFmtId="3" fontId="0" fillId="2" borderId="13" xfId="0" applyNumberFormat="1" applyFill="1" applyBorder="1"/>
    <xf numFmtId="3" fontId="0" fillId="2" borderId="6" xfId="0" applyNumberFormat="1" applyFill="1" applyBorder="1"/>
    <xf numFmtId="3" fontId="1" fillId="0" borderId="12" xfId="0" applyNumberFormat="1" applyFont="1" applyFill="1" applyBorder="1"/>
    <xf numFmtId="3" fontId="1" fillId="0" borderId="1" xfId="0" applyNumberFormat="1" applyFont="1" applyBorder="1"/>
    <xf numFmtId="3" fontId="1" fillId="0" borderId="3" xfId="0" applyNumberFormat="1" applyFont="1" applyBorder="1"/>
    <xf numFmtId="3" fontId="1" fillId="0" borderId="0" xfId="0" applyNumberFormat="1" applyFont="1" applyBorder="1"/>
    <xf numFmtId="3" fontId="1" fillId="0" borderId="4" xfId="0" applyNumberFormat="1" applyFont="1" applyBorder="1"/>
    <xf numFmtId="3" fontId="1" fillId="0" borderId="5" xfId="0" applyNumberFormat="1" applyFont="1" applyBorder="1"/>
    <xf numFmtId="3" fontId="1" fillId="0" borderId="7" xfId="0" applyNumberFormat="1" applyFont="1" applyBorder="1"/>
    <xf numFmtId="3" fontId="1" fillId="0" borderId="8" xfId="0" applyNumberFormat="1" applyFont="1" applyBorder="1"/>
    <xf numFmtId="3" fontId="1" fillId="0" borderId="9" xfId="0" applyNumberFormat="1" applyFont="1" applyBorder="1"/>
    <xf numFmtId="3" fontId="0" fillId="0" borderId="15" xfId="0" applyNumberFormat="1" applyBorder="1"/>
    <xf numFmtId="3" fontId="1" fillId="0" borderId="0" xfId="0" applyNumberFormat="1" applyFont="1" applyAlignment="1">
      <alignment horizontal="center"/>
    </xf>
    <xf numFmtId="3" fontId="0" fillId="3" borderId="15" xfId="0" applyNumberFormat="1" applyFill="1" applyBorder="1"/>
    <xf numFmtId="0" fontId="4" fillId="0" borderId="15" xfId="0" applyFont="1" applyBorder="1"/>
    <xf numFmtId="0" fontId="4" fillId="3" borderId="15" xfId="0" applyFont="1" applyFill="1" applyBorder="1"/>
    <xf numFmtId="0" fontId="4" fillId="0" borderId="15" xfId="0" applyFont="1" applyFill="1" applyBorder="1"/>
    <xf numFmtId="3" fontId="0" fillId="0" borderId="15" xfId="0" applyNumberFormat="1" applyFill="1" applyBorder="1"/>
    <xf numFmtId="0" fontId="4" fillId="3" borderId="16" xfId="0" applyFont="1" applyFill="1" applyBorder="1"/>
    <xf numFmtId="3" fontId="0" fillId="3" borderId="16" xfId="0" applyNumberFormat="1" applyFill="1" applyBorder="1"/>
    <xf numFmtId="0" fontId="5" fillId="0" borderId="17" xfId="0" applyFont="1" applyFill="1" applyBorder="1"/>
    <xf numFmtId="3" fontId="3" fillId="0" borderId="17" xfId="0" applyNumberFormat="1" applyFont="1" applyFill="1" applyBorder="1"/>
    <xf numFmtId="3" fontId="4" fillId="0" borderId="0" xfId="0" applyNumberFormat="1" applyFont="1"/>
    <xf numFmtId="3" fontId="4" fillId="0" borderId="15" xfId="0" applyNumberFormat="1" applyFont="1" applyBorder="1"/>
    <xf numFmtId="3" fontId="4" fillId="0" borderId="1" xfId="0" applyNumberFormat="1" applyFont="1" applyBorder="1"/>
    <xf numFmtId="3" fontId="4" fillId="0" borderId="3" xfId="0" applyNumberFormat="1" applyFont="1" applyBorder="1"/>
    <xf numFmtId="3" fontId="4" fillId="0" borderId="4" xfId="0" applyNumberFormat="1" applyFont="1" applyBorder="1"/>
    <xf numFmtId="3" fontId="6" fillId="0" borderId="0" xfId="0" applyNumberFormat="1" applyFont="1"/>
    <xf numFmtId="3" fontId="6" fillId="0" borderId="10" xfId="0" applyNumberFormat="1" applyFont="1" applyBorder="1"/>
    <xf numFmtId="3" fontId="6" fillId="3" borderId="15" xfId="0" applyNumberFormat="1" applyFont="1" applyFill="1" applyBorder="1"/>
    <xf numFmtId="0" fontId="6" fillId="3" borderId="15" xfId="0" applyFont="1" applyFill="1" applyBorder="1"/>
    <xf numFmtId="0" fontId="6" fillId="3" borderId="16" xfId="0" applyFont="1" applyFill="1" applyBorder="1"/>
    <xf numFmtId="0" fontId="5" fillId="0" borderId="0" xfId="0" applyFont="1" applyFill="1" applyBorder="1"/>
    <xf numFmtId="3" fontId="3" fillId="0" borderId="0" xfId="0" applyNumberFormat="1" applyFont="1" applyFill="1" applyBorder="1"/>
    <xf numFmtId="0" fontId="7" fillId="0" borderId="0" xfId="0" applyFont="1" applyFill="1" applyBorder="1"/>
    <xf numFmtId="0" fontId="6" fillId="3" borderId="17" xfId="0" applyFont="1" applyFill="1" applyBorder="1"/>
    <xf numFmtId="0" fontId="4" fillId="3" borderId="17" xfId="0" applyFont="1" applyFill="1" applyBorder="1"/>
    <xf numFmtId="3" fontId="0" fillId="3" borderId="17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83"/>
  <sheetViews>
    <sheetView tabSelected="1" topLeftCell="A64" workbookViewId="0">
      <selection activeCell="B12" sqref="B12"/>
    </sheetView>
  </sheetViews>
  <sheetFormatPr baseColWidth="10" defaultRowHeight="15"/>
  <cols>
    <col min="1" max="1" width="2.42578125" style="1" customWidth="1"/>
    <col min="2" max="2" width="27.28515625" style="45" customWidth="1"/>
    <col min="3" max="3" width="17.7109375" style="1" customWidth="1"/>
    <col min="4" max="5" width="11.42578125" style="1"/>
    <col min="6" max="6" width="13.7109375" style="1" customWidth="1"/>
    <col min="7" max="9" width="11.42578125" style="1"/>
    <col min="10" max="10" width="16.140625" style="1" customWidth="1"/>
    <col min="11" max="16384" width="11.42578125" style="1"/>
  </cols>
  <sheetData>
    <row r="2" spans="2:7">
      <c r="B2" s="45" t="s">
        <v>0</v>
      </c>
    </row>
    <row r="4" spans="2:7">
      <c r="C4" s="35" t="s">
        <v>42</v>
      </c>
      <c r="D4" s="35" t="s">
        <v>44</v>
      </c>
      <c r="E4" s="35" t="s">
        <v>45</v>
      </c>
      <c r="F4" s="35" t="s">
        <v>46</v>
      </c>
      <c r="G4" s="35" t="s">
        <v>47</v>
      </c>
    </row>
    <row r="5" spans="2:7">
      <c r="B5" s="46" t="s">
        <v>1</v>
      </c>
      <c r="C5" s="34">
        <v>10800000</v>
      </c>
      <c r="D5" s="34"/>
      <c r="E5" s="34"/>
      <c r="F5" s="34"/>
      <c r="G5" s="34"/>
    </row>
    <row r="6" spans="2:7">
      <c r="B6" s="46" t="s">
        <v>2</v>
      </c>
      <c r="C6" s="34">
        <v>3250000</v>
      </c>
      <c r="D6" s="34"/>
      <c r="E6" s="34"/>
      <c r="F6" s="34"/>
      <c r="G6" s="34"/>
    </row>
    <row r="7" spans="2:7">
      <c r="B7" s="46" t="s">
        <v>3</v>
      </c>
      <c r="C7" s="34">
        <v>2150000</v>
      </c>
      <c r="D7" s="34"/>
      <c r="E7" s="34"/>
      <c r="F7" s="34"/>
      <c r="G7" s="34"/>
    </row>
    <row r="8" spans="2:7">
      <c r="B8" s="52" t="s">
        <v>43</v>
      </c>
      <c r="C8" s="36">
        <f>SUM(C5:C7)</f>
        <v>16200000</v>
      </c>
      <c r="D8" s="36">
        <f t="shared" ref="D8:G8" si="0">SUM(D5:D7)</f>
        <v>0</v>
      </c>
      <c r="E8" s="36">
        <f t="shared" si="0"/>
        <v>0</v>
      </c>
      <c r="F8" s="36">
        <f t="shared" si="0"/>
        <v>0</v>
      </c>
      <c r="G8" s="36">
        <f t="shared" si="0"/>
        <v>0</v>
      </c>
    </row>
    <row r="9" spans="2:7">
      <c r="B9" s="46" t="s">
        <v>18</v>
      </c>
      <c r="C9" s="34">
        <f>N76</f>
        <v>3869060</v>
      </c>
      <c r="D9" s="34"/>
      <c r="E9" s="34"/>
      <c r="F9" s="34"/>
      <c r="G9" s="34"/>
    </row>
    <row r="10" spans="2:7">
      <c r="B10" s="37" t="s">
        <v>48</v>
      </c>
      <c r="C10" s="37"/>
      <c r="D10" s="34"/>
      <c r="E10" s="34"/>
      <c r="F10" s="34"/>
      <c r="G10" s="34"/>
    </row>
    <row r="11" spans="2:7">
      <c r="B11" s="37" t="s">
        <v>49</v>
      </c>
      <c r="C11" s="37"/>
      <c r="D11" s="34"/>
      <c r="E11" s="34"/>
      <c r="F11" s="34"/>
      <c r="G11" s="34"/>
    </row>
    <row r="12" spans="2:7">
      <c r="B12" s="37" t="s">
        <v>71</v>
      </c>
      <c r="C12" s="37"/>
      <c r="D12" s="34"/>
      <c r="E12" s="34"/>
      <c r="F12" s="34"/>
      <c r="G12" s="34"/>
    </row>
    <row r="13" spans="2:7">
      <c r="B13" s="37" t="s">
        <v>68</v>
      </c>
      <c r="C13" s="37"/>
      <c r="D13" s="34"/>
      <c r="E13" s="34"/>
      <c r="F13" s="34"/>
      <c r="G13" s="34"/>
    </row>
    <row r="14" spans="2:7">
      <c r="B14" s="37" t="s">
        <v>69</v>
      </c>
      <c r="C14" s="37"/>
      <c r="D14" s="34"/>
      <c r="E14" s="34"/>
      <c r="F14" s="34"/>
      <c r="G14" s="34"/>
    </row>
    <row r="15" spans="2:7">
      <c r="B15" s="37" t="s">
        <v>66</v>
      </c>
      <c r="C15" s="37"/>
      <c r="D15" s="34"/>
      <c r="E15" s="34"/>
      <c r="F15" s="34"/>
      <c r="G15" s="34"/>
    </row>
    <row r="16" spans="2:7">
      <c r="B16" s="53" t="s">
        <v>50</v>
      </c>
      <c r="C16" s="38"/>
      <c r="D16" s="36"/>
      <c r="E16" s="36"/>
      <c r="F16" s="36"/>
      <c r="G16" s="36"/>
    </row>
    <row r="17" spans="2:7">
      <c r="B17" s="53" t="s">
        <v>51</v>
      </c>
      <c r="C17" s="38"/>
      <c r="D17" s="36"/>
      <c r="E17" s="36"/>
      <c r="F17" s="36"/>
      <c r="G17" s="36"/>
    </row>
    <row r="18" spans="2:7">
      <c r="B18" s="39" t="s">
        <v>52</v>
      </c>
      <c r="C18" s="39"/>
      <c r="D18" s="34"/>
      <c r="E18" s="34"/>
      <c r="F18" s="34"/>
      <c r="G18" s="34"/>
    </row>
    <row r="19" spans="2:7">
      <c r="B19" s="37" t="s">
        <v>53</v>
      </c>
      <c r="C19" s="37"/>
      <c r="D19" s="34"/>
      <c r="E19" s="34"/>
      <c r="F19" s="34"/>
      <c r="G19" s="34"/>
    </row>
    <row r="20" spans="2:7">
      <c r="B20" s="37" t="s">
        <v>54</v>
      </c>
      <c r="C20" s="37"/>
      <c r="D20" s="34"/>
      <c r="E20" s="34"/>
      <c r="F20" s="34"/>
      <c r="G20" s="34"/>
    </row>
    <row r="21" spans="2:7">
      <c r="B21" s="53" t="s">
        <v>55</v>
      </c>
      <c r="C21" s="38"/>
      <c r="D21" s="36"/>
      <c r="E21" s="36"/>
      <c r="F21" s="36"/>
      <c r="G21" s="36"/>
    </row>
    <row r="22" spans="2:7">
      <c r="B22" s="39" t="s">
        <v>56</v>
      </c>
      <c r="C22" s="39"/>
      <c r="D22" s="34"/>
      <c r="E22" s="34"/>
      <c r="F22" s="34"/>
      <c r="G22" s="34"/>
    </row>
    <row r="23" spans="2:7">
      <c r="B23" s="53" t="s">
        <v>57</v>
      </c>
      <c r="C23" s="38"/>
      <c r="D23" s="36"/>
      <c r="E23" s="36"/>
      <c r="F23" s="36"/>
      <c r="G23" s="36"/>
    </row>
    <row r="24" spans="2:7">
      <c r="B24" s="39" t="s">
        <v>52</v>
      </c>
      <c r="C24" s="39"/>
      <c r="D24" s="40"/>
      <c r="E24" s="40"/>
      <c r="F24" s="40"/>
      <c r="G24" s="40"/>
    </row>
    <row r="25" spans="2:7">
      <c r="B25" s="37" t="s">
        <v>58</v>
      </c>
      <c r="C25" s="37"/>
      <c r="D25" s="34"/>
      <c r="E25" s="34"/>
      <c r="F25" s="34"/>
      <c r="G25" s="34"/>
    </row>
    <row r="26" spans="2:7">
      <c r="B26" s="37" t="s">
        <v>59</v>
      </c>
      <c r="C26" s="37"/>
      <c r="D26" s="34"/>
      <c r="E26" s="34"/>
      <c r="F26" s="34"/>
      <c r="G26" s="34"/>
    </row>
    <row r="27" spans="2:7">
      <c r="B27" s="37" t="s">
        <v>60</v>
      </c>
      <c r="C27" s="37"/>
      <c r="D27" s="34"/>
      <c r="E27" s="34"/>
      <c r="F27" s="34"/>
      <c r="G27" s="34"/>
    </row>
    <row r="28" spans="2:7">
      <c r="B28" s="37" t="s">
        <v>61</v>
      </c>
      <c r="C28" s="37"/>
      <c r="D28" s="34"/>
      <c r="E28" s="34"/>
      <c r="F28" s="34"/>
      <c r="G28" s="34"/>
    </row>
    <row r="29" spans="2:7">
      <c r="B29" s="37" t="s">
        <v>62</v>
      </c>
      <c r="C29" s="37"/>
      <c r="D29" s="34"/>
      <c r="E29" s="34"/>
      <c r="F29" s="34"/>
      <c r="G29" s="34"/>
    </row>
    <row r="30" spans="2:7">
      <c r="B30" s="37" t="s">
        <v>63</v>
      </c>
      <c r="C30" s="37"/>
      <c r="D30" s="34"/>
      <c r="E30" s="34"/>
      <c r="F30" s="34"/>
      <c r="G30" s="34"/>
    </row>
    <row r="31" spans="2:7">
      <c r="B31" s="37" t="s">
        <v>64</v>
      </c>
      <c r="C31" s="37"/>
      <c r="D31" s="34"/>
      <c r="E31" s="34"/>
      <c r="F31" s="34"/>
      <c r="G31" s="34"/>
    </row>
    <row r="32" spans="2:7">
      <c r="B32" s="54" t="s">
        <v>65</v>
      </c>
      <c r="C32" s="41"/>
      <c r="D32" s="42"/>
      <c r="E32" s="42"/>
      <c r="F32" s="42"/>
      <c r="G32" s="42"/>
    </row>
    <row r="33" spans="2:7">
      <c r="B33" s="58"/>
      <c r="C33" s="59"/>
      <c r="D33" s="60"/>
      <c r="E33" s="60"/>
      <c r="F33" s="60"/>
      <c r="G33" s="60"/>
    </row>
    <row r="34" spans="2:7">
      <c r="B34" s="43"/>
      <c r="C34" s="43"/>
      <c r="D34" s="44"/>
      <c r="E34" s="44"/>
      <c r="F34" s="44"/>
      <c r="G34" s="44"/>
    </row>
    <row r="35" spans="2:7">
      <c r="B35" s="57" t="s">
        <v>70</v>
      </c>
      <c r="C35" s="55"/>
      <c r="D35" s="56"/>
      <c r="E35" s="56"/>
      <c r="F35" s="56"/>
      <c r="G35" s="56"/>
    </row>
    <row r="36" spans="2:7" ht="15.75" thickBot="1"/>
    <row r="37" spans="2:7">
      <c r="B37" s="47" t="s">
        <v>1</v>
      </c>
      <c r="C37" s="3"/>
      <c r="D37" s="9">
        <v>10800000</v>
      </c>
    </row>
    <row r="38" spans="2:7">
      <c r="B38" s="48" t="s">
        <v>2</v>
      </c>
      <c r="C38" s="5"/>
      <c r="D38" s="10">
        <v>3250000</v>
      </c>
    </row>
    <row r="39" spans="2:7" ht="15.75" thickBot="1">
      <c r="B39" s="49" t="s">
        <v>3</v>
      </c>
      <c r="C39" s="7"/>
      <c r="D39" s="11">
        <v>2150000</v>
      </c>
    </row>
    <row r="40" spans="2:7" ht="15.75" thickBot="1">
      <c r="C40" s="13" t="s">
        <v>4</v>
      </c>
      <c r="D40" s="14">
        <f>SUM(D37:D39)</f>
        <v>16200000</v>
      </c>
    </row>
    <row r="43" spans="2:7">
      <c r="B43" s="50" t="s">
        <v>5</v>
      </c>
    </row>
    <row r="44" spans="2:7" ht="15.75" thickBot="1"/>
    <row r="45" spans="2:7">
      <c r="B45" s="47" t="s">
        <v>7</v>
      </c>
      <c r="C45" s="3"/>
      <c r="D45" s="9">
        <v>2000000</v>
      </c>
    </row>
    <row r="46" spans="2:7">
      <c r="B46" s="48" t="s">
        <v>6</v>
      </c>
      <c r="C46" s="5"/>
      <c r="D46" s="10">
        <v>187000</v>
      </c>
    </row>
    <row r="47" spans="2:7">
      <c r="B47" s="48" t="s">
        <v>8</v>
      </c>
      <c r="C47" s="5"/>
      <c r="D47" s="10">
        <v>250000</v>
      </c>
    </row>
    <row r="48" spans="2:7" ht="15.75" thickBot="1">
      <c r="B48" s="49" t="s">
        <v>9</v>
      </c>
      <c r="C48" s="7"/>
      <c r="D48" s="11">
        <v>200000</v>
      </c>
    </row>
    <row r="49" spans="2:5" ht="15.75" thickBot="1">
      <c r="C49" s="13" t="s">
        <v>4</v>
      </c>
      <c r="D49" s="14">
        <f>SUM(D45:D48)</f>
        <v>2637000</v>
      </c>
    </row>
    <row r="52" spans="2:5">
      <c r="B52" s="50" t="s">
        <v>10</v>
      </c>
    </row>
    <row r="53" spans="2:5" ht="15.75" thickBot="1"/>
    <row r="54" spans="2:5">
      <c r="B54" s="47" t="s">
        <v>11</v>
      </c>
      <c r="C54" s="3"/>
      <c r="D54" s="9">
        <v>700000</v>
      </c>
    </row>
    <row r="55" spans="2:5">
      <c r="B55" s="48" t="s">
        <v>12</v>
      </c>
      <c r="C55" s="5"/>
      <c r="D55" s="10">
        <v>187000</v>
      </c>
      <c r="E55" s="1" t="s">
        <v>14</v>
      </c>
    </row>
    <row r="56" spans="2:5">
      <c r="B56" s="48" t="s">
        <v>13</v>
      </c>
      <c r="C56" s="5"/>
      <c r="D56" s="10">
        <v>13900</v>
      </c>
    </row>
    <row r="57" spans="2:5">
      <c r="B57" s="48" t="s">
        <v>15</v>
      </c>
      <c r="C57" s="5"/>
      <c r="D57" s="10">
        <v>15000</v>
      </c>
    </row>
    <row r="58" spans="2:5">
      <c r="B58" s="48" t="s">
        <v>16</v>
      </c>
      <c r="C58" s="5"/>
      <c r="D58" s="10">
        <v>10000</v>
      </c>
    </row>
    <row r="59" spans="2:5">
      <c r="B59" s="48" t="s">
        <v>67</v>
      </c>
      <c r="C59" s="5"/>
      <c r="D59" s="10">
        <v>16000</v>
      </c>
    </row>
    <row r="60" spans="2:5" ht="16.5" customHeight="1" thickBot="1">
      <c r="B60" s="49" t="s">
        <v>17</v>
      </c>
      <c r="C60" s="7"/>
      <c r="D60" s="11">
        <v>30000</v>
      </c>
      <c r="E60" s="1" t="s">
        <v>32</v>
      </c>
    </row>
    <row r="61" spans="2:5" ht="15.75" thickBot="1">
      <c r="C61" s="6" t="s">
        <v>4</v>
      </c>
      <c r="D61" s="8">
        <f>SUM(D54:D60)</f>
        <v>971900</v>
      </c>
    </row>
    <row r="65" spans="2:14" ht="15.75" thickBot="1">
      <c r="B65" s="45" t="s">
        <v>18</v>
      </c>
    </row>
    <row r="66" spans="2:14" ht="15.75" thickBot="1">
      <c r="B66" s="51" t="s">
        <v>34</v>
      </c>
      <c r="C66" s="18"/>
      <c r="D66" s="18" t="s">
        <v>28</v>
      </c>
      <c r="E66" s="18" t="s">
        <v>29</v>
      </c>
      <c r="F66" s="18" t="s">
        <v>30</v>
      </c>
      <c r="G66" s="18"/>
      <c r="H66" s="18" t="s">
        <v>4</v>
      </c>
      <c r="I66" s="18"/>
      <c r="J66" s="17" t="s">
        <v>35</v>
      </c>
      <c r="K66" s="18" t="s">
        <v>36</v>
      </c>
      <c r="L66" s="18" t="s">
        <v>37</v>
      </c>
      <c r="M66" s="21"/>
    </row>
    <row r="67" spans="2:14">
      <c r="B67" s="47" t="s">
        <v>19</v>
      </c>
      <c r="C67" s="3"/>
      <c r="D67" s="9">
        <v>1</v>
      </c>
      <c r="E67" s="3">
        <v>240000</v>
      </c>
      <c r="F67" s="9"/>
      <c r="G67" s="3"/>
      <c r="H67" s="9"/>
      <c r="I67" s="22">
        <f>E67*D67</f>
        <v>240000</v>
      </c>
      <c r="J67" s="4">
        <f>I67*0.12</f>
        <v>28800</v>
      </c>
      <c r="K67" s="10">
        <f>I67*0.07</f>
        <v>16800</v>
      </c>
      <c r="L67" s="5">
        <f>I67*0.006</f>
        <v>1440</v>
      </c>
      <c r="M67" s="16"/>
      <c r="N67" s="9">
        <f xml:space="preserve"> SUM(I67:L67)</f>
        <v>287040</v>
      </c>
    </row>
    <row r="68" spans="2:14">
      <c r="B68" s="48" t="s">
        <v>20</v>
      </c>
      <c r="C68" s="5"/>
      <c r="D68" s="10">
        <v>1</v>
      </c>
      <c r="E68" s="5">
        <v>160000</v>
      </c>
      <c r="F68" s="10"/>
      <c r="G68" s="5"/>
      <c r="H68" s="10"/>
      <c r="I68" s="23">
        <f t="shared" ref="I68:I71" si="1">E68*D68</f>
        <v>160000</v>
      </c>
      <c r="J68" s="4">
        <f t="shared" ref="J68:J75" si="2">I68*0.12</f>
        <v>19200</v>
      </c>
      <c r="K68" s="10">
        <f t="shared" ref="K68:K75" si="3">I68*0.07</f>
        <v>11200.000000000002</v>
      </c>
      <c r="L68" s="5">
        <f t="shared" ref="L68:L75" si="4">I68*0.006</f>
        <v>960</v>
      </c>
      <c r="M68" s="16"/>
      <c r="N68" s="10">
        <f t="shared" ref="N68:N71" si="5" xml:space="preserve"> SUM(I68:L68)</f>
        <v>191360</v>
      </c>
    </row>
    <row r="69" spans="2:14">
      <c r="B69" s="48" t="s">
        <v>21</v>
      </c>
      <c r="C69" s="5"/>
      <c r="D69" s="10">
        <v>1</v>
      </c>
      <c r="E69" s="5">
        <v>300000</v>
      </c>
      <c r="F69" s="10"/>
      <c r="G69" s="5"/>
      <c r="H69" s="10"/>
      <c r="I69" s="23">
        <f t="shared" si="1"/>
        <v>300000</v>
      </c>
      <c r="J69" s="4">
        <f t="shared" si="2"/>
        <v>36000</v>
      </c>
      <c r="K69" s="10">
        <f t="shared" si="3"/>
        <v>21000.000000000004</v>
      </c>
      <c r="L69" s="5">
        <f t="shared" si="4"/>
        <v>1800</v>
      </c>
      <c r="M69" s="16"/>
      <c r="N69" s="10">
        <f t="shared" si="5"/>
        <v>358800</v>
      </c>
    </row>
    <row r="70" spans="2:14">
      <c r="B70" s="48" t="s">
        <v>22</v>
      </c>
      <c r="C70" s="5"/>
      <c r="D70" s="10">
        <v>1</v>
      </c>
      <c r="E70" s="5">
        <v>215000</v>
      </c>
      <c r="F70" s="10"/>
      <c r="G70" s="5"/>
      <c r="H70" s="10"/>
      <c r="I70" s="23">
        <f t="shared" si="1"/>
        <v>215000</v>
      </c>
      <c r="J70" s="4">
        <f t="shared" si="2"/>
        <v>25800</v>
      </c>
      <c r="K70" s="10">
        <f t="shared" si="3"/>
        <v>15050.000000000002</v>
      </c>
      <c r="L70" s="5">
        <f t="shared" si="4"/>
        <v>1290</v>
      </c>
      <c r="M70" s="16"/>
      <c r="N70" s="10">
        <f t="shared" si="5"/>
        <v>257140</v>
      </c>
    </row>
    <row r="71" spans="2:14" ht="15.75" thickBot="1">
      <c r="B71" s="49" t="s">
        <v>23</v>
      </c>
      <c r="C71" s="7"/>
      <c r="D71" s="11">
        <v>1</v>
      </c>
      <c r="E71" s="7">
        <v>600000</v>
      </c>
      <c r="F71" s="11"/>
      <c r="G71" s="7"/>
      <c r="H71" s="11"/>
      <c r="I71" s="24">
        <f t="shared" si="1"/>
        <v>600000</v>
      </c>
      <c r="J71" s="6">
        <f t="shared" si="2"/>
        <v>72000</v>
      </c>
      <c r="K71" s="11">
        <f t="shared" si="3"/>
        <v>42000.000000000007</v>
      </c>
      <c r="L71" s="7">
        <f t="shared" si="4"/>
        <v>3600</v>
      </c>
      <c r="M71" s="8"/>
      <c r="N71" s="11">
        <f t="shared" si="5"/>
        <v>717600</v>
      </c>
    </row>
    <row r="72" spans="2:14" ht="15.75" thickBot="1">
      <c r="B72" s="51" t="s">
        <v>24</v>
      </c>
      <c r="C72" s="18"/>
      <c r="D72" s="18" t="s">
        <v>28</v>
      </c>
      <c r="E72" s="19" t="s">
        <v>29</v>
      </c>
      <c r="F72" s="19" t="s">
        <v>30</v>
      </c>
      <c r="G72" s="19"/>
      <c r="H72" s="19" t="s">
        <v>4</v>
      </c>
      <c r="I72" s="25"/>
    </row>
    <row r="73" spans="2:14">
      <c r="B73" s="48" t="s">
        <v>25</v>
      </c>
      <c r="C73" s="5"/>
      <c r="D73" s="2">
        <v>2</v>
      </c>
      <c r="E73" s="2">
        <v>170000</v>
      </c>
      <c r="F73" s="9" t="s">
        <v>31</v>
      </c>
      <c r="G73" s="3"/>
      <c r="H73" s="9">
        <f>SUM(E73+G73)</f>
        <v>170000</v>
      </c>
      <c r="I73" s="22">
        <f>D73*H73</f>
        <v>340000</v>
      </c>
      <c r="J73" s="2">
        <f t="shared" si="2"/>
        <v>40800</v>
      </c>
      <c r="K73" s="9">
        <f t="shared" si="3"/>
        <v>23800.000000000004</v>
      </c>
      <c r="L73" s="2">
        <f t="shared" si="4"/>
        <v>2040</v>
      </c>
      <c r="M73" s="15"/>
      <c r="N73" s="9">
        <f>SUM(I73:M73)</f>
        <v>406640</v>
      </c>
    </row>
    <row r="74" spans="2:14">
      <c r="B74" s="48" t="s">
        <v>26</v>
      </c>
      <c r="C74" s="5"/>
      <c r="D74" s="4">
        <v>2</v>
      </c>
      <c r="E74" s="4">
        <v>250000</v>
      </c>
      <c r="F74" s="10" t="s">
        <v>33</v>
      </c>
      <c r="G74" s="5">
        <v>75000</v>
      </c>
      <c r="H74" s="10">
        <f t="shared" ref="H74:H75" si="6">SUM(E74+G74)</f>
        <v>325000</v>
      </c>
      <c r="I74" s="23">
        <f t="shared" ref="I74:I75" si="7">D74*H74</f>
        <v>650000</v>
      </c>
      <c r="J74" s="4">
        <f t="shared" si="2"/>
        <v>78000</v>
      </c>
      <c r="K74" s="10">
        <f t="shared" si="3"/>
        <v>45500.000000000007</v>
      </c>
      <c r="L74" s="4">
        <f t="shared" si="4"/>
        <v>3900</v>
      </c>
      <c r="M74" s="16"/>
      <c r="N74" s="10">
        <f t="shared" ref="N74:N75" si="8">SUM(I74:M74)</f>
        <v>777400</v>
      </c>
    </row>
    <row r="75" spans="2:14" ht="15.75" thickBot="1">
      <c r="B75" s="49" t="s">
        <v>27</v>
      </c>
      <c r="C75" s="7"/>
      <c r="D75" s="6">
        <v>2</v>
      </c>
      <c r="E75" s="6">
        <v>290000</v>
      </c>
      <c r="F75" s="11" t="s">
        <v>33</v>
      </c>
      <c r="G75" s="7">
        <v>75000</v>
      </c>
      <c r="H75" s="11">
        <f t="shared" si="6"/>
        <v>365000</v>
      </c>
      <c r="I75" s="24">
        <f t="shared" si="7"/>
        <v>730000</v>
      </c>
      <c r="J75" s="6">
        <f t="shared" si="2"/>
        <v>87600</v>
      </c>
      <c r="K75" s="11">
        <f t="shared" si="3"/>
        <v>51100.000000000007</v>
      </c>
      <c r="L75" s="6">
        <f t="shared" si="4"/>
        <v>4380</v>
      </c>
      <c r="M75" s="8"/>
      <c r="N75" s="11">
        <f t="shared" si="8"/>
        <v>873080</v>
      </c>
    </row>
    <row r="76" spans="2:14">
      <c r="H76" s="12" t="s">
        <v>41</v>
      </c>
      <c r="I76" s="12">
        <f>SUM(I67:I75)</f>
        <v>3235000</v>
      </c>
      <c r="J76" s="12">
        <f>SUM(J67:J75)</f>
        <v>388200</v>
      </c>
      <c r="K76" s="12">
        <f t="shared" ref="K76:L76" si="9">SUM(K67:K75)</f>
        <v>226450</v>
      </c>
      <c r="L76" s="12">
        <f t="shared" si="9"/>
        <v>19410</v>
      </c>
      <c r="M76" s="12"/>
      <c r="N76" s="12">
        <f>SUM(N67:N75)</f>
        <v>3869060</v>
      </c>
    </row>
    <row r="77" spans="2:14">
      <c r="I77" s="20"/>
    </row>
    <row r="79" spans="2:14" ht="15.75" thickBot="1"/>
    <row r="80" spans="2:14">
      <c r="D80" s="26" t="s">
        <v>38</v>
      </c>
      <c r="E80" s="19"/>
      <c r="F80" s="31">
        <f>I76</f>
        <v>3235000</v>
      </c>
    </row>
    <row r="81" spans="4:6">
      <c r="D81" s="27" t="s">
        <v>39</v>
      </c>
      <c r="E81" s="28"/>
      <c r="F81" s="32">
        <f>J76+K76+L76</f>
        <v>634060</v>
      </c>
    </row>
    <row r="82" spans="4:6" ht="15.75" thickBot="1">
      <c r="D82" s="29" t="s">
        <v>40</v>
      </c>
      <c r="E82" s="30"/>
      <c r="F82" s="33"/>
    </row>
    <row r="83" spans="4:6">
      <c r="F83" s="1">
        <f>SUM(F80:F81)</f>
        <v>3869060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2009-11-08T20:13:50Z</dcterms:created>
  <dcterms:modified xsi:type="dcterms:W3CDTF">2009-11-09T23:11:11Z</dcterms:modified>
</cp:coreProperties>
</file>