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01" i="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D202"/>
  <c r="D203"/>
  <c r="D204"/>
  <c r="D205"/>
  <c r="D206"/>
  <c r="D207"/>
  <c r="D201"/>
  <c r="D193"/>
  <c r="E193" s="1"/>
  <c r="F193" s="1"/>
  <c r="G193" s="1"/>
  <c r="H193" s="1"/>
  <c r="D194"/>
  <c r="E194" s="1"/>
  <c r="F194" s="1"/>
  <c r="G194" s="1"/>
  <c r="H194" s="1"/>
  <c r="D195"/>
  <c r="E195" s="1"/>
  <c r="F195" s="1"/>
  <c r="G195" s="1"/>
  <c r="H195" s="1"/>
  <c r="D196"/>
  <c r="E196" s="1"/>
  <c r="F196" s="1"/>
  <c r="G196" s="1"/>
  <c r="H196" s="1"/>
  <c r="D192"/>
  <c r="D197" s="1"/>
  <c r="E197" s="1"/>
  <c r="F197" s="1"/>
  <c r="G197" s="1"/>
  <c r="H197" s="1"/>
  <c r="E206"/>
  <c r="F206"/>
  <c r="G206"/>
  <c r="H206"/>
  <c r="E207"/>
  <c r="F207"/>
  <c r="G207"/>
  <c r="H207"/>
  <c r="E192" l="1"/>
  <c r="F192" s="1"/>
  <c r="G192" s="1"/>
  <c r="H192" s="1"/>
  <c r="D208"/>
  <c r="G208"/>
  <c r="E208"/>
  <c r="H208"/>
  <c r="F208"/>
  <c r="I172" l="1"/>
  <c r="D172"/>
  <c r="H167"/>
  <c r="H166"/>
  <c r="H172" s="1"/>
  <c r="F170"/>
  <c r="F172" s="1"/>
  <c r="E169"/>
  <c r="E172" s="1"/>
  <c r="G168"/>
  <c r="G172" s="1"/>
  <c r="F147"/>
  <c r="F148"/>
  <c r="F149"/>
  <c r="F150"/>
  <c r="F151"/>
  <c r="F146"/>
  <c r="P85"/>
  <c r="P91" s="1"/>
  <c r="P79"/>
  <c r="P73"/>
  <c r="M85"/>
  <c r="M79"/>
  <c r="M73"/>
  <c r="M91"/>
  <c r="J91"/>
  <c r="G73"/>
  <c r="G79" s="1"/>
  <c r="G85" s="1"/>
  <c r="G91" s="1"/>
  <c r="E63"/>
  <c r="F63" s="1"/>
  <c r="G63" s="1"/>
  <c r="H63" s="1"/>
  <c r="R96" s="1"/>
  <c r="E62"/>
  <c r="F62" s="1"/>
  <c r="G62" s="1"/>
  <c r="H62" s="1"/>
  <c r="R95" s="1"/>
  <c r="E61"/>
  <c r="F61" s="1"/>
  <c r="G61" s="1"/>
  <c r="H61" s="1"/>
  <c r="R94" s="1"/>
  <c r="E60"/>
  <c r="F60" s="1"/>
  <c r="G60" s="1"/>
  <c r="H60" s="1"/>
  <c r="R93" s="1"/>
  <c r="E55"/>
  <c r="F55" s="1"/>
  <c r="G55" s="1"/>
  <c r="H55" s="1"/>
  <c r="R90" s="1"/>
  <c r="E54"/>
  <c r="F54" s="1"/>
  <c r="G54" s="1"/>
  <c r="H54" s="1"/>
  <c r="R89" s="1"/>
  <c r="E53"/>
  <c r="F53" s="1"/>
  <c r="G53" s="1"/>
  <c r="H53" s="1"/>
  <c r="R88" s="1"/>
  <c r="E52"/>
  <c r="F52" s="1"/>
  <c r="G52" s="1"/>
  <c r="H52" s="1"/>
  <c r="R87" s="1"/>
  <c r="E47"/>
  <c r="F47" s="1"/>
  <c r="G47" s="1"/>
  <c r="H47" s="1"/>
  <c r="R84" s="1"/>
  <c r="E46"/>
  <c r="F46" s="1"/>
  <c r="G46" s="1"/>
  <c r="H46" s="1"/>
  <c r="R83" s="1"/>
  <c r="E45"/>
  <c r="F45" s="1"/>
  <c r="G45" s="1"/>
  <c r="H45" s="1"/>
  <c r="R82" s="1"/>
  <c r="E44"/>
  <c r="F44" s="1"/>
  <c r="G44" s="1"/>
  <c r="H44" s="1"/>
  <c r="R81" s="1"/>
  <c r="E40"/>
  <c r="F40" s="1"/>
  <c r="G40" s="1"/>
  <c r="H40" s="1"/>
  <c r="R78" s="1"/>
  <c r="E39"/>
  <c r="F39" s="1"/>
  <c r="G39" s="1"/>
  <c r="H39" s="1"/>
  <c r="R77" s="1"/>
  <c r="E38"/>
  <c r="F38" s="1"/>
  <c r="G38" s="1"/>
  <c r="H38" s="1"/>
  <c r="R76" s="1"/>
  <c r="E37"/>
  <c r="F37" s="1"/>
  <c r="G37" s="1"/>
  <c r="H37" s="1"/>
  <c r="R75" s="1"/>
  <c r="E31"/>
  <c r="F31" s="1"/>
  <c r="G31" s="1"/>
  <c r="H31" s="1"/>
  <c r="R70" s="1"/>
  <c r="H106" s="1"/>
  <c r="H120" s="1"/>
  <c r="E32"/>
  <c r="F32" s="1"/>
  <c r="G32" s="1"/>
  <c r="H32" s="1"/>
  <c r="R71" s="1"/>
  <c r="H107" s="1"/>
  <c r="H121" s="1"/>
  <c r="E33"/>
  <c r="F33" s="1"/>
  <c r="G33" s="1"/>
  <c r="H33" s="1"/>
  <c r="R72" s="1"/>
  <c r="H108" s="1"/>
  <c r="H122" s="1"/>
  <c r="E30"/>
  <c r="F30" s="1"/>
  <c r="G30" s="1"/>
  <c r="H30" s="1"/>
  <c r="R69" s="1"/>
  <c r="H105" s="1"/>
  <c r="C15"/>
  <c r="C23" s="1"/>
  <c r="D140" s="1"/>
  <c r="C14"/>
  <c r="C22" s="1"/>
  <c r="D139" s="1"/>
  <c r="C13"/>
  <c r="C21" s="1"/>
  <c r="D138" s="1"/>
  <c r="C12"/>
  <c r="C20" s="1"/>
  <c r="C24" s="1"/>
  <c r="H119" l="1"/>
  <c r="H123" s="1"/>
  <c r="H109"/>
  <c r="F70"/>
  <c r="F71"/>
  <c r="F72"/>
  <c r="F75"/>
  <c r="F78"/>
  <c r="F77"/>
  <c r="F76"/>
  <c r="F81"/>
  <c r="F84"/>
  <c r="F83"/>
  <c r="F82"/>
  <c r="F87"/>
  <c r="F90"/>
  <c r="F89"/>
  <c r="F88"/>
  <c r="F93"/>
  <c r="F96"/>
  <c r="F95"/>
  <c r="F94"/>
  <c r="F69"/>
  <c r="I69"/>
  <c r="I72"/>
  <c r="I71"/>
  <c r="I70"/>
  <c r="I75"/>
  <c r="I78"/>
  <c r="I77"/>
  <c r="I76"/>
  <c r="I81"/>
  <c r="I84"/>
  <c r="I83"/>
  <c r="I82"/>
  <c r="I87"/>
  <c r="I90"/>
  <c r="I89"/>
  <c r="I88"/>
  <c r="I93"/>
  <c r="I96"/>
  <c r="I95"/>
  <c r="I94"/>
  <c r="L69"/>
  <c r="L72"/>
  <c r="L71"/>
  <c r="L70"/>
  <c r="L75"/>
  <c r="L78"/>
  <c r="L77"/>
  <c r="L76"/>
  <c r="L81"/>
  <c r="L84"/>
  <c r="L83"/>
  <c r="L82"/>
  <c r="L87"/>
  <c r="L90"/>
  <c r="L89"/>
  <c r="L88"/>
  <c r="L93"/>
  <c r="L96"/>
  <c r="L95"/>
  <c r="L94"/>
  <c r="O69"/>
  <c r="O70"/>
  <c r="O71"/>
  <c r="O72"/>
  <c r="O75"/>
  <c r="O76"/>
  <c r="O77"/>
  <c r="O78"/>
  <c r="O81"/>
  <c r="O82"/>
  <c r="O83"/>
  <c r="O84"/>
  <c r="O87"/>
  <c r="O88"/>
  <c r="O89"/>
  <c r="O90"/>
  <c r="O93"/>
  <c r="O94"/>
  <c r="O95"/>
  <c r="O96"/>
  <c r="D128"/>
  <c r="D131"/>
  <c r="D130"/>
  <c r="D129"/>
  <c r="D137"/>
  <c r="D141" s="1"/>
  <c r="F152"/>
  <c r="H146"/>
  <c r="H150"/>
  <c r="I150" s="1"/>
  <c r="F161" s="1"/>
  <c r="H149"/>
  <c r="I149" s="1"/>
  <c r="F160" s="1"/>
  <c r="H148"/>
  <c r="I148" s="1"/>
  <c r="F159" s="1"/>
  <c r="H147"/>
  <c r="I147" s="1"/>
  <c r="F158" s="1"/>
  <c r="H151"/>
  <c r="I151" s="1"/>
  <c r="F162" s="1"/>
  <c r="G107"/>
  <c r="D12"/>
  <c r="D13"/>
  <c r="D14"/>
  <c r="D15"/>
  <c r="C16"/>
  <c r="G121" l="1"/>
  <c r="H152"/>
  <c r="H154" s="1"/>
  <c r="D132"/>
  <c r="G108"/>
  <c r="G122" s="1"/>
  <c r="G106"/>
  <c r="G120" s="1"/>
  <c r="G105"/>
  <c r="G119" s="1"/>
  <c r="G123" s="1"/>
  <c r="F107"/>
  <c r="F106"/>
  <c r="F120" s="1"/>
  <c r="F108"/>
  <c r="F122" s="1"/>
  <c r="F105"/>
  <c r="F119" s="1"/>
  <c r="E106"/>
  <c r="E120" s="1"/>
  <c r="E107"/>
  <c r="E121" s="1"/>
  <c r="E108"/>
  <c r="E122" s="1"/>
  <c r="E105"/>
  <c r="D106"/>
  <c r="D120" s="1"/>
  <c r="D107"/>
  <c r="D121" s="1"/>
  <c r="D108"/>
  <c r="D122" s="1"/>
  <c r="D105"/>
  <c r="I146"/>
  <c r="F157" s="1"/>
  <c r="F163" s="1"/>
  <c r="D23"/>
  <c r="E15"/>
  <c r="D22"/>
  <c r="E14"/>
  <c r="D21"/>
  <c r="E13"/>
  <c r="D20"/>
  <c r="D16"/>
  <c r="E12"/>
  <c r="D24" l="1"/>
  <c r="E137"/>
  <c r="E128"/>
  <c r="E138"/>
  <c r="E129"/>
  <c r="E139"/>
  <c r="E130"/>
  <c r="E140"/>
  <c r="E131"/>
  <c r="C158"/>
  <c r="C159"/>
  <c r="C160"/>
  <c r="C161"/>
  <c r="C157"/>
  <c r="D119"/>
  <c r="D123" s="1"/>
  <c r="D109"/>
  <c r="E119"/>
  <c r="E123" s="1"/>
  <c r="E109"/>
  <c r="F109"/>
  <c r="F121"/>
  <c r="F123" s="1"/>
  <c r="G109"/>
  <c r="E20"/>
  <c r="E16"/>
  <c r="F12"/>
  <c r="E21"/>
  <c r="F13"/>
  <c r="E22"/>
  <c r="F14"/>
  <c r="E23"/>
  <c r="F15"/>
  <c r="F140" l="1"/>
  <c r="F131"/>
  <c r="F139"/>
  <c r="F130"/>
  <c r="F138"/>
  <c r="F129"/>
  <c r="F137"/>
  <c r="F141" s="1"/>
  <c r="F128"/>
  <c r="F132" s="1"/>
  <c r="E132"/>
  <c r="E141"/>
  <c r="F23"/>
  <c r="G15"/>
  <c r="G23" s="1"/>
  <c r="F22"/>
  <c r="G14"/>
  <c r="G22" s="1"/>
  <c r="F21"/>
  <c r="G13"/>
  <c r="G21" s="1"/>
  <c r="F20"/>
  <c r="F16"/>
  <c r="G12"/>
  <c r="E24"/>
  <c r="F24" l="1"/>
  <c r="G137"/>
  <c r="G128"/>
  <c r="H138"/>
  <c r="H129"/>
  <c r="G138"/>
  <c r="G129"/>
  <c r="H139"/>
  <c r="H130"/>
  <c r="G139"/>
  <c r="G130"/>
  <c r="H140"/>
  <c r="H131"/>
  <c r="G140"/>
  <c r="G131"/>
  <c r="G20"/>
  <c r="G16"/>
  <c r="G24" l="1"/>
  <c r="H137"/>
  <c r="H141" s="1"/>
  <c r="H128"/>
  <c r="H132" s="1"/>
  <c r="G132"/>
  <c r="G141"/>
</calcChain>
</file>

<file path=xl/comments1.xml><?xml version="1.0" encoding="utf-8"?>
<comments xmlns="http://schemas.openxmlformats.org/spreadsheetml/2006/main">
  <authors>
    <author>Usuario</author>
  </authors>
  <commentList>
    <comment ref="D19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<sst xmlns="http://schemas.openxmlformats.org/spreadsheetml/2006/main" count="353" uniqueCount="89">
  <si>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</si>
  <si>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</si>
  <si>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</si>
  <si>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</si>
  <si>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</si>
  <si>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</si>
  <si>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</si>
  <si>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</si>
  <si>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</si>
  <si>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</si>
  <si>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</si>
  <si>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</si>
  <si>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</si>
  <si>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</si>
  <si>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</si>
  <si>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</si>
  <si>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</si>
  <si>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</si>
  <si>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</si>
  <si>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</si>
  <si>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</si>
  <si>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</si>
  <si>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</si>
  <si>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</si>
  <si>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</si>
  <si>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</si>
  <si>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</si>
  <si>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</si>
  <si>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</si>
  <si>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</si>
  <si>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</si>
  <si>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</si>
  <si>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</si>
  <si>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</si>
  <si>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</si>
  <si>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</si>
  <si>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</si>
  <si>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</si>
  <si>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</si>
  <si>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</si>
  <si>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</si>
  <si>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</si>
  <si>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</si>
  <si>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4to Año se compro una nueva maquina  lavadora y llenadora  y aumentan 4 operadores dos para cada turno.Solo se usará para la linea de producción BFNRPL que requiere la mayor demanda</t>
  </si>
  <si>
    <t>Costos por producción 25 % de la producción total</t>
  </si>
  <si>
    <t>Costo Total</t>
  </si>
  <si>
    <t>Costos por Almacenaje 12 % de las ventas totales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</si>
  <si>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</si>
  <si>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</si>
  <si>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</si>
  <si>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</si>
  <si>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</si>
  <si>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</si>
  <si>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</si>
  <si>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</si>
  <si>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</si>
  <si>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</si>
  <si>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</si>
  <si>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</si>
  <si>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</si>
  <si>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</si>
  <si>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</si>
  <si>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</si>
  <si>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</si>
  <si>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</si>
  <si>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</si>
  <si>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</si>
  <si>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</si>
  <si>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</si>
  <si>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</si>
  <si>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Balance Personal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</si>
  <si>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</si>
  <si>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</si>
  <si>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</si>
  <si>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</si>
  <si>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</si>
  <si>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</si>
  <si>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</si>
  <si>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</si>
  <si>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</si>
  <si>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</si>
  <si>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</si>
  <si>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</si>
  <si>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</si>
  <si>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</si>
  <si>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</si>
  <si>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</si>
  <si>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Sueldo variable calculado según 12% del sueldo del año 1, y calculado con regla de 3</t>
  </si>
  <si>
    <t>Produccion del Año * Sueldo Variable Año Anterior / Produccion Año Anterior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</si>
</sst>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7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3" xfId="0" applyNumberFormat="1" applyFont="1" applyBorder="1"/>
    <xf numFmtId="3" fontId="0" fillId="0" borderId="14" xfId="0" applyNumberFormat="1" applyBorder="1"/>
    <xf numFmtId="4" fontId="1" fillId="0" borderId="22" xfId="0" applyNumberFormat="1" applyFont="1" applyBorder="1"/>
    <xf numFmtId="3" fontId="0" fillId="0" borderId="16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3" fontId="0" fillId="0" borderId="15" xfId="0" applyNumberFormat="1" applyBorder="1"/>
    <xf numFmtId="0" fontId="0" fillId="0" borderId="10" xfId="0" applyBorder="1"/>
    <xf numFmtId="3" fontId="1" fillId="0" borderId="10" xfId="0" applyNumberFormat="1" applyFont="1" applyBorder="1"/>
    <xf numFmtId="0" fontId="0" fillId="0" borderId="17" xfId="0" applyBorder="1" applyAlignment="1"/>
    <xf numFmtId="0" fontId="0" fillId="0" borderId="17" xfId="0" applyFill="1" applyBorder="1" applyAlignment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8" xfId="0" applyNumberFormat="1" applyFont="1" applyFill="1" applyBorder="1"/>
    <xf numFmtId="0" fontId="0" fillId="0" borderId="25" xfId="0" applyFont="1" applyBorder="1"/>
    <xf numFmtId="3" fontId="0" fillId="0" borderId="25" xfId="0" applyNumberFormat="1" applyFont="1" applyBorder="1"/>
    <xf numFmtId="3" fontId="0" fillId="0" borderId="19" xfId="0" applyNumberFormat="1" applyFont="1" applyBorder="1"/>
    <xf numFmtId="0" fontId="1" fillId="0" borderId="18" xfId="0" applyFont="1" applyBorder="1"/>
    <xf numFmtId="0" fontId="1" fillId="0" borderId="25" xfId="0" applyFont="1" applyBorder="1"/>
    <xf numFmtId="3" fontId="1" fillId="0" borderId="25" xfId="0" applyNumberFormat="1" applyFont="1" applyBorder="1"/>
    <xf numFmtId="3" fontId="1" fillId="0" borderId="19" xfId="0" applyNumberFormat="1" applyFont="1" applyBorder="1"/>
    <xf numFmtId="0" fontId="0" fillId="0" borderId="14" xfId="0" applyBorder="1"/>
    <xf numFmtId="0" fontId="0" fillId="0" borderId="16" xfId="0" applyBorder="1"/>
    <xf numFmtId="4" fontId="0" fillId="0" borderId="11" xfId="0" applyNumberFormat="1" applyBorder="1"/>
    <xf numFmtId="4" fontId="0" fillId="0" borderId="23" xfId="0" applyNumberFormat="1" applyBorder="1"/>
    <xf numFmtId="4" fontId="0" fillId="0" borderId="22" xfId="0" applyNumberFormat="1" applyFill="1" applyBorder="1"/>
    <xf numFmtId="0" fontId="0" fillId="0" borderId="23" xfId="0" applyBorder="1"/>
    <xf numFmtId="1" fontId="0" fillId="0" borderId="0" xfId="0" applyNumberFormat="1"/>
    <xf numFmtId="4" fontId="0" fillId="0" borderId="23" xfId="0" applyNumberFormat="1" applyFill="1" applyBorder="1"/>
    <xf numFmtId="0" fontId="1" fillId="0" borderId="19" xfId="0" applyFont="1" applyBorder="1"/>
    <xf numFmtId="3" fontId="1" fillId="0" borderId="18" xfId="0" applyNumberFormat="1" applyFont="1" applyBorder="1"/>
    <xf numFmtId="3" fontId="0" fillId="0" borderId="22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6" xfId="0" applyBorder="1"/>
    <xf numFmtId="3" fontId="0" fillId="0" borderId="27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8" xfId="0" applyNumberFormat="1" applyFill="1" applyBorder="1"/>
    <xf numFmtId="3" fontId="0" fillId="0" borderId="19" xfId="0" applyNumberFormat="1" applyBorder="1"/>
    <xf numFmtId="4" fontId="0" fillId="0" borderId="18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20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2" xfId="0" applyNumberFormat="1" applyBorder="1"/>
    <xf numFmtId="4" fontId="0" fillId="0" borderId="0" xfId="0" applyNumberFormat="1" applyFill="1" applyBorder="1"/>
    <xf numFmtId="0" fontId="1" fillId="0" borderId="28" xfId="0" applyFont="1" applyFill="1" applyBorder="1" applyAlignment="1">
      <alignment horizontal="center" wrapText="1"/>
    </xf>
    <xf numFmtId="0" fontId="0" fillId="0" borderId="25" xfId="0" applyBorder="1"/>
    <xf numFmtId="3" fontId="0" fillId="0" borderId="25" xfId="0" applyNumberFormat="1" applyBorder="1"/>
    <xf numFmtId="3" fontId="0" fillId="0" borderId="20" xfId="0" applyNumberFormat="1" applyBorder="1"/>
    <xf numFmtId="3" fontId="0" fillId="0" borderId="29" xfId="0" applyNumberFormat="1" applyBorder="1"/>
    <xf numFmtId="3" fontId="0" fillId="0" borderId="18" xfId="0" applyNumberFormat="1" applyBorder="1"/>
    <xf numFmtId="3" fontId="0" fillId="0" borderId="27" xfId="0" applyNumberFormat="1" applyFill="1" applyBorder="1"/>
    <xf numFmtId="3" fontId="0" fillId="0" borderId="3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208"/>
  <sheetViews>
    <sheetView tabSelected="1" topLeftCell="A184" workbookViewId="0">
      <selection activeCell="G201" sqref="G201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86" t="s">
        <v>22</v>
      </c>
      <c r="C28" s="87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3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4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4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4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4">
        <f t="shared" si="7"/>
        <v>3195093.77</v>
      </c>
    </row>
    <row r="34" spans="2:8" ht="15.75" thickBot="1">
      <c r="B34" s="32"/>
      <c r="C34" s="36"/>
      <c r="H34" s="45"/>
    </row>
    <row r="35" spans="2:8" ht="15.75" thickBot="1">
      <c r="B35" s="86" t="s">
        <v>23</v>
      </c>
      <c r="C35" s="87"/>
      <c r="H35" s="45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3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4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4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4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4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6"/>
    </row>
    <row r="42" spans="2:8" ht="15.75" thickBot="1">
      <c r="B42" s="86" t="s">
        <v>24</v>
      </c>
      <c r="C42" s="87"/>
      <c r="H42" s="45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3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4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4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4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4">
        <f t="shared" si="15"/>
        <v>3026930.94</v>
      </c>
    </row>
    <row r="48" spans="2:8">
      <c r="H48" s="45"/>
    </row>
    <row r="49" spans="2:8" ht="15.75" thickBot="1">
      <c r="H49" s="45"/>
    </row>
    <row r="50" spans="2:8" ht="15.75" thickBot="1">
      <c r="B50" s="86" t="s">
        <v>25</v>
      </c>
      <c r="C50" s="87"/>
      <c r="H50" s="45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3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4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4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4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4">
        <f t="shared" si="19"/>
        <v>2732645.9874999998</v>
      </c>
    </row>
    <row r="56" spans="2:8">
      <c r="H56" s="45"/>
    </row>
    <row r="57" spans="2:8" ht="15.75" thickBot="1">
      <c r="H57" s="45"/>
    </row>
    <row r="58" spans="2:8" ht="15.75" thickBot="1">
      <c r="B58" s="86" t="s">
        <v>26</v>
      </c>
      <c r="C58" s="87"/>
      <c r="H58" s="45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3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4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4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4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4">
        <f t="shared" si="23"/>
        <v>2900808.8174999999</v>
      </c>
    </row>
    <row r="66" spans="2:18" ht="15.75" thickBot="1"/>
    <row r="67" spans="2:18" ht="15.75" thickBot="1">
      <c r="B67" s="96" t="s">
        <v>22</v>
      </c>
      <c r="C67" s="97"/>
      <c r="D67" s="88" t="s">
        <v>9</v>
      </c>
      <c r="E67" s="88"/>
      <c r="F67" s="88"/>
      <c r="G67" s="88" t="s">
        <v>10</v>
      </c>
      <c r="H67" s="88"/>
      <c r="I67" s="88"/>
      <c r="J67" s="90" t="s">
        <v>11</v>
      </c>
      <c r="K67" s="91"/>
      <c r="L67" s="92"/>
      <c r="M67" s="90" t="s">
        <v>12</v>
      </c>
      <c r="N67" s="91"/>
      <c r="O67" s="92"/>
      <c r="P67" s="90" t="s">
        <v>13</v>
      </c>
      <c r="Q67" s="91"/>
      <c r="R67" s="92"/>
    </row>
    <row r="68" spans="2:18">
      <c r="B68" s="29" t="s">
        <v>27</v>
      </c>
      <c r="C68" s="30"/>
      <c r="D68" s="47" t="s">
        <v>36</v>
      </c>
      <c r="E68" s="47" t="s">
        <v>34</v>
      </c>
      <c r="F68" s="48" t="s">
        <v>35</v>
      </c>
      <c r="G68" s="47" t="s">
        <v>36</v>
      </c>
      <c r="H68" s="47" t="s">
        <v>34</v>
      </c>
      <c r="I68" s="48" t="s">
        <v>35</v>
      </c>
      <c r="J68" s="47" t="s">
        <v>36</v>
      </c>
      <c r="K68" s="47" t="s">
        <v>34</v>
      </c>
      <c r="L68" s="48" t="s">
        <v>35</v>
      </c>
      <c r="M68" s="47" t="s">
        <v>36</v>
      </c>
      <c r="N68" s="47" t="s">
        <v>34</v>
      </c>
      <c r="O68" s="48" t="s">
        <v>35</v>
      </c>
      <c r="P68" s="47" t="s">
        <v>36</v>
      </c>
      <c r="Q68" s="47" t="s">
        <v>34</v>
      </c>
      <c r="R68" s="48" t="s">
        <v>35</v>
      </c>
    </row>
    <row r="69" spans="2:18">
      <c r="B69" s="39" t="s">
        <v>5</v>
      </c>
      <c r="C69" s="37"/>
      <c r="D69" s="33">
        <v>2</v>
      </c>
      <c r="E69" s="33">
        <v>1</v>
      </c>
      <c r="F69" s="44">
        <f>H30*D69*E69</f>
        <v>6102988.0999999996</v>
      </c>
      <c r="G69" s="33">
        <v>2</v>
      </c>
      <c r="H69" s="33">
        <v>1</v>
      </c>
      <c r="I69" s="44">
        <f>H30*G69*H69</f>
        <v>6102988.0999999996</v>
      </c>
      <c r="J69" s="33">
        <v>2</v>
      </c>
      <c r="K69" s="33">
        <v>1</v>
      </c>
      <c r="L69" s="44">
        <f>$H30*J69*K69</f>
        <v>6102988.0999999996</v>
      </c>
      <c r="M69" s="33">
        <v>2</v>
      </c>
      <c r="N69" s="33">
        <v>1</v>
      </c>
      <c r="O69" s="44">
        <f>$H30*M69*N69</f>
        <v>6102988.0999999996</v>
      </c>
      <c r="P69" s="33">
        <v>2</v>
      </c>
      <c r="Q69" s="33">
        <v>1</v>
      </c>
      <c r="R69" s="44">
        <f>$H30*P69*Q69</f>
        <v>6102988.0999999996</v>
      </c>
    </row>
    <row r="70" spans="2:18">
      <c r="B70" s="39" t="s">
        <v>6</v>
      </c>
      <c r="C70" s="37"/>
      <c r="D70" s="33">
        <v>2</v>
      </c>
      <c r="E70" s="33">
        <v>1</v>
      </c>
      <c r="F70" s="44">
        <f>D70*H31*E70</f>
        <v>6246587.8200000003</v>
      </c>
      <c r="G70" s="33">
        <v>2</v>
      </c>
      <c r="H70" s="33">
        <v>1</v>
      </c>
      <c r="I70" s="44">
        <f t="shared" ref="I70:I72" si="24">H31*G70*H70</f>
        <v>6246587.8200000003</v>
      </c>
      <c r="J70" s="33">
        <v>2</v>
      </c>
      <c r="K70" s="33">
        <v>1</v>
      </c>
      <c r="L70" s="44">
        <f t="shared" ref="L70:L72" si="25">$H31*J70*K70</f>
        <v>6246587.8200000003</v>
      </c>
      <c r="M70" s="33">
        <v>2</v>
      </c>
      <c r="N70" s="33">
        <v>1</v>
      </c>
      <c r="O70" s="44">
        <f t="shared" ref="O70:O72" si="26">$H31*M70*N70</f>
        <v>6246587.8200000003</v>
      </c>
      <c r="P70" s="33">
        <v>2</v>
      </c>
      <c r="Q70" s="33">
        <v>1</v>
      </c>
      <c r="R70" s="44">
        <f t="shared" ref="R70:R72" si="27">$H31*P70*Q70</f>
        <v>6246587.8200000003</v>
      </c>
    </row>
    <row r="71" spans="2:18">
      <c r="B71" s="39" t="s">
        <v>7</v>
      </c>
      <c r="C71" s="37"/>
      <c r="D71" s="33">
        <v>2</v>
      </c>
      <c r="E71" s="33">
        <v>1</v>
      </c>
      <c r="F71" s="44">
        <f>D71*H32*E71</f>
        <v>5959388.3799999999</v>
      </c>
      <c r="G71" s="33">
        <v>2</v>
      </c>
      <c r="H71" s="33">
        <v>1</v>
      </c>
      <c r="I71" s="44">
        <f t="shared" si="24"/>
        <v>5959388.3799999999</v>
      </c>
      <c r="J71" s="33">
        <v>2</v>
      </c>
      <c r="K71" s="33">
        <v>1</v>
      </c>
      <c r="L71" s="44">
        <f t="shared" si="25"/>
        <v>5959388.3799999999</v>
      </c>
      <c r="M71" s="33">
        <v>2</v>
      </c>
      <c r="N71" s="33">
        <v>2</v>
      </c>
      <c r="O71" s="44">
        <f t="shared" si="26"/>
        <v>11918776.76</v>
      </c>
      <c r="P71" s="33">
        <v>2</v>
      </c>
      <c r="Q71" s="33">
        <v>2</v>
      </c>
      <c r="R71" s="44">
        <f t="shared" si="27"/>
        <v>11918776.76</v>
      </c>
    </row>
    <row r="72" spans="2:18" ht="15.75" thickBot="1">
      <c r="B72" s="41" t="s">
        <v>8</v>
      </c>
      <c r="C72" s="49"/>
      <c r="D72" s="33">
        <v>2</v>
      </c>
      <c r="E72" s="33">
        <v>1</v>
      </c>
      <c r="F72" s="44">
        <f>D72*H33*E72</f>
        <v>6390187.54</v>
      </c>
      <c r="G72" s="33">
        <v>2</v>
      </c>
      <c r="H72" s="33">
        <v>1</v>
      </c>
      <c r="I72" s="44">
        <f t="shared" si="24"/>
        <v>6390187.54</v>
      </c>
      <c r="J72" s="33">
        <v>2</v>
      </c>
      <c r="K72" s="33">
        <v>1</v>
      </c>
      <c r="L72" s="44">
        <f t="shared" si="25"/>
        <v>6390187.54</v>
      </c>
      <c r="M72" s="33">
        <v>2</v>
      </c>
      <c r="N72" s="33">
        <v>1</v>
      </c>
      <c r="O72" s="44">
        <f t="shared" si="26"/>
        <v>6390187.54</v>
      </c>
      <c r="P72" s="33">
        <v>2</v>
      </c>
      <c r="Q72" s="33">
        <v>1</v>
      </c>
      <c r="R72" s="44">
        <f t="shared" si="27"/>
        <v>6390187.54</v>
      </c>
    </row>
    <row r="73" spans="2:18" ht="15.75" thickBot="1">
      <c r="B73" s="93" t="s">
        <v>23</v>
      </c>
      <c r="C73" s="94"/>
      <c r="D73" s="88" t="s">
        <v>9</v>
      </c>
      <c r="E73" s="88"/>
      <c r="F73" s="88"/>
      <c r="G73" s="88" t="str">
        <f>G67</f>
        <v>Año 2</v>
      </c>
      <c r="H73" s="88"/>
      <c r="I73" s="88"/>
      <c r="J73" s="88" t="s">
        <v>11</v>
      </c>
      <c r="K73" s="88"/>
      <c r="L73" s="88"/>
      <c r="M73" s="88" t="str">
        <f>M67</f>
        <v>Año 4</v>
      </c>
      <c r="N73" s="88"/>
      <c r="O73" s="88"/>
      <c r="P73" s="88" t="str">
        <f>P67</f>
        <v>Año 5</v>
      </c>
      <c r="Q73" s="88"/>
      <c r="R73" s="88"/>
    </row>
    <row r="74" spans="2:18">
      <c r="B74" s="29" t="s">
        <v>27</v>
      </c>
      <c r="C74" s="31"/>
      <c r="D74" s="47" t="s">
        <v>36</v>
      </c>
      <c r="E74" s="47" t="s">
        <v>34</v>
      </c>
      <c r="F74" s="48" t="s">
        <v>35</v>
      </c>
      <c r="G74" s="47" t="s">
        <v>36</v>
      </c>
      <c r="H74" s="47" t="s">
        <v>34</v>
      </c>
      <c r="I74" s="48" t="s">
        <v>35</v>
      </c>
      <c r="J74" s="47" t="s">
        <v>36</v>
      </c>
      <c r="K74" s="47" t="s">
        <v>34</v>
      </c>
      <c r="L74" s="48" t="s">
        <v>35</v>
      </c>
      <c r="M74" s="47" t="s">
        <v>36</v>
      </c>
      <c r="N74" s="47" t="s">
        <v>34</v>
      </c>
      <c r="O74" s="48" t="s">
        <v>35</v>
      </c>
      <c r="P74" s="47" t="s">
        <v>36</v>
      </c>
      <c r="Q74" s="47" t="s">
        <v>34</v>
      </c>
      <c r="R74" s="48" t="s">
        <v>35</v>
      </c>
    </row>
    <row r="75" spans="2:18">
      <c r="B75" s="39" t="s">
        <v>5</v>
      </c>
      <c r="C75" s="40"/>
      <c r="D75" s="33">
        <v>2</v>
      </c>
      <c r="E75" s="33">
        <v>1</v>
      </c>
      <c r="F75" s="44">
        <f>D75*H37*E75</f>
        <v>6343895.5250000004</v>
      </c>
      <c r="G75" s="33">
        <v>2</v>
      </c>
      <c r="H75" s="33">
        <v>1</v>
      </c>
      <c r="I75" s="44">
        <f>G75*H37*H75</f>
        <v>6343895.5250000004</v>
      </c>
      <c r="J75" s="33">
        <v>2</v>
      </c>
      <c r="K75" s="33">
        <v>1</v>
      </c>
      <c r="L75" s="44">
        <f>J75*$H37*K75</f>
        <v>6343895.5250000004</v>
      </c>
      <c r="M75" s="33">
        <v>2</v>
      </c>
      <c r="N75" s="33">
        <v>1</v>
      </c>
      <c r="O75" s="44">
        <f>M75*$H37*N75</f>
        <v>6343895.5250000004</v>
      </c>
      <c r="P75" s="33">
        <v>2</v>
      </c>
      <c r="Q75" s="33">
        <v>1</v>
      </c>
      <c r="R75" s="44">
        <f>P75*$H37*Q75</f>
        <v>6343895.5250000004</v>
      </c>
    </row>
    <row r="76" spans="2:18">
      <c r="B76" s="39" t="s">
        <v>6</v>
      </c>
      <c r="C76" s="40"/>
      <c r="D76" s="33">
        <v>2</v>
      </c>
      <c r="E76" s="33">
        <v>1</v>
      </c>
      <c r="F76" s="44">
        <f t="shared" ref="F76:F78" si="28">D76*H38*E76</f>
        <v>6493163.6550000003</v>
      </c>
      <c r="G76" s="33">
        <v>2</v>
      </c>
      <c r="H76" s="33">
        <v>1</v>
      </c>
      <c r="I76" s="44">
        <f t="shared" ref="I76:I78" si="29">G76*H38*H76</f>
        <v>6493163.6550000003</v>
      </c>
      <c r="J76" s="33">
        <v>2</v>
      </c>
      <c r="K76" s="33">
        <v>1</v>
      </c>
      <c r="L76" s="44">
        <f t="shared" ref="L76:L78" si="30">J76*$H38*K76</f>
        <v>6493163.6550000003</v>
      </c>
      <c r="M76" s="33">
        <v>2</v>
      </c>
      <c r="N76" s="33">
        <v>1</v>
      </c>
      <c r="O76" s="44">
        <f t="shared" ref="O76:O78" si="31">M76*$H38*N76</f>
        <v>6493163.6550000003</v>
      </c>
      <c r="P76" s="33">
        <v>2</v>
      </c>
      <c r="Q76" s="33">
        <v>1</v>
      </c>
      <c r="R76" s="44">
        <f t="shared" ref="R76:R78" si="32">P76*$H38*Q76</f>
        <v>6493163.6550000003</v>
      </c>
    </row>
    <row r="77" spans="2:18">
      <c r="B77" s="39" t="s">
        <v>7</v>
      </c>
      <c r="C77" s="40"/>
      <c r="D77" s="33">
        <v>2</v>
      </c>
      <c r="E77" s="33">
        <v>1</v>
      </c>
      <c r="F77" s="44">
        <f t="shared" si="28"/>
        <v>6194627.3949999996</v>
      </c>
      <c r="G77" s="33">
        <v>2</v>
      </c>
      <c r="H77" s="33">
        <v>1</v>
      </c>
      <c r="I77" s="44">
        <f t="shared" si="29"/>
        <v>6194627.3949999996</v>
      </c>
      <c r="J77" s="33">
        <v>2</v>
      </c>
      <c r="K77" s="33">
        <v>1</v>
      </c>
      <c r="L77" s="44">
        <f t="shared" si="30"/>
        <v>6194627.3949999996</v>
      </c>
      <c r="M77" s="33">
        <v>2</v>
      </c>
      <c r="N77" s="33">
        <v>2</v>
      </c>
      <c r="O77" s="44">
        <f t="shared" si="31"/>
        <v>12389254.789999999</v>
      </c>
      <c r="P77" s="33">
        <v>2</v>
      </c>
      <c r="Q77" s="33">
        <v>2</v>
      </c>
      <c r="R77" s="44">
        <f t="shared" si="32"/>
        <v>12389254.789999999</v>
      </c>
    </row>
    <row r="78" spans="2:18" ht="15.75" thickBot="1">
      <c r="B78" s="41" t="s">
        <v>8</v>
      </c>
      <c r="C78" s="42"/>
      <c r="D78" s="50">
        <v>2</v>
      </c>
      <c r="E78" s="50">
        <v>1</v>
      </c>
      <c r="F78" s="51">
        <f t="shared" si="28"/>
        <v>6642431.7850000001</v>
      </c>
      <c r="G78" s="50">
        <v>2</v>
      </c>
      <c r="H78" s="50">
        <v>1</v>
      </c>
      <c r="I78" s="44">
        <f t="shared" si="29"/>
        <v>6642431.7850000001</v>
      </c>
      <c r="J78" s="50">
        <v>2</v>
      </c>
      <c r="K78" s="50">
        <v>1</v>
      </c>
      <c r="L78" s="44">
        <f t="shared" si="30"/>
        <v>6642431.7850000001</v>
      </c>
      <c r="M78" s="50">
        <v>2</v>
      </c>
      <c r="N78" s="50">
        <v>1</v>
      </c>
      <c r="O78" s="44">
        <f t="shared" si="31"/>
        <v>6642431.7850000001</v>
      </c>
      <c r="P78" s="50">
        <v>2</v>
      </c>
      <c r="Q78" s="50">
        <v>1</v>
      </c>
      <c r="R78" s="44">
        <f t="shared" si="32"/>
        <v>6642431.7850000001</v>
      </c>
    </row>
    <row r="79" spans="2:18" ht="15.75" thickBot="1">
      <c r="B79" s="93" t="s">
        <v>24</v>
      </c>
      <c r="C79" s="95"/>
      <c r="D79" s="90" t="s">
        <v>9</v>
      </c>
      <c r="E79" s="91"/>
      <c r="F79" s="92"/>
      <c r="G79" s="90" t="str">
        <f>G73</f>
        <v>Año 2</v>
      </c>
      <c r="H79" s="91"/>
      <c r="I79" s="92"/>
      <c r="J79" s="88" t="s">
        <v>11</v>
      </c>
      <c r="K79" s="88"/>
      <c r="L79" s="88"/>
      <c r="M79" s="88" t="str">
        <f>M67</f>
        <v>Año 4</v>
      </c>
      <c r="N79" s="88"/>
      <c r="O79" s="88"/>
      <c r="P79" s="88" t="str">
        <f>P67</f>
        <v>Año 5</v>
      </c>
      <c r="Q79" s="88"/>
      <c r="R79" s="88"/>
    </row>
    <row r="80" spans="2:18">
      <c r="B80" s="29" t="s">
        <v>27</v>
      </c>
      <c r="C80" s="31"/>
      <c r="D80" s="52" t="s">
        <v>36</v>
      </c>
      <c r="E80" s="52" t="s">
        <v>34</v>
      </c>
      <c r="F80" s="53" t="s">
        <v>35</v>
      </c>
      <c r="G80" s="52" t="s">
        <v>36</v>
      </c>
      <c r="H80" s="52" t="s">
        <v>34</v>
      </c>
      <c r="I80" s="53" t="s">
        <v>35</v>
      </c>
      <c r="J80" s="52" t="s">
        <v>36</v>
      </c>
      <c r="K80" s="52" t="s">
        <v>34</v>
      </c>
      <c r="L80" s="53" t="s">
        <v>35</v>
      </c>
      <c r="M80" s="52" t="s">
        <v>36</v>
      </c>
      <c r="N80" s="52" t="s">
        <v>34</v>
      </c>
      <c r="O80" s="53" t="s">
        <v>35</v>
      </c>
      <c r="P80" s="52" t="s">
        <v>36</v>
      </c>
      <c r="Q80" s="52" t="s">
        <v>34</v>
      </c>
      <c r="R80" s="53" t="s">
        <v>35</v>
      </c>
    </row>
    <row r="81" spans="2:18">
      <c r="B81" s="39" t="s">
        <v>5</v>
      </c>
      <c r="C81" s="40"/>
      <c r="D81" s="33">
        <v>2</v>
      </c>
      <c r="E81" s="33">
        <v>1</v>
      </c>
      <c r="F81" s="44">
        <f>D81*H44*E81</f>
        <v>5781778.2000000002</v>
      </c>
      <c r="G81" s="33">
        <v>2</v>
      </c>
      <c r="H81" s="33">
        <v>1</v>
      </c>
      <c r="I81" s="44">
        <f>G81*H44*H81</f>
        <v>5781778.2000000002</v>
      </c>
      <c r="J81" s="33">
        <v>2</v>
      </c>
      <c r="K81" s="33">
        <v>1</v>
      </c>
      <c r="L81" s="44">
        <f>J81*$H44*K81</f>
        <v>5781778.2000000002</v>
      </c>
      <c r="M81" s="33">
        <v>2</v>
      </c>
      <c r="N81" s="33">
        <v>1</v>
      </c>
      <c r="O81" s="44">
        <f>M81*$H44*N81</f>
        <v>5781778.2000000002</v>
      </c>
      <c r="P81" s="33">
        <v>2</v>
      </c>
      <c r="Q81" s="33">
        <v>1</v>
      </c>
      <c r="R81" s="44">
        <f>P81*$H44*Q81</f>
        <v>5781778.2000000002</v>
      </c>
    </row>
    <row r="82" spans="2:18">
      <c r="B82" s="39" t="s">
        <v>6</v>
      </c>
      <c r="C82" s="40"/>
      <c r="D82" s="33">
        <v>2</v>
      </c>
      <c r="E82" s="33">
        <v>1</v>
      </c>
      <c r="F82" s="44">
        <f t="shared" ref="F82:F84" si="33">D82*H45*E82</f>
        <v>5917820.04</v>
      </c>
      <c r="G82" s="33">
        <v>2</v>
      </c>
      <c r="H82" s="33">
        <v>1</v>
      </c>
      <c r="I82" s="44">
        <f t="shared" ref="I82:I84" si="34">G82*H45*H82</f>
        <v>5917820.04</v>
      </c>
      <c r="J82" s="33">
        <v>2</v>
      </c>
      <c r="K82" s="33">
        <v>1</v>
      </c>
      <c r="L82" s="44">
        <f t="shared" ref="L82:L84" si="35">J82*$H45*K82</f>
        <v>5917820.04</v>
      </c>
      <c r="M82" s="33">
        <v>2</v>
      </c>
      <c r="N82" s="33">
        <v>1</v>
      </c>
      <c r="O82" s="44">
        <f t="shared" ref="O82:O84" si="36">M82*$H45*N82</f>
        <v>5917820.04</v>
      </c>
      <c r="P82" s="33">
        <v>2</v>
      </c>
      <c r="Q82" s="33">
        <v>1</v>
      </c>
      <c r="R82" s="44">
        <f t="shared" ref="R82:R84" si="37">P82*$H45*Q82</f>
        <v>5917820.04</v>
      </c>
    </row>
    <row r="83" spans="2:18">
      <c r="B83" s="39" t="s">
        <v>7</v>
      </c>
      <c r="C83" s="40"/>
      <c r="D83" s="33">
        <v>2</v>
      </c>
      <c r="E83" s="33">
        <v>1</v>
      </c>
      <c r="F83" s="44">
        <f t="shared" si="33"/>
        <v>5645736.3600000003</v>
      </c>
      <c r="G83" s="33">
        <v>2</v>
      </c>
      <c r="H83" s="33">
        <v>1</v>
      </c>
      <c r="I83" s="44">
        <f t="shared" si="34"/>
        <v>5645736.3600000003</v>
      </c>
      <c r="J83" s="33">
        <v>2</v>
      </c>
      <c r="K83" s="33">
        <v>2</v>
      </c>
      <c r="L83" s="44">
        <f t="shared" si="35"/>
        <v>11291472.720000001</v>
      </c>
      <c r="M83" s="33">
        <v>2</v>
      </c>
      <c r="N83" s="33">
        <v>2</v>
      </c>
      <c r="O83" s="44">
        <f t="shared" si="36"/>
        <v>11291472.720000001</v>
      </c>
      <c r="P83" s="33">
        <v>2</v>
      </c>
      <c r="Q83" s="33">
        <v>2</v>
      </c>
      <c r="R83" s="44">
        <f t="shared" si="37"/>
        <v>11291472.720000001</v>
      </c>
    </row>
    <row r="84" spans="2:18" ht="15.75" thickBot="1">
      <c r="B84" s="41" t="s">
        <v>8</v>
      </c>
      <c r="C84" s="42"/>
      <c r="D84" s="33">
        <v>2</v>
      </c>
      <c r="E84" s="33">
        <v>1</v>
      </c>
      <c r="F84" s="44">
        <f t="shared" si="33"/>
        <v>6053861.8799999999</v>
      </c>
      <c r="G84" s="33">
        <v>2</v>
      </c>
      <c r="H84" s="33">
        <v>1</v>
      </c>
      <c r="I84" s="44">
        <f t="shared" si="34"/>
        <v>6053861.8799999999</v>
      </c>
      <c r="J84" s="33">
        <v>2</v>
      </c>
      <c r="K84" s="33">
        <v>1</v>
      </c>
      <c r="L84" s="44">
        <f t="shared" si="35"/>
        <v>6053861.8799999999</v>
      </c>
      <c r="M84" s="33">
        <v>2</v>
      </c>
      <c r="N84" s="33">
        <v>1</v>
      </c>
      <c r="O84" s="44">
        <f t="shared" si="36"/>
        <v>6053861.8799999999</v>
      </c>
      <c r="P84" s="33">
        <v>2</v>
      </c>
      <c r="Q84" s="33">
        <v>1</v>
      </c>
      <c r="R84" s="44">
        <f t="shared" si="37"/>
        <v>6053861.8799999999</v>
      </c>
    </row>
    <row r="85" spans="2:18" ht="15.75" thickBot="1">
      <c r="B85" s="93" t="s">
        <v>25</v>
      </c>
      <c r="C85" s="94"/>
      <c r="D85" s="88" t="s">
        <v>9</v>
      </c>
      <c r="E85" s="88"/>
      <c r="F85" s="88"/>
      <c r="G85" s="90" t="str">
        <f>G79</f>
        <v>Año 2</v>
      </c>
      <c r="H85" s="91"/>
      <c r="I85" s="92"/>
      <c r="J85" s="88" t="s">
        <v>11</v>
      </c>
      <c r="K85" s="88"/>
      <c r="L85" s="88"/>
      <c r="M85" s="88" t="str">
        <f>M67</f>
        <v>Año 4</v>
      </c>
      <c r="N85" s="88"/>
      <c r="O85" s="88"/>
      <c r="P85" s="88" t="str">
        <f>P67</f>
        <v>Año 5</v>
      </c>
      <c r="Q85" s="88"/>
      <c r="R85" s="88"/>
    </row>
    <row r="86" spans="2:18">
      <c r="B86" s="29" t="s">
        <v>27</v>
      </c>
      <c r="C86" s="31"/>
      <c r="D86" s="47" t="s">
        <v>36</v>
      </c>
      <c r="E86" s="47" t="s">
        <v>34</v>
      </c>
      <c r="F86" s="48" t="s">
        <v>35</v>
      </c>
      <c r="G86" s="47" t="s">
        <v>36</v>
      </c>
      <c r="H86" s="47" t="s">
        <v>34</v>
      </c>
      <c r="I86" s="48" t="s">
        <v>35</v>
      </c>
      <c r="J86" s="47" t="s">
        <v>36</v>
      </c>
      <c r="K86" s="47" t="s">
        <v>34</v>
      </c>
      <c r="L86" s="48" t="s">
        <v>35</v>
      </c>
      <c r="M86" s="47" t="s">
        <v>36</v>
      </c>
      <c r="N86" s="47" t="s">
        <v>34</v>
      </c>
      <c r="O86" s="48" t="s">
        <v>35</v>
      </c>
      <c r="P86" s="47" t="s">
        <v>36</v>
      </c>
      <c r="Q86" s="47" t="s">
        <v>34</v>
      </c>
      <c r="R86" s="48" t="s">
        <v>35</v>
      </c>
    </row>
    <row r="87" spans="2:18">
      <c r="B87" s="39" t="s">
        <v>5</v>
      </c>
      <c r="C87" s="40"/>
      <c r="D87" s="33">
        <v>2</v>
      </c>
      <c r="E87" s="33">
        <v>1</v>
      </c>
      <c r="F87" s="44">
        <f>D87*H52*E87</f>
        <v>5219660.875</v>
      </c>
      <c r="G87" s="33">
        <v>2</v>
      </c>
      <c r="H87" s="33">
        <v>1</v>
      </c>
      <c r="I87" s="44">
        <f>G87*H52*H87</f>
        <v>5219660.875</v>
      </c>
      <c r="J87" s="33">
        <v>2</v>
      </c>
      <c r="K87" s="33">
        <v>1</v>
      </c>
      <c r="L87" s="44">
        <f>J87*$H52*K87</f>
        <v>5219660.875</v>
      </c>
      <c r="M87" s="33">
        <v>2</v>
      </c>
      <c r="N87" s="33">
        <v>1</v>
      </c>
      <c r="O87" s="44">
        <f>M87*$H52*N87</f>
        <v>5219660.875</v>
      </c>
      <c r="P87" s="33">
        <v>2</v>
      </c>
      <c r="Q87" s="33">
        <v>1</v>
      </c>
      <c r="R87" s="44">
        <f>P87*$H52*Q87</f>
        <v>5219660.875</v>
      </c>
    </row>
    <row r="88" spans="2:18">
      <c r="B88" s="39" t="s">
        <v>6</v>
      </c>
      <c r="C88" s="40"/>
      <c r="D88" s="33">
        <v>2</v>
      </c>
      <c r="E88" s="33">
        <v>1</v>
      </c>
      <c r="F88" s="44">
        <f t="shared" ref="F88:F90" si="38">D88*H53*E88</f>
        <v>5342476.4249999998</v>
      </c>
      <c r="G88" s="33">
        <v>2</v>
      </c>
      <c r="H88" s="33">
        <v>1</v>
      </c>
      <c r="I88" s="44">
        <f t="shared" ref="I88:I90" si="39">G88*H53*H88</f>
        <v>5342476.4249999998</v>
      </c>
      <c r="J88" s="33">
        <v>2</v>
      </c>
      <c r="K88" s="33">
        <v>1</v>
      </c>
      <c r="L88" s="44">
        <f t="shared" ref="L88:L90" si="40">J88*$H53*K88</f>
        <v>5342476.4249999998</v>
      </c>
      <c r="M88" s="33">
        <v>2</v>
      </c>
      <c r="N88" s="33">
        <v>1</v>
      </c>
      <c r="O88" s="44">
        <f t="shared" ref="O88:O90" si="41">M88*$H53*N88</f>
        <v>5342476.4249999998</v>
      </c>
      <c r="P88" s="33">
        <v>2</v>
      </c>
      <c r="Q88" s="33">
        <v>1</v>
      </c>
      <c r="R88" s="44">
        <f t="shared" ref="R88:R90" si="42">P88*$H53*Q88</f>
        <v>5342476.4249999998</v>
      </c>
    </row>
    <row r="89" spans="2:18">
      <c r="B89" s="39" t="s">
        <v>7</v>
      </c>
      <c r="C89" s="40"/>
      <c r="D89" s="33">
        <v>2</v>
      </c>
      <c r="E89" s="33">
        <v>2</v>
      </c>
      <c r="F89" s="44">
        <f t="shared" si="38"/>
        <v>10193690.65</v>
      </c>
      <c r="G89" s="33">
        <v>2</v>
      </c>
      <c r="H89" s="33">
        <v>2</v>
      </c>
      <c r="I89" s="44">
        <f t="shared" si="39"/>
        <v>10193690.65</v>
      </c>
      <c r="J89" s="33">
        <v>2</v>
      </c>
      <c r="K89" s="33">
        <v>2</v>
      </c>
      <c r="L89" s="44">
        <f t="shared" si="40"/>
        <v>10193690.65</v>
      </c>
      <c r="M89" s="33">
        <v>2</v>
      </c>
      <c r="N89" s="33">
        <v>2</v>
      </c>
      <c r="O89" s="44">
        <f t="shared" si="41"/>
        <v>10193690.65</v>
      </c>
      <c r="P89" s="33">
        <v>2</v>
      </c>
      <c r="Q89" s="33">
        <v>2</v>
      </c>
      <c r="R89" s="44">
        <f t="shared" si="42"/>
        <v>10193690.65</v>
      </c>
    </row>
    <row r="90" spans="2:18" ht="15.75" thickBot="1">
      <c r="B90" s="41" t="s">
        <v>8</v>
      </c>
      <c r="C90" s="42"/>
      <c r="D90" s="33">
        <v>2</v>
      </c>
      <c r="E90" s="33">
        <v>1</v>
      </c>
      <c r="F90" s="44">
        <f t="shared" si="38"/>
        <v>5465291.9749999996</v>
      </c>
      <c r="G90" s="33">
        <v>2</v>
      </c>
      <c r="H90" s="33">
        <v>1</v>
      </c>
      <c r="I90" s="44">
        <f t="shared" si="39"/>
        <v>5465291.9749999996</v>
      </c>
      <c r="J90" s="33">
        <v>2</v>
      </c>
      <c r="K90" s="33">
        <v>1</v>
      </c>
      <c r="L90" s="44">
        <f t="shared" si="40"/>
        <v>5465291.9749999996</v>
      </c>
      <c r="M90" s="33">
        <v>2</v>
      </c>
      <c r="N90" s="33">
        <v>1</v>
      </c>
      <c r="O90" s="44">
        <f t="shared" si="41"/>
        <v>5465291.9749999996</v>
      </c>
      <c r="P90" s="33">
        <v>2</v>
      </c>
      <c r="Q90" s="33">
        <v>1</v>
      </c>
      <c r="R90" s="44">
        <f t="shared" si="42"/>
        <v>5465291.9749999996</v>
      </c>
    </row>
    <row r="91" spans="2:18" ht="15.75" thickBot="1">
      <c r="B91" s="93" t="s">
        <v>26</v>
      </c>
      <c r="C91" s="94"/>
      <c r="D91" s="88" t="s">
        <v>9</v>
      </c>
      <c r="E91" s="88"/>
      <c r="F91" s="88"/>
      <c r="G91" s="90" t="str">
        <f>G85</f>
        <v>Año 2</v>
      </c>
      <c r="H91" s="91"/>
      <c r="I91" s="92"/>
      <c r="J91" s="90" t="str">
        <f>J85</f>
        <v>Año 3</v>
      </c>
      <c r="K91" s="91"/>
      <c r="L91" s="92"/>
      <c r="M91" s="90" t="str">
        <f>M85</f>
        <v>Año 4</v>
      </c>
      <c r="N91" s="91"/>
      <c r="O91" s="92"/>
      <c r="P91" s="90" t="str">
        <f>P85</f>
        <v>Año 5</v>
      </c>
      <c r="Q91" s="91"/>
      <c r="R91" s="92"/>
    </row>
    <row r="92" spans="2:18">
      <c r="B92" s="29" t="s">
        <v>27</v>
      </c>
      <c r="C92" s="31"/>
      <c r="D92" s="47" t="s">
        <v>36</v>
      </c>
      <c r="E92" s="47" t="s">
        <v>34</v>
      </c>
      <c r="F92" s="48" t="s">
        <v>35</v>
      </c>
      <c r="G92" s="47" t="s">
        <v>36</v>
      </c>
      <c r="H92" s="47" t="s">
        <v>34</v>
      </c>
      <c r="I92" s="48" t="s">
        <v>35</v>
      </c>
      <c r="J92" s="47" t="s">
        <v>36</v>
      </c>
      <c r="K92" s="47" t="s">
        <v>34</v>
      </c>
      <c r="L92" s="48" t="s">
        <v>35</v>
      </c>
      <c r="M92" s="47" t="s">
        <v>36</v>
      </c>
      <c r="N92" s="47" t="s">
        <v>34</v>
      </c>
      <c r="O92" s="48" t="s">
        <v>35</v>
      </c>
      <c r="P92" s="47" t="s">
        <v>36</v>
      </c>
      <c r="Q92" s="47" t="s">
        <v>34</v>
      </c>
      <c r="R92" s="48" t="s">
        <v>35</v>
      </c>
    </row>
    <row r="93" spans="2:18">
      <c r="B93" s="39" t="s">
        <v>5</v>
      </c>
      <c r="C93" s="40"/>
      <c r="D93" s="33">
        <v>2</v>
      </c>
      <c r="E93" s="33">
        <v>1</v>
      </c>
      <c r="F93" s="44">
        <f>D93*H60*E93</f>
        <v>5540870.7750000004</v>
      </c>
      <c r="G93" s="33">
        <v>2</v>
      </c>
      <c r="H93" s="33">
        <v>1</v>
      </c>
      <c r="I93" s="44">
        <f>G93*H60*H93</f>
        <v>5540870.7750000004</v>
      </c>
      <c r="J93" s="33">
        <v>2</v>
      </c>
      <c r="K93" s="33">
        <v>1</v>
      </c>
      <c r="L93" s="44">
        <f>J93*$H60*K93</f>
        <v>5540870.7750000004</v>
      </c>
      <c r="M93" s="33">
        <v>2</v>
      </c>
      <c r="N93" s="33">
        <v>1</v>
      </c>
      <c r="O93" s="44">
        <f>M93*$H60*N93</f>
        <v>5540870.7750000004</v>
      </c>
      <c r="P93" s="33">
        <v>2</v>
      </c>
      <c r="Q93" s="33">
        <v>1</v>
      </c>
      <c r="R93" s="44">
        <f>P93*$H60*Q93</f>
        <v>5540870.7750000004</v>
      </c>
    </row>
    <row r="94" spans="2:18">
      <c r="B94" s="39" t="s">
        <v>6</v>
      </c>
      <c r="C94" s="40"/>
      <c r="D94" s="33">
        <v>2</v>
      </c>
      <c r="E94" s="33">
        <v>1</v>
      </c>
      <c r="F94" s="44">
        <f t="shared" ref="F94:F96" si="43">D94*H61*E94</f>
        <v>5671244.2050000001</v>
      </c>
      <c r="G94" s="33">
        <v>2</v>
      </c>
      <c r="H94" s="33">
        <v>1</v>
      </c>
      <c r="I94" s="44">
        <f t="shared" ref="I94:I96" si="44">G94*H61*H94</f>
        <v>5671244.2050000001</v>
      </c>
      <c r="J94" s="33">
        <v>2</v>
      </c>
      <c r="K94" s="33">
        <v>1</v>
      </c>
      <c r="L94" s="44">
        <f t="shared" ref="L94:L96" si="45">J94*$H61*K94</f>
        <v>5671244.2050000001</v>
      </c>
      <c r="M94" s="33">
        <v>2</v>
      </c>
      <c r="N94" s="33">
        <v>1</v>
      </c>
      <c r="O94" s="44">
        <f t="shared" ref="O94:O96" si="46">M94*$H61*N94</f>
        <v>5671244.2050000001</v>
      </c>
      <c r="P94" s="33">
        <v>2</v>
      </c>
      <c r="Q94" s="33">
        <v>1</v>
      </c>
      <c r="R94" s="44">
        <f t="shared" ref="R94:R96" si="47">P94*$H61*Q94</f>
        <v>5671244.2050000001</v>
      </c>
    </row>
    <row r="95" spans="2:18">
      <c r="B95" s="39" t="s">
        <v>7</v>
      </c>
      <c r="C95" s="40"/>
      <c r="D95" s="33">
        <v>2</v>
      </c>
      <c r="E95" s="33">
        <v>1</v>
      </c>
      <c r="F95" s="44">
        <f t="shared" si="43"/>
        <v>5410497.3449999997</v>
      </c>
      <c r="G95" s="33">
        <v>2</v>
      </c>
      <c r="H95" s="33">
        <v>2</v>
      </c>
      <c r="I95" s="44">
        <f t="shared" si="44"/>
        <v>10820994.689999999</v>
      </c>
      <c r="J95" s="33">
        <v>2</v>
      </c>
      <c r="K95" s="33">
        <v>2</v>
      </c>
      <c r="L95" s="44">
        <f t="shared" si="45"/>
        <v>10820994.689999999</v>
      </c>
      <c r="M95" s="33">
        <v>2</v>
      </c>
      <c r="N95" s="33">
        <v>2</v>
      </c>
      <c r="O95" s="44">
        <f t="shared" si="46"/>
        <v>10820994.689999999</v>
      </c>
      <c r="P95" s="33">
        <v>2</v>
      </c>
      <c r="Q95" s="33">
        <v>2</v>
      </c>
      <c r="R95" s="44">
        <f t="shared" si="47"/>
        <v>10820994.689999999</v>
      </c>
    </row>
    <row r="96" spans="2:18" ht="15.75" thickBot="1">
      <c r="B96" s="41" t="s">
        <v>8</v>
      </c>
      <c r="C96" s="42"/>
      <c r="D96" s="33">
        <v>2</v>
      </c>
      <c r="E96" s="33">
        <v>1</v>
      </c>
      <c r="F96" s="44">
        <f t="shared" si="43"/>
        <v>5801617.6349999998</v>
      </c>
      <c r="G96" s="33">
        <v>2</v>
      </c>
      <c r="H96" s="33">
        <v>1</v>
      </c>
      <c r="I96" s="44">
        <f t="shared" si="44"/>
        <v>5801617.6349999998</v>
      </c>
      <c r="J96" s="33">
        <v>2</v>
      </c>
      <c r="K96" s="33">
        <v>1</v>
      </c>
      <c r="L96" s="44">
        <f t="shared" si="45"/>
        <v>5801617.6349999998</v>
      </c>
      <c r="M96" s="33">
        <v>2</v>
      </c>
      <c r="N96" s="33">
        <v>1</v>
      </c>
      <c r="O96" s="44">
        <f t="shared" si="46"/>
        <v>5801617.6349999998</v>
      </c>
      <c r="P96" s="33">
        <v>2</v>
      </c>
      <c r="Q96" s="33">
        <v>1</v>
      </c>
      <c r="R96" s="44">
        <f t="shared" si="47"/>
        <v>5801617.6349999998</v>
      </c>
    </row>
    <row r="98" spans="2:8">
      <c r="B98" s="89" t="s">
        <v>38</v>
      </c>
      <c r="C98" s="89"/>
      <c r="D98" s="89"/>
      <c r="E98" s="89"/>
      <c r="F98" s="89"/>
    </row>
    <row r="99" spans="2:8">
      <c r="B99" s="89"/>
      <c r="C99" s="89"/>
      <c r="D99" s="89"/>
      <c r="E99" s="89"/>
      <c r="F99" s="89"/>
    </row>
    <row r="100" spans="2:8">
      <c r="B100" s="89"/>
      <c r="C100" s="89"/>
      <c r="D100" s="89"/>
      <c r="E100" s="89"/>
      <c r="F100" s="89"/>
    </row>
    <row r="101" spans="2:8">
      <c r="B101" s="89"/>
      <c r="C101" s="89"/>
      <c r="D101" s="89"/>
      <c r="E101" s="89"/>
      <c r="F101" s="89"/>
    </row>
    <row r="102" spans="2:8">
      <c r="B102" s="54"/>
      <c r="C102" s="54"/>
      <c r="D102" s="54"/>
      <c r="E102" s="54"/>
      <c r="F102" s="54"/>
    </row>
    <row r="103" spans="2:8" ht="15.75" thickBot="1">
      <c r="B103" s="28" t="s">
        <v>37</v>
      </c>
    </row>
    <row r="104" spans="2:8">
      <c r="B104" s="29" t="s">
        <v>27</v>
      </c>
      <c r="C104" s="30"/>
      <c r="D104" s="43" t="s">
        <v>9</v>
      </c>
      <c r="E104" s="43" t="s">
        <v>10</v>
      </c>
      <c r="F104" s="43" t="s">
        <v>11</v>
      </c>
      <c r="G104" s="43" t="s">
        <v>12</v>
      </c>
      <c r="H104" s="43" t="s">
        <v>13</v>
      </c>
    </row>
    <row r="105" spans="2:8">
      <c r="B105" s="39" t="s">
        <v>5</v>
      </c>
      <c r="C105" s="37"/>
      <c r="D105" s="5">
        <f>MIN(F69,F75,F81,F87,F93)</f>
        <v>5219660.875</v>
      </c>
      <c r="E105" s="5">
        <f>MIN(I69,I75,I81,I87,I93)</f>
        <v>5219660.875</v>
      </c>
      <c r="F105" s="5">
        <f>MIN(L69,L75,L81,L87,L93)</f>
        <v>5219660.875</v>
      </c>
      <c r="G105" s="5">
        <f>MIN(O69,O75,O81,O87,O93)</f>
        <v>5219660.875</v>
      </c>
      <c r="H105" s="5">
        <f>MIN(R69,R75,R81,R87,R93)</f>
        <v>5219660.875</v>
      </c>
    </row>
    <row r="106" spans="2:8">
      <c r="B106" s="39" t="s">
        <v>6</v>
      </c>
      <c r="C106" s="37"/>
      <c r="D106" s="5">
        <f t="shared" ref="D106:D108" si="48">MIN(F70,F76,F82,F88,F94)</f>
        <v>5342476.4249999998</v>
      </c>
      <c r="E106" s="5">
        <f t="shared" ref="E106:E108" si="49">MIN(I70,I76,I82,I88,I94)</f>
        <v>5342476.4249999998</v>
      </c>
      <c r="F106" s="5">
        <f t="shared" ref="F106:F108" si="50">MIN(L70,L76,L82,L88,L94)</f>
        <v>5342476.4249999998</v>
      </c>
      <c r="G106" s="5">
        <f t="shared" ref="G106:G108" si="51">MIN(O70,O76,O82,O88,O94)</f>
        <v>5342476.4249999998</v>
      </c>
      <c r="H106" s="5">
        <f t="shared" ref="H106:H108" si="52">MIN(R70,R76,R82,R88,R94)</f>
        <v>5342476.4249999998</v>
      </c>
    </row>
    <row r="107" spans="2:8">
      <c r="B107" s="39" t="s">
        <v>7</v>
      </c>
      <c r="C107" s="37"/>
      <c r="D107" s="5">
        <f t="shared" si="48"/>
        <v>5410497.3449999997</v>
      </c>
      <c r="E107" s="5">
        <f t="shared" si="49"/>
        <v>5645736.3600000003</v>
      </c>
      <c r="F107" s="5">
        <f t="shared" si="50"/>
        <v>5959388.3799999999</v>
      </c>
      <c r="G107" s="5">
        <f t="shared" si="51"/>
        <v>10193690.65</v>
      </c>
      <c r="H107" s="5">
        <f t="shared" si="52"/>
        <v>10193690.65</v>
      </c>
    </row>
    <row r="108" spans="2:8" ht="15.75" thickBot="1">
      <c r="B108" s="39" t="s">
        <v>8</v>
      </c>
      <c r="C108" s="37"/>
      <c r="D108" s="35">
        <f t="shared" si="48"/>
        <v>5465291.9749999996</v>
      </c>
      <c r="E108" s="35">
        <f t="shared" si="49"/>
        <v>5465291.9749999996</v>
      </c>
      <c r="F108" s="35">
        <f t="shared" si="50"/>
        <v>5465291.9749999996</v>
      </c>
      <c r="G108" s="35">
        <f t="shared" si="51"/>
        <v>5465291.9749999996</v>
      </c>
      <c r="H108" s="35">
        <f t="shared" si="52"/>
        <v>5465291.9749999996</v>
      </c>
    </row>
    <row r="109" spans="2:8" ht="15.75" thickBot="1">
      <c r="B109" s="55" t="s">
        <v>39</v>
      </c>
      <c r="C109" s="56"/>
      <c r="D109" s="57">
        <f>SUM(D105:D108)</f>
        <v>21437926.619999997</v>
      </c>
      <c r="E109" s="57">
        <f>SUM(E105:E108)</f>
        <v>21673165.634999998</v>
      </c>
      <c r="F109" s="57">
        <f>SUM(F105:F108)</f>
        <v>21986817.655000001</v>
      </c>
      <c r="G109" s="57">
        <f>SUM(G105:G108)</f>
        <v>26221119.925000004</v>
      </c>
      <c r="H109" s="58">
        <f>SUM(H105:H108)</f>
        <v>26221119.925000004</v>
      </c>
    </row>
    <row r="112" spans="2:8">
      <c r="B112" s="28" t="s">
        <v>41</v>
      </c>
    </row>
    <row r="113" spans="2:8">
      <c r="B113" s="28" t="s">
        <v>40</v>
      </c>
    </row>
    <row r="114" spans="2:8">
      <c r="B114" s="28" t="s">
        <v>42</v>
      </c>
    </row>
    <row r="115" spans="2:8">
      <c r="B115" s="28" t="s">
        <v>43</v>
      </c>
    </row>
    <row r="117" spans="2:8" ht="15.75" thickBot="1">
      <c r="B117" s="28" t="s">
        <v>44</v>
      </c>
      <c r="E117">
        <v>25</v>
      </c>
    </row>
    <row r="118" spans="2:8">
      <c r="B118" s="29" t="s">
        <v>27</v>
      </c>
      <c r="C118" s="30"/>
      <c r="D118" s="43" t="s">
        <v>9</v>
      </c>
      <c r="E118" s="43" t="s">
        <v>10</v>
      </c>
      <c r="F118" s="43" t="s">
        <v>11</v>
      </c>
      <c r="G118" s="43" t="s">
        <v>12</v>
      </c>
      <c r="H118" s="43" t="s">
        <v>13</v>
      </c>
    </row>
    <row r="119" spans="2:8">
      <c r="B119" s="39" t="s">
        <v>5</v>
      </c>
      <c r="C119" s="37"/>
      <c r="D119" s="5">
        <f>(D105*$F4)*($E$117/100)</f>
        <v>1109177935.9375</v>
      </c>
      <c r="E119" s="5">
        <f>(E105*$F4)*($E$117/100)</f>
        <v>1109177935.9375</v>
      </c>
      <c r="F119" s="5">
        <f>(F105*$F4)*($E$117/100)</f>
        <v>1109177935.9375</v>
      </c>
      <c r="G119" s="5">
        <f>(G105*$F4)*($E$117/100)</f>
        <v>1109177935.9375</v>
      </c>
      <c r="H119" s="5">
        <f>(H105*$F4)*($E$117/100)</f>
        <v>1109177935.9375</v>
      </c>
    </row>
    <row r="120" spans="2:8">
      <c r="B120" s="39" t="s">
        <v>6</v>
      </c>
      <c r="C120" s="37"/>
      <c r="D120" s="5">
        <f>(D106*F5)*(E117/100)</f>
        <v>1135276240.3125</v>
      </c>
      <c r="E120" s="5">
        <f t="shared" ref="E120:H122" si="53">(E106*$F5)*($E$117/100)</f>
        <v>1135276240.3125</v>
      </c>
      <c r="F120" s="5">
        <f t="shared" si="53"/>
        <v>1135276240.3125</v>
      </c>
      <c r="G120" s="5">
        <f t="shared" si="53"/>
        <v>1135276240.3125</v>
      </c>
      <c r="H120" s="5">
        <f t="shared" si="53"/>
        <v>1135276240.3125</v>
      </c>
    </row>
    <row r="121" spans="2:8">
      <c r="B121" s="39" t="s">
        <v>7</v>
      </c>
      <c r="C121" s="37"/>
      <c r="D121" s="5">
        <f>(D107*F6)*(E117/100)</f>
        <v>1420255553.0625</v>
      </c>
      <c r="E121" s="5">
        <f t="shared" si="53"/>
        <v>1482005794.5</v>
      </c>
      <c r="F121" s="5">
        <f t="shared" si="53"/>
        <v>1564339449.75</v>
      </c>
      <c r="G121" s="5">
        <f t="shared" si="53"/>
        <v>2675843795.625</v>
      </c>
      <c r="H121" s="5">
        <f t="shared" si="53"/>
        <v>2675843795.625</v>
      </c>
    </row>
    <row r="122" spans="2:8" ht="15.75" thickBot="1">
      <c r="B122" s="39" t="s">
        <v>8</v>
      </c>
      <c r="C122" s="37"/>
      <c r="D122" s="35">
        <f>(D108*F7)*(E117/100)</f>
        <v>1434639143.4375</v>
      </c>
      <c r="E122" s="5">
        <f t="shared" si="53"/>
        <v>1434639143.4375</v>
      </c>
      <c r="F122" s="5">
        <f t="shared" si="53"/>
        <v>1434639143.4375</v>
      </c>
      <c r="G122" s="5">
        <f t="shared" si="53"/>
        <v>1434639143.4375</v>
      </c>
      <c r="H122" s="5">
        <f t="shared" si="53"/>
        <v>1434639143.4375</v>
      </c>
    </row>
    <row r="123" spans="2:8" ht="15.75" thickBot="1">
      <c r="B123" s="59" t="s">
        <v>45</v>
      </c>
      <c r="C123" s="60"/>
      <c r="D123" s="61">
        <f>SUM(D119:D122)</f>
        <v>5099348872.75</v>
      </c>
      <c r="E123" s="61">
        <f>SUM(E119:E122)</f>
        <v>5161099114.1875</v>
      </c>
      <c r="F123" s="61">
        <f>SUM(F119:F122)</f>
        <v>5243432769.4375</v>
      </c>
      <c r="G123" s="61">
        <f>SUM(G119:G122)</f>
        <v>6354937115.3125</v>
      </c>
      <c r="H123" s="62">
        <f>SUM(H119:H122)</f>
        <v>6354937115.3125</v>
      </c>
    </row>
    <row r="126" spans="2:8" ht="15.75" thickBot="1">
      <c r="B126" s="28" t="s">
        <v>46</v>
      </c>
      <c r="E126">
        <v>12</v>
      </c>
    </row>
    <row r="127" spans="2:8">
      <c r="B127" s="29" t="s">
        <v>27</v>
      </c>
      <c r="C127" s="30"/>
      <c r="D127" s="43" t="s">
        <v>9</v>
      </c>
      <c r="E127" s="43" t="s">
        <v>10</v>
      </c>
      <c r="F127" s="43" t="s">
        <v>11</v>
      </c>
      <c r="G127" s="43" t="s">
        <v>12</v>
      </c>
      <c r="H127" s="43" t="s">
        <v>13</v>
      </c>
    </row>
    <row r="128" spans="2:8">
      <c r="B128" s="39" t="s">
        <v>5</v>
      </c>
      <c r="C128" s="37"/>
      <c r="D128" s="5">
        <f>(C20*($E$126/100))</f>
        <v>306000000</v>
      </c>
      <c r="E128" s="5">
        <f>(D20*($E$126/100))</f>
        <v>316709999.99999994</v>
      </c>
      <c r="F128" s="5">
        <f>(E20*($E$126/100))</f>
        <v>327794849.99999988</v>
      </c>
      <c r="G128" s="5">
        <f>(F20*($E$126/100))</f>
        <v>339267669.74999988</v>
      </c>
      <c r="H128" s="5">
        <f>(G20*($E$126/100))</f>
        <v>351142038.19124979</v>
      </c>
    </row>
    <row r="129" spans="2:8">
      <c r="B129" s="39" t="s">
        <v>6</v>
      </c>
      <c r="C129" s="37"/>
      <c r="D129" s="5">
        <f t="shared" ref="D129:H131" si="54">(C21*($E$126/100))</f>
        <v>367200000</v>
      </c>
      <c r="E129" s="5">
        <f t="shared" si="54"/>
        <v>376379999.99999994</v>
      </c>
      <c r="F129" s="5">
        <f t="shared" si="54"/>
        <v>385789499.99999988</v>
      </c>
      <c r="G129" s="5">
        <f t="shared" si="54"/>
        <v>395434237.49999988</v>
      </c>
      <c r="H129" s="5">
        <f t="shared" si="54"/>
        <v>405320093.43749982</v>
      </c>
    </row>
    <row r="130" spans="2:8">
      <c r="B130" s="39" t="s">
        <v>7</v>
      </c>
      <c r="C130" s="37"/>
      <c r="D130" s="5">
        <f t="shared" si="54"/>
        <v>680400000</v>
      </c>
      <c r="E130" s="5">
        <f t="shared" si="54"/>
        <v>711018000</v>
      </c>
      <c r="F130" s="5">
        <f t="shared" si="54"/>
        <v>743013810</v>
      </c>
      <c r="G130" s="5">
        <f t="shared" si="54"/>
        <v>776449431.44999981</v>
      </c>
      <c r="H130" s="5">
        <f t="shared" si="54"/>
        <v>811389655.86524987</v>
      </c>
    </row>
    <row r="131" spans="2:8" ht="15.75" thickBot="1">
      <c r="B131" s="39" t="s">
        <v>8</v>
      </c>
      <c r="C131" s="37"/>
      <c r="D131" s="5">
        <f t="shared" si="54"/>
        <v>423360000</v>
      </c>
      <c r="E131" s="5">
        <f t="shared" si="54"/>
        <v>448761600</v>
      </c>
      <c r="F131" s="5">
        <f t="shared" si="54"/>
        <v>475687296</v>
      </c>
      <c r="G131" s="5">
        <f t="shared" si="54"/>
        <v>504228533.76000005</v>
      </c>
      <c r="H131" s="5">
        <f t="shared" si="54"/>
        <v>534482245.78560013</v>
      </c>
    </row>
    <row r="132" spans="2:8" ht="15.75" thickBot="1">
      <c r="B132" s="59" t="s">
        <v>45</v>
      </c>
      <c r="C132" s="60"/>
      <c r="D132" s="61">
        <f>SUM(D128:D131)</f>
        <v>1776960000</v>
      </c>
      <c r="E132" s="61">
        <f>SUM(E128:E131)</f>
        <v>1852869600</v>
      </c>
      <c r="F132" s="61">
        <f>SUM(F128:F131)</f>
        <v>1932285455.9999998</v>
      </c>
      <c r="G132" s="61">
        <f>SUM(G128:G131)</f>
        <v>2015379872.4599996</v>
      </c>
      <c r="H132" s="62">
        <f>SUM(H128:H131)</f>
        <v>2102334033.2795997</v>
      </c>
    </row>
    <row r="135" spans="2:8" ht="15.75" thickBot="1">
      <c r="B135" s="28" t="s">
        <v>47</v>
      </c>
      <c r="E135">
        <v>4.5</v>
      </c>
    </row>
    <row r="136" spans="2:8">
      <c r="B136" s="29" t="s">
        <v>27</v>
      </c>
      <c r="C136" s="30"/>
      <c r="D136" s="43" t="s">
        <v>9</v>
      </c>
      <c r="E136" s="43" t="s">
        <v>10</v>
      </c>
      <c r="F136" s="43" t="s">
        <v>11</v>
      </c>
      <c r="G136" s="43" t="s">
        <v>12</v>
      </c>
      <c r="H136" s="43" t="s">
        <v>13</v>
      </c>
    </row>
    <row r="137" spans="2:8">
      <c r="B137" s="39" t="s">
        <v>5</v>
      </c>
      <c r="C137" s="37"/>
      <c r="D137" s="5">
        <f>(C20*($E$135/100))</f>
        <v>114750000</v>
      </c>
      <c r="E137" s="5">
        <f>(D20*($E$135/100))</f>
        <v>118766249.99999997</v>
      </c>
      <c r="F137" s="5">
        <f t="shared" ref="F137:H137" si="55">(E20*($E$135/100))</f>
        <v>122923068.74999996</v>
      </c>
      <c r="G137" s="5">
        <f t="shared" si="55"/>
        <v>127225376.15624996</v>
      </c>
      <c r="H137" s="5">
        <f t="shared" si="55"/>
        <v>131678264.32171868</v>
      </c>
    </row>
    <row r="138" spans="2:8">
      <c r="B138" s="39" t="s">
        <v>6</v>
      </c>
      <c r="C138" s="37"/>
      <c r="D138" s="5">
        <f t="shared" ref="D138:H140" si="56">(C21*($E$135/100))</f>
        <v>137700000</v>
      </c>
      <c r="E138" s="5">
        <f t="shared" si="56"/>
        <v>141142499.99999997</v>
      </c>
      <c r="F138" s="5">
        <f t="shared" si="56"/>
        <v>144671062.49999994</v>
      </c>
      <c r="G138" s="5">
        <f t="shared" si="56"/>
        <v>148287839.06249994</v>
      </c>
      <c r="H138" s="5">
        <f t="shared" si="56"/>
        <v>151995035.03906244</v>
      </c>
    </row>
    <row r="139" spans="2:8">
      <c r="B139" s="39" t="s">
        <v>7</v>
      </c>
      <c r="C139" s="37"/>
      <c r="D139" s="5">
        <f t="shared" si="56"/>
        <v>255150000</v>
      </c>
      <c r="E139" s="5">
        <f t="shared" si="56"/>
        <v>266631750</v>
      </c>
      <c r="F139" s="5">
        <f t="shared" si="56"/>
        <v>278630178.75</v>
      </c>
      <c r="G139" s="5">
        <f t="shared" si="56"/>
        <v>291168536.79374993</v>
      </c>
      <c r="H139" s="5">
        <f t="shared" si="56"/>
        <v>304271120.94946867</v>
      </c>
    </row>
    <row r="140" spans="2:8" ht="15.75" thickBot="1">
      <c r="B140" s="39" t="s">
        <v>8</v>
      </c>
      <c r="C140" s="37"/>
      <c r="D140" s="5">
        <f t="shared" si="56"/>
        <v>158760000</v>
      </c>
      <c r="E140" s="5">
        <f t="shared" si="56"/>
        <v>168285600</v>
      </c>
      <c r="F140" s="5">
        <f t="shared" si="56"/>
        <v>178382736</v>
      </c>
      <c r="G140" s="5">
        <f t="shared" si="56"/>
        <v>189085700.16000003</v>
      </c>
      <c r="H140" s="5">
        <f t="shared" si="56"/>
        <v>200430842.16960004</v>
      </c>
    </row>
    <row r="141" spans="2:8" ht="15.75" thickBot="1">
      <c r="B141" s="59" t="s">
        <v>45</v>
      </c>
      <c r="C141" s="60"/>
      <c r="D141" s="61">
        <f>SUM(D137:D140)</f>
        <v>666360000</v>
      </c>
      <c r="E141" s="61">
        <f t="shared" ref="E141:H141" si="57">SUM(E137:E140)</f>
        <v>694826100</v>
      </c>
      <c r="F141" s="61">
        <f t="shared" si="57"/>
        <v>724607045.99999988</v>
      </c>
      <c r="G141" s="61">
        <f t="shared" si="57"/>
        <v>755767452.1724999</v>
      </c>
      <c r="H141" s="62">
        <f t="shared" si="57"/>
        <v>788375262.47984982</v>
      </c>
    </row>
    <row r="144" spans="2:8">
      <c r="B144" s="45" t="s">
        <v>48</v>
      </c>
      <c r="C144" s="45"/>
      <c r="H144" s="69">
        <v>15</v>
      </c>
    </row>
    <row r="145" spans="2:9" ht="15.75" thickBot="1">
      <c r="D145" s="43" t="s">
        <v>34</v>
      </c>
      <c r="E145" s="43" t="s">
        <v>50</v>
      </c>
      <c r="F145" s="43" t="s">
        <v>51</v>
      </c>
      <c r="G145" s="43" t="s">
        <v>52</v>
      </c>
      <c r="H145" s="43" t="s">
        <v>57</v>
      </c>
      <c r="I145" s="43" t="s">
        <v>53</v>
      </c>
    </row>
    <row r="146" spans="2:9">
      <c r="B146" s="65" t="s">
        <v>22</v>
      </c>
      <c r="C146" s="30"/>
      <c r="D146" s="5">
        <v>1</v>
      </c>
      <c r="E146" s="5">
        <v>150000000</v>
      </c>
      <c r="F146" s="5">
        <f>(E146*D146)</f>
        <v>150000000</v>
      </c>
      <c r="G146" s="5">
        <v>15</v>
      </c>
      <c r="H146" s="5">
        <f>(F146*($H$144/100))</f>
        <v>22500000</v>
      </c>
      <c r="I146" s="5">
        <f>(F146-H146)/G146</f>
        <v>8500000</v>
      </c>
    </row>
    <row r="147" spans="2:9">
      <c r="B147" s="66" t="s">
        <v>23</v>
      </c>
      <c r="C147" s="32"/>
      <c r="D147" s="5">
        <v>1</v>
      </c>
      <c r="E147" s="5">
        <v>250000000</v>
      </c>
      <c r="F147" s="5">
        <f t="shared" ref="F147:F151" si="58">(E147*D147)</f>
        <v>250000000</v>
      </c>
      <c r="G147" s="5">
        <v>15</v>
      </c>
      <c r="H147" s="5">
        <f t="shared" ref="H147:H151" si="59">(F147*($H$144/100))</f>
        <v>37500000</v>
      </c>
      <c r="I147" s="5">
        <f t="shared" ref="I147:I151" si="60">(F147-H147)/G147</f>
        <v>14166666.666666666</v>
      </c>
    </row>
    <row r="148" spans="2:9">
      <c r="B148" s="66" t="s">
        <v>24</v>
      </c>
      <c r="C148" s="32"/>
      <c r="D148" s="5">
        <v>1</v>
      </c>
      <c r="E148" s="5">
        <v>130000000</v>
      </c>
      <c r="F148" s="5">
        <f t="shared" si="58"/>
        <v>130000000</v>
      </c>
      <c r="G148" s="5">
        <v>15</v>
      </c>
      <c r="H148" s="5">
        <f t="shared" si="59"/>
        <v>19500000</v>
      </c>
      <c r="I148" s="5">
        <f t="shared" si="60"/>
        <v>7366666.666666667</v>
      </c>
    </row>
    <row r="149" spans="2:9">
      <c r="B149" s="66" t="s">
        <v>25</v>
      </c>
      <c r="C149" s="32"/>
      <c r="D149" s="5">
        <v>2</v>
      </c>
      <c r="E149" s="5">
        <v>180000000</v>
      </c>
      <c r="F149" s="5">
        <f t="shared" si="58"/>
        <v>360000000</v>
      </c>
      <c r="G149" s="5">
        <v>15</v>
      </c>
      <c r="H149" s="5">
        <f t="shared" si="59"/>
        <v>54000000</v>
      </c>
      <c r="I149" s="5">
        <f t="shared" si="60"/>
        <v>20400000</v>
      </c>
    </row>
    <row r="150" spans="2:9">
      <c r="B150" s="66" t="s">
        <v>26</v>
      </c>
      <c r="C150" s="32"/>
      <c r="D150" s="5">
        <v>1</v>
      </c>
      <c r="E150" s="5">
        <v>90000000</v>
      </c>
      <c r="F150" s="5">
        <f t="shared" si="58"/>
        <v>90000000</v>
      </c>
      <c r="G150" s="5">
        <v>15</v>
      </c>
      <c r="H150" s="5">
        <f t="shared" si="59"/>
        <v>13500000</v>
      </c>
      <c r="I150" s="5">
        <f t="shared" si="60"/>
        <v>5100000</v>
      </c>
    </row>
    <row r="151" spans="2:9" ht="15.75" thickBot="1">
      <c r="B151" s="70" t="s">
        <v>49</v>
      </c>
      <c r="C151" s="32"/>
      <c r="D151" s="35">
        <v>1</v>
      </c>
      <c r="E151" s="35">
        <v>350000000</v>
      </c>
      <c r="F151" s="35">
        <f t="shared" si="58"/>
        <v>350000000</v>
      </c>
      <c r="G151" s="35">
        <v>50</v>
      </c>
      <c r="H151" s="35">
        <f t="shared" si="59"/>
        <v>52500000</v>
      </c>
      <c r="I151" s="5">
        <f t="shared" si="60"/>
        <v>5950000</v>
      </c>
    </row>
    <row r="152" spans="2:9" ht="15.75" thickBot="1">
      <c r="B152" s="59"/>
      <c r="C152" s="60" t="s">
        <v>54</v>
      </c>
      <c r="D152" s="60"/>
      <c r="E152" s="60"/>
      <c r="F152" s="61">
        <f>SUM(F146:F151)</f>
        <v>1330000000</v>
      </c>
      <c r="G152" s="60"/>
      <c r="H152" s="72">
        <f>SUM(H146:H151)</f>
        <v>199500000</v>
      </c>
      <c r="I152" s="71" t="s">
        <v>55</v>
      </c>
    </row>
    <row r="153" spans="2:9">
      <c r="H153" s="68">
        <v>0</v>
      </c>
      <c r="I153" s="63" t="s">
        <v>56</v>
      </c>
    </row>
    <row r="154" spans="2:9" ht="15.75" thickBot="1">
      <c r="H154" s="73">
        <f>(H152+H153)</f>
        <v>199500000</v>
      </c>
      <c r="I154" s="64"/>
    </row>
    <row r="155" spans="2:9" ht="15.75" thickBot="1">
      <c r="E155" t="s">
        <v>69</v>
      </c>
    </row>
    <row r="156" spans="2:9" ht="15.75" thickBot="1">
      <c r="B156" s="29" t="s">
        <v>58</v>
      </c>
      <c r="C156" s="31" t="s">
        <v>53</v>
      </c>
      <c r="F156" t="s">
        <v>62</v>
      </c>
      <c r="G156" t="s">
        <v>63</v>
      </c>
    </row>
    <row r="157" spans="2:9">
      <c r="B157" s="33" t="s">
        <v>9</v>
      </c>
      <c r="C157" s="5">
        <f>SUM($I$146:$I$151)</f>
        <v>61483333.333333328</v>
      </c>
      <c r="E157" s="65" t="s">
        <v>64</v>
      </c>
      <c r="F157" s="80">
        <f>G157*I146</f>
        <v>85000000</v>
      </c>
      <c r="G157" s="81">
        <v>10</v>
      </c>
    </row>
    <row r="158" spans="2:9">
      <c r="B158" s="33" t="s">
        <v>10</v>
      </c>
      <c r="C158" s="5">
        <f t="shared" ref="C158:C161" si="61">SUM($I$146:$I$151)</f>
        <v>61483333.333333328</v>
      </c>
      <c r="E158" s="66" t="s">
        <v>65</v>
      </c>
      <c r="F158" s="82">
        <f t="shared" ref="F158:F162" si="62">G158*I147</f>
        <v>141666666.66666666</v>
      </c>
      <c r="G158" s="24">
        <v>10</v>
      </c>
    </row>
    <row r="159" spans="2:9">
      <c r="B159" s="33" t="s">
        <v>11</v>
      </c>
      <c r="C159" s="5">
        <f t="shared" si="61"/>
        <v>61483333.333333328</v>
      </c>
      <c r="E159" s="66" t="s">
        <v>66</v>
      </c>
      <c r="F159" s="82">
        <f t="shared" si="62"/>
        <v>73666666.666666672</v>
      </c>
      <c r="G159" s="24">
        <v>10</v>
      </c>
    </row>
    <row r="160" spans="2:9">
      <c r="B160" s="33" t="s">
        <v>12</v>
      </c>
      <c r="C160" s="5">
        <f t="shared" si="61"/>
        <v>61483333.333333328</v>
      </c>
      <c r="E160" s="66" t="s">
        <v>67</v>
      </c>
      <c r="F160" s="82">
        <f t="shared" si="62"/>
        <v>204000000</v>
      </c>
      <c r="G160" s="24">
        <v>10</v>
      </c>
    </row>
    <row r="161" spans="2:9">
      <c r="B161" s="33" t="s">
        <v>13</v>
      </c>
      <c r="C161" s="5">
        <f t="shared" si="61"/>
        <v>61483333.333333328</v>
      </c>
      <c r="E161" s="66" t="s">
        <v>68</v>
      </c>
      <c r="F161" s="82">
        <f t="shared" si="62"/>
        <v>51000000</v>
      </c>
      <c r="G161" s="24">
        <v>10</v>
      </c>
    </row>
    <row r="162" spans="2:9" ht="15.75" thickBot="1">
      <c r="B162" s="32"/>
      <c r="C162" s="32"/>
      <c r="E162" s="67" t="s">
        <v>49</v>
      </c>
      <c r="F162" s="83">
        <f t="shared" si="62"/>
        <v>267750000</v>
      </c>
      <c r="G162" s="27">
        <v>45</v>
      </c>
    </row>
    <row r="163" spans="2:9" ht="15.75" thickBot="1">
      <c r="E163" s="84" t="s">
        <v>62</v>
      </c>
      <c r="F163" s="85">
        <f>SUM(F157:F162)</f>
        <v>823083333.33333325</v>
      </c>
    </row>
    <row r="164" spans="2:9">
      <c r="B164" t="s">
        <v>59</v>
      </c>
    </row>
    <row r="165" spans="2:9" ht="15.75" thickBot="1">
      <c r="D165" s="74" t="s">
        <v>60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13</v>
      </c>
    </row>
    <row r="166" spans="2:9">
      <c r="B166" s="65" t="s">
        <v>22</v>
      </c>
      <c r="C166" s="30"/>
      <c r="D166" s="5">
        <v>150000000</v>
      </c>
      <c r="E166" s="76"/>
      <c r="F166" s="76"/>
      <c r="G166" s="76"/>
      <c r="H166" s="76">
        <f>D166</f>
        <v>150000000</v>
      </c>
      <c r="I166" s="76"/>
    </row>
    <row r="167" spans="2:9">
      <c r="B167" s="66" t="s">
        <v>23</v>
      </c>
      <c r="C167" s="32"/>
      <c r="D167" s="5">
        <v>250000000</v>
      </c>
      <c r="E167" s="76"/>
      <c r="F167" s="76"/>
      <c r="G167" s="76"/>
      <c r="H167" s="76">
        <f>D167</f>
        <v>250000000</v>
      </c>
      <c r="I167" s="76"/>
    </row>
    <row r="168" spans="2:9">
      <c r="B168" s="66" t="s">
        <v>24</v>
      </c>
      <c r="C168" s="32"/>
      <c r="D168" s="5">
        <v>130000000</v>
      </c>
      <c r="E168" s="76"/>
      <c r="F168" s="76"/>
      <c r="G168" s="76">
        <f>D168</f>
        <v>130000000</v>
      </c>
      <c r="H168" s="76"/>
      <c r="I168" s="76"/>
    </row>
    <row r="169" spans="2:9">
      <c r="B169" s="66" t="s">
        <v>25</v>
      </c>
      <c r="C169" s="32"/>
      <c r="D169" s="5">
        <v>180000000</v>
      </c>
      <c r="E169" s="76">
        <f>D169</f>
        <v>180000000</v>
      </c>
      <c r="F169" s="76"/>
      <c r="G169" s="76"/>
      <c r="H169" s="76"/>
      <c r="I169" s="76"/>
    </row>
    <row r="170" spans="2:9">
      <c r="B170" s="66" t="s">
        <v>26</v>
      </c>
      <c r="C170" s="32"/>
      <c r="D170" s="5">
        <v>90000000</v>
      </c>
      <c r="E170" s="76"/>
      <c r="F170" s="76">
        <f>D170</f>
        <v>90000000</v>
      </c>
      <c r="G170" s="76"/>
      <c r="H170" s="76"/>
      <c r="I170" s="76"/>
    </row>
    <row r="171" spans="2:9" ht="15.75" thickBot="1">
      <c r="B171" s="67" t="s">
        <v>49</v>
      </c>
      <c r="C171" s="32"/>
      <c r="D171" s="35">
        <v>350000000</v>
      </c>
      <c r="E171" s="77"/>
      <c r="F171" s="77"/>
      <c r="G171" s="77"/>
      <c r="H171" s="77"/>
      <c r="I171" s="77"/>
    </row>
    <row r="172" spans="2:9" ht="15.75" thickBot="1">
      <c r="C172" s="78" t="s">
        <v>61</v>
      </c>
      <c r="D172" s="79">
        <f>SUM(D166:D171)</f>
        <v>1150000000</v>
      </c>
      <c r="E172" s="79">
        <f t="shared" ref="E172:I172" si="63">SUM(E166:E171)</f>
        <v>180000000</v>
      </c>
      <c r="F172" s="79">
        <f t="shared" si="63"/>
        <v>90000000</v>
      </c>
      <c r="G172" s="79">
        <f t="shared" si="63"/>
        <v>130000000</v>
      </c>
      <c r="H172" s="79">
        <f t="shared" si="63"/>
        <v>400000000</v>
      </c>
      <c r="I172" s="79">
        <f t="shared" si="63"/>
        <v>0</v>
      </c>
    </row>
    <row r="177" spans="2:9" ht="15.75" thickBot="1">
      <c r="B177" s="100" t="s">
        <v>70</v>
      </c>
      <c r="C177" s="101"/>
      <c r="D177" s="98" t="s">
        <v>9</v>
      </c>
      <c r="E177" s="98" t="s">
        <v>10</v>
      </c>
      <c r="F177" s="98" t="s">
        <v>11</v>
      </c>
      <c r="G177" s="98" t="s">
        <v>12</v>
      </c>
      <c r="H177" s="98" t="s">
        <v>13</v>
      </c>
      <c r="I177" s="104" t="s">
        <v>81</v>
      </c>
    </row>
    <row r="178" spans="2:9">
      <c r="B178" s="65" t="s">
        <v>71</v>
      </c>
      <c r="C178" s="31"/>
      <c r="D178" s="99">
        <v>2</v>
      </c>
      <c r="E178" s="33">
        <v>2</v>
      </c>
      <c r="F178" s="33">
        <v>2</v>
      </c>
      <c r="G178" s="33">
        <v>4</v>
      </c>
      <c r="H178" s="33">
        <v>4</v>
      </c>
      <c r="I178" s="5">
        <v>290000</v>
      </c>
    </row>
    <row r="179" spans="2:9">
      <c r="B179" s="66" t="s">
        <v>72</v>
      </c>
      <c r="C179" s="63"/>
      <c r="D179" s="99">
        <v>2</v>
      </c>
      <c r="E179" s="33">
        <v>2</v>
      </c>
      <c r="F179" s="33">
        <v>2</v>
      </c>
      <c r="G179" s="33">
        <v>4</v>
      </c>
      <c r="H179" s="33">
        <v>4</v>
      </c>
      <c r="I179" s="5">
        <v>350000</v>
      </c>
    </row>
    <row r="180" spans="2:9">
      <c r="B180" s="66" t="s">
        <v>73</v>
      </c>
      <c r="C180" s="63"/>
      <c r="D180" s="99">
        <v>2</v>
      </c>
      <c r="E180" s="33">
        <v>2</v>
      </c>
      <c r="F180" s="33">
        <v>4</v>
      </c>
      <c r="G180" s="33">
        <v>4</v>
      </c>
      <c r="H180" s="33">
        <v>4</v>
      </c>
      <c r="I180" s="5">
        <v>270000</v>
      </c>
    </row>
    <row r="181" spans="2:9">
      <c r="B181" s="66" t="s">
        <v>74</v>
      </c>
      <c r="C181" s="63"/>
      <c r="D181" s="99">
        <v>4</v>
      </c>
      <c r="E181" s="33">
        <v>4</v>
      </c>
      <c r="F181" s="33">
        <v>4</v>
      </c>
      <c r="G181" s="33">
        <v>4</v>
      </c>
      <c r="H181" s="33">
        <v>4</v>
      </c>
      <c r="I181" s="5">
        <v>260000</v>
      </c>
    </row>
    <row r="182" spans="2:9">
      <c r="B182" s="66" t="s">
        <v>75</v>
      </c>
      <c r="C182" s="63"/>
      <c r="D182" s="99">
        <v>2</v>
      </c>
      <c r="E182" s="33">
        <v>4</v>
      </c>
      <c r="F182" s="33">
        <v>4</v>
      </c>
      <c r="G182" s="33">
        <v>4</v>
      </c>
      <c r="H182" s="33">
        <v>4</v>
      </c>
      <c r="I182" s="5">
        <v>240000</v>
      </c>
    </row>
    <row r="183" spans="2:9">
      <c r="B183" s="66" t="s">
        <v>76</v>
      </c>
      <c r="C183" s="63"/>
      <c r="D183" s="99">
        <v>6</v>
      </c>
      <c r="E183" s="33">
        <v>6</v>
      </c>
      <c r="F183" s="33">
        <v>6</v>
      </c>
      <c r="G183" s="33">
        <v>6</v>
      </c>
      <c r="H183" s="33">
        <v>6</v>
      </c>
      <c r="I183" s="5">
        <v>190000</v>
      </c>
    </row>
    <row r="184" spans="2:9" ht="15.75" thickBot="1">
      <c r="B184" s="102" t="s">
        <v>77</v>
      </c>
      <c r="C184" s="64"/>
      <c r="D184" s="99">
        <v>2</v>
      </c>
      <c r="E184" s="33">
        <v>2</v>
      </c>
      <c r="F184" s="33">
        <v>2</v>
      </c>
      <c r="G184" s="33">
        <v>2</v>
      </c>
      <c r="H184" s="33">
        <v>2</v>
      </c>
      <c r="I184" s="5">
        <v>550000</v>
      </c>
    </row>
    <row r="185" spans="2:9">
      <c r="B185" s="36"/>
      <c r="C185" s="32"/>
      <c r="D185" s="32"/>
      <c r="E185" s="32"/>
      <c r="F185" s="32"/>
      <c r="G185" s="32"/>
      <c r="H185" s="32"/>
      <c r="I185" s="37"/>
    </row>
    <row r="186" spans="2:9">
      <c r="B186" s="36"/>
      <c r="C186" s="32"/>
      <c r="D186" s="32"/>
      <c r="E186" s="32"/>
      <c r="F186" s="32"/>
      <c r="G186" s="32"/>
      <c r="H186" s="32"/>
      <c r="I186" s="37"/>
    </row>
    <row r="187" spans="2:9">
      <c r="B187" s="36" t="s">
        <v>87</v>
      </c>
      <c r="C187" s="32"/>
      <c r="D187" s="32"/>
      <c r="E187" s="32"/>
      <c r="F187" s="32"/>
      <c r="G187" s="32"/>
      <c r="H187" s="32"/>
      <c r="I187" s="37"/>
    </row>
    <row r="188" spans="2:9">
      <c r="B188" s="36" t="s">
        <v>88</v>
      </c>
      <c r="C188" s="32"/>
      <c r="D188" s="32"/>
      <c r="E188" s="32"/>
      <c r="F188" s="32"/>
      <c r="G188" s="32"/>
      <c r="H188" s="32"/>
      <c r="I188" s="37"/>
    </row>
    <row r="190" spans="2:9">
      <c r="B190" s="103"/>
      <c r="D190">
        <v>12.5</v>
      </c>
    </row>
    <row r="191" spans="2:9" ht="15.75" thickBot="1">
      <c r="B191" s="100" t="s">
        <v>80</v>
      </c>
      <c r="C191" s="101"/>
      <c r="D191" s="98" t="s">
        <v>82</v>
      </c>
      <c r="E191" s="98" t="s">
        <v>83</v>
      </c>
      <c r="F191" s="98" t="s">
        <v>84</v>
      </c>
      <c r="G191" s="98" t="s">
        <v>85</v>
      </c>
      <c r="H191" s="98" t="s">
        <v>86</v>
      </c>
    </row>
    <row r="192" spans="2:9">
      <c r="B192" s="65" t="s">
        <v>71</v>
      </c>
      <c r="C192" s="31"/>
      <c r="D192" s="107">
        <f>I178*($D$190/100)</f>
        <v>36250</v>
      </c>
      <c r="E192" s="5">
        <f>(E$109*D192)/D$109</f>
        <v>36647.772342675831</v>
      </c>
      <c r="F192" s="5">
        <f t="shared" ref="F192" si="64">(F$109*E192)/E$109</f>
        <v>37178.135466243613</v>
      </c>
      <c r="G192" s="5">
        <f t="shared" ref="G192:H192" si="65">(G$109*F192)/F$109</f>
        <v>44338.037634408611</v>
      </c>
      <c r="H192" s="5">
        <f t="shared" si="65"/>
        <v>44338.037634408611</v>
      </c>
    </row>
    <row r="193" spans="2:8">
      <c r="B193" s="66" t="s">
        <v>72</v>
      </c>
      <c r="C193" s="63"/>
      <c r="D193" s="107">
        <f t="shared" ref="D193:D196" si="66">I179*($D$190/100)</f>
        <v>43750</v>
      </c>
      <c r="E193" s="5">
        <f t="shared" ref="E193:F197" si="67">(E$109*D193)/D$109</f>
        <v>44230.070068746696</v>
      </c>
      <c r="F193" s="5">
        <f t="shared" si="67"/>
        <v>44870.163493742293</v>
      </c>
      <c r="G193" s="5">
        <f t="shared" ref="G193:H193" si="68">(G$109*F193)/F$109</f>
        <v>53511.424731182808</v>
      </c>
      <c r="H193" s="5">
        <f t="shared" si="68"/>
        <v>53511.424731182808</v>
      </c>
    </row>
    <row r="194" spans="2:8">
      <c r="B194" s="66" t="s">
        <v>73</v>
      </c>
      <c r="C194" s="63"/>
      <c r="D194" s="107">
        <f t="shared" si="66"/>
        <v>33750</v>
      </c>
      <c r="E194" s="5">
        <f t="shared" si="67"/>
        <v>34120.339767318881</v>
      </c>
      <c r="F194" s="5">
        <f t="shared" si="67"/>
        <v>34614.126123744056</v>
      </c>
      <c r="G194" s="5">
        <f t="shared" ref="G194:H194" si="69">(G$109*F194)/F$109</f>
        <v>41280.241935483878</v>
      </c>
      <c r="H194" s="5">
        <f t="shared" si="69"/>
        <v>41280.241935483878</v>
      </c>
    </row>
    <row r="195" spans="2:8">
      <c r="B195" s="66" t="s">
        <v>74</v>
      </c>
      <c r="C195" s="63"/>
      <c r="D195" s="107">
        <f t="shared" si="66"/>
        <v>32500</v>
      </c>
      <c r="E195" s="5">
        <f t="shared" si="67"/>
        <v>32856.623479640402</v>
      </c>
      <c r="F195" s="5">
        <f t="shared" si="67"/>
        <v>33332.121452494277</v>
      </c>
      <c r="G195" s="5">
        <f t="shared" ref="G195:H195" si="70">(G$109*F195)/F$109</f>
        <v>39751.34408602152</v>
      </c>
      <c r="H195" s="5">
        <f t="shared" si="70"/>
        <v>39751.34408602152</v>
      </c>
    </row>
    <row r="196" spans="2:8" ht="15.75" thickBot="1">
      <c r="B196" s="102" t="s">
        <v>75</v>
      </c>
      <c r="C196" s="64"/>
      <c r="D196" s="108">
        <f t="shared" si="66"/>
        <v>30000</v>
      </c>
      <c r="E196" s="35">
        <f t="shared" si="67"/>
        <v>30329.190904283445</v>
      </c>
      <c r="F196" s="35">
        <f t="shared" si="67"/>
        <v>30768.112109994712</v>
      </c>
      <c r="G196" s="35">
        <f t="shared" ref="G196:H197" si="71">(G$109*F196)/F$109</f>
        <v>36693.54838709678</v>
      </c>
      <c r="H196" s="35">
        <f t="shared" si="71"/>
        <v>36693.54838709678</v>
      </c>
    </row>
    <row r="197" spans="2:8" ht="15.75" thickBot="1">
      <c r="D197" s="109">
        <f>SUM(D192:D196)</f>
        <v>176250</v>
      </c>
      <c r="E197" s="110">
        <f t="shared" si="67"/>
        <v>178183.99656266527</v>
      </c>
      <c r="F197" s="110">
        <f t="shared" si="67"/>
        <v>180762.65864621897</v>
      </c>
      <c r="G197" s="110">
        <f t="shared" si="71"/>
        <v>215574.59677419363</v>
      </c>
      <c r="H197" s="111">
        <f t="shared" si="71"/>
        <v>215574.59677419363</v>
      </c>
    </row>
    <row r="200" spans="2:8" ht="15.75" thickBot="1">
      <c r="B200" s="103" t="s">
        <v>78</v>
      </c>
      <c r="D200" s="98" t="s">
        <v>9</v>
      </c>
      <c r="E200" s="98" t="s">
        <v>10</v>
      </c>
      <c r="F200" s="98" t="s">
        <v>11</v>
      </c>
      <c r="G200" s="98" t="s">
        <v>12</v>
      </c>
      <c r="H200" s="98" t="s">
        <v>13</v>
      </c>
    </row>
    <row r="201" spans="2:8">
      <c r="B201" s="65" t="s">
        <v>71</v>
      </c>
      <c r="C201" s="30"/>
      <c r="D201" s="5">
        <f>D178*($I178+D192)*12</f>
        <v>7830000</v>
      </c>
      <c r="E201" s="5">
        <f t="shared" ref="E201:H201" si="72">E178*($I178+E192)*12</f>
        <v>7839546.5362242199</v>
      </c>
      <c r="F201" s="5">
        <f t="shared" si="72"/>
        <v>7852275.2511898465</v>
      </c>
      <c r="G201" s="5">
        <f t="shared" si="72"/>
        <v>16048225.806451615</v>
      </c>
      <c r="H201" s="5">
        <f t="shared" si="72"/>
        <v>16048225.806451615</v>
      </c>
    </row>
    <row r="202" spans="2:8">
      <c r="B202" s="66" t="s">
        <v>72</v>
      </c>
      <c r="C202" s="32"/>
      <c r="D202" s="5">
        <f t="shared" ref="D202:H205" si="73">D179*($I179+D193)*12</f>
        <v>9450000</v>
      </c>
      <c r="E202" s="5">
        <f t="shared" si="73"/>
        <v>9461521.6816499196</v>
      </c>
      <c r="F202" s="5">
        <f t="shared" si="73"/>
        <v>9476883.9238498155</v>
      </c>
      <c r="G202" s="5">
        <f t="shared" si="73"/>
        <v>19368548.387096774</v>
      </c>
      <c r="H202" s="5">
        <f t="shared" si="73"/>
        <v>19368548.387096774</v>
      </c>
    </row>
    <row r="203" spans="2:8">
      <c r="B203" s="66" t="s">
        <v>73</v>
      </c>
      <c r="C203" s="32"/>
      <c r="D203" s="5">
        <f t="shared" si="73"/>
        <v>7290000</v>
      </c>
      <c r="E203" s="5">
        <f t="shared" si="73"/>
        <v>7298888.1544156522</v>
      </c>
      <c r="F203" s="5">
        <f t="shared" si="73"/>
        <v>14621478.053939715</v>
      </c>
      <c r="G203" s="5">
        <f t="shared" si="73"/>
        <v>14941451.612903226</v>
      </c>
      <c r="H203" s="5">
        <f t="shared" si="73"/>
        <v>14941451.612903226</v>
      </c>
    </row>
    <row r="204" spans="2:8">
      <c r="B204" s="66" t="s">
        <v>74</v>
      </c>
      <c r="C204" s="32"/>
      <c r="D204" s="5">
        <f t="shared" si="73"/>
        <v>14040000</v>
      </c>
      <c r="E204" s="5">
        <f t="shared" si="73"/>
        <v>14057117.92702274</v>
      </c>
      <c r="F204" s="5">
        <f t="shared" si="73"/>
        <v>14079941.829719726</v>
      </c>
      <c r="G204" s="5">
        <f t="shared" si="73"/>
        <v>14388064.516129034</v>
      </c>
      <c r="H204" s="5">
        <f t="shared" si="73"/>
        <v>14388064.516129034</v>
      </c>
    </row>
    <row r="205" spans="2:8">
      <c r="B205" s="66" t="s">
        <v>75</v>
      </c>
      <c r="C205" s="32"/>
      <c r="D205" s="5">
        <f t="shared" si="73"/>
        <v>6480000</v>
      </c>
      <c r="E205" s="5">
        <f t="shared" si="73"/>
        <v>12975801.163405605</v>
      </c>
      <c r="F205" s="5">
        <f t="shared" si="73"/>
        <v>12996869.381279744</v>
      </c>
      <c r="G205" s="5">
        <f t="shared" si="73"/>
        <v>13281290.322580647</v>
      </c>
      <c r="H205" s="5">
        <f t="shared" si="73"/>
        <v>13281290.322580647</v>
      </c>
    </row>
    <row r="206" spans="2:8">
      <c r="B206" s="66" t="s">
        <v>76</v>
      </c>
      <c r="C206" s="32"/>
      <c r="D206" s="5">
        <f>D183*$I183*12</f>
        <v>13680000</v>
      </c>
      <c r="E206" s="5">
        <f>E183*$I183*12</f>
        <v>13680000</v>
      </c>
      <c r="F206" s="5">
        <f>F183*$I183*12</f>
        <v>13680000</v>
      </c>
      <c r="G206" s="5">
        <f>G183*$I183*12</f>
        <v>13680000</v>
      </c>
      <c r="H206" s="5">
        <f>H183*$I183*12</f>
        <v>13680000</v>
      </c>
    </row>
    <row r="207" spans="2:8" ht="15.75" thickBot="1">
      <c r="B207" s="66" t="s">
        <v>77</v>
      </c>
      <c r="C207" s="32"/>
      <c r="D207" s="35">
        <f>D184*$I184*12</f>
        <v>13200000</v>
      </c>
      <c r="E207" s="35">
        <f>E184*$I184*12</f>
        <v>13200000</v>
      </c>
      <c r="F207" s="35">
        <f>F184*$I184*12</f>
        <v>13200000</v>
      </c>
      <c r="G207" s="35">
        <f>G184*$I184*12</f>
        <v>13200000</v>
      </c>
      <c r="H207" s="35">
        <f>H184*$I184*12</f>
        <v>13200000</v>
      </c>
    </row>
    <row r="208" spans="2:8" ht="15.75" thickBot="1">
      <c r="B208" s="84" t="s">
        <v>79</v>
      </c>
      <c r="C208" s="105"/>
      <c r="D208" s="106">
        <f>SUM(D201:D207)</f>
        <v>71970000</v>
      </c>
      <c r="E208" s="106">
        <f>SUM(E201:E207)</f>
        <v>78512875.462718129</v>
      </c>
      <c r="F208" s="106">
        <f t="shared" ref="F208:H208" si="74">SUM(F201:F207)</f>
        <v>85907448.439978838</v>
      </c>
      <c r="G208" s="106">
        <f t="shared" si="74"/>
        <v>104907580.6451613</v>
      </c>
      <c r="H208" s="85">
        <f t="shared" si="74"/>
        <v>104907580.6451613</v>
      </c>
    </row>
  </sheetData>
  <mergeCells count="36">
    <mergeCell ref="P67:R67"/>
    <mergeCell ref="P73:R73"/>
    <mergeCell ref="P79:R79"/>
    <mergeCell ref="P85:R85"/>
    <mergeCell ref="P91:R91"/>
    <mergeCell ref="J67:L67"/>
    <mergeCell ref="J73:L73"/>
    <mergeCell ref="J79:L79"/>
    <mergeCell ref="J85:L85"/>
    <mergeCell ref="J91:L91"/>
    <mergeCell ref="M67:O67"/>
    <mergeCell ref="M73:O73"/>
    <mergeCell ref="M79:O79"/>
    <mergeCell ref="M85:O85"/>
    <mergeCell ref="M91:O91"/>
    <mergeCell ref="D91:F91"/>
    <mergeCell ref="B98:F101"/>
    <mergeCell ref="G67:I67"/>
    <mergeCell ref="G73:I73"/>
    <mergeCell ref="G79:I79"/>
    <mergeCell ref="G85:I85"/>
    <mergeCell ref="G91:I91"/>
    <mergeCell ref="B73:C73"/>
    <mergeCell ref="B79:C79"/>
    <mergeCell ref="B85:C85"/>
    <mergeCell ref="B91:C91"/>
    <mergeCell ref="D67:F67"/>
    <mergeCell ref="D73:F73"/>
    <mergeCell ref="D79:F79"/>
    <mergeCell ref="D85:F85"/>
    <mergeCell ref="B67:C67"/>
    <mergeCell ref="B28:C28"/>
    <mergeCell ref="B35:C35"/>
    <mergeCell ref="B50:C50"/>
    <mergeCell ref="B42:C42"/>
    <mergeCell ref="B58:C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dcterms:created xsi:type="dcterms:W3CDTF">2009-07-04T22:26:30Z</dcterms:created>
  <dcterms:modified xsi:type="dcterms:W3CDTF">2009-07-05T04:11:46Z</dcterms:modified>
</cp:coreProperties>
</file>