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 tabRatio="736" activeTab="9"/>
  </bookViews>
  <sheets>
    <sheet name="FCN Puro" sheetId="1" r:id="rId1"/>
    <sheet name="FCN EN 70%" sheetId="4" r:id="rId2"/>
    <sheet name="FCN EO DDA 70%" sheetId="10" r:id="rId3"/>
    <sheet name="FCN EP DDA 70%" sheetId="8" r:id="rId4"/>
    <sheet name="FCN EN 40%" sheetId="14" r:id="rId5"/>
    <sheet name="FCN EO DDA 40%" sheetId="15" r:id="rId6"/>
    <sheet name="FCN EP DDA 40%" sheetId="16" r:id="rId7"/>
    <sheet name="FCN EN 70% SENS DDA " sheetId="12" r:id="rId8"/>
    <sheet name="FCN EO DDA SENS DDA 70%" sheetId="17" r:id="rId9"/>
    <sheet name="FCN EP DDA SENS DDA 70%" sheetId="18" r:id="rId10"/>
  </sheets>
  <calcPr calcId="125725"/>
</workbook>
</file>

<file path=xl/calcChain.xml><?xml version="1.0" encoding="utf-8"?>
<calcChain xmlns="http://schemas.openxmlformats.org/spreadsheetml/2006/main">
  <c r="C33" i="18"/>
  <c r="D46"/>
  <c r="E46"/>
  <c r="F46"/>
  <c r="G46"/>
  <c r="D47"/>
  <c r="E47"/>
  <c r="F47"/>
  <c r="G47"/>
  <c r="D48"/>
  <c r="E48"/>
  <c r="F48"/>
  <c r="G48"/>
  <c r="D49"/>
  <c r="E49"/>
  <c r="F49"/>
  <c r="G49"/>
  <c r="C47"/>
  <c r="C48"/>
  <c r="C49"/>
  <c r="C46"/>
  <c r="C72" s="1"/>
  <c r="D55"/>
  <c r="E55"/>
  <c r="F55"/>
  <c r="G55"/>
  <c r="D56"/>
  <c r="E56"/>
  <c r="F56"/>
  <c r="G56"/>
  <c r="D57"/>
  <c r="E57"/>
  <c r="F57"/>
  <c r="G57"/>
  <c r="D58"/>
  <c r="E58"/>
  <c r="F58"/>
  <c r="G58"/>
  <c r="C56"/>
  <c r="C57"/>
  <c r="C58"/>
  <c r="C55"/>
  <c r="G59"/>
  <c r="F59"/>
  <c r="E59"/>
  <c r="D59"/>
  <c r="C59"/>
  <c r="C329"/>
  <c r="H293"/>
  <c r="H304" s="1"/>
  <c r="G293"/>
  <c r="G304" s="1"/>
  <c r="F293"/>
  <c r="F304" s="1"/>
  <c r="E293"/>
  <c r="E304" s="1"/>
  <c r="D293"/>
  <c r="D304" s="1"/>
  <c r="H292"/>
  <c r="H303" s="1"/>
  <c r="G292"/>
  <c r="G303" s="1"/>
  <c r="F292"/>
  <c r="F303" s="1"/>
  <c r="E292"/>
  <c r="E303" s="1"/>
  <c r="D292"/>
  <c r="D303" s="1"/>
  <c r="H291"/>
  <c r="H302" s="1"/>
  <c r="G291"/>
  <c r="G302" s="1"/>
  <c r="F291"/>
  <c r="F302" s="1"/>
  <c r="E291"/>
  <c r="E302" s="1"/>
  <c r="D291"/>
  <c r="D302" s="1"/>
  <c r="H290"/>
  <c r="H301" s="1"/>
  <c r="G290"/>
  <c r="G301" s="1"/>
  <c r="F290"/>
  <c r="F301" s="1"/>
  <c r="E290"/>
  <c r="E301" s="1"/>
  <c r="D290"/>
  <c r="D301" s="1"/>
  <c r="H289"/>
  <c r="H300" s="1"/>
  <c r="G289"/>
  <c r="G300" s="1"/>
  <c r="F289"/>
  <c r="F300" s="1"/>
  <c r="E289"/>
  <c r="E300" s="1"/>
  <c r="D289"/>
  <c r="D300" s="1"/>
  <c r="H288"/>
  <c r="H299" s="1"/>
  <c r="G288"/>
  <c r="G294" s="1"/>
  <c r="F288"/>
  <c r="F299" s="1"/>
  <c r="E288"/>
  <c r="E294" s="1"/>
  <c r="D288"/>
  <c r="D299" s="1"/>
  <c r="H282"/>
  <c r="G282"/>
  <c r="F282"/>
  <c r="E282"/>
  <c r="I254"/>
  <c r="I253"/>
  <c r="I252"/>
  <c r="I251"/>
  <c r="I250"/>
  <c r="F247"/>
  <c r="H246"/>
  <c r="F246"/>
  <c r="I246" s="1"/>
  <c r="F245"/>
  <c r="H244"/>
  <c r="F244"/>
  <c r="I244" s="1"/>
  <c r="F243"/>
  <c r="H242"/>
  <c r="F242"/>
  <c r="I242" s="1"/>
  <c r="D225"/>
  <c r="D224"/>
  <c r="D223"/>
  <c r="D222"/>
  <c r="D221"/>
  <c r="D226" s="1"/>
  <c r="H217"/>
  <c r="H236" s="1"/>
  <c r="G217"/>
  <c r="G236" s="1"/>
  <c r="F217"/>
  <c r="F236" s="1"/>
  <c r="E217"/>
  <c r="E236" s="1"/>
  <c r="D217"/>
  <c r="D236" s="1"/>
  <c r="G216"/>
  <c r="G235" s="1"/>
  <c r="E216"/>
  <c r="E235" s="1"/>
  <c r="H215"/>
  <c r="G215"/>
  <c r="F215"/>
  <c r="D215"/>
  <c r="D234" s="1"/>
  <c r="H214"/>
  <c r="G214"/>
  <c r="F214"/>
  <c r="D214"/>
  <c r="D233" s="1"/>
  <c r="H213"/>
  <c r="G213"/>
  <c r="F213"/>
  <c r="D213"/>
  <c r="D232" s="1"/>
  <c r="H212"/>
  <c r="G212"/>
  <c r="F212"/>
  <c r="D212"/>
  <c r="D231" s="1"/>
  <c r="H211"/>
  <c r="G211"/>
  <c r="F211"/>
  <c r="D211"/>
  <c r="D230" s="1"/>
  <c r="H142"/>
  <c r="E215" s="1"/>
  <c r="H141"/>
  <c r="E214" s="1"/>
  <c r="H140"/>
  <c r="E213" s="1"/>
  <c r="H139"/>
  <c r="E212" s="1"/>
  <c r="H138"/>
  <c r="E211" s="1"/>
  <c r="F115"/>
  <c r="G115" s="1"/>
  <c r="H115" s="1"/>
  <c r="E115"/>
  <c r="F114"/>
  <c r="G114" s="1"/>
  <c r="H114" s="1"/>
  <c r="E114"/>
  <c r="F113"/>
  <c r="G113" s="1"/>
  <c r="H113" s="1"/>
  <c r="E113"/>
  <c r="F112"/>
  <c r="G112" s="1"/>
  <c r="H112" s="1"/>
  <c r="E112"/>
  <c r="F107"/>
  <c r="G107" s="1"/>
  <c r="H107" s="1"/>
  <c r="E107"/>
  <c r="F106"/>
  <c r="G106" s="1"/>
  <c r="H106" s="1"/>
  <c r="E106"/>
  <c r="F105"/>
  <c r="G105" s="1"/>
  <c r="H105" s="1"/>
  <c r="E105"/>
  <c r="F104"/>
  <c r="G104" s="1"/>
  <c r="H104" s="1"/>
  <c r="E104"/>
  <c r="F99"/>
  <c r="G99" s="1"/>
  <c r="H99" s="1"/>
  <c r="E99"/>
  <c r="F98"/>
  <c r="G98" s="1"/>
  <c r="H98" s="1"/>
  <c r="E98"/>
  <c r="F97"/>
  <c r="G97" s="1"/>
  <c r="H97" s="1"/>
  <c r="E97"/>
  <c r="F96"/>
  <c r="G96" s="1"/>
  <c r="H96" s="1"/>
  <c r="E96"/>
  <c r="F92"/>
  <c r="G92" s="1"/>
  <c r="H92" s="1"/>
  <c r="E92"/>
  <c r="F91"/>
  <c r="G91" s="1"/>
  <c r="H91" s="1"/>
  <c r="E91"/>
  <c r="F90"/>
  <c r="G90" s="1"/>
  <c r="H90" s="1"/>
  <c r="E90"/>
  <c r="F89"/>
  <c r="G89" s="1"/>
  <c r="H89" s="1"/>
  <c r="E89"/>
  <c r="F85"/>
  <c r="G85" s="1"/>
  <c r="H85" s="1"/>
  <c r="E85"/>
  <c r="F84"/>
  <c r="G84" s="1"/>
  <c r="H84" s="1"/>
  <c r="E84"/>
  <c r="F83"/>
  <c r="G83" s="1"/>
  <c r="H83" s="1"/>
  <c r="E83"/>
  <c r="F82"/>
  <c r="G82" s="1"/>
  <c r="H82" s="1"/>
  <c r="E82"/>
  <c r="C66"/>
  <c r="D66" s="1"/>
  <c r="D65"/>
  <c r="E65" s="1"/>
  <c r="C65"/>
  <c r="C64"/>
  <c r="D64" s="1"/>
  <c r="D63"/>
  <c r="D67" s="1"/>
  <c r="C63"/>
  <c r="C67" s="1"/>
  <c r="C74"/>
  <c r="D195" s="1"/>
  <c r="H24"/>
  <c r="F24"/>
  <c r="C33" i="17"/>
  <c r="D45"/>
  <c r="E45"/>
  <c r="F45"/>
  <c r="G45"/>
  <c r="D46"/>
  <c r="E46"/>
  <c r="F46"/>
  <c r="G46"/>
  <c r="D47"/>
  <c r="E47"/>
  <c r="F47"/>
  <c r="G47"/>
  <c r="D48"/>
  <c r="E48"/>
  <c r="F48"/>
  <c r="G48"/>
  <c r="C46"/>
  <c r="C72" s="1"/>
  <c r="D193" s="1"/>
  <c r="C47"/>
  <c r="C48"/>
  <c r="C74" s="1"/>
  <c r="D195" s="1"/>
  <c r="C45"/>
  <c r="D53"/>
  <c r="E53"/>
  <c r="F53"/>
  <c r="G53"/>
  <c r="D54"/>
  <c r="E54"/>
  <c r="F54"/>
  <c r="G54"/>
  <c r="D55"/>
  <c r="E55"/>
  <c r="F55"/>
  <c r="G55"/>
  <c r="D56"/>
  <c r="E56"/>
  <c r="F56"/>
  <c r="G56"/>
  <c r="C54"/>
  <c r="C55"/>
  <c r="C56"/>
  <c r="C53"/>
  <c r="G57"/>
  <c r="F57"/>
  <c r="E57"/>
  <c r="D57"/>
  <c r="C57"/>
  <c r="C330"/>
  <c r="H305"/>
  <c r="F305"/>
  <c r="D305"/>
  <c r="G304"/>
  <c r="E304"/>
  <c r="H303"/>
  <c r="F303"/>
  <c r="D303"/>
  <c r="G302"/>
  <c r="E302"/>
  <c r="H301"/>
  <c r="F301"/>
  <c r="D301"/>
  <c r="G300"/>
  <c r="E300"/>
  <c r="H294"/>
  <c r="G294"/>
  <c r="G305" s="1"/>
  <c r="F294"/>
  <c r="E294"/>
  <c r="E305" s="1"/>
  <c r="D294"/>
  <c r="H293"/>
  <c r="H304" s="1"/>
  <c r="G293"/>
  <c r="F293"/>
  <c r="F304" s="1"/>
  <c r="E293"/>
  <c r="D293"/>
  <c r="D304" s="1"/>
  <c r="H292"/>
  <c r="G292"/>
  <c r="G303" s="1"/>
  <c r="F292"/>
  <c r="E292"/>
  <c r="E303" s="1"/>
  <c r="D292"/>
  <c r="H291"/>
  <c r="H302" s="1"/>
  <c r="G291"/>
  <c r="F291"/>
  <c r="F302" s="1"/>
  <c r="E291"/>
  <c r="D291"/>
  <c r="D302" s="1"/>
  <c r="H290"/>
  <c r="G290"/>
  <c r="G301" s="1"/>
  <c r="F290"/>
  <c r="E290"/>
  <c r="E301" s="1"/>
  <c r="D290"/>
  <c r="H289"/>
  <c r="H295" s="1"/>
  <c r="I24" s="1"/>
  <c r="G289"/>
  <c r="G295" s="1"/>
  <c r="H24" s="1"/>
  <c r="F289"/>
  <c r="F295" s="1"/>
  <c r="G24" s="1"/>
  <c r="E289"/>
  <c r="E295" s="1"/>
  <c r="F24" s="1"/>
  <c r="D289"/>
  <c r="D295" s="1"/>
  <c r="D26" s="1"/>
  <c r="H283"/>
  <c r="G283"/>
  <c r="F283"/>
  <c r="E283"/>
  <c r="I255"/>
  <c r="I254"/>
  <c r="I253"/>
  <c r="I252"/>
  <c r="I251"/>
  <c r="F248"/>
  <c r="H247"/>
  <c r="F247"/>
  <c r="I247" s="1"/>
  <c r="F246"/>
  <c r="H245"/>
  <c r="F245"/>
  <c r="I245" s="1"/>
  <c r="F244"/>
  <c r="H243"/>
  <c r="F243"/>
  <c r="I243" s="1"/>
  <c r="D225"/>
  <c r="D224"/>
  <c r="D233" s="1"/>
  <c r="D223"/>
  <c r="D222"/>
  <c r="D226" s="1"/>
  <c r="D221"/>
  <c r="H217"/>
  <c r="H236" s="1"/>
  <c r="G217"/>
  <c r="G236" s="1"/>
  <c r="F217"/>
  <c r="F236" s="1"/>
  <c r="E217"/>
  <c r="E236" s="1"/>
  <c r="D217"/>
  <c r="D236" s="1"/>
  <c r="G216"/>
  <c r="G235" s="1"/>
  <c r="E216"/>
  <c r="E235" s="1"/>
  <c r="H215"/>
  <c r="G215"/>
  <c r="F215"/>
  <c r="E215"/>
  <c r="D215"/>
  <c r="D234" s="1"/>
  <c r="H214"/>
  <c r="G214"/>
  <c r="F214"/>
  <c r="E214"/>
  <c r="D214"/>
  <c r="H213"/>
  <c r="G213"/>
  <c r="F213"/>
  <c r="D213"/>
  <c r="D232" s="1"/>
  <c r="H212"/>
  <c r="G212"/>
  <c r="F212"/>
  <c r="E212"/>
  <c r="D212"/>
  <c r="D231" s="1"/>
  <c r="H211"/>
  <c r="G211"/>
  <c r="F211"/>
  <c r="D211"/>
  <c r="D230" s="1"/>
  <c r="H140"/>
  <c r="H139"/>
  <c r="E213" s="1"/>
  <c r="H138"/>
  <c r="H137"/>
  <c r="E211" s="1"/>
  <c r="E114"/>
  <c r="F114" s="1"/>
  <c r="G114" s="1"/>
  <c r="H114" s="1"/>
  <c r="E113"/>
  <c r="F113" s="1"/>
  <c r="G113" s="1"/>
  <c r="H113" s="1"/>
  <c r="E112"/>
  <c r="F112" s="1"/>
  <c r="G112" s="1"/>
  <c r="H112" s="1"/>
  <c r="E111"/>
  <c r="F111" s="1"/>
  <c r="G111" s="1"/>
  <c r="H111" s="1"/>
  <c r="E106"/>
  <c r="F106" s="1"/>
  <c r="G106" s="1"/>
  <c r="H106" s="1"/>
  <c r="E105"/>
  <c r="F105" s="1"/>
  <c r="G105" s="1"/>
  <c r="H105" s="1"/>
  <c r="E104"/>
  <c r="F104" s="1"/>
  <c r="G104" s="1"/>
  <c r="H104" s="1"/>
  <c r="E103"/>
  <c r="F103" s="1"/>
  <c r="G103" s="1"/>
  <c r="H103" s="1"/>
  <c r="E98"/>
  <c r="F98" s="1"/>
  <c r="G98" s="1"/>
  <c r="H98" s="1"/>
  <c r="E97"/>
  <c r="F97" s="1"/>
  <c r="G97" s="1"/>
  <c r="H97" s="1"/>
  <c r="E96"/>
  <c r="F96" s="1"/>
  <c r="G96" s="1"/>
  <c r="H96" s="1"/>
  <c r="E95"/>
  <c r="F95" s="1"/>
  <c r="G95" s="1"/>
  <c r="H95" s="1"/>
  <c r="E91"/>
  <c r="F91" s="1"/>
  <c r="G91" s="1"/>
  <c r="H91" s="1"/>
  <c r="E90"/>
  <c r="F90" s="1"/>
  <c r="G90" s="1"/>
  <c r="H90" s="1"/>
  <c r="E89"/>
  <c r="F89" s="1"/>
  <c r="G89" s="1"/>
  <c r="H89" s="1"/>
  <c r="E88"/>
  <c r="F88" s="1"/>
  <c r="G88" s="1"/>
  <c r="H88" s="1"/>
  <c r="E84"/>
  <c r="F84" s="1"/>
  <c r="G84" s="1"/>
  <c r="H84" s="1"/>
  <c r="E83"/>
  <c r="F83" s="1"/>
  <c r="G83" s="1"/>
  <c r="H83" s="1"/>
  <c r="E82"/>
  <c r="F82" s="1"/>
  <c r="G82" s="1"/>
  <c r="H82" s="1"/>
  <c r="E81"/>
  <c r="F81" s="1"/>
  <c r="G81" s="1"/>
  <c r="H81" s="1"/>
  <c r="C65"/>
  <c r="D65" s="1"/>
  <c r="E65" s="1"/>
  <c r="C64"/>
  <c r="D63"/>
  <c r="C63"/>
  <c r="C62"/>
  <c r="C321" i="16"/>
  <c r="H296"/>
  <c r="F296"/>
  <c r="D296"/>
  <c r="G295"/>
  <c r="E295"/>
  <c r="H294"/>
  <c r="F294"/>
  <c r="D294"/>
  <c r="G293"/>
  <c r="G297" s="1"/>
  <c r="E293"/>
  <c r="H292"/>
  <c r="F292"/>
  <c r="D292"/>
  <c r="G291"/>
  <c r="E291"/>
  <c r="E297" s="1"/>
  <c r="F286"/>
  <c r="H285"/>
  <c r="G285"/>
  <c r="G296" s="1"/>
  <c r="F285"/>
  <c r="E285"/>
  <c r="E296" s="1"/>
  <c r="D285"/>
  <c r="H284"/>
  <c r="H295" s="1"/>
  <c r="G284"/>
  <c r="F284"/>
  <c r="F295" s="1"/>
  <c r="E284"/>
  <c r="D284"/>
  <c r="D295" s="1"/>
  <c r="H283"/>
  <c r="G283"/>
  <c r="G294" s="1"/>
  <c r="F283"/>
  <c r="E283"/>
  <c r="E294" s="1"/>
  <c r="D283"/>
  <c r="H282"/>
  <c r="H293" s="1"/>
  <c r="G282"/>
  <c r="F282"/>
  <c r="F293" s="1"/>
  <c r="E282"/>
  <c r="D282"/>
  <c r="D293" s="1"/>
  <c r="H281"/>
  <c r="G281"/>
  <c r="G292" s="1"/>
  <c r="F281"/>
  <c r="E281"/>
  <c r="E292" s="1"/>
  <c r="D281"/>
  <c r="H280"/>
  <c r="H291" s="1"/>
  <c r="G280"/>
  <c r="G286" s="1"/>
  <c r="F280"/>
  <c r="F291" s="1"/>
  <c r="E280"/>
  <c r="E286" s="1"/>
  <c r="D280"/>
  <c r="D291" s="1"/>
  <c r="H274"/>
  <c r="G274"/>
  <c r="F274"/>
  <c r="E274"/>
  <c r="I246"/>
  <c r="I245"/>
  <c r="I244"/>
  <c r="I243"/>
  <c r="I242"/>
  <c r="H239"/>
  <c r="F239"/>
  <c r="I238"/>
  <c r="F238"/>
  <c r="H238" s="1"/>
  <c r="H237"/>
  <c r="F237"/>
  <c r="I236"/>
  <c r="F236"/>
  <c r="H236" s="1"/>
  <c r="H235"/>
  <c r="F235"/>
  <c r="I234"/>
  <c r="F234"/>
  <c r="H234" s="1"/>
  <c r="H228"/>
  <c r="F228"/>
  <c r="D228"/>
  <c r="D217"/>
  <c r="D226" s="1"/>
  <c r="D216"/>
  <c r="D215"/>
  <c r="D224" s="1"/>
  <c r="D214"/>
  <c r="D213"/>
  <c r="D218" s="1"/>
  <c r="H209"/>
  <c r="G209"/>
  <c r="F209"/>
  <c r="E209"/>
  <c r="D209"/>
  <c r="H208"/>
  <c r="H227" s="1"/>
  <c r="F208"/>
  <c r="F227" s="1"/>
  <c r="D208"/>
  <c r="D227" s="1"/>
  <c r="H207"/>
  <c r="G207"/>
  <c r="F207"/>
  <c r="E207"/>
  <c r="D207"/>
  <c r="H206"/>
  <c r="G206"/>
  <c r="F206"/>
  <c r="D206"/>
  <c r="D225" s="1"/>
  <c r="H205"/>
  <c r="G205"/>
  <c r="F205"/>
  <c r="E205"/>
  <c r="D205"/>
  <c r="H204"/>
  <c r="G204"/>
  <c r="F204"/>
  <c r="D204"/>
  <c r="D223" s="1"/>
  <c r="H203"/>
  <c r="G203"/>
  <c r="F203"/>
  <c r="E203"/>
  <c r="D203"/>
  <c r="H134"/>
  <c r="H133"/>
  <c r="E206" s="1"/>
  <c r="H132"/>
  <c r="H131"/>
  <c r="E204" s="1"/>
  <c r="H130"/>
  <c r="G107"/>
  <c r="H107" s="1"/>
  <c r="E107"/>
  <c r="F107" s="1"/>
  <c r="G106"/>
  <c r="H106" s="1"/>
  <c r="E106"/>
  <c r="F106" s="1"/>
  <c r="E105"/>
  <c r="F105" s="1"/>
  <c r="G105" s="1"/>
  <c r="H105" s="1"/>
  <c r="E104"/>
  <c r="F104" s="1"/>
  <c r="G104" s="1"/>
  <c r="H104" s="1"/>
  <c r="E99"/>
  <c r="F99" s="1"/>
  <c r="G99" s="1"/>
  <c r="H99" s="1"/>
  <c r="E98"/>
  <c r="F98" s="1"/>
  <c r="G98" s="1"/>
  <c r="H98" s="1"/>
  <c r="E97"/>
  <c r="F97" s="1"/>
  <c r="G97" s="1"/>
  <c r="H97" s="1"/>
  <c r="E96"/>
  <c r="F96" s="1"/>
  <c r="G96" s="1"/>
  <c r="H96" s="1"/>
  <c r="E91"/>
  <c r="F91" s="1"/>
  <c r="G91" s="1"/>
  <c r="H91" s="1"/>
  <c r="E90"/>
  <c r="F90" s="1"/>
  <c r="G90" s="1"/>
  <c r="H90" s="1"/>
  <c r="E89"/>
  <c r="F89" s="1"/>
  <c r="G89" s="1"/>
  <c r="H89" s="1"/>
  <c r="E88"/>
  <c r="F88" s="1"/>
  <c r="G88" s="1"/>
  <c r="H88" s="1"/>
  <c r="E84"/>
  <c r="F84" s="1"/>
  <c r="G84" s="1"/>
  <c r="H84" s="1"/>
  <c r="E83"/>
  <c r="F83" s="1"/>
  <c r="G83" s="1"/>
  <c r="H83" s="1"/>
  <c r="E82"/>
  <c r="F82" s="1"/>
  <c r="G82" s="1"/>
  <c r="H82" s="1"/>
  <c r="E81"/>
  <c r="F81" s="1"/>
  <c r="G81" s="1"/>
  <c r="H81" s="1"/>
  <c r="E77"/>
  <c r="F77" s="1"/>
  <c r="G77" s="1"/>
  <c r="H77" s="1"/>
  <c r="E76"/>
  <c r="F76" s="1"/>
  <c r="G76" s="1"/>
  <c r="H76" s="1"/>
  <c r="E75"/>
  <c r="F75" s="1"/>
  <c r="G75" s="1"/>
  <c r="H75" s="1"/>
  <c r="E74"/>
  <c r="F74" s="1"/>
  <c r="G74" s="1"/>
  <c r="H74" s="1"/>
  <c r="D58"/>
  <c r="E58" s="1"/>
  <c r="C58"/>
  <c r="C57"/>
  <c r="D57" s="1"/>
  <c r="D56"/>
  <c r="E56" s="1"/>
  <c r="C56"/>
  <c r="C55"/>
  <c r="D55" s="1"/>
  <c r="C49"/>
  <c r="C67" s="1"/>
  <c r="D188" s="1"/>
  <c r="C47"/>
  <c r="C65" s="1"/>
  <c r="D186" s="1"/>
  <c r="H24"/>
  <c r="G24"/>
  <c r="F24"/>
  <c r="C322" i="15"/>
  <c r="G297"/>
  <c r="E297"/>
  <c r="H296"/>
  <c r="F296"/>
  <c r="D296"/>
  <c r="G295"/>
  <c r="E295"/>
  <c r="H294"/>
  <c r="F294"/>
  <c r="D294"/>
  <c r="G293"/>
  <c r="E293"/>
  <c r="H292"/>
  <c r="F292"/>
  <c r="D292"/>
  <c r="H286"/>
  <c r="H297" s="1"/>
  <c r="G286"/>
  <c r="F286"/>
  <c r="F297" s="1"/>
  <c r="E286"/>
  <c r="D286"/>
  <c r="D297" s="1"/>
  <c r="H285"/>
  <c r="G285"/>
  <c r="G296" s="1"/>
  <c r="F285"/>
  <c r="E285"/>
  <c r="E296" s="1"/>
  <c r="D285"/>
  <c r="H284"/>
  <c r="H295" s="1"/>
  <c r="G284"/>
  <c r="F284"/>
  <c r="F295" s="1"/>
  <c r="E284"/>
  <c r="D284"/>
  <c r="D295" s="1"/>
  <c r="H283"/>
  <c r="G283"/>
  <c r="G294" s="1"/>
  <c r="F283"/>
  <c r="E283"/>
  <c r="E294" s="1"/>
  <c r="D283"/>
  <c r="H282"/>
  <c r="H293" s="1"/>
  <c r="G282"/>
  <c r="F282"/>
  <c r="F293" s="1"/>
  <c r="E282"/>
  <c r="D282"/>
  <c r="D293" s="1"/>
  <c r="H281"/>
  <c r="H287" s="1"/>
  <c r="G281"/>
  <c r="G292" s="1"/>
  <c r="G298" s="1"/>
  <c r="F281"/>
  <c r="F287" s="1"/>
  <c r="E281"/>
  <c r="E292" s="1"/>
  <c r="E298" s="1"/>
  <c r="D281"/>
  <c r="D287" s="1"/>
  <c r="H275"/>
  <c r="G275"/>
  <c r="F275"/>
  <c r="E275"/>
  <c r="I247"/>
  <c r="I246"/>
  <c r="I245"/>
  <c r="I244"/>
  <c r="I243"/>
  <c r="I240"/>
  <c r="D256" s="1"/>
  <c r="F240"/>
  <c r="H240" s="1"/>
  <c r="H239"/>
  <c r="F239"/>
  <c r="I238"/>
  <c r="H273" s="1"/>
  <c r="F238"/>
  <c r="H238" s="1"/>
  <c r="H237"/>
  <c r="F237"/>
  <c r="I236"/>
  <c r="F271" s="1"/>
  <c r="F236"/>
  <c r="H236" s="1"/>
  <c r="H235"/>
  <c r="F235"/>
  <c r="G228"/>
  <c r="E228"/>
  <c r="D217"/>
  <c r="D216"/>
  <c r="D225" s="1"/>
  <c r="D215"/>
  <c r="D214"/>
  <c r="D218" s="1"/>
  <c r="D213"/>
  <c r="H209"/>
  <c r="G209"/>
  <c r="F209"/>
  <c r="E209"/>
  <c r="D209"/>
  <c r="G208"/>
  <c r="G227" s="1"/>
  <c r="E208"/>
  <c r="E227" s="1"/>
  <c r="H207"/>
  <c r="G207"/>
  <c r="F207"/>
  <c r="E207"/>
  <c r="D207"/>
  <c r="D226" s="1"/>
  <c r="H206"/>
  <c r="G206"/>
  <c r="F206"/>
  <c r="E206"/>
  <c r="D206"/>
  <c r="H205"/>
  <c r="G205"/>
  <c r="F205"/>
  <c r="D205"/>
  <c r="D224" s="1"/>
  <c r="H204"/>
  <c r="G204"/>
  <c r="F204"/>
  <c r="E204"/>
  <c r="D204"/>
  <c r="H203"/>
  <c r="G203"/>
  <c r="F203"/>
  <c r="D203"/>
  <c r="D222" s="1"/>
  <c r="H132"/>
  <c r="H131"/>
  <c r="E205" s="1"/>
  <c r="H130"/>
  <c r="H129"/>
  <c r="E203" s="1"/>
  <c r="G106"/>
  <c r="H106" s="1"/>
  <c r="L142" s="1"/>
  <c r="E106"/>
  <c r="F106" s="1"/>
  <c r="E105"/>
  <c r="F105" s="1"/>
  <c r="G105" s="1"/>
  <c r="H105" s="1"/>
  <c r="E104"/>
  <c r="F104" s="1"/>
  <c r="G104" s="1"/>
  <c r="H104" s="1"/>
  <c r="E103"/>
  <c r="F103" s="1"/>
  <c r="G103" s="1"/>
  <c r="H103" s="1"/>
  <c r="E98"/>
  <c r="F98" s="1"/>
  <c r="G98" s="1"/>
  <c r="H98" s="1"/>
  <c r="E97"/>
  <c r="F97" s="1"/>
  <c r="G97" s="1"/>
  <c r="H97" s="1"/>
  <c r="E96"/>
  <c r="F96" s="1"/>
  <c r="G96" s="1"/>
  <c r="H96" s="1"/>
  <c r="E95"/>
  <c r="F95" s="1"/>
  <c r="G95" s="1"/>
  <c r="H95" s="1"/>
  <c r="E90"/>
  <c r="F90" s="1"/>
  <c r="G90" s="1"/>
  <c r="H90" s="1"/>
  <c r="E89"/>
  <c r="F89" s="1"/>
  <c r="G89" s="1"/>
  <c r="H89" s="1"/>
  <c r="E88"/>
  <c r="F88" s="1"/>
  <c r="G88" s="1"/>
  <c r="H88" s="1"/>
  <c r="E87"/>
  <c r="F87" s="1"/>
  <c r="G87" s="1"/>
  <c r="H87" s="1"/>
  <c r="E83"/>
  <c r="F83" s="1"/>
  <c r="G83" s="1"/>
  <c r="H83" s="1"/>
  <c r="E82"/>
  <c r="F82" s="1"/>
  <c r="G82" s="1"/>
  <c r="H82" s="1"/>
  <c r="E81"/>
  <c r="F81" s="1"/>
  <c r="G81" s="1"/>
  <c r="H81" s="1"/>
  <c r="E80"/>
  <c r="F80" s="1"/>
  <c r="G80" s="1"/>
  <c r="H80" s="1"/>
  <c r="E76"/>
  <c r="F76" s="1"/>
  <c r="G76" s="1"/>
  <c r="H76" s="1"/>
  <c r="E75"/>
  <c r="F75" s="1"/>
  <c r="G75" s="1"/>
  <c r="H75" s="1"/>
  <c r="E74"/>
  <c r="F74" s="1"/>
  <c r="G74" s="1"/>
  <c r="H74" s="1"/>
  <c r="E73"/>
  <c r="F73" s="1"/>
  <c r="G73" s="1"/>
  <c r="H73" s="1"/>
  <c r="D57"/>
  <c r="E57" s="1"/>
  <c r="C57"/>
  <c r="C56"/>
  <c r="D56" s="1"/>
  <c r="D55"/>
  <c r="E55" s="1"/>
  <c r="C55"/>
  <c r="C54"/>
  <c r="C58" s="1"/>
  <c r="C48"/>
  <c r="C66" s="1"/>
  <c r="D187" s="1"/>
  <c r="C46"/>
  <c r="C64" s="1"/>
  <c r="D185" s="1"/>
  <c r="D26"/>
  <c r="I24"/>
  <c r="G24"/>
  <c r="C307" i="14"/>
  <c r="H271"/>
  <c r="H282" s="1"/>
  <c r="G271"/>
  <c r="G282" s="1"/>
  <c r="F271"/>
  <c r="F282" s="1"/>
  <c r="E271"/>
  <c r="E282" s="1"/>
  <c r="D271"/>
  <c r="D282" s="1"/>
  <c r="H270"/>
  <c r="H281" s="1"/>
  <c r="G270"/>
  <c r="G281" s="1"/>
  <c r="F270"/>
  <c r="F281" s="1"/>
  <c r="E270"/>
  <c r="E281" s="1"/>
  <c r="D270"/>
  <c r="D281" s="1"/>
  <c r="H269"/>
  <c r="H280" s="1"/>
  <c r="G269"/>
  <c r="G280" s="1"/>
  <c r="F269"/>
  <c r="F280" s="1"/>
  <c r="E269"/>
  <c r="E280" s="1"/>
  <c r="D269"/>
  <c r="D280" s="1"/>
  <c r="H268"/>
  <c r="H279" s="1"/>
  <c r="G268"/>
  <c r="G279" s="1"/>
  <c r="F268"/>
  <c r="F279" s="1"/>
  <c r="E268"/>
  <c r="E279" s="1"/>
  <c r="D268"/>
  <c r="D279" s="1"/>
  <c r="H267"/>
  <c r="H278" s="1"/>
  <c r="G267"/>
  <c r="G278" s="1"/>
  <c r="F267"/>
  <c r="F278" s="1"/>
  <c r="E267"/>
  <c r="E278" s="1"/>
  <c r="D267"/>
  <c r="D278" s="1"/>
  <c r="H266"/>
  <c r="H277" s="1"/>
  <c r="G266"/>
  <c r="G272" s="1"/>
  <c r="F266"/>
  <c r="F277" s="1"/>
  <c r="E266"/>
  <c r="E272" s="1"/>
  <c r="D266"/>
  <c r="D277" s="1"/>
  <c r="H260"/>
  <c r="G260"/>
  <c r="F260"/>
  <c r="E260"/>
  <c r="I232"/>
  <c r="I231"/>
  <c r="I230"/>
  <c r="I229"/>
  <c r="I228"/>
  <c r="H225"/>
  <c r="F225"/>
  <c r="I225" s="1"/>
  <c r="F224"/>
  <c r="H224" s="1"/>
  <c r="H223"/>
  <c r="F223"/>
  <c r="I223" s="1"/>
  <c r="F222"/>
  <c r="H222" s="1"/>
  <c r="H221"/>
  <c r="F221"/>
  <c r="I221" s="1"/>
  <c r="F220"/>
  <c r="H220" s="1"/>
  <c r="D204"/>
  <c r="D203"/>
  <c r="D202"/>
  <c r="D201"/>
  <c r="D200"/>
  <c r="D205" s="1"/>
  <c r="H196"/>
  <c r="H215" s="1"/>
  <c r="G196"/>
  <c r="G215" s="1"/>
  <c r="F196"/>
  <c r="F215" s="1"/>
  <c r="E196"/>
  <c r="E215" s="1"/>
  <c r="D196"/>
  <c r="D215" s="1"/>
  <c r="H195"/>
  <c r="H214" s="1"/>
  <c r="F195"/>
  <c r="F214" s="1"/>
  <c r="D195"/>
  <c r="D214" s="1"/>
  <c r="H194"/>
  <c r="G194"/>
  <c r="F194"/>
  <c r="D194"/>
  <c r="D213" s="1"/>
  <c r="H193"/>
  <c r="G193"/>
  <c r="F193"/>
  <c r="D193"/>
  <c r="D212" s="1"/>
  <c r="H192"/>
  <c r="G192"/>
  <c r="F192"/>
  <c r="D192"/>
  <c r="D211" s="1"/>
  <c r="H191"/>
  <c r="G191"/>
  <c r="F191"/>
  <c r="D191"/>
  <c r="D210" s="1"/>
  <c r="H190"/>
  <c r="G190"/>
  <c r="F190"/>
  <c r="D190"/>
  <c r="D209" s="1"/>
  <c r="D216" s="1"/>
  <c r="D183" s="1"/>
  <c r="H122"/>
  <c r="E194" s="1"/>
  <c r="H121"/>
  <c r="E193" s="1"/>
  <c r="H120"/>
  <c r="E192" s="1"/>
  <c r="H119"/>
  <c r="E191" s="1"/>
  <c r="H118"/>
  <c r="E190" s="1"/>
  <c r="E95"/>
  <c r="F95" s="1"/>
  <c r="G95" s="1"/>
  <c r="H95" s="1"/>
  <c r="E94"/>
  <c r="F94" s="1"/>
  <c r="G94" s="1"/>
  <c r="H94" s="1"/>
  <c r="F93"/>
  <c r="G93" s="1"/>
  <c r="H93" s="1"/>
  <c r="E93"/>
  <c r="F92"/>
  <c r="G92" s="1"/>
  <c r="H92" s="1"/>
  <c r="E92"/>
  <c r="F87"/>
  <c r="G87" s="1"/>
  <c r="H87" s="1"/>
  <c r="E87"/>
  <c r="F86"/>
  <c r="G86" s="1"/>
  <c r="H86" s="1"/>
  <c r="E86"/>
  <c r="F85"/>
  <c r="G85" s="1"/>
  <c r="H85" s="1"/>
  <c r="E85"/>
  <c r="F84"/>
  <c r="G84" s="1"/>
  <c r="H84" s="1"/>
  <c r="E84"/>
  <c r="F79"/>
  <c r="G79" s="1"/>
  <c r="H79" s="1"/>
  <c r="E79"/>
  <c r="F78"/>
  <c r="G78" s="1"/>
  <c r="H78" s="1"/>
  <c r="E78"/>
  <c r="F77"/>
  <c r="G77" s="1"/>
  <c r="H77" s="1"/>
  <c r="E77"/>
  <c r="F76"/>
  <c r="G76" s="1"/>
  <c r="H76" s="1"/>
  <c r="E76"/>
  <c r="F72"/>
  <c r="G72" s="1"/>
  <c r="H72" s="1"/>
  <c r="E72"/>
  <c r="F71"/>
  <c r="G71" s="1"/>
  <c r="H71" s="1"/>
  <c r="E71"/>
  <c r="F70"/>
  <c r="G70" s="1"/>
  <c r="H70" s="1"/>
  <c r="E70"/>
  <c r="F69"/>
  <c r="G69" s="1"/>
  <c r="H69" s="1"/>
  <c r="E69"/>
  <c r="F65"/>
  <c r="G65" s="1"/>
  <c r="H65" s="1"/>
  <c r="E65"/>
  <c r="F64"/>
  <c r="G64" s="1"/>
  <c r="H64" s="1"/>
  <c r="E64"/>
  <c r="F63"/>
  <c r="G63" s="1"/>
  <c r="H63" s="1"/>
  <c r="E63"/>
  <c r="F62"/>
  <c r="G62" s="1"/>
  <c r="H62" s="1"/>
  <c r="E62"/>
  <c r="C54"/>
  <c r="D175" s="1"/>
  <c r="C52"/>
  <c r="D173" s="1"/>
  <c r="C47"/>
  <c r="C55" s="1"/>
  <c r="D176" s="1"/>
  <c r="D46"/>
  <c r="D54" s="1"/>
  <c r="E175" s="1"/>
  <c r="C46"/>
  <c r="C45"/>
  <c r="C53" s="1"/>
  <c r="D174" s="1"/>
  <c r="D44"/>
  <c r="C44"/>
  <c r="C48" s="1"/>
  <c r="H22"/>
  <c r="F22"/>
  <c r="E7"/>
  <c r="F220" i="4"/>
  <c r="H220"/>
  <c r="I220" s="1"/>
  <c r="F221"/>
  <c r="H221"/>
  <c r="I221" s="1"/>
  <c r="F222"/>
  <c r="H222" s="1"/>
  <c r="I222" s="1"/>
  <c r="F223"/>
  <c r="H223" s="1"/>
  <c r="I223" s="1"/>
  <c r="F224"/>
  <c r="H224"/>
  <c r="I224" s="1"/>
  <c r="F225"/>
  <c r="H225"/>
  <c r="I225" s="1"/>
  <c r="I228"/>
  <c r="C29" i="1"/>
  <c r="E66" i="18" l="1"/>
  <c r="D75"/>
  <c r="E196" s="1"/>
  <c r="O120"/>
  <c r="I120"/>
  <c r="R120"/>
  <c r="L120"/>
  <c r="F120"/>
  <c r="O129"/>
  <c r="I129"/>
  <c r="R129"/>
  <c r="L129"/>
  <c r="F129"/>
  <c r="R138"/>
  <c r="L138"/>
  <c r="O138"/>
  <c r="I138"/>
  <c r="F138"/>
  <c r="R147"/>
  <c r="L147"/>
  <c r="F147"/>
  <c r="O147"/>
  <c r="I147"/>
  <c r="O121"/>
  <c r="I121"/>
  <c r="R121"/>
  <c r="F121"/>
  <c r="L121"/>
  <c r="R130"/>
  <c r="L130"/>
  <c r="F130"/>
  <c r="O130"/>
  <c r="I130"/>
  <c r="R139"/>
  <c r="L139"/>
  <c r="O139"/>
  <c r="I139"/>
  <c r="F139"/>
  <c r="O148"/>
  <c r="I148"/>
  <c r="R148"/>
  <c r="L148"/>
  <c r="F148"/>
  <c r="R122"/>
  <c r="L122"/>
  <c r="F122"/>
  <c r="O122"/>
  <c r="I122"/>
  <c r="O131"/>
  <c r="I131"/>
  <c r="R131"/>
  <c r="L131"/>
  <c r="F131"/>
  <c r="R140"/>
  <c r="L140"/>
  <c r="O140"/>
  <c r="I140"/>
  <c r="F140"/>
  <c r="R149"/>
  <c r="L149"/>
  <c r="F149"/>
  <c r="O149"/>
  <c r="I149"/>
  <c r="O123"/>
  <c r="I123"/>
  <c r="L123"/>
  <c r="R123"/>
  <c r="F123"/>
  <c r="R132"/>
  <c r="L132"/>
  <c r="F132"/>
  <c r="O132"/>
  <c r="I132"/>
  <c r="R141"/>
  <c r="L141"/>
  <c r="O141"/>
  <c r="I141"/>
  <c r="F141"/>
  <c r="O150"/>
  <c r="I150"/>
  <c r="R150"/>
  <c r="L150"/>
  <c r="F150"/>
  <c r="R124"/>
  <c r="L124"/>
  <c r="F124"/>
  <c r="I124"/>
  <c r="O124"/>
  <c r="O133"/>
  <c r="I133"/>
  <c r="R133"/>
  <c r="L133"/>
  <c r="F133"/>
  <c r="R142"/>
  <c r="L142"/>
  <c r="O142"/>
  <c r="I142"/>
  <c r="F142"/>
  <c r="R151"/>
  <c r="L151"/>
  <c r="F151"/>
  <c r="O151"/>
  <c r="I151"/>
  <c r="D193"/>
  <c r="E64"/>
  <c r="D73"/>
  <c r="E194" s="1"/>
  <c r="F65"/>
  <c r="E74"/>
  <c r="F195" s="1"/>
  <c r="G277"/>
  <c r="E277"/>
  <c r="D258"/>
  <c r="H277"/>
  <c r="F277"/>
  <c r="D277"/>
  <c r="G258"/>
  <c r="G281"/>
  <c r="E281"/>
  <c r="E262"/>
  <c r="H281"/>
  <c r="F281"/>
  <c r="D281"/>
  <c r="D262"/>
  <c r="C73"/>
  <c r="D194" s="1"/>
  <c r="D74"/>
  <c r="E195" s="1"/>
  <c r="C75"/>
  <c r="D196" s="1"/>
  <c r="E63"/>
  <c r="I243"/>
  <c r="D305"/>
  <c r="F305"/>
  <c r="H305"/>
  <c r="G279"/>
  <c r="E279"/>
  <c r="D260"/>
  <c r="H279"/>
  <c r="F279"/>
  <c r="D279"/>
  <c r="F260"/>
  <c r="D216"/>
  <c r="D235" s="1"/>
  <c r="D237" s="1"/>
  <c r="F216"/>
  <c r="F235" s="1"/>
  <c r="H216"/>
  <c r="H235" s="1"/>
  <c r="H243"/>
  <c r="H245"/>
  <c r="I245" s="1"/>
  <c r="H247"/>
  <c r="I247" s="1"/>
  <c r="D294"/>
  <c r="D26" s="1"/>
  <c r="F294"/>
  <c r="G24" s="1"/>
  <c r="H294"/>
  <c r="I24" s="1"/>
  <c r="E299"/>
  <c r="E305" s="1"/>
  <c r="G299"/>
  <c r="G305" s="1"/>
  <c r="F65" i="17"/>
  <c r="E74"/>
  <c r="F195" s="1"/>
  <c r="H278"/>
  <c r="G278"/>
  <c r="D259"/>
  <c r="E278"/>
  <c r="G282"/>
  <c r="E263"/>
  <c r="G280"/>
  <c r="E280"/>
  <c r="D261"/>
  <c r="D216"/>
  <c r="D235" s="1"/>
  <c r="F216"/>
  <c r="F235" s="1"/>
  <c r="H216"/>
  <c r="H235" s="1"/>
  <c r="H244"/>
  <c r="I244" s="1"/>
  <c r="H246"/>
  <c r="I246" s="1"/>
  <c r="H248"/>
  <c r="I248" s="1"/>
  <c r="D300"/>
  <c r="D306" s="1"/>
  <c r="F300"/>
  <c r="F306" s="1"/>
  <c r="H300"/>
  <c r="H306" s="1"/>
  <c r="E306"/>
  <c r="G306"/>
  <c r="C66"/>
  <c r="D62"/>
  <c r="E63"/>
  <c r="D72"/>
  <c r="D64"/>
  <c r="C73"/>
  <c r="G65"/>
  <c r="G74" s="1"/>
  <c r="H195" s="1"/>
  <c r="F74"/>
  <c r="G195" s="1"/>
  <c r="R128"/>
  <c r="L128"/>
  <c r="F128"/>
  <c r="O128"/>
  <c r="I128"/>
  <c r="R146"/>
  <c r="L146"/>
  <c r="F146"/>
  <c r="O146"/>
  <c r="I146"/>
  <c r="O129"/>
  <c r="I129"/>
  <c r="R129"/>
  <c r="L129"/>
  <c r="F129"/>
  <c r="O147"/>
  <c r="I147"/>
  <c r="R147"/>
  <c r="L147"/>
  <c r="F147"/>
  <c r="R130"/>
  <c r="L130"/>
  <c r="F130"/>
  <c r="O130"/>
  <c r="I130"/>
  <c r="R148"/>
  <c r="L148"/>
  <c r="F148"/>
  <c r="O148"/>
  <c r="I148"/>
  <c r="O131"/>
  <c r="I131"/>
  <c r="R131"/>
  <c r="L131"/>
  <c r="F131"/>
  <c r="O149"/>
  <c r="I149"/>
  <c r="R149"/>
  <c r="L149"/>
  <c r="F149"/>
  <c r="R132"/>
  <c r="L132"/>
  <c r="F132"/>
  <c r="O132"/>
  <c r="I132"/>
  <c r="R150"/>
  <c r="L150"/>
  <c r="F150"/>
  <c r="O150"/>
  <c r="I150"/>
  <c r="D237"/>
  <c r="R119"/>
  <c r="L119"/>
  <c r="F119"/>
  <c r="O119"/>
  <c r="I119"/>
  <c r="O137"/>
  <c r="I137"/>
  <c r="F137"/>
  <c r="R137"/>
  <c r="L137"/>
  <c r="O120"/>
  <c r="I120"/>
  <c r="R120"/>
  <c r="L120"/>
  <c r="F120"/>
  <c r="O138"/>
  <c r="I138"/>
  <c r="F138"/>
  <c r="R138"/>
  <c r="L138"/>
  <c r="R121"/>
  <c r="L121"/>
  <c r="F121"/>
  <c r="O121"/>
  <c r="I121"/>
  <c r="O139"/>
  <c r="I139"/>
  <c r="F139"/>
  <c r="R139"/>
  <c r="L139"/>
  <c r="O122"/>
  <c r="I122"/>
  <c r="R122"/>
  <c r="L122"/>
  <c r="F122"/>
  <c r="O140"/>
  <c r="I140"/>
  <c r="F140"/>
  <c r="R140"/>
  <c r="L140"/>
  <c r="R123"/>
  <c r="L123"/>
  <c r="F123"/>
  <c r="O123"/>
  <c r="I123"/>
  <c r="R141"/>
  <c r="L141"/>
  <c r="F141"/>
  <c r="O141"/>
  <c r="I141"/>
  <c r="D27"/>
  <c r="D74"/>
  <c r="E195" s="1"/>
  <c r="G259"/>
  <c r="F261"/>
  <c r="D263"/>
  <c r="D278"/>
  <c r="F278"/>
  <c r="D280"/>
  <c r="F280"/>
  <c r="H280"/>
  <c r="D282"/>
  <c r="F282"/>
  <c r="H282"/>
  <c r="E282"/>
  <c r="E57" i="16"/>
  <c r="D48"/>
  <c r="D66" s="1"/>
  <c r="E187" s="1"/>
  <c r="F58"/>
  <c r="E49"/>
  <c r="E67" s="1"/>
  <c r="F188" s="1"/>
  <c r="O121"/>
  <c r="I121"/>
  <c r="L121"/>
  <c r="R121"/>
  <c r="F121"/>
  <c r="R139"/>
  <c r="L139"/>
  <c r="F139"/>
  <c r="O139"/>
  <c r="I139"/>
  <c r="R122"/>
  <c r="L122"/>
  <c r="F122"/>
  <c r="I122"/>
  <c r="O122"/>
  <c r="O140"/>
  <c r="I140"/>
  <c r="L140"/>
  <c r="R140"/>
  <c r="F140"/>
  <c r="O123"/>
  <c r="I123"/>
  <c r="R123"/>
  <c r="F123"/>
  <c r="L123"/>
  <c r="R141"/>
  <c r="L141"/>
  <c r="F141"/>
  <c r="I141"/>
  <c r="O141"/>
  <c r="R124"/>
  <c r="L124"/>
  <c r="F124"/>
  <c r="O124"/>
  <c r="I124"/>
  <c r="O142"/>
  <c r="I142"/>
  <c r="R142"/>
  <c r="F142"/>
  <c r="L142"/>
  <c r="O125"/>
  <c r="I125"/>
  <c r="L125"/>
  <c r="R125"/>
  <c r="F125"/>
  <c r="D59"/>
  <c r="E55"/>
  <c r="D46"/>
  <c r="F56"/>
  <c r="E47"/>
  <c r="E65" s="1"/>
  <c r="F186" s="1"/>
  <c r="O112"/>
  <c r="I112"/>
  <c r="R112"/>
  <c r="F112"/>
  <c r="L112"/>
  <c r="R130"/>
  <c r="L130"/>
  <c r="I130"/>
  <c r="F130"/>
  <c r="O130"/>
  <c r="R113"/>
  <c r="L113"/>
  <c r="F113"/>
  <c r="O113"/>
  <c r="I113"/>
  <c r="R131"/>
  <c r="L131"/>
  <c r="I131"/>
  <c r="F131"/>
  <c r="O131"/>
  <c r="O114"/>
  <c r="I114"/>
  <c r="L114"/>
  <c r="R114"/>
  <c r="F114"/>
  <c r="R132"/>
  <c r="L132"/>
  <c r="I132"/>
  <c r="F132"/>
  <c r="O132"/>
  <c r="R115"/>
  <c r="L115"/>
  <c r="F115"/>
  <c r="I115"/>
  <c r="O115"/>
  <c r="R133"/>
  <c r="L133"/>
  <c r="I133"/>
  <c r="F133"/>
  <c r="O133"/>
  <c r="O116"/>
  <c r="I116"/>
  <c r="R116"/>
  <c r="F116"/>
  <c r="L116"/>
  <c r="R134"/>
  <c r="L134"/>
  <c r="R143"/>
  <c r="L143"/>
  <c r="F143"/>
  <c r="E228"/>
  <c r="E208"/>
  <c r="E227" s="1"/>
  <c r="G228"/>
  <c r="G208"/>
  <c r="G227" s="1"/>
  <c r="G269"/>
  <c r="E269"/>
  <c r="D250"/>
  <c r="G271"/>
  <c r="E271"/>
  <c r="D252"/>
  <c r="G273"/>
  <c r="E273"/>
  <c r="E254"/>
  <c r="C59"/>
  <c r="O134"/>
  <c r="I143"/>
  <c r="G250"/>
  <c r="F252"/>
  <c r="F269"/>
  <c r="D271"/>
  <c r="H271"/>
  <c r="F273"/>
  <c r="C46"/>
  <c r="D47"/>
  <c r="D65" s="1"/>
  <c r="E186" s="1"/>
  <c r="C48"/>
  <c r="C66" s="1"/>
  <c r="D187" s="1"/>
  <c r="D49"/>
  <c r="D67" s="1"/>
  <c r="E188" s="1"/>
  <c r="F134"/>
  <c r="I134"/>
  <c r="O143"/>
  <c r="D222"/>
  <c r="D229" s="1"/>
  <c r="I235"/>
  <c r="I237"/>
  <c r="I239"/>
  <c r="D254"/>
  <c r="D269"/>
  <c r="H269"/>
  <c r="F271"/>
  <c r="D273"/>
  <c r="H273"/>
  <c r="D297"/>
  <c r="F297"/>
  <c r="H297"/>
  <c r="D286"/>
  <c r="D26" s="1"/>
  <c r="H286"/>
  <c r="I24" s="1"/>
  <c r="F55" i="15"/>
  <c r="E46"/>
  <c r="E64" s="1"/>
  <c r="F185" s="1"/>
  <c r="O111"/>
  <c r="I111"/>
  <c r="L111"/>
  <c r="R111"/>
  <c r="F111"/>
  <c r="R129"/>
  <c r="L129"/>
  <c r="O129"/>
  <c r="I129"/>
  <c r="F129"/>
  <c r="R112"/>
  <c r="L112"/>
  <c r="F112"/>
  <c r="I112"/>
  <c r="O112"/>
  <c r="R130"/>
  <c r="L130"/>
  <c r="O130"/>
  <c r="I130"/>
  <c r="F130"/>
  <c r="O113"/>
  <c r="I113"/>
  <c r="R113"/>
  <c r="F113"/>
  <c r="L113"/>
  <c r="R131"/>
  <c r="L131"/>
  <c r="O131"/>
  <c r="I131"/>
  <c r="F131"/>
  <c r="R114"/>
  <c r="L114"/>
  <c r="F114"/>
  <c r="O114"/>
  <c r="I114"/>
  <c r="R132"/>
  <c r="L132"/>
  <c r="O132"/>
  <c r="I132"/>
  <c r="F132"/>
  <c r="O115"/>
  <c r="I115"/>
  <c r="L115"/>
  <c r="R115"/>
  <c r="F115"/>
  <c r="O133"/>
  <c r="I133"/>
  <c r="L133"/>
  <c r="R133"/>
  <c r="F133"/>
  <c r="E56"/>
  <c r="D47"/>
  <c r="D65" s="1"/>
  <c r="E186" s="1"/>
  <c r="F57"/>
  <c r="E48"/>
  <c r="E66" s="1"/>
  <c r="F187" s="1"/>
  <c r="O120"/>
  <c r="I120"/>
  <c r="R120"/>
  <c r="F120"/>
  <c r="L120"/>
  <c r="O138"/>
  <c r="I138"/>
  <c r="R138"/>
  <c r="F138"/>
  <c r="L138"/>
  <c r="R121"/>
  <c r="L121"/>
  <c r="F121"/>
  <c r="O121"/>
  <c r="I121"/>
  <c r="R139"/>
  <c r="L139"/>
  <c r="F139"/>
  <c r="O139"/>
  <c r="I139"/>
  <c r="O122"/>
  <c r="I122"/>
  <c r="L122"/>
  <c r="R122"/>
  <c r="F122"/>
  <c r="O140"/>
  <c r="I140"/>
  <c r="L140"/>
  <c r="R140"/>
  <c r="F140"/>
  <c r="R123"/>
  <c r="L123"/>
  <c r="F123"/>
  <c r="I123"/>
  <c r="O123"/>
  <c r="R141"/>
  <c r="L141"/>
  <c r="F141"/>
  <c r="I141"/>
  <c r="O141"/>
  <c r="O124"/>
  <c r="I124"/>
  <c r="R124"/>
  <c r="F124"/>
  <c r="L124"/>
  <c r="D27"/>
  <c r="C45"/>
  <c r="D46"/>
  <c r="D64" s="1"/>
  <c r="E185" s="1"/>
  <c r="C47"/>
  <c r="C65" s="1"/>
  <c r="D186" s="1"/>
  <c r="D48"/>
  <c r="D66" s="1"/>
  <c r="E187" s="1"/>
  <c r="D54"/>
  <c r="D223"/>
  <c r="I235"/>
  <c r="I237"/>
  <c r="I239"/>
  <c r="D252"/>
  <c r="D254"/>
  <c r="D273"/>
  <c r="G287"/>
  <c r="H24" s="1"/>
  <c r="F298"/>
  <c r="O142"/>
  <c r="I142"/>
  <c r="D228"/>
  <c r="D208"/>
  <c r="D227" s="1"/>
  <c r="D229" s="1"/>
  <c r="F228"/>
  <c r="F208"/>
  <c r="F227" s="1"/>
  <c r="H228"/>
  <c r="H208"/>
  <c r="H227" s="1"/>
  <c r="G271"/>
  <c r="E271"/>
  <c r="H252"/>
  <c r="G273"/>
  <c r="E273"/>
  <c r="F142"/>
  <c r="R142"/>
  <c r="D271"/>
  <c r="H271"/>
  <c r="F273"/>
  <c r="D275"/>
  <c r="E287"/>
  <c r="F24" s="1"/>
  <c r="D298"/>
  <c r="H298"/>
  <c r="O100" i="14"/>
  <c r="I100"/>
  <c r="R100"/>
  <c r="F100"/>
  <c r="L100"/>
  <c r="R118"/>
  <c r="L118"/>
  <c r="O118"/>
  <c r="I118"/>
  <c r="F118"/>
  <c r="R127"/>
  <c r="L127"/>
  <c r="F127"/>
  <c r="O127"/>
  <c r="I127"/>
  <c r="R110"/>
  <c r="L110"/>
  <c r="F110"/>
  <c r="O110"/>
  <c r="I110"/>
  <c r="O128"/>
  <c r="I128"/>
  <c r="R128"/>
  <c r="L128"/>
  <c r="F128"/>
  <c r="O102"/>
  <c r="I102"/>
  <c r="R102"/>
  <c r="L102"/>
  <c r="F102"/>
  <c r="R120"/>
  <c r="L120"/>
  <c r="O120"/>
  <c r="I120"/>
  <c r="F120"/>
  <c r="R122"/>
  <c r="L122"/>
  <c r="O122"/>
  <c r="I122"/>
  <c r="F122"/>
  <c r="O109"/>
  <c r="I109"/>
  <c r="R109"/>
  <c r="L109"/>
  <c r="F109"/>
  <c r="R101"/>
  <c r="L101"/>
  <c r="F101"/>
  <c r="O101"/>
  <c r="I101"/>
  <c r="R119"/>
  <c r="L119"/>
  <c r="O119"/>
  <c r="I119"/>
  <c r="F119"/>
  <c r="O111"/>
  <c r="I111"/>
  <c r="R111"/>
  <c r="L111"/>
  <c r="F111"/>
  <c r="R129"/>
  <c r="L129"/>
  <c r="F129"/>
  <c r="O129"/>
  <c r="I129"/>
  <c r="R103"/>
  <c r="L103"/>
  <c r="F103"/>
  <c r="O103"/>
  <c r="I103"/>
  <c r="R112"/>
  <c r="L112"/>
  <c r="F112"/>
  <c r="O112"/>
  <c r="I112"/>
  <c r="R121"/>
  <c r="L121"/>
  <c r="O121"/>
  <c r="I121"/>
  <c r="F121"/>
  <c r="O130"/>
  <c r="I130"/>
  <c r="R130"/>
  <c r="L130"/>
  <c r="F130"/>
  <c r="O104"/>
  <c r="I104"/>
  <c r="R104"/>
  <c r="L104"/>
  <c r="F104"/>
  <c r="O113"/>
  <c r="I113"/>
  <c r="R113"/>
  <c r="L113"/>
  <c r="F113"/>
  <c r="R131"/>
  <c r="L131"/>
  <c r="F131"/>
  <c r="O131"/>
  <c r="I131"/>
  <c r="H258"/>
  <c r="F258"/>
  <c r="D258"/>
  <c r="D239"/>
  <c r="G258"/>
  <c r="E258"/>
  <c r="E44"/>
  <c r="D45"/>
  <c r="E46"/>
  <c r="D47"/>
  <c r="D52"/>
  <c r="D283"/>
  <c r="F283"/>
  <c r="H283"/>
  <c r="H256"/>
  <c r="F256"/>
  <c r="D256"/>
  <c r="D237"/>
  <c r="G256"/>
  <c r="E256"/>
  <c r="H237"/>
  <c r="D260"/>
  <c r="D241"/>
  <c r="D177"/>
  <c r="C56"/>
  <c r="I220"/>
  <c r="I222"/>
  <c r="I224"/>
  <c r="D272"/>
  <c r="D24" s="1"/>
  <c r="F272"/>
  <c r="G22" s="1"/>
  <c r="H272"/>
  <c r="I22" s="1"/>
  <c r="E277"/>
  <c r="E283" s="1"/>
  <c r="G277"/>
  <c r="G283" s="1"/>
  <c r="E195"/>
  <c r="E214" s="1"/>
  <c r="G195"/>
  <c r="G214" s="1"/>
  <c r="C321" i="12"/>
  <c r="D217"/>
  <c r="D216"/>
  <c r="D215"/>
  <c r="D214"/>
  <c r="D213"/>
  <c r="H209"/>
  <c r="H228" s="1"/>
  <c r="G209"/>
  <c r="G228" s="1"/>
  <c r="F209"/>
  <c r="F228" s="1"/>
  <c r="E209"/>
  <c r="E228" s="1"/>
  <c r="D209"/>
  <c r="D228" s="1"/>
  <c r="G208"/>
  <c r="G227" s="1"/>
  <c r="H207"/>
  <c r="G207"/>
  <c r="F207"/>
  <c r="D207"/>
  <c r="D226" s="1"/>
  <c r="H206"/>
  <c r="G206"/>
  <c r="F206"/>
  <c r="D206"/>
  <c r="H205"/>
  <c r="G205"/>
  <c r="F205"/>
  <c r="D205"/>
  <c r="D224" s="1"/>
  <c r="H204"/>
  <c r="G204"/>
  <c r="F204"/>
  <c r="D204"/>
  <c r="H203"/>
  <c r="G203"/>
  <c r="F203"/>
  <c r="D203"/>
  <c r="D222" s="1"/>
  <c r="H285"/>
  <c r="H296" s="1"/>
  <c r="G285"/>
  <c r="G296" s="1"/>
  <c r="F285"/>
  <c r="F296" s="1"/>
  <c r="E285"/>
  <c r="E296" s="1"/>
  <c r="D285"/>
  <c r="D296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H292" s="1"/>
  <c r="G281"/>
  <c r="G292" s="1"/>
  <c r="F281"/>
  <c r="F292" s="1"/>
  <c r="E281"/>
  <c r="E292" s="1"/>
  <c r="D281"/>
  <c r="D292" s="1"/>
  <c r="H280"/>
  <c r="G280"/>
  <c r="G291" s="1"/>
  <c r="F280"/>
  <c r="F291" s="1"/>
  <c r="E280"/>
  <c r="E291" s="1"/>
  <c r="D280"/>
  <c r="H274"/>
  <c r="G274"/>
  <c r="F274"/>
  <c r="E274"/>
  <c r="I246"/>
  <c r="I245"/>
  <c r="I244"/>
  <c r="I243"/>
  <c r="I242"/>
  <c r="F239"/>
  <c r="H239" s="1"/>
  <c r="F238"/>
  <c r="H238" s="1"/>
  <c r="F237"/>
  <c r="H237" s="1"/>
  <c r="F236"/>
  <c r="F235"/>
  <c r="H235" s="1"/>
  <c r="F234"/>
  <c r="H234" s="1"/>
  <c r="H134"/>
  <c r="E207" s="1"/>
  <c r="H133"/>
  <c r="E206" s="1"/>
  <c r="H132"/>
  <c r="E205" s="1"/>
  <c r="H131"/>
  <c r="E204" s="1"/>
  <c r="H130"/>
  <c r="E203" s="1"/>
  <c r="E107"/>
  <c r="F107" s="1"/>
  <c r="G107" s="1"/>
  <c r="H107" s="1"/>
  <c r="E106"/>
  <c r="F106" s="1"/>
  <c r="G106" s="1"/>
  <c r="H106" s="1"/>
  <c r="E105"/>
  <c r="F105" s="1"/>
  <c r="G105" s="1"/>
  <c r="H105" s="1"/>
  <c r="E104"/>
  <c r="F104" s="1"/>
  <c r="G104" s="1"/>
  <c r="H104" s="1"/>
  <c r="E99"/>
  <c r="F99" s="1"/>
  <c r="G99" s="1"/>
  <c r="H99" s="1"/>
  <c r="E98"/>
  <c r="F98" s="1"/>
  <c r="G98" s="1"/>
  <c r="H98" s="1"/>
  <c r="E97"/>
  <c r="F97" s="1"/>
  <c r="G97" s="1"/>
  <c r="H97" s="1"/>
  <c r="E96"/>
  <c r="F96" s="1"/>
  <c r="G96" s="1"/>
  <c r="H96" s="1"/>
  <c r="E91"/>
  <c r="F91" s="1"/>
  <c r="G91" s="1"/>
  <c r="H91" s="1"/>
  <c r="E90"/>
  <c r="F90" s="1"/>
  <c r="G90" s="1"/>
  <c r="H90" s="1"/>
  <c r="E89"/>
  <c r="F89" s="1"/>
  <c r="G89" s="1"/>
  <c r="H89" s="1"/>
  <c r="E88"/>
  <c r="F88" s="1"/>
  <c r="G88" s="1"/>
  <c r="H88" s="1"/>
  <c r="E84"/>
  <c r="F84" s="1"/>
  <c r="G84" s="1"/>
  <c r="H84" s="1"/>
  <c r="E83"/>
  <c r="F83" s="1"/>
  <c r="G83" s="1"/>
  <c r="H83" s="1"/>
  <c r="E82"/>
  <c r="F82" s="1"/>
  <c r="G82" s="1"/>
  <c r="H82" s="1"/>
  <c r="E81"/>
  <c r="F81" s="1"/>
  <c r="G81" s="1"/>
  <c r="H81" s="1"/>
  <c r="E77"/>
  <c r="F77" s="1"/>
  <c r="G77" s="1"/>
  <c r="H77" s="1"/>
  <c r="E76"/>
  <c r="F76" s="1"/>
  <c r="G76" s="1"/>
  <c r="H76" s="1"/>
  <c r="E75"/>
  <c r="F75" s="1"/>
  <c r="G75" s="1"/>
  <c r="H75" s="1"/>
  <c r="E74"/>
  <c r="F74" s="1"/>
  <c r="G74" s="1"/>
  <c r="H74" s="1"/>
  <c r="C58"/>
  <c r="D58" s="1"/>
  <c r="C57"/>
  <c r="D57" s="1"/>
  <c r="E57" s="1"/>
  <c r="C56"/>
  <c r="D56" s="1"/>
  <c r="C55"/>
  <c r="C322" i="10"/>
  <c r="H286"/>
  <c r="H297" s="1"/>
  <c r="G286"/>
  <c r="G297" s="1"/>
  <c r="F286"/>
  <c r="F297" s="1"/>
  <c r="E286"/>
  <c r="E297" s="1"/>
  <c r="D286"/>
  <c r="D297" s="1"/>
  <c r="H285"/>
  <c r="H296" s="1"/>
  <c r="G285"/>
  <c r="G296" s="1"/>
  <c r="F285"/>
  <c r="F296" s="1"/>
  <c r="E285"/>
  <c r="E296" s="1"/>
  <c r="D285"/>
  <c r="D296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G281"/>
  <c r="G292" s="1"/>
  <c r="F281"/>
  <c r="F292" s="1"/>
  <c r="E281"/>
  <c r="E292" s="1"/>
  <c r="D281"/>
  <c r="H275"/>
  <c r="G275"/>
  <c r="F275"/>
  <c r="E275"/>
  <c r="I247"/>
  <c r="I246"/>
  <c r="I245"/>
  <c r="I244"/>
  <c r="I243"/>
  <c r="F240"/>
  <c r="F239"/>
  <c r="H239" s="1"/>
  <c r="F238"/>
  <c r="H238" s="1"/>
  <c r="F237"/>
  <c r="H237" s="1"/>
  <c r="F236"/>
  <c r="F235"/>
  <c r="H235" s="1"/>
  <c r="D217"/>
  <c r="D216"/>
  <c r="D215"/>
  <c r="D214"/>
  <c r="D213"/>
  <c r="D218" s="1"/>
  <c r="H209"/>
  <c r="H228" s="1"/>
  <c r="G209"/>
  <c r="G208" s="1"/>
  <c r="G227" s="1"/>
  <c r="F209"/>
  <c r="F228" s="1"/>
  <c r="E209"/>
  <c r="E208" s="1"/>
  <c r="E227" s="1"/>
  <c r="D209"/>
  <c r="D228" s="1"/>
  <c r="H208"/>
  <c r="H227" s="1"/>
  <c r="F208"/>
  <c r="F227" s="1"/>
  <c r="D208"/>
  <c r="D227" s="1"/>
  <c r="H207"/>
  <c r="G207"/>
  <c r="F207"/>
  <c r="E207"/>
  <c r="D207"/>
  <c r="H206"/>
  <c r="G206"/>
  <c r="F206"/>
  <c r="D206"/>
  <c r="D225" s="1"/>
  <c r="H205"/>
  <c r="G205"/>
  <c r="F205"/>
  <c r="D205"/>
  <c r="H204"/>
  <c r="G204"/>
  <c r="F204"/>
  <c r="D204"/>
  <c r="D223" s="1"/>
  <c r="H203"/>
  <c r="G203"/>
  <c r="F203"/>
  <c r="D203"/>
  <c r="H132"/>
  <c r="E206" s="1"/>
  <c r="H131"/>
  <c r="E205" s="1"/>
  <c r="H130"/>
  <c r="E204" s="1"/>
  <c r="H129"/>
  <c r="E203" s="1"/>
  <c r="E106"/>
  <c r="F106" s="1"/>
  <c r="G106" s="1"/>
  <c r="H106" s="1"/>
  <c r="E105"/>
  <c r="F105" s="1"/>
  <c r="G105" s="1"/>
  <c r="H105" s="1"/>
  <c r="E104"/>
  <c r="F104" s="1"/>
  <c r="G104" s="1"/>
  <c r="H104" s="1"/>
  <c r="E103"/>
  <c r="F103" s="1"/>
  <c r="G103" s="1"/>
  <c r="H103" s="1"/>
  <c r="E98"/>
  <c r="F98" s="1"/>
  <c r="G98" s="1"/>
  <c r="H98" s="1"/>
  <c r="E97"/>
  <c r="F97" s="1"/>
  <c r="G97" s="1"/>
  <c r="H97" s="1"/>
  <c r="E96"/>
  <c r="F96" s="1"/>
  <c r="G96" s="1"/>
  <c r="H96" s="1"/>
  <c r="E95"/>
  <c r="F95" s="1"/>
  <c r="G95" s="1"/>
  <c r="H95" s="1"/>
  <c r="E90"/>
  <c r="F90" s="1"/>
  <c r="G90" s="1"/>
  <c r="H90" s="1"/>
  <c r="E89"/>
  <c r="F89" s="1"/>
  <c r="G89" s="1"/>
  <c r="H89" s="1"/>
  <c r="E88"/>
  <c r="F88" s="1"/>
  <c r="G88" s="1"/>
  <c r="H88" s="1"/>
  <c r="E87"/>
  <c r="F87" s="1"/>
  <c r="G87" s="1"/>
  <c r="H87" s="1"/>
  <c r="E83"/>
  <c r="F83" s="1"/>
  <c r="G83" s="1"/>
  <c r="H83" s="1"/>
  <c r="E82"/>
  <c r="F82" s="1"/>
  <c r="G82" s="1"/>
  <c r="H82" s="1"/>
  <c r="E81"/>
  <c r="F81" s="1"/>
  <c r="G81" s="1"/>
  <c r="H81" s="1"/>
  <c r="E80"/>
  <c r="F80" s="1"/>
  <c r="G80" s="1"/>
  <c r="H80" s="1"/>
  <c r="E76"/>
  <c r="F76" s="1"/>
  <c r="G76" s="1"/>
  <c r="H76" s="1"/>
  <c r="E75"/>
  <c r="F75" s="1"/>
  <c r="G75" s="1"/>
  <c r="H75" s="1"/>
  <c r="E74"/>
  <c r="F74" s="1"/>
  <c r="G74" s="1"/>
  <c r="H74" s="1"/>
  <c r="E73"/>
  <c r="F73" s="1"/>
  <c r="G73" s="1"/>
  <c r="H73" s="1"/>
  <c r="C57"/>
  <c r="D57" s="1"/>
  <c r="E57" s="1"/>
  <c r="C56"/>
  <c r="D56" s="1"/>
  <c r="E56" s="1"/>
  <c r="C55"/>
  <c r="D55" s="1"/>
  <c r="C54"/>
  <c r="C48"/>
  <c r="C66" s="1"/>
  <c r="D187" s="1"/>
  <c r="C47"/>
  <c r="C65" s="1"/>
  <c r="D186" s="1"/>
  <c r="C45"/>
  <c r="C63" s="1"/>
  <c r="C56" i="8"/>
  <c r="C47" s="1"/>
  <c r="C65" s="1"/>
  <c r="D186" s="1"/>
  <c r="C57"/>
  <c r="C48" s="1"/>
  <c r="C66" s="1"/>
  <c r="D187" s="1"/>
  <c r="C58"/>
  <c r="C49" s="1"/>
  <c r="C67" s="1"/>
  <c r="D188" s="1"/>
  <c r="C55"/>
  <c r="C46" s="1"/>
  <c r="C59"/>
  <c r="C321"/>
  <c r="D217"/>
  <c r="D216"/>
  <c r="D215"/>
  <c r="D214"/>
  <c r="D213"/>
  <c r="H209"/>
  <c r="H228" s="1"/>
  <c r="G209"/>
  <c r="G228" s="1"/>
  <c r="F209"/>
  <c r="F228" s="1"/>
  <c r="E209"/>
  <c r="E228" s="1"/>
  <c r="D209"/>
  <c r="D228" s="1"/>
  <c r="H207"/>
  <c r="G207"/>
  <c r="F207"/>
  <c r="D207"/>
  <c r="H206"/>
  <c r="G206"/>
  <c r="F206"/>
  <c r="D206"/>
  <c r="D225" s="1"/>
  <c r="H205"/>
  <c r="G205"/>
  <c r="F205"/>
  <c r="D205"/>
  <c r="D224" s="1"/>
  <c r="H204"/>
  <c r="G204"/>
  <c r="F204"/>
  <c r="D204"/>
  <c r="D223" s="1"/>
  <c r="H203"/>
  <c r="G203"/>
  <c r="F203"/>
  <c r="D203"/>
  <c r="D222" s="1"/>
  <c r="H285"/>
  <c r="H296" s="1"/>
  <c r="G285"/>
  <c r="G296" s="1"/>
  <c r="F285"/>
  <c r="F296" s="1"/>
  <c r="E285"/>
  <c r="E296" s="1"/>
  <c r="D285"/>
  <c r="D296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H292" s="1"/>
  <c r="G281"/>
  <c r="G292" s="1"/>
  <c r="F281"/>
  <c r="F292" s="1"/>
  <c r="E281"/>
  <c r="E292" s="1"/>
  <c r="D281"/>
  <c r="D292" s="1"/>
  <c r="H280"/>
  <c r="G280"/>
  <c r="G291" s="1"/>
  <c r="F280"/>
  <c r="E280"/>
  <c r="E291" s="1"/>
  <c r="D280"/>
  <c r="H274"/>
  <c r="G274"/>
  <c r="F274"/>
  <c r="E274"/>
  <c r="I246"/>
  <c r="I245"/>
  <c r="I244"/>
  <c r="I243"/>
  <c r="I242"/>
  <c r="F239"/>
  <c r="H239" s="1"/>
  <c r="F238"/>
  <c r="H238" s="1"/>
  <c r="F237"/>
  <c r="H237" s="1"/>
  <c r="F236"/>
  <c r="H236" s="1"/>
  <c r="F235"/>
  <c r="H235" s="1"/>
  <c r="F234"/>
  <c r="H234" s="1"/>
  <c r="H134"/>
  <c r="E207" s="1"/>
  <c r="H133"/>
  <c r="E206" s="1"/>
  <c r="H132"/>
  <c r="E205" s="1"/>
  <c r="H131"/>
  <c r="E204" s="1"/>
  <c r="H130"/>
  <c r="E203" s="1"/>
  <c r="E107"/>
  <c r="F107" s="1"/>
  <c r="G107" s="1"/>
  <c r="H107" s="1"/>
  <c r="O143" s="1"/>
  <c r="E106"/>
  <c r="F106" s="1"/>
  <c r="G106" s="1"/>
  <c r="H106" s="1"/>
  <c r="I134" s="1"/>
  <c r="E105"/>
  <c r="F105" s="1"/>
  <c r="G105" s="1"/>
  <c r="H105" s="1"/>
  <c r="L125" s="1"/>
  <c r="E104"/>
  <c r="F104" s="1"/>
  <c r="G104" s="1"/>
  <c r="H104" s="1"/>
  <c r="R116" s="1"/>
  <c r="E99"/>
  <c r="F99" s="1"/>
  <c r="G99" s="1"/>
  <c r="H99" s="1"/>
  <c r="R142" s="1"/>
  <c r="E98"/>
  <c r="F98" s="1"/>
  <c r="G98" s="1"/>
  <c r="H98" s="1"/>
  <c r="E97"/>
  <c r="F97" s="1"/>
  <c r="G97" s="1"/>
  <c r="H97" s="1"/>
  <c r="E96"/>
  <c r="F96" s="1"/>
  <c r="G96" s="1"/>
  <c r="H96" s="1"/>
  <c r="E91"/>
  <c r="F91" s="1"/>
  <c r="G91" s="1"/>
  <c r="H91" s="1"/>
  <c r="E90"/>
  <c r="F90" s="1"/>
  <c r="G90" s="1"/>
  <c r="H90" s="1"/>
  <c r="E89"/>
  <c r="F89" s="1"/>
  <c r="G89" s="1"/>
  <c r="H89" s="1"/>
  <c r="E88"/>
  <c r="F88" s="1"/>
  <c r="G88" s="1"/>
  <c r="H88" s="1"/>
  <c r="E84"/>
  <c r="F84" s="1"/>
  <c r="G84" s="1"/>
  <c r="H84" s="1"/>
  <c r="E83"/>
  <c r="F83" s="1"/>
  <c r="G83" s="1"/>
  <c r="H83" s="1"/>
  <c r="E82"/>
  <c r="F82" s="1"/>
  <c r="G82" s="1"/>
  <c r="H82" s="1"/>
  <c r="E81"/>
  <c r="F81" s="1"/>
  <c r="G81" s="1"/>
  <c r="H81" s="1"/>
  <c r="E77"/>
  <c r="F77" s="1"/>
  <c r="G77" s="1"/>
  <c r="H77" s="1"/>
  <c r="E76"/>
  <c r="F76" s="1"/>
  <c r="G76" s="1"/>
  <c r="H76" s="1"/>
  <c r="E75"/>
  <c r="F75" s="1"/>
  <c r="G75" s="1"/>
  <c r="H75" s="1"/>
  <c r="E74"/>
  <c r="F74" s="1"/>
  <c r="G74" s="1"/>
  <c r="H74" s="1"/>
  <c r="D282" i="18" l="1"/>
  <c r="D263"/>
  <c r="H280"/>
  <c r="F280"/>
  <c r="D280"/>
  <c r="D261"/>
  <c r="G280"/>
  <c r="E280"/>
  <c r="D204"/>
  <c r="E9"/>
  <c r="F63"/>
  <c r="E67"/>
  <c r="D72"/>
  <c r="D50"/>
  <c r="G65"/>
  <c r="G74" s="1"/>
  <c r="H195" s="1"/>
  <c r="F74"/>
  <c r="G195" s="1"/>
  <c r="F64"/>
  <c r="E73"/>
  <c r="F194" s="1"/>
  <c r="F66"/>
  <c r="E75"/>
  <c r="F196" s="1"/>
  <c r="C50"/>
  <c r="D197"/>
  <c r="O152"/>
  <c r="G164" s="1"/>
  <c r="L152"/>
  <c r="F164" s="1"/>
  <c r="F180" s="1"/>
  <c r="F188" s="1"/>
  <c r="F143"/>
  <c r="D163" s="1"/>
  <c r="D179" s="1"/>
  <c r="D187" s="1"/>
  <c r="O143"/>
  <c r="G163" s="1"/>
  <c r="G179" s="1"/>
  <c r="G187" s="1"/>
  <c r="R143"/>
  <c r="H163" s="1"/>
  <c r="H179" s="1"/>
  <c r="H187" s="1"/>
  <c r="L134"/>
  <c r="F162" s="1"/>
  <c r="F178" s="1"/>
  <c r="F186" s="1"/>
  <c r="I134"/>
  <c r="E162" s="1"/>
  <c r="E178" s="1"/>
  <c r="E186" s="1"/>
  <c r="F125"/>
  <c r="D161" s="1"/>
  <c r="R125"/>
  <c r="H161" s="1"/>
  <c r="O125"/>
  <c r="G161" s="1"/>
  <c r="D27"/>
  <c r="H278"/>
  <c r="F278"/>
  <c r="F283" s="1"/>
  <c r="D278"/>
  <c r="D259"/>
  <c r="D264" s="1"/>
  <c r="G278"/>
  <c r="G283" s="1"/>
  <c r="E278"/>
  <c r="E283" s="1"/>
  <c r="H259"/>
  <c r="I305"/>
  <c r="I25" s="1"/>
  <c r="D283"/>
  <c r="H283"/>
  <c r="C76"/>
  <c r="I152"/>
  <c r="E164" s="1"/>
  <c r="E180" s="1"/>
  <c r="E188" s="1"/>
  <c r="F152"/>
  <c r="D164" s="1"/>
  <c r="D180" s="1"/>
  <c r="D188" s="1"/>
  <c r="R152"/>
  <c r="H164" s="1"/>
  <c r="I143"/>
  <c r="E163" s="1"/>
  <c r="E179" s="1"/>
  <c r="E187" s="1"/>
  <c r="L143"/>
  <c r="F163" s="1"/>
  <c r="F179" s="1"/>
  <c r="F187" s="1"/>
  <c r="F134"/>
  <c r="D162" s="1"/>
  <c r="D178" s="1"/>
  <c r="D186" s="1"/>
  <c r="R134"/>
  <c r="H162" s="1"/>
  <c r="O134"/>
  <c r="G162" s="1"/>
  <c r="L125"/>
  <c r="F161" s="1"/>
  <c r="I125"/>
  <c r="E161" s="1"/>
  <c r="D283" i="17"/>
  <c r="D264"/>
  <c r="H279"/>
  <c r="H260"/>
  <c r="E279"/>
  <c r="D260"/>
  <c r="D279"/>
  <c r="G279"/>
  <c r="G284" s="1"/>
  <c r="F279"/>
  <c r="H281"/>
  <c r="H284" s="1"/>
  <c r="G281"/>
  <c r="D281"/>
  <c r="E281"/>
  <c r="D262"/>
  <c r="F281"/>
  <c r="I306"/>
  <c r="I25" s="1"/>
  <c r="D194"/>
  <c r="E193"/>
  <c r="C354"/>
  <c r="F345"/>
  <c r="D66"/>
  <c r="E62"/>
  <c r="F284"/>
  <c r="R142"/>
  <c r="H162" s="1"/>
  <c r="I142"/>
  <c r="E162" s="1"/>
  <c r="I124"/>
  <c r="E160" s="1"/>
  <c r="F124"/>
  <c r="D160" s="1"/>
  <c r="R124"/>
  <c r="H160" s="1"/>
  <c r="I151"/>
  <c r="E163" s="1"/>
  <c r="E179" s="1"/>
  <c r="E187" s="1"/>
  <c r="F151"/>
  <c r="D163" s="1"/>
  <c r="D179" s="1"/>
  <c r="D187" s="1"/>
  <c r="R151"/>
  <c r="H163" s="1"/>
  <c r="H179" s="1"/>
  <c r="H187" s="1"/>
  <c r="O133"/>
  <c r="G161" s="1"/>
  <c r="L133"/>
  <c r="F161" s="1"/>
  <c r="D29"/>
  <c r="C71"/>
  <c r="C49"/>
  <c r="D203"/>
  <c r="E9"/>
  <c r="E64"/>
  <c r="D73"/>
  <c r="F63"/>
  <c r="E72"/>
  <c r="D284"/>
  <c r="L142"/>
  <c r="F162" s="1"/>
  <c r="F142"/>
  <c r="D162" s="1"/>
  <c r="D178" s="1"/>
  <c r="D186" s="1"/>
  <c r="O142"/>
  <c r="G162" s="1"/>
  <c r="O124"/>
  <c r="G160" s="1"/>
  <c r="L124"/>
  <c r="F160" s="1"/>
  <c r="O151"/>
  <c r="G163" s="1"/>
  <c r="G179" s="1"/>
  <c r="G187" s="1"/>
  <c r="L151"/>
  <c r="F163" s="1"/>
  <c r="F179" s="1"/>
  <c r="F187" s="1"/>
  <c r="I133"/>
  <c r="E161" s="1"/>
  <c r="E177" s="1"/>
  <c r="E185" s="1"/>
  <c r="F133"/>
  <c r="D161" s="1"/>
  <c r="D177" s="1"/>
  <c r="D185" s="1"/>
  <c r="R133"/>
  <c r="H161" s="1"/>
  <c r="D223" i="12"/>
  <c r="D225"/>
  <c r="E208"/>
  <c r="E227" s="1"/>
  <c r="D218"/>
  <c r="C59"/>
  <c r="C46"/>
  <c r="C64" s="1"/>
  <c r="E297"/>
  <c r="G297"/>
  <c r="C48"/>
  <c r="C66" s="1"/>
  <c r="D187" s="1"/>
  <c r="I234"/>
  <c r="H236"/>
  <c r="I236" s="1"/>
  <c r="I238"/>
  <c r="D286"/>
  <c r="D26" s="1"/>
  <c r="D27" s="1"/>
  <c r="F286"/>
  <c r="G24" s="1"/>
  <c r="H286"/>
  <c r="I24" s="1"/>
  <c r="D291"/>
  <c r="D297" s="1"/>
  <c r="H291"/>
  <c r="H297" s="1"/>
  <c r="D55"/>
  <c r="D59" s="1"/>
  <c r="H272" i="16"/>
  <c r="F272"/>
  <c r="D272"/>
  <c r="D253"/>
  <c r="E272"/>
  <c r="G272"/>
  <c r="D196"/>
  <c r="E9"/>
  <c r="G56"/>
  <c r="G47" s="1"/>
  <c r="G65" s="1"/>
  <c r="H186" s="1"/>
  <c r="F47"/>
  <c r="F65" s="1"/>
  <c r="G186" s="1"/>
  <c r="F55"/>
  <c r="E46"/>
  <c r="E59"/>
  <c r="G58"/>
  <c r="G49" s="1"/>
  <c r="G67" s="1"/>
  <c r="H188" s="1"/>
  <c r="F49"/>
  <c r="F67" s="1"/>
  <c r="G188" s="1"/>
  <c r="F57"/>
  <c r="E48"/>
  <c r="E66" s="1"/>
  <c r="F187" s="1"/>
  <c r="I297"/>
  <c r="I25" s="1"/>
  <c r="F135"/>
  <c r="D155" s="1"/>
  <c r="D171" s="1"/>
  <c r="D179" s="1"/>
  <c r="L135"/>
  <c r="F155" s="1"/>
  <c r="F171" s="1"/>
  <c r="F179" s="1"/>
  <c r="L117"/>
  <c r="F153" s="1"/>
  <c r="R117"/>
  <c r="H153" s="1"/>
  <c r="O117"/>
  <c r="G153" s="1"/>
  <c r="O144"/>
  <c r="G156" s="1"/>
  <c r="G172" s="1"/>
  <c r="G180" s="1"/>
  <c r="L144"/>
  <c r="F156" s="1"/>
  <c r="F172" s="1"/>
  <c r="F180" s="1"/>
  <c r="F126"/>
  <c r="D154" s="1"/>
  <c r="D170" s="1"/>
  <c r="D178" s="1"/>
  <c r="L126"/>
  <c r="F154" s="1"/>
  <c r="F170" s="1"/>
  <c r="F178" s="1"/>
  <c r="O126"/>
  <c r="G154" s="1"/>
  <c r="G170" s="1"/>
  <c r="G178" s="1"/>
  <c r="D27"/>
  <c r="D29" s="1"/>
  <c r="D274"/>
  <c r="D255"/>
  <c r="H270"/>
  <c r="H275" s="1"/>
  <c r="F270"/>
  <c r="F275" s="1"/>
  <c r="D270"/>
  <c r="D251"/>
  <c r="D256" s="1"/>
  <c r="G270"/>
  <c r="G275" s="1"/>
  <c r="H251"/>
  <c r="E270"/>
  <c r="C64"/>
  <c r="C50"/>
  <c r="D64"/>
  <c r="D50"/>
  <c r="D275"/>
  <c r="E275"/>
  <c r="O135"/>
  <c r="G155" s="1"/>
  <c r="I135"/>
  <c r="E155" s="1"/>
  <c r="E171" s="1"/>
  <c r="E179" s="1"/>
  <c r="R135"/>
  <c r="H155" s="1"/>
  <c r="F117"/>
  <c r="D153" s="1"/>
  <c r="I117"/>
  <c r="E153" s="1"/>
  <c r="I144"/>
  <c r="E156" s="1"/>
  <c r="E172" s="1"/>
  <c r="E180" s="1"/>
  <c r="F144"/>
  <c r="D156" s="1"/>
  <c r="D172" s="1"/>
  <c r="D180" s="1"/>
  <c r="R144"/>
  <c r="H156" s="1"/>
  <c r="H172" s="1"/>
  <c r="H180" s="1"/>
  <c r="R126"/>
  <c r="H154" s="1"/>
  <c r="H170" s="1"/>
  <c r="H178" s="1"/>
  <c r="I126"/>
  <c r="E154" s="1"/>
  <c r="E170" s="1"/>
  <c r="E178" s="1"/>
  <c r="D195" i="15"/>
  <c r="E9"/>
  <c r="H274"/>
  <c r="F274"/>
  <c r="D274"/>
  <c r="D255"/>
  <c r="E274"/>
  <c r="E255"/>
  <c r="G274"/>
  <c r="H270"/>
  <c r="F270"/>
  <c r="D270"/>
  <c r="G251"/>
  <c r="E270"/>
  <c r="D251"/>
  <c r="G270"/>
  <c r="E54"/>
  <c r="D45"/>
  <c r="D58"/>
  <c r="C63"/>
  <c r="C49"/>
  <c r="G57"/>
  <c r="G48" s="1"/>
  <c r="G66" s="1"/>
  <c r="H187" s="1"/>
  <c r="F48"/>
  <c r="F66" s="1"/>
  <c r="G187" s="1"/>
  <c r="F56"/>
  <c r="E47"/>
  <c r="E65" s="1"/>
  <c r="F186" s="1"/>
  <c r="G55"/>
  <c r="G46" s="1"/>
  <c r="G64" s="1"/>
  <c r="H185" s="1"/>
  <c r="F46"/>
  <c r="F64" s="1"/>
  <c r="G185" s="1"/>
  <c r="F143"/>
  <c r="D155" s="1"/>
  <c r="D171" s="1"/>
  <c r="D179" s="1"/>
  <c r="I143"/>
  <c r="E155" s="1"/>
  <c r="E171" s="1"/>
  <c r="E179" s="1"/>
  <c r="L125"/>
  <c r="F153" s="1"/>
  <c r="F169" s="1"/>
  <c r="F177" s="1"/>
  <c r="R125"/>
  <c r="H153" s="1"/>
  <c r="H169" s="1"/>
  <c r="H177" s="1"/>
  <c r="O125"/>
  <c r="G153" s="1"/>
  <c r="G169" s="1"/>
  <c r="G177" s="1"/>
  <c r="I134"/>
  <c r="E154" s="1"/>
  <c r="E170" s="1"/>
  <c r="E178" s="1"/>
  <c r="L134"/>
  <c r="F154" s="1"/>
  <c r="F170" s="1"/>
  <c r="F178" s="1"/>
  <c r="F116"/>
  <c r="D152" s="1"/>
  <c r="L116"/>
  <c r="F152" s="1"/>
  <c r="O116"/>
  <c r="G152" s="1"/>
  <c r="H272"/>
  <c r="F272"/>
  <c r="D272"/>
  <c r="F253"/>
  <c r="G272"/>
  <c r="D253"/>
  <c r="E272"/>
  <c r="C346"/>
  <c r="F337"/>
  <c r="I298"/>
  <c r="I25" s="1"/>
  <c r="D29"/>
  <c r="L143"/>
  <c r="F155" s="1"/>
  <c r="F171" s="1"/>
  <c r="F179" s="1"/>
  <c r="R143"/>
  <c r="H155" s="1"/>
  <c r="H171" s="1"/>
  <c r="H179" s="1"/>
  <c r="O143"/>
  <c r="G155" s="1"/>
  <c r="G171" s="1"/>
  <c r="G179" s="1"/>
  <c r="F125"/>
  <c r="D153" s="1"/>
  <c r="D169" s="1"/>
  <c r="D177" s="1"/>
  <c r="I125"/>
  <c r="E153" s="1"/>
  <c r="E169" s="1"/>
  <c r="E177" s="1"/>
  <c r="F134"/>
  <c r="D154" s="1"/>
  <c r="D170" s="1"/>
  <c r="D178" s="1"/>
  <c r="O134"/>
  <c r="G154" s="1"/>
  <c r="R134"/>
  <c r="H154" s="1"/>
  <c r="R116"/>
  <c r="H152" s="1"/>
  <c r="I116"/>
  <c r="E152" s="1"/>
  <c r="D25" i="14"/>
  <c r="D27" s="1"/>
  <c r="G257"/>
  <c r="E257"/>
  <c r="D238"/>
  <c r="H257"/>
  <c r="F257"/>
  <c r="D257"/>
  <c r="F238"/>
  <c r="D182"/>
  <c r="E10"/>
  <c r="D55"/>
  <c r="E176" s="1"/>
  <c r="E47"/>
  <c r="D53"/>
  <c r="E174" s="1"/>
  <c r="E45"/>
  <c r="L114"/>
  <c r="F142" s="1"/>
  <c r="I114"/>
  <c r="E142" s="1"/>
  <c r="E158" s="1"/>
  <c r="E166" s="1"/>
  <c r="D48"/>
  <c r="I132"/>
  <c r="E144" s="1"/>
  <c r="E160" s="1"/>
  <c r="E168" s="1"/>
  <c r="F132"/>
  <c r="D144" s="1"/>
  <c r="D160" s="1"/>
  <c r="D168" s="1"/>
  <c r="R132"/>
  <c r="H144" s="1"/>
  <c r="I123"/>
  <c r="E143" s="1"/>
  <c r="E159" s="1"/>
  <c r="E167" s="1"/>
  <c r="L123"/>
  <c r="F143" s="1"/>
  <c r="F159" s="1"/>
  <c r="F167" s="1"/>
  <c r="L105"/>
  <c r="F141" s="1"/>
  <c r="R105"/>
  <c r="H141" s="1"/>
  <c r="O105"/>
  <c r="G141" s="1"/>
  <c r="G259"/>
  <c r="E259"/>
  <c r="E240"/>
  <c r="H259"/>
  <c r="F259"/>
  <c r="D259"/>
  <c r="D240"/>
  <c r="G255"/>
  <c r="E255"/>
  <c r="E261" s="1"/>
  <c r="D236"/>
  <c r="H255"/>
  <c r="H261" s="1"/>
  <c r="F255"/>
  <c r="D255"/>
  <c r="D261" s="1"/>
  <c r="G236"/>
  <c r="D288"/>
  <c r="D290" s="1"/>
  <c r="E4"/>
  <c r="E6" s="1"/>
  <c r="E173"/>
  <c r="E177" s="1"/>
  <c r="D56"/>
  <c r="F4" s="1"/>
  <c r="F6" s="1"/>
  <c r="E54"/>
  <c r="F175" s="1"/>
  <c r="F46"/>
  <c r="E52"/>
  <c r="F44"/>
  <c r="E48"/>
  <c r="I283"/>
  <c r="I23" s="1"/>
  <c r="F114"/>
  <c r="D142" s="1"/>
  <c r="D158" s="1"/>
  <c r="D166" s="1"/>
  <c r="R114"/>
  <c r="H142" s="1"/>
  <c r="O114"/>
  <c r="G142" s="1"/>
  <c r="O132"/>
  <c r="G144" s="1"/>
  <c r="L132"/>
  <c r="F144" s="1"/>
  <c r="F160" s="1"/>
  <c r="F168" s="1"/>
  <c r="F123"/>
  <c r="D143" s="1"/>
  <c r="D159" s="1"/>
  <c r="D167" s="1"/>
  <c r="O123"/>
  <c r="G143" s="1"/>
  <c r="G159" s="1"/>
  <c r="G167" s="1"/>
  <c r="R123"/>
  <c r="H143" s="1"/>
  <c r="F105"/>
  <c r="D141" s="1"/>
  <c r="I105"/>
  <c r="E141" s="1"/>
  <c r="F208" i="8"/>
  <c r="F227" s="1"/>
  <c r="D208"/>
  <c r="D227" s="1"/>
  <c r="H208"/>
  <c r="H227" s="1"/>
  <c r="D218"/>
  <c r="I235"/>
  <c r="F270" s="1"/>
  <c r="I237"/>
  <c r="H272" s="1"/>
  <c r="I239"/>
  <c r="D255" s="1"/>
  <c r="D286"/>
  <c r="D26" s="1"/>
  <c r="F286"/>
  <c r="G24" s="1"/>
  <c r="H286"/>
  <c r="I24" s="1"/>
  <c r="E286"/>
  <c r="F24" s="1"/>
  <c r="F291"/>
  <c r="F297" s="1"/>
  <c r="D291"/>
  <c r="D297" s="1"/>
  <c r="H291"/>
  <c r="H297" s="1"/>
  <c r="D226"/>
  <c r="D229" s="1"/>
  <c r="C64"/>
  <c r="D185" s="1"/>
  <c r="C50"/>
  <c r="D58"/>
  <c r="D49" s="1"/>
  <c r="D56"/>
  <c r="E56" s="1"/>
  <c r="D55"/>
  <c r="D57"/>
  <c r="D48" s="1"/>
  <c r="D66" s="1"/>
  <c r="E187" s="1"/>
  <c r="D226" i="10"/>
  <c r="D224"/>
  <c r="E298"/>
  <c r="G298"/>
  <c r="H236"/>
  <c r="I236" s="1"/>
  <c r="I238"/>
  <c r="H273" s="1"/>
  <c r="H240"/>
  <c r="I240" s="1"/>
  <c r="D287"/>
  <c r="D26" s="1"/>
  <c r="D27" s="1"/>
  <c r="F287"/>
  <c r="G24" s="1"/>
  <c r="H287"/>
  <c r="I24" s="1"/>
  <c r="D292"/>
  <c r="H292"/>
  <c r="H298" s="1"/>
  <c r="D222"/>
  <c r="E228"/>
  <c r="G228"/>
  <c r="I235"/>
  <c r="G270" s="1"/>
  <c r="I237"/>
  <c r="G272" s="1"/>
  <c r="I239"/>
  <c r="G274" s="1"/>
  <c r="E287"/>
  <c r="F24" s="1"/>
  <c r="G287"/>
  <c r="H24" s="1"/>
  <c r="D298"/>
  <c r="F298"/>
  <c r="C58"/>
  <c r="F57"/>
  <c r="G57" s="1"/>
  <c r="G48" s="1"/>
  <c r="G66" s="1"/>
  <c r="H187" s="1"/>
  <c r="E48"/>
  <c r="E66" s="1"/>
  <c r="F187" s="1"/>
  <c r="D54"/>
  <c r="E54" s="1"/>
  <c r="E45" s="1"/>
  <c r="D48"/>
  <c r="D66" s="1"/>
  <c r="E187" s="1"/>
  <c r="D185" i="12"/>
  <c r="E56"/>
  <c r="D47"/>
  <c r="D65" s="1"/>
  <c r="E186" s="1"/>
  <c r="F57"/>
  <c r="E48"/>
  <c r="E66" s="1"/>
  <c r="F187" s="1"/>
  <c r="E58"/>
  <c r="D49"/>
  <c r="D67" s="1"/>
  <c r="E188" s="1"/>
  <c r="O112"/>
  <c r="I112"/>
  <c r="L112"/>
  <c r="R112"/>
  <c r="F112"/>
  <c r="O121"/>
  <c r="I121"/>
  <c r="R121"/>
  <c r="F121"/>
  <c r="L121"/>
  <c r="R130"/>
  <c r="L130"/>
  <c r="O130"/>
  <c r="I130"/>
  <c r="F130"/>
  <c r="R139"/>
  <c r="L139"/>
  <c r="F139"/>
  <c r="O139"/>
  <c r="I139"/>
  <c r="R113"/>
  <c r="L113"/>
  <c r="F113"/>
  <c r="I113"/>
  <c r="O113"/>
  <c r="R122"/>
  <c r="L122"/>
  <c r="F122"/>
  <c r="O122"/>
  <c r="I122"/>
  <c r="R131"/>
  <c r="L131"/>
  <c r="O131"/>
  <c r="I131"/>
  <c r="F131"/>
  <c r="O140"/>
  <c r="I140"/>
  <c r="R140"/>
  <c r="L140"/>
  <c r="F140"/>
  <c r="O114"/>
  <c r="I114"/>
  <c r="R114"/>
  <c r="F114"/>
  <c r="L114"/>
  <c r="O123"/>
  <c r="I123"/>
  <c r="L123"/>
  <c r="R123"/>
  <c r="F123"/>
  <c r="R132"/>
  <c r="L132"/>
  <c r="O132"/>
  <c r="I132"/>
  <c r="F132"/>
  <c r="R141"/>
  <c r="L141"/>
  <c r="F141"/>
  <c r="O141"/>
  <c r="I141"/>
  <c r="R115"/>
  <c r="L115"/>
  <c r="F115"/>
  <c r="O115"/>
  <c r="I115"/>
  <c r="R124"/>
  <c r="L124"/>
  <c r="F124"/>
  <c r="I124"/>
  <c r="O124"/>
  <c r="R133"/>
  <c r="L133"/>
  <c r="O133"/>
  <c r="I133"/>
  <c r="F133"/>
  <c r="O142"/>
  <c r="I142"/>
  <c r="R142"/>
  <c r="L142"/>
  <c r="F142"/>
  <c r="O116"/>
  <c r="I116"/>
  <c r="L116"/>
  <c r="R116"/>
  <c r="F116"/>
  <c r="O125"/>
  <c r="I125"/>
  <c r="R125"/>
  <c r="F125"/>
  <c r="L125"/>
  <c r="D46"/>
  <c r="C47"/>
  <c r="C65" s="1"/>
  <c r="D186" s="1"/>
  <c r="D48"/>
  <c r="D66" s="1"/>
  <c r="E187" s="1"/>
  <c r="C49"/>
  <c r="C67" s="1"/>
  <c r="D188" s="1"/>
  <c r="E55"/>
  <c r="F297"/>
  <c r="I297" s="1"/>
  <c r="I25" s="1"/>
  <c r="C345"/>
  <c r="F336"/>
  <c r="R134"/>
  <c r="L134"/>
  <c r="O134"/>
  <c r="I134"/>
  <c r="F134"/>
  <c r="R143"/>
  <c r="L143"/>
  <c r="F143"/>
  <c r="O143"/>
  <c r="I143"/>
  <c r="H269"/>
  <c r="F269"/>
  <c r="D269"/>
  <c r="G250"/>
  <c r="G269"/>
  <c r="E269"/>
  <c r="D250"/>
  <c r="H273"/>
  <c r="F273"/>
  <c r="D273"/>
  <c r="D254"/>
  <c r="G273"/>
  <c r="E273"/>
  <c r="E254"/>
  <c r="D29"/>
  <c r="C50"/>
  <c r="I235"/>
  <c r="I237"/>
  <c r="I239"/>
  <c r="E286"/>
  <c r="F24" s="1"/>
  <c r="G286"/>
  <c r="H24" s="1"/>
  <c r="D208"/>
  <c r="D227" s="1"/>
  <c r="D229" s="1"/>
  <c r="F208"/>
  <c r="F227" s="1"/>
  <c r="H208"/>
  <c r="H227" s="1"/>
  <c r="F54" i="10"/>
  <c r="E55"/>
  <c r="E58" s="1"/>
  <c r="D46"/>
  <c r="D64" s="1"/>
  <c r="E185" s="1"/>
  <c r="F56"/>
  <c r="E47"/>
  <c r="E65" s="1"/>
  <c r="F186" s="1"/>
  <c r="R120"/>
  <c r="L120"/>
  <c r="F120"/>
  <c r="O120"/>
  <c r="I120"/>
  <c r="R138"/>
  <c r="L138"/>
  <c r="F138"/>
  <c r="O138"/>
  <c r="I138"/>
  <c r="O121"/>
  <c r="I121"/>
  <c r="R121"/>
  <c r="L121"/>
  <c r="F121"/>
  <c r="O139"/>
  <c r="I139"/>
  <c r="R139"/>
  <c r="L139"/>
  <c r="F139"/>
  <c r="R122"/>
  <c r="L122"/>
  <c r="F122"/>
  <c r="O122"/>
  <c r="I122"/>
  <c r="R140"/>
  <c r="L140"/>
  <c r="F140"/>
  <c r="O140"/>
  <c r="I140"/>
  <c r="O123"/>
  <c r="I123"/>
  <c r="R123"/>
  <c r="L123"/>
  <c r="F123"/>
  <c r="O141"/>
  <c r="I141"/>
  <c r="R141"/>
  <c r="L141"/>
  <c r="F141"/>
  <c r="R124"/>
  <c r="L124"/>
  <c r="F124"/>
  <c r="O124"/>
  <c r="I124"/>
  <c r="R142"/>
  <c r="L142"/>
  <c r="F142"/>
  <c r="O142"/>
  <c r="I142"/>
  <c r="D45"/>
  <c r="C46"/>
  <c r="C64" s="1"/>
  <c r="D185" s="1"/>
  <c r="D47"/>
  <c r="D65" s="1"/>
  <c r="E186" s="1"/>
  <c r="D229"/>
  <c r="C346"/>
  <c r="F337"/>
  <c r="D184"/>
  <c r="C67"/>
  <c r="R111"/>
  <c r="L111"/>
  <c r="F111"/>
  <c r="O111"/>
  <c r="I111"/>
  <c r="O129"/>
  <c r="I129"/>
  <c r="F129"/>
  <c r="R129"/>
  <c r="L129"/>
  <c r="O112"/>
  <c r="I112"/>
  <c r="R112"/>
  <c r="L112"/>
  <c r="F112"/>
  <c r="O130"/>
  <c r="I130"/>
  <c r="F130"/>
  <c r="R130"/>
  <c r="L130"/>
  <c r="R113"/>
  <c r="L113"/>
  <c r="F113"/>
  <c r="O113"/>
  <c r="I113"/>
  <c r="O131"/>
  <c r="I131"/>
  <c r="F131"/>
  <c r="R131"/>
  <c r="L131"/>
  <c r="O114"/>
  <c r="I114"/>
  <c r="R114"/>
  <c r="L114"/>
  <c r="F114"/>
  <c r="O132"/>
  <c r="I132"/>
  <c r="F132"/>
  <c r="R132"/>
  <c r="L132"/>
  <c r="R115"/>
  <c r="L115"/>
  <c r="F115"/>
  <c r="O115"/>
  <c r="I115"/>
  <c r="R133"/>
  <c r="L133"/>
  <c r="F133"/>
  <c r="O133"/>
  <c r="I133"/>
  <c r="D29"/>
  <c r="C49"/>
  <c r="D58"/>
  <c r="G251"/>
  <c r="F253"/>
  <c r="D255"/>
  <c r="D270"/>
  <c r="F270"/>
  <c r="H270"/>
  <c r="D272"/>
  <c r="F272"/>
  <c r="H272"/>
  <c r="E273"/>
  <c r="G273"/>
  <c r="D274"/>
  <c r="F274"/>
  <c r="H274"/>
  <c r="D251"/>
  <c r="D253"/>
  <c r="D254"/>
  <c r="E255"/>
  <c r="E270"/>
  <c r="E272"/>
  <c r="D273"/>
  <c r="F273"/>
  <c r="E274"/>
  <c r="F56" i="8"/>
  <c r="E47"/>
  <c r="E58"/>
  <c r="E57"/>
  <c r="E55"/>
  <c r="D47"/>
  <c r="O112"/>
  <c r="I112"/>
  <c r="L112"/>
  <c r="R112"/>
  <c r="F112"/>
  <c r="O121"/>
  <c r="I121"/>
  <c r="R121"/>
  <c r="F121"/>
  <c r="L121"/>
  <c r="R130"/>
  <c r="L130"/>
  <c r="O130"/>
  <c r="I130"/>
  <c r="F130"/>
  <c r="R139"/>
  <c r="L139"/>
  <c r="F139"/>
  <c r="I139"/>
  <c r="O139"/>
  <c r="R113"/>
  <c r="L113"/>
  <c r="F113"/>
  <c r="I113"/>
  <c r="O113"/>
  <c r="R122"/>
  <c r="L122"/>
  <c r="F122"/>
  <c r="O122"/>
  <c r="I122"/>
  <c r="R131"/>
  <c r="L131"/>
  <c r="O131"/>
  <c r="I131"/>
  <c r="F131"/>
  <c r="O140"/>
  <c r="I140"/>
  <c r="R140"/>
  <c r="F140"/>
  <c r="L140"/>
  <c r="O114"/>
  <c r="I114"/>
  <c r="R114"/>
  <c r="F114"/>
  <c r="L114"/>
  <c r="O123"/>
  <c r="I123"/>
  <c r="L123"/>
  <c r="R123"/>
  <c r="F123"/>
  <c r="R132"/>
  <c r="L132"/>
  <c r="O132"/>
  <c r="I132"/>
  <c r="F132"/>
  <c r="R141"/>
  <c r="L141"/>
  <c r="F141"/>
  <c r="O141"/>
  <c r="I141"/>
  <c r="R115"/>
  <c r="L115"/>
  <c r="F115"/>
  <c r="O115"/>
  <c r="I115"/>
  <c r="R124"/>
  <c r="L124"/>
  <c r="F124"/>
  <c r="I124"/>
  <c r="O124"/>
  <c r="R133"/>
  <c r="L133"/>
  <c r="O133"/>
  <c r="I133"/>
  <c r="F133"/>
  <c r="D189"/>
  <c r="D27"/>
  <c r="F116"/>
  <c r="F134"/>
  <c r="F142"/>
  <c r="I234"/>
  <c r="I236"/>
  <c r="I238"/>
  <c r="D251"/>
  <c r="D253"/>
  <c r="D272"/>
  <c r="E297"/>
  <c r="G297"/>
  <c r="G286"/>
  <c r="H24" s="1"/>
  <c r="O142"/>
  <c r="I142"/>
  <c r="O116"/>
  <c r="I116"/>
  <c r="O125"/>
  <c r="I125"/>
  <c r="R134"/>
  <c r="L134"/>
  <c r="R143"/>
  <c r="L143"/>
  <c r="F143"/>
  <c r="G270"/>
  <c r="E270"/>
  <c r="H251"/>
  <c r="G272"/>
  <c r="E272"/>
  <c r="C68"/>
  <c r="L116"/>
  <c r="F125"/>
  <c r="R125"/>
  <c r="O134"/>
  <c r="L142"/>
  <c r="I143"/>
  <c r="D270"/>
  <c r="H270"/>
  <c r="F272"/>
  <c r="D274"/>
  <c r="E208"/>
  <c r="E227" s="1"/>
  <c r="G208"/>
  <c r="G227" s="1"/>
  <c r="E15" i="18" l="1"/>
  <c r="E21" s="1"/>
  <c r="E264"/>
  <c r="E177"/>
  <c r="E165"/>
  <c r="D310"/>
  <c r="D312" s="1"/>
  <c r="E6"/>
  <c r="E8" s="1"/>
  <c r="C353"/>
  <c r="F344"/>
  <c r="G165"/>
  <c r="D165"/>
  <c r="D177"/>
  <c r="D203"/>
  <c r="E12"/>
  <c r="F67"/>
  <c r="G63"/>
  <c r="F165"/>
  <c r="F177"/>
  <c r="H165"/>
  <c r="G66"/>
  <c r="G75" s="1"/>
  <c r="H196" s="1"/>
  <c r="F75"/>
  <c r="G196" s="1"/>
  <c r="G64"/>
  <c r="G73" s="1"/>
  <c r="H194" s="1"/>
  <c r="F73"/>
  <c r="G194" s="1"/>
  <c r="E193"/>
  <c r="E197" s="1"/>
  <c r="D76"/>
  <c r="F6" s="1"/>
  <c r="F8" s="1"/>
  <c r="E72"/>
  <c r="E50"/>
  <c r="H178"/>
  <c r="H186" s="1"/>
  <c r="H180"/>
  <c r="H188" s="1"/>
  <c r="I283"/>
  <c r="I17" s="1"/>
  <c r="I23" s="1"/>
  <c r="D29"/>
  <c r="G180"/>
  <c r="G188" s="1"/>
  <c r="F193" i="17"/>
  <c r="E194"/>
  <c r="E284"/>
  <c r="I284" s="1"/>
  <c r="I17" s="1"/>
  <c r="I23" s="1"/>
  <c r="D265"/>
  <c r="G164"/>
  <c r="H164"/>
  <c r="E176"/>
  <c r="E164"/>
  <c r="D71"/>
  <c r="D49"/>
  <c r="D350"/>
  <c r="D349"/>
  <c r="D348"/>
  <c r="D347"/>
  <c r="D346"/>
  <c r="F164"/>
  <c r="G63"/>
  <c r="G72" s="1"/>
  <c r="F72"/>
  <c r="F64"/>
  <c r="E73"/>
  <c r="D192"/>
  <c r="D196" s="1"/>
  <c r="C75"/>
  <c r="D164"/>
  <c r="D176"/>
  <c r="E66"/>
  <c r="F62"/>
  <c r="F176"/>
  <c r="C346"/>
  <c r="F178"/>
  <c r="F186" s="1"/>
  <c r="F177"/>
  <c r="F185" s="1"/>
  <c r="E178"/>
  <c r="E186" s="1"/>
  <c r="F271" i="12"/>
  <c r="F252"/>
  <c r="E271"/>
  <c r="H271"/>
  <c r="D271"/>
  <c r="G271"/>
  <c r="D252"/>
  <c r="E15" i="16"/>
  <c r="E21" s="1"/>
  <c r="E256"/>
  <c r="E169"/>
  <c r="E157"/>
  <c r="G157"/>
  <c r="F157"/>
  <c r="F169"/>
  <c r="F59"/>
  <c r="G55"/>
  <c r="F46"/>
  <c r="D157"/>
  <c r="D169"/>
  <c r="E185"/>
  <c r="E189" s="1"/>
  <c r="D68"/>
  <c r="F6" s="1"/>
  <c r="F8" s="1"/>
  <c r="C68"/>
  <c r="D185"/>
  <c r="D189" s="1"/>
  <c r="C345"/>
  <c r="F336"/>
  <c r="H157"/>
  <c r="G57"/>
  <c r="G48" s="1"/>
  <c r="G66" s="1"/>
  <c r="H187" s="1"/>
  <c r="F48"/>
  <c r="F66" s="1"/>
  <c r="G187" s="1"/>
  <c r="E64"/>
  <c r="E50"/>
  <c r="I275"/>
  <c r="I17" s="1"/>
  <c r="I23" s="1"/>
  <c r="E156" i="15"/>
  <c r="E168"/>
  <c r="D342"/>
  <c r="D341"/>
  <c r="D340"/>
  <c r="D339"/>
  <c r="D338"/>
  <c r="G156"/>
  <c r="D168"/>
  <c r="D156"/>
  <c r="E58"/>
  <c r="F54"/>
  <c r="E45"/>
  <c r="D257"/>
  <c r="E15" s="1"/>
  <c r="E21" s="1"/>
  <c r="F276"/>
  <c r="H156"/>
  <c r="C338"/>
  <c r="F168"/>
  <c r="F156"/>
  <c r="G56"/>
  <c r="G47" s="1"/>
  <c r="G65" s="1"/>
  <c r="H186" s="1"/>
  <c r="F47"/>
  <c r="F65" s="1"/>
  <c r="G186" s="1"/>
  <c r="D184"/>
  <c r="D188" s="1"/>
  <c r="C67"/>
  <c r="D63"/>
  <c r="D49"/>
  <c r="G170"/>
  <c r="G178" s="1"/>
  <c r="G276"/>
  <c r="E276"/>
  <c r="D276"/>
  <c r="H276"/>
  <c r="E257"/>
  <c r="F15" s="1"/>
  <c r="F21" s="1"/>
  <c r="E157" i="14"/>
  <c r="E145"/>
  <c r="F173"/>
  <c r="E182"/>
  <c r="F10"/>
  <c r="N304"/>
  <c r="N303"/>
  <c r="L303"/>
  <c r="L302"/>
  <c r="L301"/>
  <c r="J301"/>
  <c r="J300"/>
  <c r="J299"/>
  <c r="J307" s="1"/>
  <c r="H299"/>
  <c r="H298"/>
  <c r="H297"/>
  <c r="F297"/>
  <c r="F296"/>
  <c r="F295"/>
  <c r="F307" s="1"/>
  <c r="D295"/>
  <c r="D307" s="1"/>
  <c r="N305"/>
  <c r="M304"/>
  <c r="M303"/>
  <c r="M302"/>
  <c r="K302"/>
  <c r="K301"/>
  <c r="K300"/>
  <c r="K307" s="1"/>
  <c r="I300"/>
  <c r="I299"/>
  <c r="I298"/>
  <c r="G298"/>
  <c r="G297"/>
  <c r="G296"/>
  <c r="G307" s="1"/>
  <c r="E296"/>
  <c r="E295"/>
  <c r="E307" s="1"/>
  <c r="H145"/>
  <c r="H157"/>
  <c r="E53"/>
  <c r="F174" s="1"/>
  <c r="F45"/>
  <c r="F48" s="1"/>
  <c r="E55"/>
  <c r="F176" s="1"/>
  <c r="F47"/>
  <c r="G160"/>
  <c r="G168" s="1"/>
  <c r="I261"/>
  <c r="I15" s="1"/>
  <c r="I21" s="1"/>
  <c r="D145"/>
  <c r="D157"/>
  <c r="F52"/>
  <c r="G44"/>
  <c r="F54"/>
  <c r="G175" s="1"/>
  <c r="G46"/>
  <c r="G54" s="1"/>
  <c r="H175" s="1"/>
  <c r="G157"/>
  <c r="G145"/>
  <c r="F145"/>
  <c r="F157"/>
  <c r="C331"/>
  <c r="F322"/>
  <c r="G158"/>
  <c r="G166" s="1"/>
  <c r="F261"/>
  <c r="D242"/>
  <c r="E13" s="1"/>
  <c r="E19" s="1"/>
  <c r="G261"/>
  <c r="F158"/>
  <c r="F166" s="1"/>
  <c r="I297" i="8"/>
  <c r="I25" s="1"/>
  <c r="D196"/>
  <c r="E9"/>
  <c r="D46"/>
  <c r="D64" s="1"/>
  <c r="E185" s="1"/>
  <c r="D59"/>
  <c r="D275" i="10"/>
  <c r="D256"/>
  <c r="H271"/>
  <c r="E271"/>
  <c r="E276" s="1"/>
  <c r="D271"/>
  <c r="H252"/>
  <c r="G271"/>
  <c r="D252"/>
  <c r="D257" s="1"/>
  <c r="F271"/>
  <c r="G276"/>
  <c r="D188"/>
  <c r="I298"/>
  <c r="I25" s="1"/>
  <c r="F48"/>
  <c r="F66" s="1"/>
  <c r="G187" s="1"/>
  <c r="D196" i="12"/>
  <c r="E9"/>
  <c r="D255"/>
  <c r="D274"/>
  <c r="G270"/>
  <c r="E270"/>
  <c r="H251"/>
  <c r="H270"/>
  <c r="F270"/>
  <c r="D270"/>
  <c r="D251"/>
  <c r="D341"/>
  <c r="D340"/>
  <c r="D339"/>
  <c r="D338"/>
  <c r="D337"/>
  <c r="F58"/>
  <c r="E49"/>
  <c r="E67" s="1"/>
  <c r="F188" s="1"/>
  <c r="G57"/>
  <c r="G48" s="1"/>
  <c r="G66" s="1"/>
  <c r="H187" s="1"/>
  <c r="F48"/>
  <c r="F66" s="1"/>
  <c r="G187" s="1"/>
  <c r="F56"/>
  <c r="E47"/>
  <c r="E65" s="1"/>
  <c r="F186" s="1"/>
  <c r="O144"/>
  <c r="G156" s="1"/>
  <c r="L144"/>
  <c r="F156" s="1"/>
  <c r="F172" s="1"/>
  <c r="F180" s="1"/>
  <c r="F135"/>
  <c r="D155" s="1"/>
  <c r="D171" s="1"/>
  <c r="D179" s="1"/>
  <c r="O135"/>
  <c r="G155" s="1"/>
  <c r="G171" s="1"/>
  <c r="G179" s="1"/>
  <c r="R135"/>
  <c r="H155" s="1"/>
  <c r="H171" s="1"/>
  <c r="H179" s="1"/>
  <c r="F126"/>
  <c r="D154" s="1"/>
  <c r="D170" s="1"/>
  <c r="D178" s="1"/>
  <c r="I126"/>
  <c r="E154" s="1"/>
  <c r="E170" s="1"/>
  <c r="E178" s="1"/>
  <c r="F117"/>
  <c r="D153" s="1"/>
  <c r="L117"/>
  <c r="F153" s="1"/>
  <c r="O117"/>
  <c r="G153" s="1"/>
  <c r="D189"/>
  <c r="G272"/>
  <c r="G275" s="1"/>
  <c r="E272"/>
  <c r="H272"/>
  <c r="H275" s="1"/>
  <c r="F272"/>
  <c r="D272"/>
  <c r="D275" s="1"/>
  <c r="D253"/>
  <c r="C337"/>
  <c r="F55"/>
  <c r="E46"/>
  <c r="E59"/>
  <c r="D64"/>
  <c r="D50"/>
  <c r="E275"/>
  <c r="I144"/>
  <c r="E156" s="1"/>
  <c r="E172" s="1"/>
  <c r="E180" s="1"/>
  <c r="F144"/>
  <c r="D156" s="1"/>
  <c r="D172" s="1"/>
  <c r="D180" s="1"/>
  <c r="R144"/>
  <c r="H156" s="1"/>
  <c r="I135"/>
  <c r="E155" s="1"/>
  <c r="E171" s="1"/>
  <c r="E179" s="1"/>
  <c r="L135"/>
  <c r="F155" s="1"/>
  <c r="F171" s="1"/>
  <c r="F179" s="1"/>
  <c r="L126"/>
  <c r="F154" s="1"/>
  <c r="R126"/>
  <c r="H154" s="1"/>
  <c r="O126"/>
  <c r="G154" s="1"/>
  <c r="R117"/>
  <c r="H153" s="1"/>
  <c r="I117"/>
  <c r="E153" s="1"/>
  <c r="C68"/>
  <c r="D194" i="10"/>
  <c r="E12"/>
  <c r="D342"/>
  <c r="D341"/>
  <c r="D340"/>
  <c r="D339"/>
  <c r="D338"/>
  <c r="D195"/>
  <c r="E9"/>
  <c r="E63"/>
  <c r="R134"/>
  <c r="H154" s="1"/>
  <c r="I134"/>
  <c r="E154" s="1"/>
  <c r="E170" s="1"/>
  <c r="E178" s="1"/>
  <c r="I116"/>
  <c r="E152" s="1"/>
  <c r="F116"/>
  <c r="D152" s="1"/>
  <c r="R116"/>
  <c r="H152" s="1"/>
  <c r="I143"/>
  <c r="E155" s="1"/>
  <c r="E171" s="1"/>
  <c r="E179" s="1"/>
  <c r="F143"/>
  <c r="D155" s="1"/>
  <c r="D171" s="1"/>
  <c r="D179" s="1"/>
  <c r="R143"/>
  <c r="H155" s="1"/>
  <c r="H171" s="1"/>
  <c r="H179" s="1"/>
  <c r="O125"/>
  <c r="G153" s="1"/>
  <c r="L125"/>
  <c r="F153" s="1"/>
  <c r="D303"/>
  <c r="D305" s="1"/>
  <c r="E6"/>
  <c r="E8" s="1"/>
  <c r="C338"/>
  <c r="D63"/>
  <c r="D49"/>
  <c r="G56"/>
  <c r="G47" s="1"/>
  <c r="G65" s="1"/>
  <c r="H186" s="1"/>
  <c r="F47"/>
  <c r="F65" s="1"/>
  <c r="G186" s="1"/>
  <c r="F55"/>
  <c r="E46"/>
  <c r="E64" s="1"/>
  <c r="F185" s="1"/>
  <c r="F58"/>
  <c r="G54"/>
  <c r="F45"/>
  <c r="H276"/>
  <c r="D276"/>
  <c r="F276"/>
  <c r="L134"/>
  <c r="F154" s="1"/>
  <c r="F170" s="1"/>
  <c r="F178" s="1"/>
  <c r="F134"/>
  <c r="D154" s="1"/>
  <c r="D170" s="1"/>
  <c r="D178" s="1"/>
  <c r="O134"/>
  <c r="G154" s="1"/>
  <c r="O116"/>
  <c r="G152" s="1"/>
  <c r="L116"/>
  <c r="F152" s="1"/>
  <c r="O143"/>
  <c r="G155" s="1"/>
  <c r="G171" s="1"/>
  <c r="G179" s="1"/>
  <c r="L143"/>
  <c r="F155" s="1"/>
  <c r="F171" s="1"/>
  <c r="F179" s="1"/>
  <c r="I125"/>
  <c r="E153" s="1"/>
  <c r="E169" s="1"/>
  <c r="E177" s="1"/>
  <c r="F125"/>
  <c r="D153" s="1"/>
  <c r="D169" s="1"/>
  <c r="D177" s="1"/>
  <c r="R125"/>
  <c r="H153" s="1"/>
  <c r="F55" i="8"/>
  <c r="E46"/>
  <c r="E64" s="1"/>
  <c r="F58"/>
  <c r="E49"/>
  <c r="G56"/>
  <c r="G47" s="1"/>
  <c r="F47"/>
  <c r="E48"/>
  <c r="E66" s="1"/>
  <c r="F187" s="1"/>
  <c r="F57"/>
  <c r="D50"/>
  <c r="E59"/>
  <c r="H271"/>
  <c r="F271"/>
  <c r="D271"/>
  <c r="F252"/>
  <c r="G271"/>
  <c r="D252"/>
  <c r="E271"/>
  <c r="I144"/>
  <c r="E156" s="1"/>
  <c r="E172" s="1"/>
  <c r="E180" s="1"/>
  <c r="L144"/>
  <c r="F156" s="1"/>
  <c r="F135"/>
  <c r="D155" s="1"/>
  <c r="D171" s="1"/>
  <c r="D179" s="1"/>
  <c r="O135"/>
  <c r="G155" s="1"/>
  <c r="R135"/>
  <c r="H155" s="1"/>
  <c r="F126"/>
  <c r="D154" s="1"/>
  <c r="D170" s="1"/>
  <c r="D178" s="1"/>
  <c r="I126"/>
  <c r="E154" s="1"/>
  <c r="E170" s="1"/>
  <c r="E178" s="1"/>
  <c r="F117"/>
  <c r="D153" s="1"/>
  <c r="L117"/>
  <c r="F153" s="1"/>
  <c r="O117"/>
  <c r="G153" s="1"/>
  <c r="D302"/>
  <c r="D304" s="1"/>
  <c r="E6"/>
  <c r="E8" s="1"/>
  <c r="H273"/>
  <c r="F273"/>
  <c r="D273"/>
  <c r="D254"/>
  <c r="E273"/>
  <c r="E254"/>
  <c r="G273"/>
  <c r="H269"/>
  <c r="F269"/>
  <c r="D269"/>
  <c r="G250"/>
  <c r="E269"/>
  <c r="D250"/>
  <c r="G269"/>
  <c r="D67"/>
  <c r="E188" s="1"/>
  <c r="D65"/>
  <c r="C345"/>
  <c r="F336"/>
  <c r="D195"/>
  <c r="E12"/>
  <c r="D29"/>
  <c r="O144"/>
  <c r="G156" s="1"/>
  <c r="F144"/>
  <c r="D156" s="1"/>
  <c r="D172" s="1"/>
  <c r="D180" s="1"/>
  <c r="R144"/>
  <c r="H156" s="1"/>
  <c r="I135"/>
  <c r="E155" s="1"/>
  <c r="E171" s="1"/>
  <c r="E179" s="1"/>
  <c r="L135"/>
  <c r="F155" s="1"/>
  <c r="F171" s="1"/>
  <c r="F179" s="1"/>
  <c r="L126"/>
  <c r="F154" s="1"/>
  <c r="F170" s="1"/>
  <c r="F178" s="1"/>
  <c r="R126"/>
  <c r="H154" s="1"/>
  <c r="O126"/>
  <c r="G154" s="1"/>
  <c r="R117"/>
  <c r="H153" s="1"/>
  <c r="I117"/>
  <c r="E153" s="1"/>
  <c r="F193" i="18" l="1"/>
  <c r="F197" s="1"/>
  <c r="E76"/>
  <c r="G6" s="1"/>
  <c r="G8" s="1"/>
  <c r="E203"/>
  <c r="F12"/>
  <c r="F72"/>
  <c r="F50"/>
  <c r="D349"/>
  <c r="D348"/>
  <c r="D347"/>
  <c r="D346"/>
  <c r="D345"/>
  <c r="N326"/>
  <c r="N325"/>
  <c r="L325"/>
  <c r="L324"/>
  <c r="L323"/>
  <c r="J323"/>
  <c r="J322"/>
  <c r="J321"/>
  <c r="H321"/>
  <c r="H320"/>
  <c r="H319"/>
  <c r="F319"/>
  <c r="F318"/>
  <c r="F317"/>
  <c r="D317"/>
  <c r="D329" s="1"/>
  <c r="N327"/>
  <c r="M326"/>
  <c r="M325"/>
  <c r="M324"/>
  <c r="K324"/>
  <c r="K323"/>
  <c r="K322"/>
  <c r="I322"/>
  <c r="I321"/>
  <c r="I320"/>
  <c r="G320"/>
  <c r="G319"/>
  <c r="G318"/>
  <c r="E318"/>
  <c r="E317"/>
  <c r="E181"/>
  <c r="E185"/>
  <c r="E189" s="1"/>
  <c r="G177"/>
  <c r="F185"/>
  <c r="F189" s="1"/>
  <c r="F181"/>
  <c r="G67"/>
  <c r="D185"/>
  <c r="D189" s="1"/>
  <c r="D181"/>
  <c r="C345"/>
  <c r="E225"/>
  <c r="E234" s="1"/>
  <c r="E223"/>
  <c r="E232" s="1"/>
  <c r="E221"/>
  <c r="E230" s="1"/>
  <c r="E226"/>
  <c r="F226" s="1"/>
  <c r="G226" s="1"/>
  <c r="H226" s="1"/>
  <c r="E224"/>
  <c r="E233" s="1"/>
  <c r="E222"/>
  <c r="E231" s="1"/>
  <c r="F15"/>
  <c r="F21" s="1"/>
  <c r="F264"/>
  <c r="G178"/>
  <c r="G186" s="1"/>
  <c r="F194" i="17"/>
  <c r="G193"/>
  <c r="E15"/>
  <c r="E21" s="1"/>
  <c r="E265"/>
  <c r="H193"/>
  <c r="F184"/>
  <c r="F188" s="1"/>
  <c r="F180"/>
  <c r="E16"/>
  <c r="F66"/>
  <c r="G62"/>
  <c r="D184"/>
  <c r="D188" s="1"/>
  <c r="D180"/>
  <c r="D311"/>
  <c r="D313" s="1"/>
  <c r="E6"/>
  <c r="E8" s="1"/>
  <c r="E346"/>
  <c r="D351"/>
  <c r="E192"/>
  <c r="E196" s="1"/>
  <c r="D75"/>
  <c r="F6" s="1"/>
  <c r="F8" s="1"/>
  <c r="E180"/>
  <c r="E184"/>
  <c r="E188" s="1"/>
  <c r="E71"/>
  <c r="E49"/>
  <c r="D202"/>
  <c r="E12"/>
  <c r="G64"/>
  <c r="E225"/>
  <c r="E234" s="1"/>
  <c r="E223"/>
  <c r="E232" s="1"/>
  <c r="E221"/>
  <c r="E230" s="1"/>
  <c r="E226"/>
  <c r="F226" s="1"/>
  <c r="G226" s="1"/>
  <c r="H226" s="1"/>
  <c r="E224"/>
  <c r="E233" s="1"/>
  <c r="E222"/>
  <c r="E231" s="1"/>
  <c r="G177"/>
  <c r="G185" s="1"/>
  <c r="H177"/>
  <c r="H185" s="1"/>
  <c r="F275" i="12"/>
  <c r="I275" s="1"/>
  <c r="I17" s="1"/>
  <c r="I23" s="1"/>
  <c r="D256"/>
  <c r="F185" i="16"/>
  <c r="F189" s="1"/>
  <c r="E68"/>
  <c r="G6" s="1"/>
  <c r="G8" s="1"/>
  <c r="D341"/>
  <c r="D340"/>
  <c r="D339"/>
  <c r="D338"/>
  <c r="D337"/>
  <c r="D302"/>
  <c r="D304" s="1"/>
  <c r="E6"/>
  <c r="E8" s="1"/>
  <c r="E195"/>
  <c r="F12"/>
  <c r="G46"/>
  <c r="G59"/>
  <c r="F177"/>
  <c r="F181" s="1"/>
  <c r="F173"/>
  <c r="G214"/>
  <c r="G223" s="1"/>
  <c r="E217"/>
  <c r="E226" s="1"/>
  <c r="E215"/>
  <c r="E224" s="1"/>
  <c r="E213"/>
  <c r="E222" s="1"/>
  <c r="E218"/>
  <c r="E216"/>
  <c r="E225" s="1"/>
  <c r="E214"/>
  <c r="E223" s="1"/>
  <c r="H171"/>
  <c r="H179" s="1"/>
  <c r="C337"/>
  <c r="D195"/>
  <c r="E12"/>
  <c r="D177"/>
  <c r="D181" s="1"/>
  <c r="D173"/>
  <c r="F64"/>
  <c r="F50"/>
  <c r="F218"/>
  <c r="G218" s="1"/>
  <c r="H218" s="1"/>
  <c r="F216"/>
  <c r="F225" s="1"/>
  <c r="F214"/>
  <c r="F223" s="1"/>
  <c r="F217"/>
  <c r="F226" s="1"/>
  <c r="F215"/>
  <c r="F224" s="1"/>
  <c r="F213"/>
  <c r="F222" s="1"/>
  <c r="F229" s="1"/>
  <c r="E173"/>
  <c r="E177"/>
  <c r="E181" s="1"/>
  <c r="F15"/>
  <c r="F21" s="1"/>
  <c r="F256"/>
  <c r="G171"/>
  <c r="G179" s="1"/>
  <c r="G169"/>
  <c r="D67" i="15"/>
  <c r="F6" s="1"/>
  <c r="F8" s="1"/>
  <c r="E184"/>
  <c r="E188" s="1"/>
  <c r="D194"/>
  <c r="E12"/>
  <c r="F172"/>
  <c r="F176"/>
  <c r="F180" s="1"/>
  <c r="E16"/>
  <c r="G54"/>
  <c r="F45"/>
  <c r="F58"/>
  <c r="E338"/>
  <c r="D343"/>
  <c r="E218"/>
  <c r="E216"/>
  <c r="E225" s="1"/>
  <c r="E214"/>
  <c r="E223" s="1"/>
  <c r="E217"/>
  <c r="E226" s="1"/>
  <c r="E215"/>
  <c r="E224" s="1"/>
  <c r="E213"/>
  <c r="E222" s="1"/>
  <c r="E229" s="1"/>
  <c r="F257"/>
  <c r="H170"/>
  <c r="H178" s="1"/>
  <c r="D303"/>
  <c r="D305" s="1"/>
  <c r="E6"/>
  <c r="E8" s="1"/>
  <c r="F215"/>
  <c r="F224" s="1"/>
  <c r="F218"/>
  <c r="G218" s="1"/>
  <c r="H218" s="1"/>
  <c r="F216"/>
  <c r="F225" s="1"/>
  <c r="F214"/>
  <c r="F223" s="1"/>
  <c r="E63"/>
  <c r="E49"/>
  <c r="D172"/>
  <c r="D176"/>
  <c r="D180" s="1"/>
  <c r="G216"/>
  <c r="G225" s="1"/>
  <c r="E176"/>
  <c r="E180" s="1"/>
  <c r="E172"/>
  <c r="I276"/>
  <c r="I17" s="1"/>
  <c r="I23" s="1"/>
  <c r="C323" i="14"/>
  <c r="F165"/>
  <c r="F169" s="1"/>
  <c r="F161"/>
  <c r="G52"/>
  <c r="E161"/>
  <c r="E165"/>
  <c r="E169" s="1"/>
  <c r="E242"/>
  <c r="H159"/>
  <c r="H167" s="1"/>
  <c r="I307"/>
  <c r="M307"/>
  <c r="H307"/>
  <c r="L307"/>
  <c r="F177"/>
  <c r="D327"/>
  <c r="D326"/>
  <c r="D325"/>
  <c r="D324"/>
  <c r="D323"/>
  <c r="F205"/>
  <c r="G205" s="1"/>
  <c r="H205" s="1"/>
  <c r="F201"/>
  <c r="F210" s="1"/>
  <c r="F202"/>
  <c r="F211" s="1"/>
  <c r="G161"/>
  <c r="G165"/>
  <c r="G169" s="1"/>
  <c r="G173"/>
  <c r="D165"/>
  <c r="D169" s="1"/>
  <c r="D161"/>
  <c r="F55"/>
  <c r="G176" s="1"/>
  <c r="G47"/>
  <c r="F53"/>
  <c r="G174" s="1"/>
  <c r="G45"/>
  <c r="H165"/>
  <c r="E204"/>
  <c r="E213" s="1"/>
  <c r="E202"/>
  <c r="E211" s="1"/>
  <c r="E200"/>
  <c r="E209" s="1"/>
  <c r="E205"/>
  <c r="E203"/>
  <c r="E212" s="1"/>
  <c r="E201"/>
  <c r="E210" s="1"/>
  <c r="N307"/>
  <c r="E56"/>
  <c r="G4" s="1"/>
  <c r="G6" s="1"/>
  <c r="G170" i="10"/>
  <c r="G178" s="1"/>
  <c r="E15"/>
  <c r="E21" s="1"/>
  <c r="E257"/>
  <c r="F15" s="1"/>
  <c r="F21" s="1"/>
  <c r="F170" i="12"/>
  <c r="F178" s="1"/>
  <c r="E15"/>
  <c r="E21" s="1"/>
  <c r="E256"/>
  <c r="D302"/>
  <c r="D304" s="1"/>
  <c r="E6"/>
  <c r="E8" s="1"/>
  <c r="H157"/>
  <c r="F59"/>
  <c r="G55"/>
  <c r="F46"/>
  <c r="E16"/>
  <c r="G169"/>
  <c r="G157"/>
  <c r="D157"/>
  <c r="D169"/>
  <c r="G56"/>
  <c r="G47" s="1"/>
  <c r="G65" s="1"/>
  <c r="H186" s="1"/>
  <c r="F47"/>
  <c r="F65" s="1"/>
  <c r="G186" s="1"/>
  <c r="G58"/>
  <c r="G49" s="1"/>
  <c r="G67" s="1"/>
  <c r="H188" s="1"/>
  <c r="F49"/>
  <c r="F67" s="1"/>
  <c r="G188" s="1"/>
  <c r="H170"/>
  <c r="H178" s="1"/>
  <c r="E169"/>
  <c r="E157"/>
  <c r="E185"/>
  <c r="E189" s="1"/>
  <c r="D68"/>
  <c r="F6" s="1"/>
  <c r="F8" s="1"/>
  <c r="E64"/>
  <c r="E50"/>
  <c r="D195"/>
  <c r="E12"/>
  <c r="F157"/>
  <c r="F169"/>
  <c r="E337"/>
  <c r="D342"/>
  <c r="G170"/>
  <c r="G178" s="1"/>
  <c r="F156" i="10"/>
  <c r="F168"/>
  <c r="G45"/>
  <c r="D156"/>
  <c r="D168"/>
  <c r="E338"/>
  <c r="D343"/>
  <c r="F257"/>
  <c r="I276"/>
  <c r="I17" s="1"/>
  <c r="I23" s="1"/>
  <c r="F169"/>
  <c r="F177" s="1"/>
  <c r="E49"/>
  <c r="G168"/>
  <c r="G156"/>
  <c r="F63"/>
  <c r="G55"/>
  <c r="G46" s="1"/>
  <c r="G64" s="1"/>
  <c r="H185" s="1"/>
  <c r="F46"/>
  <c r="F64" s="1"/>
  <c r="G185" s="1"/>
  <c r="E184"/>
  <c r="E188" s="1"/>
  <c r="D67"/>
  <c r="F6" s="1"/>
  <c r="F8" s="1"/>
  <c r="E16"/>
  <c r="N319"/>
  <c r="N318"/>
  <c r="L318"/>
  <c r="L317"/>
  <c r="L316"/>
  <c r="J316"/>
  <c r="J315"/>
  <c r="J314"/>
  <c r="H314"/>
  <c r="H313"/>
  <c r="H312"/>
  <c r="F312"/>
  <c r="F311"/>
  <c r="F310"/>
  <c r="D310"/>
  <c r="D322" s="1"/>
  <c r="N320"/>
  <c r="M319"/>
  <c r="M318"/>
  <c r="M317"/>
  <c r="K317"/>
  <c r="K316"/>
  <c r="K315"/>
  <c r="I315"/>
  <c r="I314"/>
  <c r="I313"/>
  <c r="G313"/>
  <c r="G312"/>
  <c r="G311"/>
  <c r="E311"/>
  <c r="E310"/>
  <c r="H156"/>
  <c r="H168"/>
  <c r="E168"/>
  <c r="E156"/>
  <c r="F184"/>
  <c r="F188" s="1"/>
  <c r="E67"/>
  <c r="G6" s="1"/>
  <c r="G8" s="1"/>
  <c r="G169"/>
  <c r="G177" s="1"/>
  <c r="H170"/>
  <c r="H178" s="1"/>
  <c r="G58" i="8"/>
  <c r="G49" s="1"/>
  <c r="F49"/>
  <c r="G55"/>
  <c r="G46" s="1"/>
  <c r="F46"/>
  <c r="G275"/>
  <c r="E275"/>
  <c r="D275"/>
  <c r="H275"/>
  <c r="G57"/>
  <c r="G48" s="1"/>
  <c r="H171" s="1"/>
  <c r="H179" s="1"/>
  <c r="F48"/>
  <c r="G171" s="1"/>
  <c r="G179" s="1"/>
  <c r="F59"/>
  <c r="E169"/>
  <c r="E157"/>
  <c r="D341"/>
  <c r="D340"/>
  <c r="D339"/>
  <c r="D338"/>
  <c r="D337"/>
  <c r="E186"/>
  <c r="E189" s="1"/>
  <c r="D68"/>
  <c r="F6" s="1"/>
  <c r="F8" s="1"/>
  <c r="N318"/>
  <c r="N317"/>
  <c r="L317"/>
  <c r="L316"/>
  <c r="L315"/>
  <c r="J315"/>
  <c r="J314"/>
  <c r="J313"/>
  <c r="H313"/>
  <c r="H312"/>
  <c r="H311"/>
  <c r="F311"/>
  <c r="F310"/>
  <c r="F309"/>
  <c r="D309"/>
  <c r="D321" s="1"/>
  <c r="N319"/>
  <c r="M318"/>
  <c r="M317"/>
  <c r="M316"/>
  <c r="K316"/>
  <c r="K315"/>
  <c r="K314"/>
  <c r="I314"/>
  <c r="I313"/>
  <c r="I312"/>
  <c r="G312"/>
  <c r="G311"/>
  <c r="G310"/>
  <c r="E310"/>
  <c r="E309"/>
  <c r="G169"/>
  <c r="G157"/>
  <c r="D157"/>
  <c r="D169"/>
  <c r="F185"/>
  <c r="F66"/>
  <c r="G187" s="1"/>
  <c r="G66"/>
  <c r="H187" s="1"/>
  <c r="D256"/>
  <c r="E15" s="1"/>
  <c r="E21" s="1"/>
  <c r="F275"/>
  <c r="F172"/>
  <c r="F180" s="1"/>
  <c r="H157"/>
  <c r="C337"/>
  <c r="E65"/>
  <c r="F186" s="1"/>
  <c r="G170"/>
  <c r="G178" s="1"/>
  <c r="E67"/>
  <c r="F188" s="1"/>
  <c r="F157"/>
  <c r="F169"/>
  <c r="F64"/>
  <c r="H169"/>
  <c r="G172"/>
  <c r="G180" s="1"/>
  <c r="I275"/>
  <c r="I17" s="1"/>
  <c r="I23" s="1"/>
  <c r="E50"/>
  <c r="I329" i="18" l="1"/>
  <c r="M329"/>
  <c r="H329"/>
  <c r="L329"/>
  <c r="G15"/>
  <c r="G21" s="1"/>
  <c r="G264"/>
  <c r="G181"/>
  <c r="G185"/>
  <c r="G189" s="1"/>
  <c r="E202"/>
  <c r="F11"/>
  <c r="E345"/>
  <c r="D350"/>
  <c r="G193"/>
  <c r="G197" s="1"/>
  <c r="F76"/>
  <c r="H6" s="1"/>
  <c r="H8" s="1"/>
  <c r="F203"/>
  <c r="G12"/>
  <c r="E329"/>
  <c r="G329"/>
  <c r="K329"/>
  <c r="F329"/>
  <c r="J329"/>
  <c r="N329"/>
  <c r="F223"/>
  <c r="F222"/>
  <c r="E16"/>
  <c r="D202"/>
  <c r="D205" s="1"/>
  <c r="E10" s="1"/>
  <c r="E11"/>
  <c r="G72"/>
  <c r="G50"/>
  <c r="H177"/>
  <c r="F202"/>
  <c r="G11"/>
  <c r="E237"/>
  <c r="F221"/>
  <c r="F225"/>
  <c r="F224"/>
  <c r="F223" i="17"/>
  <c r="F15"/>
  <c r="F21" s="1"/>
  <c r="F265"/>
  <c r="F73"/>
  <c r="G178"/>
  <c r="G186" s="1"/>
  <c r="E201"/>
  <c r="F11"/>
  <c r="G66"/>
  <c r="F201"/>
  <c r="G11"/>
  <c r="F221"/>
  <c r="F225"/>
  <c r="F224"/>
  <c r="G73"/>
  <c r="H178"/>
  <c r="H186" s="1"/>
  <c r="F192"/>
  <c r="F196" s="1"/>
  <c r="E75"/>
  <c r="G6" s="1"/>
  <c r="G8" s="1"/>
  <c r="E202"/>
  <c r="F12"/>
  <c r="E22"/>
  <c r="F346"/>
  <c r="N327"/>
  <c r="N326"/>
  <c r="L326"/>
  <c r="L325"/>
  <c r="L324"/>
  <c r="J324"/>
  <c r="J323"/>
  <c r="J322"/>
  <c r="H322"/>
  <c r="H321"/>
  <c r="H320"/>
  <c r="F320"/>
  <c r="F319"/>
  <c r="F318"/>
  <c r="D318"/>
  <c r="D330" s="1"/>
  <c r="N328"/>
  <c r="M327"/>
  <c r="M326"/>
  <c r="M325"/>
  <c r="K325"/>
  <c r="K324"/>
  <c r="K323"/>
  <c r="I323"/>
  <c r="I322"/>
  <c r="I321"/>
  <c r="G321"/>
  <c r="G320"/>
  <c r="G319"/>
  <c r="E319"/>
  <c r="E318"/>
  <c r="D201"/>
  <c r="D204" s="1"/>
  <c r="E10" s="1"/>
  <c r="E11"/>
  <c r="F71"/>
  <c r="F49"/>
  <c r="G176"/>
  <c r="E237"/>
  <c r="F222"/>
  <c r="G173" i="16"/>
  <c r="G177"/>
  <c r="G181" s="1"/>
  <c r="G185"/>
  <c r="G189" s="1"/>
  <c r="F68"/>
  <c r="H6" s="1"/>
  <c r="H8" s="1"/>
  <c r="D194"/>
  <c r="D197" s="1"/>
  <c r="E10" s="1"/>
  <c r="E11"/>
  <c r="E16"/>
  <c r="E337"/>
  <c r="D342"/>
  <c r="G12"/>
  <c r="F195"/>
  <c r="G216"/>
  <c r="G215"/>
  <c r="H214"/>
  <c r="H223" s="1"/>
  <c r="G15"/>
  <c r="G21" s="1"/>
  <c r="G256"/>
  <c r="E194"/>
  <c r="F11"/>
  <c r="F196"/>
  <c r="G9"/>
  <c r="F194"/>
  <c r="F197" s="1"/>
  <c r="G10" s="1"/>
  <c r="G13" s="1"/>
  <c r="G11"/>
  <c r="G64"/>
  <c r="G50"/>
  <c r="H169"/>
  <c r="N318"/>
  <c r="N317"/>
  <c r="L317"/>
  <c r="L316"/>
  <c r="L315"/>
  <c r="J315"/>
  <c r="J314"/>
  <c r="J313"/>
  <c r="J321" s="1"/>
  <c r="H313"/>
  <c r="H312"/>
  <c r="H311"/>
  <c r="F311"/>
  <c r="F310"/>
  <c r="F309"/>
  <c r="F321" s="1"/>
  <c r="D309"/>
  <c r="D321" s="1"/>
  <c r="N319"/>
  <c r="M317"/>
  <c r="K316"/>
  <c r="K314"/>
  <c r="I313"/>
  <c r="G312"/>
  <c r="G310"/>
  <c r="G321" s="1"/>
  <c r="E309"/>
  <c r="M318"/>
  <c r="M316"/>
  <c r="K315"/>
  <c r="I314"/>
  <c r="I312"/>
  <c r="I321" s="1"/>
  <c r="G311"/>
  <c r="E310"/>
  <c r="E229"/>
  <c r="G213"/>
  <c r="G217"/>
  <c r="G14"/>
  <c r="D193" i="15"/>
  <c r="D196" s="1"/>
  <c r="E10" s="1"/>
  <c r="E13" s="1"/>
  <c r="C324" s="1"/>
  <c r="C326" s="1"/>
  <c r="E11"/>
  <c r="E195"/>
  <c r="F9"/>
  <c r="G58"/>
  <c r="G45"/>
  <c r="E193"/>
  <c r="F11"/>
  <c r="F184"/>
  <c r="F188" s="1"/>
  <c r="E67"/>
  <c r="G6" s="1"/>
  <c r="G8" s="1"/>
  <c r="N319"/>
  <c r="N318"/>
  <c r="L318"/>
  <c r="L317"/>
  <c r="L316"/>
  <c r="J316"/>
  <c r="J315"/>
  <c r="J314"/>
  <c r="J322" s="1"/>
  <c r="H314"/>
  <c r="H313"/>
  <c r="H312"/>
  <c r="F312"/>
  <c r="F311"/>
  <c r="F310"/>
  <c r="F322" s="1"/>
  <c r="D310"/>
  <c r="D322" s="1"/>
  <c r="N320"/>
  <c r="M319"/>
  <c r="M318"/>
  <c r="M317"/>
  <c r="K317"/>
  <c r="K316"/>
  <c r="K315"/>
  <c r="K322" s="1"/>
  <c r="I315"/>
  <c r="I314"/>
  <c r="I313"/>
  <c r="G313"/>
  <c r="G312"/>
  <c r="G311"/>
  <c r="G322" s="1"/>
  <c r="E311"/>
  <c r="E310"/>
  <c r="E322" s="1"/>
  <c r="G15"/>
  <c r="G21" s="1"/>
  <c r="G257"/>
  <c r="E22"/>
  <c r="F338"/>
  <c r="F63"/>
  <c r="F49"/>
  <c r="G168"/>
  <c r="F193"/>
  <c r="G11"/>
  <c r="E194"/>
  <c r="F12"/>
  <c r="G215"/>
  <c r="G214"/>
  <c r="H216"/>
  <c r="H225" s="1"/>
  <c r="F213"/>
  <c r="F217"/>
  <c r="G53" i="14"/>
  <c r="H174" s="1"/>
  <c r="H158"/>
  <c r="G55"/>
  <c r="H176" s="1"/>
  <c r="H160"/>
  <c r="H168" s="1"/>
  <c r="G181"/>
  <c r="H9"/>
  <c r="E323"/>
  <c r="D328"/>
  <c r="F13"/>
  <c r="F19" s="1"/>
  <c r="F242"/>
  <c r="H173"/>
  <c r="H177" s="1"/>
  <c r="G56"/>
  <c r="I4" s="1"/>
  <c r="I6" s="1"/>
  <c r="F181"/>
  <c r="G9"/>
  <c r="E14"/>
  <c r="F56"/>
  <c r="H4" s="1"/>
  <c r="H6" s="1"/>
  <c r="F200"/>
  <c r="F204"/>
  <c r="F203"/>
  <c r="D181"/>
  <c r="D184" s="1"/>
  <c r="E8" s="1"/>
  <c r="E11" s="1"/>
  <c r="E9"/>
  <c r="F182"/>
  <c r="G10"/>
  <c r="E181"/>
  <c r="F9"/>
  <c r="E216"/>
  <c r="G177"/>
  <c r="G48"/>
  <c r="G201"/>
  <c r="G202"/>
  <c r="I321" i="8"/>
  <c r="M321"/>
  <c r="H169" i="10"/>
  <c r="H177" s="1"/>
  <c r="I322"/>
  <c r="M322"/>
  <c r="H322"/>
  <c r="L322"/>
  <c r="G172" i="12"/>
  <c r="G180" s="1"/>
  <c r="E22"/>
  <c r="F337"/>
  <c r="F185"/>
  <c r="F189" s="1"/>
  <c r="E68"/>
  <c r="G6" s="1"/>
  <c r="G8" s="1"/>
  <c r="E195"/>
  <c r="F12"/>
  <c r="E173"/>
  <c r="E177"/>
  <c r="E181" s="1"/>
  <c r="D177"/>
  <c r="D181" s="1"/>
  <c r="D173"/>
  <c r="F64"/>
  <c r="F50"/>
  <c r="N318"/>
  <c r="N317"/>
  <c r="L317"/>
  <c r="L316"/>
  <c r="L315"/>
  <c r="J315"/>
  <c r="J314"/>
  <c r="J313"/>
  <c r="H313"/>
  <c r="H312"/>
  <c r="H311"/>
  <c r="F311"/>
  <c r="F310"/>
  <c r="F309"/>
  <c r="D309"/>
  <c r="D321" s="1"/>
  <c r="N319"/>
  <c r="M318"/>
  <c r="M317"/>
  <c r="M316"/>
  <c r="K316"/>
  <c r="K315"/>
  <c r="K314"/>
  <c r="I314"/>
  <c r="I313"/>
  <c r="I312"/>
  <c r="G312"/>
  <c r="G311"/>
  <c r="G310"/>
  <c r="E310"/>
  <c r="E309"/>
  <c r="H172"/>
  <c r="H180" s="1"/>
  <c r="F177"/>
  <c r="F181" s="1"/>
  <c r="F173"/>
  <c r="E218"/>
  <c r="F218" s="1"/>
  <c r="G218" s="1"/>
  <c r="H218" s="1"/>
  <c r="E216"/>
  <c r="E225" s="1"/>
  <c r="E214"/>
  <c r="E223" s="1"/>
  <c r="E217"/>
  <c r="E226" s="1"/>
  <c r="E215"/>
  <c r="E224" s="1"/>
  <c r="E213"/>
  <c r="E222" s="1"/>
  <c r="G173"/>
  <c r="G177"/>
  <c r="G46"/>
  <c r="G59"/>
  <c r="F15"/>
  <c r="F21" s="1"/>
  <c r="F256"/>
  <c r="F194" i="10"/>
  <c r="G12"/>
  <c r="E172"/>
  <c r="E176"/>
  <c r="E180" s="1"/>
  <c r="E194"/>
  <c r="F12"/>
  <c r="G184"/>
  <c r="G188" s="1"/>
  <c r="F67"/>
  <c r="H6" s="1"/>
  <c r="H8" s="1"/>
  <c r="G172"/>
  <c r="G176"/>
  <c r="G180" s="1"/>
  <c r="G15"/>
  <c r="G21" s="1"/>
  <c r="G257"/>
  <c r="E22"/>
  <c r="F338"/>
  <c r="G63"/>
  <c r="G49"/>
  <c r="E217"/>
  <c r="E226" s="1"/>
  <c r="E215"/>
  <c r="E224" s="1"/>
  <c r="E213"/>
  <c r="E222" s="1"/>
  <c r="E218"/>
  <c r="F218" s="1"/>
  <c r="G218" s="1"/>
  <c r="H218" s="1"/>
  <c r="E216"/>
  <c r="E225" s="1"/>
  <c r="E214"/>
  <c r="E223" s="1"/>
  <c r="H176"/>
  <c r="H180" s="1"/>
  <c r="H172"/>
  <c r="D176"/>
  <c r="D180" s="1"/>
  <c r="D172"/>
  <c r="F176"/>
  <c r="F180" s="1"/>
  <c r="F172"/>
  <c r="E322"/>
  <c r="G322"/>
  <c r="K322"/>
  <c r="F322"/>
  <c r="J322"/>
  <c r="N322"/>
  <c r="F49"/>
  <c r="G58"/>
  <c r="H321" i="8"/>
  <c r="G59"/>
  <c r="F50"/>
  <c r="L321"/>
  <c r="H177"/>
  <c r="G185"/>
  <c r="F177"/>
  <c r="F181" s="1"/>
  <c r="F173"/>
  <c r="F67"/>
  <c r="G188" s="1"/>
  <c r="F65"/>
  <c r="G186" s="1"/>
  <c r="D177"/>
  <c r="D181" s="1"/>
  <c r="D173"/>
  <c r="E337"/>
  <c r="D342"/>
  <c r="E173"/>
  <c r="E177"/>
  <c r="E181" s="1"/>
  <c r="E256"/>
  <c r="F189"/>
  <c r="E321"/>
  <c r="G321"/>
  <c r="K321"/>
  <c r="F321"/>
  <c r="J321"/>
  <c r="N321"/>
  <c r="G50"/>
  <c r="G64"/>
  <c r="E16"/>
  <c r="G173"/>
  <c r="G177"/>
  <c r="G181" s="1"/>
  <c r="E195"/>
  <c r="F12"/>
  <c r="E218"/>
  <c r="F218" s="1"/>
  <c r="G218" s="1"/>
  <c r="H218" s="1"/>
  <c r="E216"/>
  <c r="E225" s="1"/>
  <c r="E214"/>
  <c r="E223" s="1"/>
  <c r="E217"/>
  <c r="E226" s="1"/>
  <c r="E215"/>
  <c r="E224" s="1"/>
  <c r="E213"/>
  <c r="E222" s="1"/>
  <c r="E68"/>
  <c r="G6" s="1"/>
  <c r="G8" s="1"/>
  <c r="F234" i="18" l="1"/>
  <c r="G225"/>
  <c r="H185"/>
  <c r="H189" s="1"/>
  <c r="H181"/>
  <c r="H193"/>
  <c r="H197" s="1"/>
  <c r="G76"/>
  <c r="I6" s="1"/>
  <c r="I8" s="1"/>
  <c r="F232"/>
  <c r="G223"/>
  <c r="G203"/>
  <c r="H12"/>
  <c r="E22"/>
  <c r="F345"/>
  <c r="E13"/>
  <c r="E205"/>
  <c r="F10" s="1"/>
  <c r="F13" s="1"/>
  <c r="F14" s="1"/>
  <c r="F233"/>
  <c r="G224"/>
  <c r="F230"/>
  <c r="G221"/>
  <c r="E204"/>
  <c r="F9"/>
  <c r="F231"/>
  <c r="G222"/>
  <c r="G202"/>
  <c r="H11"/>
  <c r="H15"/>
  <c r="H21" s="1"/>
  <c r="H264"/>
  <c r="I15" s="1"/>
  <c r="I21" s="1"/>
  <c r="H194" i="17"/>
  <c r="G15"/>
  <c r="G21" s="1"/>
  <c r="G265"/>
  <c r="F232"/>
  <c r="G223"/>
  <c r="G194"/>
  <c r="E13"/>
  <c r="C332" s="1"/>
  <c r="C334" s="1"/>
  <c r="M336" s="1"/>
  <c r="I330"/>
  <c r="M330"/>
  <c r="M337" s="1"/>
  <c r="H330"/>
  <c r="L330"/>
  <c r="E203"/>
  <c r="F9"/>
  <c r="C347"/>
  <c r="F202"/>
  <c r="G12"/>
  <c r="F233"/>
  <c r="G224"/>
  <c r="F230"/>
  <c r="G221"/>
  <c r="E330"/>
  <c r="G330"/>
  <c r="K330"/>
  <c r="F330"/>
  <c r="J330"/>
  <c r="N330"/>
  <c r="E204"/>
  <c r="F10" s="1"/>
  <c r="F13" s="1"/>
  <c r="F14" s="1"/>
  <c r="F231"/>
  <c r="G222"/>
  <c r="G180"/>
  <c r="G184"/>
  <c r="G188" s="1"/>
  <c r="G192"/>
  <c r="G196" s="1"/>
  <c r="F75"/>
  <c r="H6" s="1"/>
  <c r="H8" s="1"/>
  <c r="F234"/>
  <c r="G225"/>
  <c r="G71"/>
  <c r="G49"/>
  <c r="H176"/>
  <c r="E229" i="12"/>
  <c r="G226" i="16"/>
  <c r="H217"/>
  <c r="H226" s="1"/>
  <c r="F9"/>
  <c r="E196"/>
  <c r="H15"/>
  <c r="H21" s="1"/>
  <c r="H256"/>
  <c r="I15" s="1"/>
  <c r="I21" s="1"/>
  <c r="G225"/>
  <c r="H216"/>
  <c r="H225" s="1"/>
  <c r="E22"/>
  <c r="F337"/>
  <c r="G195"/>
  <c r="H12"/>
  <c r="M321"/>
  <c r="E321"/>
  <c r="K321"/>
  <c r="H321"/>
  <c r="L321"/>
  <c r="E13"/>
  <c r="G222"/>
  <c r="H213"/>
  <c r="H222" s="1"/>
  <c r="H177"/>
  <c r="H181" s="1"/>
  <c r="H173"/>
  <c r="G68"/>
  <c r="I6" s="1"/>
  <c r="I8" s="1"/>
  <c r="H185"/>
  <c r="H189" s="1"/>
  <c r="G224"/>
  <c r="H215"/>
  <c r="H224" s="1"/>
  <c r="H11"/>
  <c r="G194"/>
  <c r="N321"/>
  <c r="E197"/>
  <c r="F10" s="1"/>
  <c r="F13" s="1"/>
  <c r="F14" s="1"/>
  <c r="F222" i="15"/>
  <c r="G213"/>
  <c r="G223"/>
  <c r="H214"/>
  <c r="H223" s="1"/>
  <c r="G176"/>
  <c r="G180" s="1"/>
  <c r="G172"/>
  <c r="G184"/>
  <c r="G188" s="1"/>
  <c r="F67"/>
  <c r="H6" s="1"/>
  <c r="H8" s="1"/>
  <c r="H15"/>
  <c r="H21" s="1"/>
  <c r="H257"/>
  <c r="I15" s="1"/>
  <c r="I21" s="1"/>
  <c r="M328"/>
  <c r="K328"/>
  <c r="I328"/>
  <c r="G328"/>
  <c r="E328"/>
  <c r="C328"/>
  <c r="C329" s="1"/>
  <c r="N328"/>
  <c r="L328"/>
  <c r="J328"/>
  <c r="H328"/>
  <c r="F328"/>
  <c r="F329" s="1"/>
  <c r="D328"/>
  <c r="E329"/>
  <c r="G329"/>
  <c r="K329"/>
  <c r="J329"/>
  <c r="N322"/>
  <c r="N329" s="1"/>
  <c r="F226"/>
  <c r="G217"/>
  <c r="G224"/>
  <c r="H215"/>
  <c r="H224" s="1"/>
  <c r="C339"/>
  <c r="F194"/>
  <c r="G12"/>
  <c r="G63"/>
  <c r="G49"/>
  <c r="H168"/>
  <c r="I322"/>
  <c r="I329" s="1"/>
  <c r="M322"/>
  <c r="M329" s="1"/>
  <c r="D329"/>
  <c r="H322"/>
  <c r="H329" s="1"/>
  <c r="L322"/>
  <c r="L329" s="1"/>
  <c r="E196"/>
  <c r="F10" s="1"/>
  <c r="F13" s="1"/>
  <c r="F14" s="1"/>
  <c r="E14"/>
  <c r="E18" s="1"/>
  <c r="G211" i="14"/>
  <c r="H202"/>
  <c r="H211" s="1"/>
  <c r="F212"/>
  <c r="G203"/>
  <c r="F209"/>
  <c r="G200"/>
  <c r="H182"/>
  <c r="I10"/>
  <c r="E20"/>
  <c r="F323"/>
  <c r="G210"/>
  <c r="H201"/>
  <c r="H210" s="1"/>
  <c r="G182"/>
  <c r="H10"/>
  <c r="E183"/>
  <c r="F7"/>
  <c r="C309"/>
  <c r="C311" s="1"/>
  <c r="E12"/>
  <c r="E16" s="1"/>
  <c r="F213"/>
  <c r="G204"/>
  <c r="G13"/>
  <c r="G19" s="1"/>
  <c r="G242"/>
  <c r="H166"/>
  <c r="H169" s="1"/>
  <c r="H161"/>
  <c r="E184"/>
  <c r="F8" s="1"/>
  <c r="F11" s="1"/>
  <c r="F12" s="1"/>
  <c r="G181" i="12"/>
  <c r="I321"/>
  <c r="M321"/>
  <c r="H321"/>
  <c r="L321"/>
  <c r="G15"/>
  <c r="G21" s="1"/>
  <c r="G256"/>
  <c r="G194"/>
  <c r="H11"/>
  <c r="E196"/>
  <c r="F9"/>
  <c r="G185"/>
  <c r="G189" s="1"/>
  <c r="F68"/>
  <c r="H6" s="1"/>
  <c r="H8" s="1"/>
  <c r="D194"/>
  <c r="D197" s="1"/>
  <c r="E10" s="1"/>
  <c r="E11"/>
  <c r="F195"/>
  <c r="G12"/>
  <c r="G64"/>
  <c r="G50"/>
  <c r="H169"/>
  <c r="F194"/>
  <c r="G11"/>
  <c r="E194"/>
  <c r="F11"/>
  <c r="C338"/>
  <c r="F216"/>
  <c r="F213"/>
  <c r="F217"/>
  <c r="E321"/>
  <c r="G321"/>
  <c r="K321"/>
  <c r="F321"/>
  <c r="J321"/>
  <c r="N321"/>
  <c r="F214"/>
  <c r="F215"/>
  <c r="H184" i="10"/>
  <c r="H188" s="1"/>
  <c r="G67"/>
  <c r="I6" s="1"/>
  <c r="I8" s="1"/>
  <c r="H15"/>
  <c r="H21" s="1"/>
  <c r="H257"/>
  <c r="I15" s="1"/>
  <c r="I21" s="1"/>
  <c r="G193"/>
  <c r="H11"/>
  <c r="E193"/>
  <c r="F11"/>
  <c r="F215"/>
  <c r="F214"/>
  <c r="F193"/>
  <c r="G11"/>
  <c r="D193"/>
  <c r="D196" s="1"/>
  <c r="E10" s="1"/>
  <c r="E11"/>
  <c r="H193"/>
  <c r="I11"/>
  <c r="C339"/>
  <c r="G194"/>
  <c r="H12"/>
  <c r="E229"/>
  <c r="F213"/>
  <c r="F217"/>
  <c r="F216"/>
  <c r="F216" i="8"/>
  <c r="F225" s="1"/>
  <c r="G194"/>
  <c r="H11"/>
  <c r="H185"/>
  <c r="F15"/>
  <c r="F21" s="1"/>
  <c r="F256"/>
  <c r="E22"/>
  <c r="F337"/>
  <c r="D194"/>
  <c r="D197" s="1"/>
  <c r="E10" s="1"/>
  <c r="E11"/>
  <c r="F194"/>
  <c r="G11"/>
  <c r="E229"/>
  <c r="F214"/>
  <c r="F215"/>
  <c r="G189"/>
  <c r="F195"/>
  <c r="G12"/>
  <c r="E194"/>
  <c r="F11"/>
  <c r="G65"/>
  <c r="H186" s="1"/>
  <c r="H170"/>
  <c r="G67"/>
  <c r="H188" s="1"/>
  <c r="H172"/>
  <c r="H180" s="1"/>
  <c r="F213"/>
  <c r="F217"/>
  <c r="G216"/>
  <c r="F68"/>
  <c r="H6" s="1"/>
  <c r="H8" s="1"/>
  <c r="C346" i="18" l="1"/>
  <c r="H203"/>
  <c r="I12"/>
  <c r="H202"/>
  <c r="I11"/>
  <c r="F237"/>
  <c r="G231"/>
  <c r="H222"/>
  <c r="H231" s="1"/>
  <c r="G230"/>
  <c r="H221"/>
  <c r="H230" s="1"/>
  <c r="G233"/>
  <c r="H224"/>
  <c r="H233" s="1"/>
  <c r="C331"/>
  <c r="C333" s="1"/>
  <c r="E14"/>
  <c r="E18" s="1"/>
  <c r="G232"/>
  <c r="H223"/>
  <c r="H232" s="1"/>
  <c r="G234"/>
  <c r="H225"/>
  <c r="H234" s="1"/>
  <c r="L336" i="17"/>
  <c r="L337" s="1"/>
  <c r="D336"/>
  <c r="D337" s="1"/>
  <c r="G336"/>
  <c r="H336"/>
  <c r="H337" s="1"/>
  <c r="C336"/>
  <c r="C337" s="1"/>
  <c r="K336"/>
  <c r="K337" s="1"/>
  <c r="E14"/>
  <c r="E18" s="1"/>
  <c r="F336"/>
  <c r="F337" s="1"/>
  <c r="J336"/>
  <c r="J337" s="1"/>
  <c r="N336"/>
  <c r="E336"/>
  <c r="E337" s="1"/>
  <c r="I336"/>
  <c r="I337" s="1"/>
  <c r="G232"/>
  <c r="H223"/>
  <c r="H232" s="1"/>
  <c r="H265"/>
  <c r="I15" s="1"/>
  <c r="I21" s="1"/>
  <c r="H15"/>
  <c r="H21" s="1"/>
  <c r="E19"/>
  <c r="E20" s="1"/>
  <c r="E29" s="1"/>
  <c r="G234"/>
  <c r="H225"/>
  <c r="H234" s="1"/>
  <c r="G201"/>
  <c r="H11"/>
  <c r="G231"/>
  <c r="H222"/>
  <c r="H231" s="1"/>
  <c r="G230"/>
  <c r="H221"/>
  <c r="H230" s="1"/>
  <c r="G233"/>
  <c r="H224"/>
  <c r="H233" s="1"/>
  <c r="N337"/>
  <c r="G337"/>
  <c r="H184"/>
  <c r="H188" s="1"/>
  <c r="H180"/>
  <c r="H192"/>
  <c r="H196" s="1"/>
  <c r="G75"/>
  <c r="I6" s="1"/>
  <c r="I8" s="1"/>
  <c r="G202"/>
  <c r="H12"/>
  <c r="F16"/>
  <c r="F18" s="1"/>
  <c r="E347"/>
  <c r="F237"/>
  <c r="E197" i="12"/>
  <c r="F10" s="1"/>
  <c r="F13" s="1"/>
  <c r="F14" s="1"/>
  <c r="H194" i="16"/>
  <c r="I11"/>
  <c r="C338"/>
  <c r="G229"/>
  <c r="H195"/>
  <c r="I12"/>
  <c r="C323"/>
  <c r="C325" s="1"/>
  <c r="E14"/>
  <c r="E18" s="1"/>
  <c r="H229"/>
  <c r="E19" i="15"/>
  <c r="E20" s="1"/>
  <c r="E29" s="1"/>
  <c r="H172"/>
  <c r="H176"/>
  <c r="H180" s="1"/>
  <c r="H184"/>
  <c r="H188" s="1"/>
  <c r="G67"/>
  <c r="I6" s="1"/>
  <c r="I8" s="1"/>
  <c r="F16"/>
  <c r="E339"/>
  <c r="G194"/>
  <c r="H12"/>
  <c r="G193"/>
  <c r="H11"/>
  <c r="F229"/>
  <c r="G226"/>
  <c r="H217"/>
  <c r="H226" s="1"/>
  <c r="G222"/>
  <c r="G229" s="1"/>
  <c r="H213"/>
  <c r="H222" s="1"/>
  <c r="H229" s="1"/>
  <c r="F18"/>
  <c r="D331"/>
  <c r="D28" s="1"/>
  <c r="H181" i="14"/>
  <c r="I9"/>
  <c r="M313"/>
  <c r="M314" s="1"/>
  <c r="K313"/>
  <c r="K314" s="1"/>
  <c r="I313"/>
  <c r="I314" s="1"/>
  <c r="G313"/>
  <c r="G314" s="1"/>
  <c r="E313"/>
  <c r="E314" s="1"/>
  <c r="C313"/>
  <c r="C314" s="1"/>
  <c r="N313"/>
  <c r="N314" s="1"/>
  <c r="L313"/>
  <c r="L314" s="1"/>
  <c r="J313"/>
  <c r="J314" s="1"/>
  <c r="H313"/>
  <c r="H314" s="1"/>
  <c r="F313"/>
  <c r="F314" s="1"/>
  <c r="D313"/>
  <c r="D314" s="1"/>
  <c r="G209"/>
  <c r="H200"/>
  <c r="H209" s="1"/>
  <c r="G212"/>
  <c r="H203"/>
  <c r="H212" s="1"/>
  <c r="H13"/>
  <c r="H19" s="1"/>
  <c r="H242"/>
  <c r="I13" s="1"/>
  <c r="I19" s="1"/>
  <c r="G213"/>
  <c r="H204"/>
  <c r="H213" s="1"/>
  <c r="E17"/>
  <c r="E18" s="1"/>
  <c r="E27" s="1"/>
  <c r="C324"/>
  <c r="F216"/>
  <c r="E13" i="10"/>
  <c r="E14" s="1"/>
  <c r="E18" s="1"/>
  <c r="F224" i="12"/>
  <c r="G215"/>
  <c r="F222"/>
  <c r="G213"/>
  <c r="F16"/>
  <c r="E338"/>
  <c r="H15"/>
  <c r="H21" s="1"/>
  <c r="H256"/>
  <c r="I15" s="1"/>
  <c r="I21" s="1"/>
  <c r="F223"/>
  <c r="G214"/>
  <c r="F226"/>
  <c r="G217"/>
  <c r="F225"/>
  <c r="G216"/>
  <c r="H177"/>
  <c r="H181" s="1"/>
  <c r="H173"/>
  <c r="H185"/>
  <c r="H189" s="1"/>
  <c r="G68"/>
  <c r="I6" s="1"/>
  <c r="I8" s="1"/>
  <c r="G195"/>
  <c r="H12"/>
  <c r="E13"/>
  <c r="F226" i="10"/>
  <c r="G217"/>
  <c r="E195"/>
  <c r="F9"/>
  <c r="F16"/>
  <c r="E339"/>
  <c r="C324"/>
  <c r="C326" s="1"/>
  <c r="F224"/>
  <c r="G215"/>
  <c r="H194"/>
  <c r="I12"/>
  <c r="E196"/>
  <c r="F10" s="1"/>
  <c r="F13" s="1"/>
  <c r="F14" s="1"/>
  <c r="F18" s="1"/>
  <c r="F225"/>
  <c r="G216"/>
  <c r="F222"/>
  <c r="G213"/>
  <c r="F223"/>
  <c r="G214"/>
  <c r="E13" i="8"/>
  <c r="C323" s="1"/>
  <c r="C325" s="1"/>
  <c r="G225"/>
  <c r="H216"/>
  <c r="H225" s="1"/>
  <c r="F226"/>
  <c r="G217"/>
  <c r="H178"/>
  <c r="H181" s="1"/>
  <c r="H173"/>
  <c r="F223"/>
  <c r="G214"/>
  <c r="C338"/>
  <c r="H189"/>
  <c r="F222"/>
  <c r="G213"/>
  <c r="G195"/>
  <c r="H12"/>
  <c r="F224"/>
  <c r="G215"/>
  <c r="E196"/>
  <c r="E197" s="1"/>
  <c r="F10" s="1"/>
  <c r="F13" s="1"/>
  <c r="F14" s="1"/>
  <c r="F9"/>
  <c r="E14"/>
  <c r="E18" s="1"/>
  <c r="G15"/>
  <c r="G21" s="1"/>
  <c r="G256"/>
  <c r="G68"/>
  <c r="I6" s="1"/>
  <c r="I8" s="1"/>
  <c r="M335" i="18" l="1"/>
  <c r="M336" s="1"/>
  <c r="K335"/>
  <c r="K336" s="1"/>
  <c r="I335"/>
  <c r="I336" s="1"/>
  <c r="G335"/>
  <c r="G336" s="1"/>
  <c r="E335"/>
  <c r="E336" s="1"/>
  <c r="C335"/>
  <c r="C336" s="1"/>
  <c r="N335"/>
  <c r="N336" s="1"/>
  <c r="L335"/>
  <c r="L336" s="1"/>
  <c r="J335"/>
  <c r="J336" s="1"/>
  <c r="H335"/>
  <c r="H336" s="1"/>
  <c r="F335"/>
  <c r="F336" s="1"/>
  <c r="D335"/>
  <c r="D336" s="1"/>
  <c r="F16"/>
  <c r="F18" s="1"/>
  <c r="E346"/>
  <c r="G237"/>
  <c r="E19"/>
  <c r="E20" s="1"/>
  <c r="E29" s="1"/>
  <c r="F204"/>
  <c r="F205" s="1"/>
  <c r="G10" s="1"/>
  <c r="G13" s="1"/>
  <c r="G9"/>
  <c r="H237"/>
  <c r="D339" i="17"/>
  <c r="D28" s="1"/>
  <c r="F19"/>
  <c r="F20" s="1"/>
  <c r="F22"/>
  <c r="F347"/>
  <c r="G237"/>
  <c r="F203"/>
  <c r="F204" s="1"/>
  <c r="G10" s="1"/>
  <c r="G13" s="1"/>
  <c r="G14" s="1"/>
  <c r="G9"/>
  <c r="H202"/>
  <c r="I12"/>
  <c r="H201"/>
  <c r="I11"/>
  <c r="H237"/>
  <c r="F18" i="12"/>
  <c r="F19" s="1"/>
  <c r="F20" s="1"/>
  <c r="H196" i="16"/>
  <c r="I9"/>
  <c r="M327"/>
  <c r="M328" s="1"/>
  <c r="K327"/>
  <c r="K328" s="1"/>
  <c r="I327"/>
  <c r="I328" s="1"/>
  <c r="G327"/>
  <c r="G328" s="1"/>
  <c r="E327"/>
  <c r="E328" s="1"/>
  <c r="C327"/>
  <c r="C328" s="1"/>
  <c r="N327"/>
  <c r="N328" s="1"/>
  <c r="J327"/>
  <c r="J328" s="1"/>
  <c r="F327"/>
  <c r="F328" s="1"/>
  <c r="L327"/>
  <c r="L328" s="1"/>
  <c r="H327"/>
  <c r="H328" s="1"/>
  <c r="D327"/>
  <c r="D328" s="1"/>
  <c r="F16"/>
  <c r="F18" s="1"/>
  <c r="E338"/>
  <c r="H197"/>
  <c r="I10" s="1"/>
  <c r="I13" s="1"/>
  <c r="I14" s="1"/>
  <c r="E20"/>
  <c r="E29" s="1"/>
  <c r="E19"/>
  <c r="G196"/>
  <c r="G197" s="1"/>
  <c r="H10" s="1"/>
  <c r="H13" s="1"/>
  <c r="H9"/>
  <c r="C33" i="15"/>
  <c r="H195"/>
  <c r="I9"/>
  <c r="F195"/>
  <c r="F196" s="1"/>
  <c r="G10" s="1"/>
  <c r="G13" s="1"/>
  <c r="G14" s="1"/>
  <c r="G9"/>
  <c r="H193"/>
  <c r="I11"/>
  <c r="F19"/>
  <c r="F20" s="1"/>
  <c r="G195"/>
  <c r="G196" s="1"/>
  <c r="H10" s="1"/>
  <c r="H13" s="1"/>
  <c r="H9"/>
  <c r="F22"/>
  <c r="F339"/>
  <c r="H194"/>
  <c r="I12"/>
  <c r="C31" i="14"/>
  <c r="F183"/>
  <c r="F184" s="1"/>
  <c r="G8" s="1"/>
  <c r="G11" s="1"/>
  <c r="G12" s="1"/>
  <c r="G7"/>
  <c r="F14"/>
  <c r="F16" s="1"/>
  <c r="E324"/>
  <c r="G216"/>
  <c r="H216"/>
  <c r="D316"/>
  <c r="D26" s="1"/>
  <c r="C323" i="12"/>
  <c r="C325" s="1"/>
  <c r="E14"/>
  <c r="E18" s="1"/>
  <c r="H195"/>
  <c r="I12"/>
  <c r="H194"/>
  <c r="I11"/>
  <c r="G222"/>
  <c r="H213"/>
  <c r="H222" s="1"/>
  <c r="G224"/>
  <c r="H215"/>
  <c r="H224" s="1"/>
  <c r="G225"/>
  <c r="H216"/>
  <c r="H225" s="1"/>
  <c r="G226"/>
  <c r="H217"/>
  <c r="H226" s="1"/>
  <c r="G223"/>
  <c r="H214"/>
  <c r="H223" s="1"/>
  <c r="F22"/>
  <c r="F338"/>
  <c r="F229"/>
  <c r="G223" i="10"/>
  <c r="H214"/>
  <c r="H223" s="1"/>
  <c r="G222"/>
  <c r="H213"/>
  <c r="H222" s="1"/>
  <c r="G225"/>
  <c r="H216"/>
  <c r="H225" s="1"/>
  <c r="G224"/>
  <c r="H215"/>
  <c r="H224" s="1"/>
  <c r="E19"/>
  <c r="E20" s="1"/>
  <c r="E29" s="1"/>
  <c r="C33" s="1"/>
  <c r="F19"/>
  <c r="F20" s="1"/>
  <c r="M328"/>
  <c r="M329" s="1"/>
  <c r="K328"/>
  <c r="K329" s="1"/>
  <c r="I328"/>
  <c r="I329" s="1"/>
  <c r="G328"/>
  <c r="G329" s="1"/>
  <c r="E328"/>
  <c r="E329" s="1"/>
  <c r="C328"/>
  <c r="C329" s="1"/>
  <c r="N328"/>
  <c r="N329" s="1"/>
  <c r="L328"/>
  <c r="L329" s="1"/>
  <c r="J328"/>
  <c r="J329" s="1"/>
  <c r="H328"/>
  <c r="H329" s="1"/>
  <c r="F328"/>
  <c r="F329" s="1"/>
  <c r="D328"/>
  <c r="D329" s="1"/>
  <c r="F22"/>
  <c r="F339"/>
  <c r="G226"/>
  <c r="H217"/>
  <c r="H226" s="1"/>
  <c r="F229"/>
  <c r="H15" i="8"/>
  <c r="H21" s="1"/>
  <c r="H256"/>
  <c r="I15" s="1"/>
  <c r="I21" s="1"/>
  <c r="E19"/>
  <c r="E20" s="1"/>
  <c r="E29" s="1"/>
  <c r="G224"/>
  <c r="H215"/>
  <c r="H224" s="1"/>
  <c r="G222"/>
  <c r="H213"/>
  <c r="H222" s="1"/>
  <c r="G223"/>
  <c r="H214"/>
  <c r="H223" s="1"/>
  <c r="G226"/>
  <c r="H217"/>
  <c r="H226" s="1"/>
  <c r="M327"/>
  <c r="M328" s="1"/>
  <c r="K327"/>
  <c r="K328" s="1"/>
  <c r="I327"/>
  <c r="I328" s="1"/>
  <c r="G327"/>
  <c r="G328" s="1"/>
  <c r="E327"/>
  <c r="E328" s="1"/>
  <c r="C327"/>
  <c r="C328" s="1"/>
  <c r="N327"/>
  <c r="N328" s="1"/>
  <c r="L327"/>
  <c r="L328" s="1"/>
  <c r="J327"/>
  <c r="J328" s="1"/>
  <c r="H327"/>
  <c r="H328" s="1"/>
  <c r="F327"/>
  <c r="F328" s="1"/>
  <c r="D327"/>
  <c r="D328" s="1"/>
  <c r="H195"/>
  <c r="I12"/>
  <c r="F16"/>
  <c r="F18" s="1"/>
  <c r="E338"/>
  <c r="H194"/>
  <c r="I11"/>
  <c r="F229"/>
  <c r="F19" i="18" l="1"/>
  <c r="F20" s="1"/>
  <c r="F29" s="1"/>
  <c r="H204"/>
  <c r="H205" s="1"/>
  <c r="I10" s="1"/>
  <c r="I13" s="1"/>
  <c r="I14" s="1"/>
  <c r="I9"/>
  <c r="G14"/>
  <c r="G204"/>
  <c r="G205" s="1"/>
  <c r="H10" s="1"/>
  <c r="H13" s="1"/>
  <c r="H14" s="1"/>
  <c r="H9"/>
  <c r="F22"/>
  <c r="F346"/>
  <c r="D338"/>
  <c r="D28" s="1"/>
  <c r="F29" i="17"/>
  <c r="H203"/>
  <c r="I9"/>
  <c r="G203"/>
  <c r="G204" s="1"/>
  <c r="H10" s="1"/>
  <c r="H13" s="1"/>
  <c r="H14" s="1"/>
  <c r="H9"/>
  <c r="C348"/>
  <c r="H204"/>
  <c r="I10" s="1"/>
  <c r="I13" s="1"/>
  <c r="H14" i="16"/>
  <c r="C34"/>
  <c r="C33"/>
  <c r="F19"/>
  <c r="F20" s="1"/>
  <c r="F22"/>
  <c r="F338"/>
  <c r="D330"/>
  <c r="D28" s="1"/>
  <c r="H14" i="15"/>
  <c r="C340"/>
  <c r="F29"/>
  <c r="H196"/>
  <c r="I10" s="1"/>
  <c r="I13" s="1"/>
  <c r="I14" s="1"/>
  <c r="H183" i="14"/>
  <c r="H184" s="1"/>
  <c r="I8" s="1"/>
  <c r="I11" s="1"/>
  <c r="I7"/>
  <c r="G183"/>
  <c r="G184" s="1"/>
  <c r="H8" s="1"/>
  <c r="H11" s="1"/>
  <c r="H12" s="1"/>
  <c r="H7"/>
  <c r="F20"/>
  <c r="F324"/>
  <c r="F17"/>
  <c r="F18" s="1"/>
  <c r="F27" s="1"/>
  <c r="C339" i="12"/>
  <c r="M327"/>
  <c r="M328" s="1"/>
  <c r="K327"/>
  <c r="K328" s="1"/>
  <c r="I327"/>
  <c r="I328" s="1"/>
  <c r="G327"/>
  <c r="G328" s="1"/>
  <c r="E327"/>
  <c r="E328" s="1"/>
  <c r="C327"/>
  <c r="C328" s="1"/>
  <c r="N327"/>
  <c r="N328" s="1"/>
  <c r="L327"/>
  <c r="L328" s="1"/>
  <c r="J327"/>
  <c r="J328" s="1"/>
  <c r="H327"/>
  <c r="H328" s="1"/>
  <c r="F327"/>
  <c r="F328" s="1"/>
  <c r="D327"/>
  <c r="D328" s="1"/>
  <c r="F196"/>
  <c r="F197" s="1"/>
  <c r="G10" s="1"/>
  <c r="G13" s="1"/>
  <c r="G9"/>
  <c r="E19"/>
  <c r="E20" s="1"/>
  <c r="E29" s="1"/>
  <c r="F29"/>
  <c r="G229"/>
  <c r="H229"/>
  <c r="F29" i="10"/>
  <c r="F195"/>
  <c r="F196" s="1"/>
  <c r="G10" s="1"/>
  <c r="G13" s="1"/>
  <c r="G14" s="1"/>
  <c r="G9"/>
  <c r="C340"/>
  <c r="G229"/>
  <c r="D331"/>
  <c r="D28" s="1"/>
  <c r="H229"/>
  <c r="C33" i="8"/>
  <c r="F19"/>
  <c r="F20" s="1"/>
  <c r="F196"/>
  <c r="F197" s="1"/>
  <c r="G10" s="1"/>
  <c r="G13" s="1"/>
  <c r="G14" s="1"/>
  <c r="G9"/>
  <c r="F22"/>
  <c r="F338"/>
  <c r="D330"/>
  <c r="D28" s="1"/>
  <c r="G229"/>
  <c r="H229"/>
  <c r="C347" i="18" l="1"/>
  <c r="C34"/>
  <c r="C34" i="17"/>
  <c r="I14"/>
  <c r="G16"/>
  <c r="G18" s="1"/>
  <c r="E348"/>
  <c r="F29" i="16"/>
  <c r="C339"/>
  <c r="G16" i="15"/>
  <c r="G18" s="1"/>
  <c r="E340"/>
  <c r="C34"/>
  <c r="C325" i="14"/>
  <c r="I12"/>
  <c r="C32"/>
  <c r="H196" i="12"/>
  <c r="H197" s="1"/>
  <c r="I10" s="1"/>
  <c r="I13" s="1"/>
  <c r="I14" s="1"/>
  <c r="I9"/>
  <c r="G196"/>
  <c r="G197" s="1"/>
  <c r="H10" s="1"/>
  <c r="H13" s="1"/>
  <c r="H14" s="1"/>
  <c r="H9"/>
  <c r="G14"/>
  <c r="G16"/>
  <c r="E339"/>
  <c r="D330"/>
  <c r="D28" s="1"/>
  <c r="H195" i="10"/>
  <c r="H196" s="1"/>
  <c r="I10" s="1"/>
  <c r="I13" s="1"/>
  <c r="I9"/>
  <c r="G195"/>
  <c r="G196" s="1"/>
  <c r="H10" s="1"/>
  <c r="H13" s="1"/>
  <c r="H14" s="1"/>
  <c r="H9"/>
  <c r="G16"/>
  <c r="G18" s="1"/>
  <c r="E340"/>
  <c r="G196" i="8"/>
  <c r="G197" s="1"/>
  <c r="H10" s="1"/>
  <c r="H13" s="1"/>
  <c r="H14" s="1"/>
  <c r="H9"/>
  <c r="F29"/>
  <c r="H196"/>
  <c r="H197" s="1"/>
  <c r="I10" s="1"/>
  <c r="I13" s="1"/>
  <c r="I9"/>
  <c r="C339"/>
  <c r="G16" i="18" l="1"/>
  <c r="G18" s="1"/>
  <c r="E347"/>
  <c r="G19" i="17"/>
  <c r="G20" s="1"/>
  <c r="G22"/>
  <c r="F348"/>
  <c r="G16" i="16"/>
  <c r="G18" s="1"/>
  <c r="E339"/>
  <c r="G19" i="15"/>
  <c r="G20" s="1"/>
  <c r="G22"/>
  <c r="F340"/>
  <c r="G14" i="14"/>
  <c r="G16" s="1"/>
  <c r="E325"/>
  <c r="G22" i="12"/>
  <c r="F339"/>
  <c r="G18"/>
  <c r="C34"/>
  <c r="G19" i="10"/>
  <c r="G20" s="1"/>
  <c r="C34"/>
  <c r="I14"/>
  <c r="G22"/>
  <c r="F340"/>
  <c r="G16" i="8"/>
  <c r="G18" s="1"/>
  <c r="E339"/>
  <c r="C34"/>
  <c r="I14"/>
  <c r="C307" i="4"/>
  <c r="D204"/>
  <c r="D203"/>
  <c r="D202"/>
  <c r="D201"/>
  <c r="D200"/>
  <c r="H196"/>
  <c r="H215" s="1"/>
  <c r="G196"/>
  <c r="G215" s="1"/>
  <c r="F196"/>
  <c r="F215" s="1"/>
  <c r="E196"/>
  <c r="E215" s="1"/>
  <c r="D196"/>
  <c r="D215" s="1"/>
  <c r="H194"/>
  <c r="G194"/>
  <c r="F194"/>
  <c r="D194"/>
  <c r="H193"/>
  <c r="G193"/>
  <c r="F193"/>
  <c r="D193"/>
  <c r="D212" s="1"/>
  <c r="H192"/>
  <c r="G192"/>
  <c r="F192"/>
  <c r="D192"/>
  <c r="H191"/>
  <c r="G191"/>
  <c r="F191"/>
  <c r="D191"/>
  <c r="D210" s="1"/>
  <c r="H190"/>
  <c r="G190"/>
  <c r="F190"/>
  <c r="D190"/>
  <c r="H271"/>
  <c r="H282" s="1"/>
  <c r="G271"/>
  <c r="G282" s="1"/>
  <c r="F271"/>
  <c r="F282" s="1"/>
  <c r="E271"/>
  <c r="E282" s="1"/>
  <c r="D271"/>
  <c r="D282" s="1"/>
  <c r="H270"/>
  <c r="H281" s="1"/>
  <c r="G270"/>
  <c r="G281" s="1"/>
  <c r="F270"/>
  <c r="F281" s="1"/>
  <c r="E270"/>
  <c r="E281" s="1"/>
  <c r="D270"/>
  <c r="D281" s="1"/>
  <c r="H269"/>
  <c r="H280" s="1"/>
  <c r="G269"/>
  <c r="G280" s="1"/>
  <c r="F269"/>
  <c r="F280" s="1"/>
  <c r="E269"/>
  <c r="E280" s="1"/>
  <c r="D269"/>
  <c r="D280" s="1"/>
  <c r="H268"/>
  <c r="H279" s="1"/>
  <c r="G268"/>
  <c r="G279" s="1"/>
  <c r="F268"/>
  <c r="F279" s="1"/>
  <c r="E268"/>
  <c r="E279" s="1"/>
  <c r="D268"/>
  <c r="D279" s="1"/>
  <c r="H267"/>
  <c r="H278" s="1"/>
  <c r="G267"/>
  <c r="G278" s="1"/>
  <c r="F267"/>
  <c r="F278" s="1"/>
  <c r="E267"/>
  <c r="E278" s="1"/>
  <c r="D267"/>
  <c r="D278" s="1"/>
  <c r="H266"/>
  <c r="H277" s="1"/>
  <c r="G266"/>
  <c r="F266"/>
  <c r="F277" s="1"/>
  <c r="E266"/>
  <c r="D266"/>
  <c r="D277" s="1"/>
  <c r="H260"/>
  <c r="G260"/>
  <c r="F260"/>
  <c r="E260"/>
  <c r="I232"/>
  <c r="I231"/>
  <c r="I230"/>
  <c r="I229"/>
  <c r="H122"/>
  <c r="E194" s="1"/>
  <c r="H121"/>
  <c r="E193" s="1"/>
  <c r="H120"/>
  <c r="E192" s="1"/>
  <c r="H119"/>
  <c r="E191" s="1"/>
  <c r="H118"/>
  <c r="E190" s="1"/>
  <c r="E95"/>
  <c r="F95" s="1"/>
  <c r="G95" s="1"/>
  <c r="H95" s="1"/>
  <c r="E94"/>
  <c r="F94" s="1"/>
  <c r="G94" s="1"/>
  <c r="H94" s="1"/>
  <c r="E93"/>
  <c r="F93" s="1"/>
  <c r="G93" s="1"/>
  <c r="H93" s="1"/>
  <c r="E92"/>
  <c r="F92" s="1"/>
  <c r="G92" s="1"/>
  <c r="H92" s="1"/>
  <c r="E87"/>
  <c r="F87" s="1"/>
  <c r="G87" s="1"/>
  <c r="H87" s="1"/>
  <c r="E86"/>
  <c r="F86" s="1"/>
  <c r="G86" s="1"/>
  <c r="H86" s="1"/>
  <c r="E85"/>
  <c r="F85" s="1"/>
  <c r="G85" s="1"/>
  <c r="H85" s="1"/>
  <c r="E84"/>
  <c r="F84" s="1"/>
  <c r="G84" s="1"/>
  <c r="H84" s="1"/>
  <c r="E79"/>
  <c r="F79" s="1"/>
  <c r="G79" s="1"/>
  <c r="H79" s="1"/>
  <c r="E78"/>
  <c r="F78" s="1"/>
  <c r="G78" s="1"/>
  <c r="H78" s="1"/>
  <c r="E77"/>
  <c r="F77" s="1"/>
  <c r="G77" s="1"/>
  <c r="H77" s="1"/>
  <c r="E76"/>
  <c r="F76" s="1"/>
  <c r="G76" s="1"/>
  <c r="H76" s="1"/>
  <c r="E72"/>
  <c r="F72" s="1"/>
  <c r="G72" s="1"/>
  <c r="H72" s="1"/>
  <c r="E71"/>
  <c r="F71" s="1"/>
  <c r="G71" s="1"/>
  <c r="H71" s="1"/>
  <c r="E70"/>
  <c r="F70" s="1"/>
  <c r="G70" s="1"/>
  <c r="H70" s="1"/>
  <c r="E69"/>
  <c r="F69" s="1"/>
  <c r="G69" s="1"/>
  <c r="H69" s="1"/>
  <c r="E65"/>
  <c r="F65" s="1"/>
  <c r="G65" s="1"/>
  <c r="H65" s="1"/>
  <c r="E64"/>
  <c r="F64" s="1"/>
  <c r="G64" s="1"/>
  <c r="H64" s="1"/>
  <c r="E63"/>
  <c r="F63" s="1"/>
  <c r="G63" s="1"/>
  <c r="H63" s="1"/>
  <c r="E62"/>
  <c r="F62" s="1"/>
  <c r="G62" s="1"/>
  <c r="H62" s="1"/>
  <c r="C47"/>
  <c r="C55" s="1"/>
  <c r="D176" s="1"/>
  <c r="C46"/>
  <c r="C54" s="1"/>
  <c r="D175" s="1"/>
  <c r="C45"/>
  <c r="C53" s="1"/>
  <c r="D174" s="1"/>
  <c r="C44"/>
  <c r="C307" i="1"/>
  <c r="G19" i="18" l="1"/>
  <c r="G20" s="1"/>
  <c r="G29" s="1"/>
  <c r="G22"/>
  <c r="F347"/>
  <c r="G29" i="17"/>
  <c r="C349"/>
  <c r="G19" i="16"/>
  <c r="G20" s="1"/>
  <c r="G29" s="1"/>
  <c r="G22"/>
  <c r="F339"/>
  <c r="C341" i="15"/>
  <c r="G29"/>
  <c r="G17" i="14"/>
  <c r="G18" s="1"/>
  <c r="G27" s="1"/>
  <c r="G20"/>
  <c r="F325"/>
  <c r="G29" i="10"/>
  <c r="D283" i="4"/>
  <c r="F283"/>
  <c r="D209"/>
  <c r="D211"/>
  <c r="D213"/>
  <c r="H283"/>
  <c r="C340" i="12"/>
  <c r="G19"/>
  <c r="G20" s="1"/>
  <c r="G29" s="1"/>
  <c r="C33" s="1"/>
  <c r="C341" i="10"/>
  <c r="G22" i="8"/>
  <c r="F339"/>
  <c r="G19"/>
  <c r="G20" s="1"/>
  <c r="G29" s="1"/>
  <c r="F195" i="4"/>
  <c r="F214" s="1"/>
  <c r="D46"/>
  <c r="D54" s="1"/>
  <c r="E175" s="1"/>
  <c r="D195"/>
  <c r="D214" s="1"/>
  <c r="H195"/>
  <c r="H214" s="1"/>
  <c r="D205"/>
  <c r="C48"/>
  <c r="C52"/>
  <c r="D173" s="1"/>
  <c r="D177" s="1"/>
  <c r="D44"/>
  <c r="E44" s="1"/>
  <c r="E272"/>
  <c r="F22" s="1"/>
  <c r="G272"/>
  <c r="H22" s="1"/>
  <c r="R100"/>
  <c r="L100"/>
  <c r="F100"/>
  <c r="O100"/>
  <c r="I100"/>
  <c r="R109"/>
  <c r="L109"/>
  <c r="F109"/>
  <c r="O109"/>
  <c r="I109"/>
  <c r="O118"/>
  <c r="I118"/>
  <c r="F118"/>
  <c r="R118"/>
  <c r="L118"/>
  <c r="O127"/>
  <c r="I127"/>
  <c r="R127"/>
  <c r="L127"/>
  <c r="F127"/>
  <c r="O101"/>
  <c r="I101"/>
  <c r="R101"/>
  <c r="L101"/>
  <c r="F101"/>
  <c r="O110"/>
  <c r="I110"/>
  <c r="R110"/>
  <c r="L110"/>
  <c r="F110"/>
  <c r="O119"/>
  <c r="I119"/>
  <c r="F119"/>
  <c r="R119"/>
  <c r="L119"/>
  <c r="R128"/>
  <c r="L128"/>
  <c r="F128"/>
  <c r="O128"/>
  <c r="I128"/>
  <c r="R102"/>
  <c r="L102"/>
  <c r="F102"/>
  <c r="O102"/>
  <c r="I102"/>
  <c r="R111"/>
  <c r="L111"/>
  <c r="F111"/>
  <c r="O111"/>
  <c r="I111"/>
  <c r="O112"/>
  <c r="I112"/>
  <c r="R112"/>
  <c r="L112"/>
  <c r="F112"/>
  <c r="O129"/>
  <c r="I129"/>
  <c r="R129"/>
  <c r="L129"/>
  <c r="F129"/>
  <c r="H256"/>
  <c r="F256"/>
  <c r="D256"/>
  <c r="D237"/>
  <c r="G256"/>
  <c r="E256"/>
  <c r="H237"/>
  <c r="D260"/>
  <c r="D241"/>
  <c r="D45"/>
  <c r="D47"/>
  <c r="O120"/>
  <c r="I120"/>
  <c r="F120"/>
  <c r="R120"/>
  <c r="L120"/>
  <c r="O103"/>
  <c r="I103"/>
  <c r="R103"/>
  <c r="L103"/>
  <c r="F103"/>
  <c r="O121"/>
  <c r="I121"/>
  <c r="F121"/>
  <c r="R121"/>
  <c r="L121"/>
  <c r="R130"/>
  <c r="L130"/>
  <c r="F130"/>
  <c r="O130"/>
  <c r="I130"/>
  <c r="R104"/>
  <c r="L104"/>
  <c r="F104"/>
  <c r="O104"/>
  <c r="I104"/>
  <c r="R113"/>
  <c r="L113"/>
  <c r="F113"/>
  <c r="O113"/>
  <c r="I113"/>
  <c r="O122"/>
  <c r="I122"/>
  <c r="F122"/>
  <c r="R122"/>
  <c r="L122"/>
  <c r="O131"/>
  <c r="I131"/>
  <c r="R131"/>
  <c r="L131"/>
  <c r="F131"/>
  <c r="D272"/>
  <c r="D24" s="1"/>
  <c r="F272"/>
  <c r="G22" s="1"/>
  <c r="H272"/>
  <c r="I22" s="1"/>
  <c r="E277"/>
  <c r="E283" s="1"/>
  <c r="G277"/>
  <c r="G283" s="1"/>
  <c r="E195"/>
  <c r="E214" s="1"/>
  <c r="G195"/>
  <c r="G214" s="1"/>
  <c r="H260" i="1"/>
  <c r="G260"/>
  <c r="F260"/>
  <c r="E260"/>
  <c r="H271"/>
  <c r="H282" s="1"/>
  <c r="G271"/>
  <c r="G282" s="1"/>
  <c r="F271"/>
  <c r="F282" s="1"/>
  <c r="E271"/>
  <c r="E282" s="1"/>
  <c r="D271"/>
  <c r="D282" s="1"/>
  <c r="H270"/>
  <c r="H281" s="1"/>
  <c r="G270"/>
  <c r="G281" s="1"/>
  <c r="F270"/>
  <c r="F281" s="1"/>
  <c r="E270"/>
  <c r="E281" s="1"/>
  <c r="D270"/>
  <c r="D281" s="1"/>
  <c r="H269"/>
  <c r="H280" s="1"/>
  <c r="G269"/>
  <c r="G280" s="1"/>
  <c r="F269"/>
  <c r="F280" s="1"/>
  <c r="E269"/>
  <c r="E280" s="1"/>
  <c r="D269"/>
  <c r="D280" s="1"/>
  <c r="H268"/>
  <c r="H279" s="1"/>
  <c r="G268"/>
  <c r="G279" s="1"/>
  <c r="F268"/>
  <c r="F279" s="1"/>
  <c r="E268"/>
  <c r="E279" s="1"/>
  <c r="D268"/>
  <c r="D279" s="1"/>
  <c r="H267"/>
  <c r="H278" s="1"/>
  <c r="G267"/>
  <c r="G278" s="1"/>
  <c r="F267"/>
  <c r="F278" s="1"/>
  <c r="E267"/>
  <c r="E278" s="1"/>
  <c r="D267"/>
  <c r="D278" s="1"/>
  <c r="H266"/>
  <c r="G266"/>
  <c r="G277" s="1"/>
  <c r="F266"/>
  <c r="E266"/>
  <c r="E277" s="1"/>
  <c r="D266"/>
  <c r="F225"/>
  <c r="F224"/>
  <c r="H224" s="1"/>
  <c r="F223"/>
  <c r="F222"/>
  <c r="F221"/>
  <c r="F220"/>
  <c r="H220" s="1"/>
  <c r="I232"/>
  <c r="I231"/>
  <c r="I230"/>
  <c r="I229"/>
  <c r="I228"/>
  <c r="C348" i="18" l="1"/>
  <c r="H16" i="17"/>
  <c r="H18" s="1"/>
  <c r="E349"/>
  <c r="C340" i="16"/>
  <c r="H16" i="15"/>
  <c r="H18" s="1"/>
  <c r="E341"/>
  <c r="C326" i="14"/>
  <c r="C56" i="4"/>
  <c r="D52"/>
  <c r="E46"/>
  <c r="D216"/>
  <c r="D183" s="1"/>
  <c r="H16" i="12"/>
  <c r="H18" s="1"/>
  <c r="E340"/>
  <c r="H16" i="10"/>
  <c r="H18" s="1"/>
  <c r="E341"/>
  <c r="C340" i="8"/>
  <c r="I283" i="4"/>
  <c r="I23" s="1"/>
  <c r="E7"/>
  <c r="F258"/>
  <c r="D239"/>
  <c r="E258"/>
  <c r="H258"/>
  <c r="D258"/>
  <c r="G258"/>
  <c r="D48"/>
  <c r="D25"/>
  <c r="D27" s="1"/>
  <c r="G257"/>
  <c r="E257"/>
  <c r="D238"/>
  <c r="H257"/>
  <c r="F257"/>
  <c r="D257"/>
  <c r="F238"/>
  <c r="D288"/>
  <c r="D290" s="1"/>
  <c r="E4"/>
  <c r="E6" s="1"/>
  <c r="E173"/>
  <c r="E54"/>
  <c r="F175" s="1"/>
  <c r="F46"/>
  <c r="E52"/>
  <c r="F44"/>
  <c r="L132"/>
  <c r="F144" s="1"/>
  <c r="I132"/>
  <c r="E144" s="1"/>
  <c r="E160" s="1"/>
  <c r="E168" s="1"/>
  <c r="L123"/>
  <c r="F143" s="1"/>
  <c r="F159" s="1"/>
  <c r="F167" s="1"/>
  <c r="F123"/>
  <c r="D143" s="1"/>
  <c r="D159" s="1"/>
  <c r="D167" s="1"/>
  <c r="O123"/>
  <c r="G143" s="1"/>
  <c r="O114"/>
  <c r="G142" s="1"/>
  <c r="L114"/>
  <c r="F142" s="1"/>
  <c r="I105"/>
  <c r="E141" s="1"/>
  <c r="F105"/>
  <c r="D141" s="1"/>
  <c r="R105"/>
  <c r="H141" s="1"/>
  <c r="G259"/>
  <c r="E259"/>
  <c r="E240"/>
  <c r="H259"/>
  <c r="F259"/>
  <c r="D259"/>
  <c r="D240"/>
  <c r="G255"/>
  <c r="E255"/>
  <c r="D236"/>
  <c r="H255"/>
  <c r="F255"/>
  <c r="D255"/>
  <c r="G236"/>
  <c r="D182"/>
  <c r="E10"/>
  <c r="D55"/>
  <c r="E176" s="1"/>
  <c r="E47"/>
  <c r="D53"/>
  <c r="E174" s="1"/>
  <c r="E45"/>
  <c r="F132"/>
  <c r="D144" s="1"/>
  <c r="D160" s="1"/>
  <c r="D168" s="1"/>
  <c r="R132"/>
  <c r="H144" s="1"/>
  <c r="O132"/>
  <c r="G144" s="1"/>
  <c r="R123"/>
  <c r="H143" s="1"/>
  <c r="I123"/>
  <c r="E143" s="1"/>
  <c r="E159" s="1"/>
  <c r="E167" s="1"/>
  <c r="I114"/>
  <c r="E142" s="1"/>
  <c r="E158" s="1"/>
  <c r="E166" s="1"/>
  <c r="F114"/>
  <c r="D142" s="1"/>
  <c r="D158" s="1"/>
  <c r="D166" s="1"/>
  <c r="R114"/>
  <c r="H142" s="1"/>
  <c r="O105"/>
  <c r="G141" s="1"/>
  <c r="L105"/>
  <c r="F141" s="1"/>
  <c r="D272" i="1"/>
  <c r="D23" s="1"/>
  <c r="D25" s="1"/>
  <c r="F272"/>
  <c r="G21" s="1"/>
  <c r="H272"/>
  <c r="I21" s="1"/>
  <c r="H222"/>
  <c r="I222" s="1"/>
  <c r="I224"/>
  <c r="D240" s="1"/>
  <c r="E283"/>
  <c r="G283"/>
  <c r="I220"/>
  <c r="H221"/>
  <c r="I221" s="1"/>
  <c r="H223"/>
  <c r="I223" s="1"/>
  <c r="H225"/>
  <c r="I225" s="1"/>
  <c r="D260" s="1"/>
  <c r="E272"/>
  <c r="F21" s="1"/>
  <c r="G272"/>
  <c r="H21" s="1"/>
  <c r="D277"/>
  <c r="D283" s="1"/>
  <c r="F277"/>
  <c r="F283" s="1"/>
  <c r="H277"/>
  <c r="H283" s="1"/>
  <c r="H16" i="18" l="1"/>
  <c r="H18" s="1"/>
  <c r="E348"/>
  <c r="H22" i="17"/>
  <c r="F349"/>
  <c r="H19"/>
  <c r="H20" s="1"/>
  <c r="H29" s="1"/>
  <c r="H16" i="16"/>
  <c r="H18" s="1"/>
  <c r="E340"/>
  <c r="H19" i="15"/>
  <c r="H20" s="1"/>
  <c r="H22"/>
  <c r="F341"/>
  <c r="H14" i="14"/>
  <c r="H16" s="1"/>
  <c r="E326"/>
  <c r="F261" i="4"/>
  <c r="D242"/>
  <c r="E13" s="1"/>
  <c r="E19" s="1"/>
  <c r="G261"/>
  <c r="G159"/>
  <c r="G167" s="1"/>
  <c r="H19" i="12"/>
  <c r="H20" s="1"/>
  <c r="H22"/>
  <c r="F340"/>
  <c r="H19" i="10"/>
  <c r="H20" s="1"/>
  <c r="H22"/>
  <c r="F341"/>
  <c r="H16" i="8"/>
  <c r="H18" s="1"/>
  <c r="E340"/>
  <c r="D261" i="4"/>
  <c r="H261"/>
  <c r="E261"/>
  <c r="F322"/>
  <c r="C331"/>
  <c r="G145"/>
  <c r="G157"/>
  <c r="E53"/>
  <c r="F174" s="1"/>
  <c r="F45"/>
  <c r="G158" s="1"/>
  <c r="G166" s="1"/>
  <c r="E55"/>
  <c r="F176" s="1"/>
  <c r="F47"/>
  <c r="G160" s="1"/>
  <c r="G168" s="1"/>
  <c r="H145"/>
  <c r="E145"/>
  <c r="E157"/>
  <c r="F48"/>
  <c r="F52"/>
  <c r="G44"/>
  <c r="F54"/>
  <c r="G175" s="1"/>
  <c r="G46"/>
  <c r="G54" s="1"/>
  <c r="H175" s="1"/>
  <c r="D56"/>
  <c r="F4" s="1"/>
  <c r="F6" s="1"/>
  <c r="F157"/>
  <c r="F145"/>
  <c r="D157"/>
  <c r="D145"/>
  <c r="F173"/>
  <c r="N305"/>
  <c r="M304"/>
  <c r="M303"/>
  <c r="M302"/>
  <c r="K302"/>
  <c r="K301"/>
  <c r="K300"/>
  <c r="I300"/>
  <c r="I299"/>
  <c r="I298"/>
  <c r="G298"/>
  <c r="G297"/>
  <c r="G296"/>
  <c r="E296"/>
  <c r="E295"/>
  <c r="N304"/>
  <c r="N303"/>
  <c r="L303"/>
  <c r="L302"/>
  <c r="L301"/>
  <c r="J301"/>
  <c r="J300"/>
  <c r="J299"/>
  <c r="H299"/>
  <c r="H298"/>
  <c r="H297"/>
  <c r="F297"/>
  <c r="F296"/>
  <c r="F295"/>
  <c r="D295"/>
  <c r="D307" s="1"/>
  <c r="E242"/>
  <c r="F13" s="1"/>
  <c r="F19" s="1"/>
  <c r="F158"/>
  <c r="F166" s="1"/>
  <c r="F160"/>
  <c r="F168" s="1"/>
  <c r="E48"/>
  <c r="E177"/>
  <c r="E255" i="1"/>
  <c r="G255"/>
  <c r="D255"/>
  <c r="F255"/>
  <c r="H255"/>
  <c r="E240"/>
  <c r="I283"/>
  <c r="I22" s="1"/>
  <c r="G257"/>
  <c r="E257"/>
  <c r="H257"/>
  <c r="F257"/>
  <c r="D257"/>
  <c r="F238"/>
  <c r="D238"/>
  <c r="H256"/>
  <c r="F256"/>
  <c r="D256"/>
  <c r="G256"/>
  <c r="E256"/>
  <c r="H258"/>
  <c r="F258"/>
  <c r="D258"/>
  <c r="G258"/>
  <c r="E258"/>
  <c r="G259"/>
  <c r="E259"/>
  <c r="H259"/>
  <c r="F259"/>
  <c r="D259"/>
  <c r="D239"/>
  <c r="H237"/>
  <c r="D237"/>
  <c r="D241"/>
  <c r="G236"/>
  <c r="D236"/>
  <c r="H19" i="18" l="1"/>
  <c r="H20" s="1"/>
  <c r="H29" s="1"/>
  <c r="H22"/>
  <c r="F348"/>
  <c r="C350" i="17"/>
  <c r="H29" i="12"/>
  <c r="H19" i="16"/>
  <c r="H20" s="1"/>
  <c r="H29" s="1"/>
  <c r="H22"/>
  <c r="F340"/>
  <c r="C342" i="15"/>
  <c r="H29"/>
  <c r="H17" i="14"/>
  <c r="H18" s="1"/>
  <c r="H27" s="1"/>
  <c r="H20"/>
  <c r="F326"/>
  <c r="H29" i="10"/>
  <c r="I261" i="4"/>
  <c r="I15" s="1"/>
  <c r="I21" s="1"/>
  <c r="F307"/>
  <c r="J307"/>
  <c r="N307"/>
  <c r="E307"/>
  <c r="G307"/>
  <c r="K307"/>
  <c r="C341" i="12"/>
  <c r="C342" i="10"/>
  <c r="H19" i="8"/>
  <c r="H20" s="1"/>
  <c r="H22"/>
  <c r="F340"/>
  <c r="C323" i="4"/>
  <c r="E14" s="1"/>
  <c r="F177"/>
  <c r="G10" s="1"/>
  <c r="D324"/>
  <c r="D326"/>
  <c r="D323"/>
  <c r="D325"/>
  <c r="D327"/>
  <c r="F182"/>
  <c r="D161"/>
  <c r="D165"/>
  <c r="D169" s="1"/>
  <c r="F161"/>
  <c r="F165"/>
  <c r="F169" s="1"/>
  <c r="G52"/>
  <c r="E204"/>
  <c r="E213" s="1"/>
  <c r="E202"/>
  <c r="E211" s="1"/>
  <c r="E200"/>
  <c r="E209" s="1"/>
  <c r="E205"/>
  <c r="F205" s="1"/>
  <c r="G205" s="1"/>
  <c r="H205" s="1"/>
  <c r="E203"/>
  <c r="E212" s="1"/>
  <c r="E201"/>
  <c r="E210" s="1"/>
  <c r="E182"/>
  <c r="F10"/>
  <c r="F202"/>
  <c r="F211" s="1"/>
  <c r="G173"/>
  <c r="E165"/>
  <c r="E169" s="1"/>
  <c r="E161"/>
  <c r="F55"/>
  <c r="G176" s="1"/>
  <c r="G47"/>
  <c r="F53"/>
  <c r="G174" s="1"/>
  <c r="G45"/>
  <c r="G165"/>
  <c r="G169" s="1"/>
  <c r="G161"/>
  <c r="H157"/>
  <c r="H159"/>
  <c r="H167" s="1"/>
  <c r="H307"/>
  <c r="L307"/>
  <c r="I307"/>
  <c r="M307"/>
  <c r="E56"/>
  <c r="G4" s="1"/>
  <c r="G6" s="1"/>
  <c r="F242"/>
  <c r="D242" i="1"/>
  <c r="F261"/>
  <c r="D261"/>
  <c r="H261"/>
  <c r="G261"/>
  <c r="E261"/>
  <c r="C349" i="18" l="1"/>
  <c r="I16" i="17"/>
  <c r="I18" s="1"/>
  <c r="I20" s="1"/>
  <c r="E350"/>
  <c r="C351"/>
  <c r="C341" i="16"/>
  <c r="I16" i="15"/>
  <c r="I18" s="1"/>
  <c r="I20" s="1"/>
  <c r="E342"/>
  <c r="C343"/>
  <c r="C327" i="14"/>
  <c r="H29" i="8"/>
  <c r="F201" i="4"/>
  <c r="F210" s="1"/>
  <c r="I16" i="12"/>
  <c r="I18" s="1"/>
  <c r="I20" s="1"/>
  <c r="E341"/>
  <c r="C342"/>
  <c r="I16" i="10"/>
  <c r="I18" s="1"/>
  <c r="I20" s="1"/>
  <c r="E342"/>
  <c r="C343"/>
  <c r="C341" i="8"/>
  <c r="D328" i="4"/>
  <c r="E323"/>
  <c r="E20" s="1"/>
  <c r="E181"/>
  <c r="F9"/>
  <c r="H173"/>
  <c r="G181"/>
  <c r="H9"/>
  <c r="G13"/>
  <c r="G19" s="1"/>
  <c r="G242"/>
  <c r="H165"/>
  <c r="G53"/>
  <c r="H174" s="1"/>
  <c r="H158"/>
  <c r="H166" s="1"/>
  <c r="G55"/>
  <c r="H176" s="1"/>
  <c r="H160"/>
  <c r="H168" s="1"/>
  <c r="F181"/>
  <c r="G9"/>
  <c r="D181"/>
  <c r="D184" s="1"/>
  <c r="E8" s="1"/>
  <c r="E9"/>
  <c r="G177"/>
  <c r="E216"/>
  <c r="F56"/>
  <c r="H4" s="1"/>
  <c r="H6" s="1"/>
  <c r="F200"/>
  <c r="F204"/>
  <c r="F203"/>
  <c r="G201"/>
  <c r="G202"/>
  <c r="G48"/>
  <c r="E242" i="1"/>
  <c r="E14"/>
  <c r="E19" s="1"/>
  <c r="I261"/>
  <c r="I15" s="1"/>
  <c r="I20" s="1"/>
  <c r="I16" i="18" l="1"/>
  <c r="I18" s="1"/>
  <c r="I20" s="1"/>
  <c r="E349"/>
  <c r="C350"/>
  <c r="I29" i="17"/>
  <c r="I22"/>
  <c r="E351"/>
  <c r="F350"/>
  <c r="I16" i="16"/>
  <c r="I18" s="1"/>
  <c r="I20" s="1"/>
  <c r="E341"/>
  <c r="C342"/>
  <c r="I22" i="15"/>
  <c r="I29" s="1"/>
  <c r="E343"/>
  <c r="F342"/>
  <c r="I14" i="14"/>
  <c r="I16" s="1"/>
  <c r="I18" s="1"/>
  <c r="E327"/>
  <c r="C328"/>
  <c r="I22" i="12"/>
  <c r="I29" s="1"/>
  <c r="E342"/>
  <c r="F341"/>
  <c r="I22" i="10"/>
  <c r="I29" s="1"/>
  <c r="E343"/>
  <c r="F342"/>
  <c r="I16" i="8"/>
  <c r="I18" s="1"/>
  <c r="I20" s="1"/>
  <c r="E341"/>
  <c r="C342"/>
  <c r="E11" i="4"/>
  <c r="C309" s="1"/>
  <c r="C311" s="1"/>
  <c r="H161"/>
  <c r="F323"/>
  <c r="G211"/>
  <c r="H202"/>
  <c r="H211" s="1"/>
  <c r="F209"/>
  <c r="G200"/>
  <c r="E183"/>
  <c r="E184" s="1"/>
  <c r="F8" s="1"/>
  <c r="F11" s="1"/>
  <c r="F12" s="1"/>
  <c r="F7"/>
  <c r="G210"/>
  <c r="H201"/>
  <c r="H210" s="1"/>
  <c r="F213"/>
  <c r="G204"/>
  <c r="G182"/>
  <c r="H10"/>
  <c r="H13"/>
  <c r="H19" s="1"/>
  <c r="H242"/>
  <c r="I13" s="1"/>
  <c r="I19" s="1"/>
  <c r="H169"/>
  <c r="H177"/>
  <c r="F212"/>
  <c r="G203"/>
  <c r="G56"/>
  <c r="I4" s="1"/>
  <c r="I6" s="1"/>
  <c r="F242" i="1"/>
  <c r="F14"/>
  <c r="F19" s="1"/>
  <c r="I22" i="18" l="1"/>
  <c r="I29" s="1"/>
  <c r="E350"/>
  <c r="F349"/>
  <c r="C32" i="17"/>
  <c r="C31"/>
  <c r="I22" i="16"/>
  <c r="I29" s="1"/>
  <c r="E342"/>
  <c r="F341"/>
  <c r="C32" i="15"/>
  <c r="C31"/>
  <c r="I20" i="14"/>
  <c r="I27" s="1"/>
  <c r="E328"/>
  <c r="F327"/>
  <c r="E12" i="4"/>
  <c r="E16" s="1"/>
  <c r="C31" i="12"/>
  <c r="C32"/>
  <c r="C31" i="10"/>
  <c r="C32"/>
  <c r="I22" i="8"/>
  <c r="I29" s="1"/>
  <c r="E342"/>
  <c r="F341"/>
  <c r="C324" i="4"/>
  <c r="F14" s="1"/>
  <c r="F16" s="1"/>
  <c r="F17" s="1"/>
  <c r="F18" s="1"/>
  <c r="G212"/>
  <c r="H203"/>
  <c r="H212" s="1"/>
  <c r="H181"/>
  <c r="I9"/>
  <c r="H182"/>
  <c r="I10"/>
  <c r="N313"/>
  <c r="N314" s="1"/>
  <c r="L313"/>
  <c r="L314" s="1"/>
  <c r="J313"/>
  <c r="J314" s="1"/>
  <c r="H313"/>
  <c r="H314" s="1"/>
  <c r="F313"/>
  <c r="F314" s="1"/>
  <c r="D313"/>
  <c r="D314" s="1"/>
  <c r="M313"/>
  <c r="M314" s="1"/>
  <c r="K313"/>
  <c r="K314" s="1"/>
  <c r="I313"/>
  <c r="I314" s="1"/>
  <c r="G313"/>
  <c r="G314" s="1"/>
  <c r="E313"/>
  <c r="E314" s="1"/>
  <c r="C313"/>
  <c r="C314" s="1"/>
  <c r="F216"/>
  <c r="G213"/>
  <c r="H204"/>
  <c r="H213" s="1"/>
  <c r="E17"/>
  <c r="E18" s="1"/>
  <c r="E27" s="1"/>
  <c r="C31" s="1"/>
  <c r="G209"/>
  <c r="H200"/>
  <c r="H209" s="1"/>
  <c r="G242" i="1"/>
  <c r="G14"/>
  <c r="G19" s="1"/>
  <c r="C32" i="18" l="1"/>
  <c r="C31"/>
  <c r="C32" i="16"/>
  <c r="C31"/>
  <c r="C30" i="14"/>
  <c r="C29"/>
  <c r="H216" i="4"/>
  <c r="I7" s="1"/>
  <c r="C32" i="8"/>
  <c r="C31"/>
  <c r="E324" i="4"/>
  <c r="F20" s="1"/>
  <c r="F27" s="1"/>
  <c r="H183"/>
  <c r="H184" s="1"/>
  <c r="I8" s="1"/>
  <c r="I11" s="1"/>
  <c r="I12" s="1"/>
  <c r="F183"/>
  <c r="F184" s="1"/>
  <c r="G8" s="1"/>
  <c r="G11" s="1"/>
  <c r="G7"/>
  <c r="G216"/>
  <c r="D316"/>
  <c r="D26" s="1"/>
  <c r="H242" i="1"/>
  <c r="I14" s="1"/>
  <c r="I19" s="1"/>
  <c r="H14"/>
  <c r="H19" s="1"/>
  <c r="F324" i="4" l="1"/>
  <c r="C325" s="1"/>
  <c r="G14" s="1"/>
  <c r="G12"/>
  <c r="G183"/>
  <c r="G184" s="1"/>
  <c r="H8" s="1"/>
  <c r="H11" s="1"/>
  <c r="H12" s="1"/>
  <c r="H7"/>
  <c r="E195" i="1"/>
  <c r="E194" s="1"/>
  <c r="E213" s="1"/>
  <c r="F195"/>
  <c r="G195"/>
  <c r="G194" s="1"/>
  <c r="G213" s="1"/>
  <c r="H195"/>
  <c r="H194" s="1"/>
  <c r="D195"/>
  <c r="D194" s="1"/>
  <c r="D213" s="1"/>
  <c r="F194"/>
  <c r="F213" s="1"/>
  <c r="D199"/>
  <c r="F214"/>
  <c r="H190"/>
  <c r="H191"/>
  <c r="H192"/>
  <c r="H193"/>
  <c r="H189"/>
  <c r="G190"/>
  <c r="G191"/>
  <c r="G192"/>
  <c r="G193"/>
  <c r="G189"/>
  <c r="F190"/>
  <c r="F191"/>
  <c r="F192"/>
  <c r="F193"/>
  <c r="F189"/>
  <c r="D190"/>
  <c r="D191"/>
  <c r="D192"/>
  <c r="D193"/>
  <c r="D189"/>
  <c r="D208" s="1"/>
  <c r="H119"/>
  <c r="H116"/>
  <c r="H117"/>
  <c r="H118"/>
  <c r="H115"/>
  <c r="D200"/>
  <c r="D209" s="1"/>
  <c r="D201"/>
  <c r="D202"/>
  <c r="D211" s="1"/>
  <c r="D203"/>
  <c r="E214"/>
  <c r="G16" i="4" l="1"/>
  <c r="G17" s="1"/>
  <c r="G18" s="1"/>
  <c r="C32"/>
  <c r="E325"/>
  <c r="G20" s="1"/>
  <c r="G214" i="1"/>
  <c r="D204"/>
  <c r="D212"/>
  <c r="D210"/>
  <c r="E189"/>
  <c r="E192"/>
  <c r="E190"/>
  <c r="E193"/>
  <c r="E191"/>
  <c r="H213"/>
  <c r="H214"/>
  <c r="D214"/>
  <c r="G27" i="4" l="1"/>
  <c r="F325"/>
  <c r="C326" s="1"/>
  <c r="H14" s="1"/>
  <c r="H16" s="1"/>
  <c r="H17" s="1"/>
  <c r="H18" s="1"/>
  <c r="D215" i="1"/>
  <c r="E92"/>
  <c r="F92" s="1"/>
  <c r="G92" s="1"/>
  <c r="H92" s="1"/>
  <c r="E91"/>
  <c r="F91" s="1"/>
  <c r="G91" s="1"/>
  <c r="H91" s="1"/>
  <c r="E90"/>
  <c r="F90" s="1"/>
  <c r="G90" s="1"/>
  <c r="H90" s="1"/>
  <c r="E89"/>
  <c r="F89" s="1"/>
  <c r="G89" s="1"/>
  <c r="H89" s="1"/>
  <c r="E84"/>
  <c r="F84" s="1"/>
  <c r="G84" s="1"/>
  <c r="H84" s="1"/>
  <c r="E83"/>
  <c r="F83" s="1"/>
  <c r="G83" s="1"/>
  <c r="H83" s="1"/>
  <c r="E82"/>
  <c r="F82" s="1"/>
  <c r="G82" s="1"/>
  <c r="H82" s="1"/>
  <c r="E81"/>
  <c r="E76"/>
  <c r="E75"/>
  <c r="F75" s="1"/>
  <c r="G75" s="1"/>
  <c r="H75" s="1"/>
  <c r="E74"/>
  <c r="F74" s="1"/>
  <c r="G74" s="1"/>
  <c r="H74" s="1"/>
  <c r="E73"/>
  <c r="F73" s="1"/>
  <c r="G73" s="1"/>
  <c r="H73" s="1"/>
  <c r="E69"/>
  <c r="F69" s="1"/>
  <c r="G69" s="1"/>
  <c r="H69" s="1"/>
  <c r="E68"/>
  <c r="F68" s="1"/>
  <c r="G68" s="1"/>
  <c r="H68" s="1"/>
  <c r="E67"/>
  <c r="F67" s="1"/>
  <c r="G67" s="1"/>
  <c r="H67" s="1"/>
  <c r="E66"/>
  <c r="F66" s="1"/>
  <c r="G66" s="1"/>
  <c r="H66" s="1"/>
  <c r="E60"/>
  <c r="F60" s="1"/>
  <c r="G60" s="1"/>
  <c r="H60" s="1"/>
  <c r="E61"/>
  <c r="F61" s="1"/>
  <c r="G61" s="1"/>
  <c r="H61" s="1"/>
  <c r="E62"/>
  <c r="F62" s="1"/>
  <c r="G62" s="1"/>
  <c r="H62" s="1"/>
  <c r="E59"/>
  <c r="F59" s="1"/>
  <c r="G59" s="1"/>
  <c r="H59" s="1"/>
  <c r="C44"/>
  <c r="C43"/>
  <c r="C42"/>
  <c r="C41"/>
  <c r="E326" i="4" l="1"/>
  <c r="H20" s="1"/>
  <c r="H27" s="1"/>
  <c r="D181" i="1"/>
  <c r="E8"/>
  <c r="F81"/>
  <c r="G81" s="1"/>
  <c r="F76"/>
  <c r="G76" s="1"/>
  <c r="C50"/>
  <c r="D171" s="1"/>
  <c r="C49"/>
  <c r="D170" s="1"/>
  <c r="C51"/>
  <c r="D172" s="1"/>
  <c r="C52"/>
  <c r="D173" s="1"/>
  <c r="C53"/>
  <c r="D288" s="1"/>
  <c r="D290" s="1"/>
  <c r="R97"/>
  <c r="L97"/>
  <c r="I97"/>
  <c r="O97"/>
  <c r="F97"/>
  <c r="R115"/>
  <c r="L115"/>
  <c r="F115"/>
  <c r="O115"/>
  <c r="I115"/>
  <c r="O98"/>
  <c r="F98"/>
  <c r="R98"/>
  <c r="L98"/>
  <c r="I98"/>
  <c r="O116"/>
  <c r="I116"/>
  <c r="R116"/>
  <c r="L116"/>
  <c r="F116"/>
  <c r="R99"/>
  <c r="L99"/>
  <c r="I99"/>
  <c r="O99"/>
  <c r="F99"/>
  <c r="R117"/>
  <c r="L117"/>
  <c r="F117"/>
  <c r="O117"/>
  <c r="I117"/>
  <c r="O118"/>
  <c r="I118"/>
  <c r="R118"/>
  <c r="L118"/>
  <c r="F118"/>
  <c r="R101"/>
  <c r="L101"/>
  <c r="I101"/>
  <c r="O101"/>
  <c r="F101"/>
  <c r="R119"/>
  <c r="L119"/>
  <c r="F119"/>
  <c r="O119"/>
  <c r="I119"/>
  <c r="R124"/>
  <c r="L124"/>
  <c r="F124"/>
  <c r="O124"/>
  <c r="I124"/>
  <c r="R106"/>
  <c r="L106"/>
  <c r="F106"/>
  <c r="O106"/>
  <c r="I106"/>
  <c r="O107"/>
  <c r="I107"/>
  <c r="R107"/>
  <c r="L107"/>
  <c r="F107"/>
  <c r="O125"/>
  <c r="I125"/>
  <c r="R125"/>
  <c r="L125"/>
  <c r="F125"/>
  <c r="R108"/>
  <c r="L108"/>
  <c r="F108"/>
  <c r="O108"/>
  <c r="I108"/>
  <c r="O109"/>
  <c r="I109"/>
  <c r="R109"/>
  <c r="L109"/>
  <c r="F109"/>
  <c r="O127"/>
  <c r="I127"/>
  <c r="R127"/>
  <c r="L127"/>
  <c r="F127"/>
  <c r="R110"/>
  <c r="L110"/>
  <c r="F110"/>
  <c r="O110"/>
  <c r="I110"/>
  <c r="R128"/>
  <c r="L128"/>
  <c r="F128"/>
  <c r="O128"/>
  <c r="I128"/>
  <c r="D41"/>
  <c r="D42"/>
  <c r="D43"/>
  <c r="D44"/>
  <c r="C45"/>
  <c r="F326" i="4" l="1"/>
  <c r="C327" s="1"/>
  <c r="I14" s="1"/>
  <c r="I16" s="1"/>
  <c r="I18" s="1"/>
  <c r="D174" i="1"/>
  <c r="D180" s="1"/>
  <c r="R120"/>
  <c r="H140" s="1"/>
  <c r="N305"/>
  <c r="N303"/>
  <c r="M303"/>
  <c r="L303"/>
  <c r="L301"/>
  <c r="K301"/>
  <c r="J301"/>
  <c r="J299"/>
  <c r="I299"/>
  <c r="H299"/>
  <c r="H297"/>
  <c r="G297"/>
  <c r="F297"/>
  <c r="F295"/>
  <c r="E295"/>
  <c r="N304"/>
  <c r="M304"/>
  <c r="M302"/>
  <c r="L302"/>
  <c r="K302"/>
  <c r="K300"/>
  <c r="J300"/>
  <c r="I300"/>
  <c r="I298"/>
  <c r="H298"/>
  <c r="G298"/>
  <c r="G296"/>
  <c r="F296"/>
  <c r="E296"/>
  <c r="D295"/>
  <c r="D307" s="1"/>
  <c r="E5"/>
  <c r="E7" s="1"/>
  <c r="H76"/>
  <c r="H81"/>
  <c r="F111"/>
  <c r="D139" s="1"/>
  <c r="D155" s="1"/>
  <c r="D163" s="1"/>
  <c r="R111"/>
  <c r="H139" s="1"/>
  <c r="I111"/>
  <c r="E139" s="1"/>
  <c r="E155" s="1"/>
  <c r="E163" s="1"/>
  <c r="I120"/>
  <c r="E140" s="1"/>
  <c r="E156" s="1"/>
  <c r="E164" s="1"/>
  <c r="F120"/>
  <c r="D140" s="1"/>
  <c r="D156" s="1"/>
  <c r="D164" s="1"/>
  <c r="O111"/>
  <c r="G139" s="1"/>
  <c r="L111"/>
  <c r="F139" s="1"/>
  <c r="O120"/>
  <c r="G140" s="1"/>
  <c r="L120"/>
  <c r="F140" s="1"/>
  <c r="D52"/>
  <c r="E44"/>
  <c r="D51"/>
  <c r="E43"/>
  <c r="D50"/>
  <c r="E42"/>
  <c r="D49"/>
  <c r="D45"/>
  <c r="E41"/>
  <c r="E11" l="1"/>
  <c r="E327" i="4"/>
  <c r="I20" s="1"/>
  <c r="I27" s="1"/>
  <c r="C328"/>
  <c r="I307" i="1"/>
  <c r="M307"/>
  <c r="G307"/>
  <c r="K307"/>
  <c r="E307"/>
  <c r="H307"/>
  <c r="L307"/>
  <c r="F307"/>
  <c r="J307"/>
  <c r="N307"/>
  <c r="O100"/>
  <c r="O102" s="1"/>
  <c r="G138" s="1"/>
  <c r="R100"/>
  <c r="R102" s="1"/>
  <c r="H138" s="1"/>
  <c r="I100"/>
  <c r="I102" s="1"/>
  <c r="E138" s="1"/>
  <c r="E154" s="1"/>
  <c r="F100"/>
  <c r="F102" s="1"/>
  <c r="D138" s="1"/>
  <c r="D154" s="1"/>
  <c r="D162" s="1"/>
  <c r="L100"/>
  <c r="L102" s="1"/>
  <c r="F138" s="1"/>
  <c r="F154" s="1"/>
  <c r="R126"/>
  <c r="R129" s="1"/>
  <c r="H141" s="1"/>
  <c r="F126"/>
  <c r="F129" s="1"/>
  <c r="D141" s="1"/>
  <c r="D157" s="1"/>
  <c r="D165" s="1"/>
  <c r="I126"/>
  <c r="I129" s="1"/>
  <c r="E141" s="1"/>
  <c r="E157" s="1"/>
  <c r="E165" s="1"/>
  <c r="L126"/>
  <c r="L129" s="1"/>
  <c r="F141" s="1"/>
  <c r="F157" s="1"/>
  <c r="F165" s="1"/>
  <c r="O126"/>
  <c r="O129" s="1"/>
  <c r="G141" s="1"/>
  <c r="E162"/>
  <c r="F156"/>
  <c r="F164" s="1"/>
  <c r="F155"/>
  <c r="F163" s="1"/>
  <c r="D53"/>
  <c r="F5" s="1"/>
  <c r="F7" s="1"/>
  <c r="E170"/>
  <c r="E171"/>
  <c r="E172"/>
  <c r="E173"/>
  <c r="E49"/>
  <c r="E45"/>
  <c r="F41"/>
  <c r="E50"/>
  <c r="F42"/>
  <c r="E51"/>
  <c r="F43"/>
  <c r="E52"/>
  <c r="F44"/>
  <c r="C29" i="4" l="1"/>
  <c r="C30"/>
  <c r="F327"/>
  <c r="E328"/>
  <c r="H142" i="1"/>
  <c r="E142"/>
  <c r="D166"/>
  <c r="E10" s="1"/>
  <c r="F142"/>
  <c r="E158"/>
  <c r="D142"/>
  <c r="D158"/>
  <c r="G142"/>
  <c r="D179"/>
  <c r="D182" s="1"/>
  <c r="E166"/>
  <c r="G155"/>
  <c r="G163" s="1"/>
  <c r="G157"/>
  <c r="G165" s="1"/>
  <c r="G156"/>
  <c r="G164" s="1"/>
  <c r="G154"/>
  <c r="E199"/>
  <c r="G162"/>
  <c r="F158"/>
  <c r="F162"/>
  <c r="F166" s="1"/>
  <c r="E201"/>
  <c r="E202"/>
  <c r="E203"/>
  <c r="E204"/>
  <c r="F204" s="1"/>
  <c r="G204" s="1"/>
  <c r="H204" s="1"/>
  <c r="E200"/>
  <c r="F173"/>
  <c r="F172"/>
  <c r="F171"/>
  <c r="F170"/>
  <c r="E174"/>
  <c r="F52"/>
  <c r="G44"/>
  <c r="F51"/>
  <c r="G43"/>
  <c r="F50"/>
  <c r="G42"/>
  <c r="F49"/>
  <c r="F45"/>
  <c r="G41"/>
  <c r="E53"/>
  <c r="G166" l="1"/>
  <c r="G179" s="1"/>
  <c r="G5"/>
  <c r="G7" s="1"/>
  <c r="E180"/>
  <c r="F11"/>
  <c r="F179"/>
  <c r="G10"/>
  <c r="H10"/>
  <c r="E179"/>
  <c r="F10"/>
  <c r="G158"/>
  <c r="E9"/>
  <c r="E12" s="1"/>
  <c r="H154"/>
  <c r="H162" s="1"/>
  <c r="F174"/>
  <c r="G50"/>
  <c r="H171" s="1"/>
  <c r="H155"/>
  <c r="H163" s="1"/>
  <c r="G51"/>
  <c r="H172" s="1"/>
  <c r="H156"/>
  <c r="H164" s="1"/>
  <c r="G52"/>
  <c r="H157"/>
  <c r="H165" s="1"/>
  <c r="F199"/>
  <c r="E208"/>
  <c r="F201"/>
  <c r="E210"/>
  <c r="F200"/>
  <c r="E209"/>
  <c r="F203"/>
  <c r="E212"/>
  <c r="F202"/>
  <c r="E211"/>
  <c r="F53"/>
  <c r="H5" s="1"/>
  <c r="H7" s="1"/>
  <c r="G170"/>
  <c r="G171"/>
  <c r="G172"/>
  <c r="H173"/>
  <c r="G173"/>
  <c r="G49"/>
  <c r="G45"/>
  <c r="E13" l="1"/>
  <c r="E16" s="1"/>
  <c r="E17" s="1"/>
  <c r="E18" s="1"/>
  <c r="E25" s="1"/>
  <c r="C309"/>
  <c r="C311" s="1"/>
  <c r="F180"/>
  <c r="G11"/>
  <c r="H166"/>
  <c r="H158"/>
  <c r="G202"/>
  <c r="F211"/>
  <c r="G203"/>
  <c r="F212"/>
  <c r="G200"/>
  <c r="F209"/>
  <c r="G201"/>
  <c r="F210"/>
  <c r="G199"/>
  <c r="F208"/>
  <c r="E215"/>
  <c r="G53"/>
  <c r="I5" s="1"/>
  <c r="I7" s="1"/>
  <c r="H170"/>
  <c r="H174" s="1"/>
  <c r="G174"/>
  <c r="F215" l="1"/>
  <c r="N313"/>
  <c r="N314" s="1"/>
  <c r="L313"/>
  <c r="L314" s="1"/>
  <c r="J313"/>
  <c r="J314" s="1"/>
  <c r="H313"/>
  <c r="H314" s="1"/>
  <c r="F313"/>
  <c r="F314" s="1"/>
  <c r="D313"/>
  <c r="D314" s="1"/>
  <c r="M313"/>
  <c r="M314" s="1"/>
  <c r="K313"/>
  <c r="K314" s="1"/>
  <c r="I313"/>
  <c r="I314" s="1"/>
  <c r="G313"/>
  <c r="G314" s="1"/>
  <c r="E313"/>
  <c r="E314" s="1"/>
  <c r="C313"/>
  <c r="C314" s="1"/>
  <c r="E181"/>
  <c r="F8"/>
  <c r="H179"/>
  <c r="I10"/>
  <c r="H180"/>
  <c r="I11"/>
  <c r="G180"/>
  <c r="H11"/>
  <c r="F181"/>
  <c r="F182" s="1"/>
  <c r="G9" s="1"/>
  <c r="G8"/>
  <c r="E182"/>
  <c r="H199"/>
  <c r="H208" s="1"/>
  <c r="G208"/>
  <c r="H201"/>
  <c r="H210" s="1"/>
  <c r="G210"/>
  <c r="H200"/>
  <c r="H209" s="1"/>
  <c r="G209"/>
  <c r="H203"/>
  <c r="H212" s="1"/>
  <c r="G212"/>
  <c r="H202"/>
  <c r="H211" s="1"/>
  <c r="G211"/>
  <c r="D316" l="1"/>
  <c r="D24" s="1"/>
  <c r="F9"/>
  <c r="G12"/>
  <c r="G13" s="1"/>
  <c r="G16" s="1"/>
  <c r="H215"/>
  <c r="G215"/>
  <c r="G17" l="1"/>
  <c r="G18" s="1"/>
  <c r="G25" s="1"/>
  <c r="G181"/>
  <c r="G182" s="1"/>
  <c r="H8"/>
  <c r="H181"/>
  <c r="H182" s="1"/>
  <c r="I8"/>
  <c r="F12"/>
  <c r="F13" l="1"/>
  <c r="F16" s="1"/>
  <c r="F17" s="1"/>
  <c r="F18" s="1"/>
  <c r="F25" s="1"/>
  <c r="I9"/>
  <c r="H9"/>
  <c r="H12" l="1"/>
  <c r="I12"/>
  <c r="I13" s="1"/>
  <c r="I16" s="1"/>
  <c r="I18" s="1"/>
  <c r="I25" s="1"/>
  <c r="H13" l="1"/>
  <c r="H16" s="1"/>
  <c r="H17" s="1"/>
  <c r="H18" s="1"/>
  <c r="H25" s="1"/>
  <c r="C30"/>
  <c r="C28" l="1"/>
  <c r="C27"/>
</calcChain>
</file>

<file path=xl/comments1.xml><?xml version="1.0" encoding="utf-8"?>
<comments xmlns="http://schemas.openxmlformats.org/spreadsheetml/2006/main">
  <authors>
    <author>Usuario</author>
  </authors>
  <commentList>
    <comment ref="D19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10.xml><?xml version="1.0" encoding="utf-8"?>
<comments xmlns="http://schemas.openxmlformats.org/spreadsheetml/2006/main">
  <authors>
    <author>Usuario</author>
  </authors>
  <commentList>
    <comment ref="D22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19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D19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6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7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8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9.xml><?xml version="1.0" encoding="utf-8"?>
<comments xmlns="http://schemas.openxmlformats.org/spreadsheetml/2006/main">
  <authors>
    <author>Usuario</author>
  </authors>
  <commentList>
    <comment ref="D22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<sst xmlns="http://schemas.openxmlformats.org/spreadsheetml/2006/main" count="5017" uniqueCount="173">
  <si>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</si>
  <si>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</si>
  <si>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</si>
  <si>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</si>
  <si>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</si>
  <si>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</si>
  <si>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</si>
  <si>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</si>
  <si>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</si>
  <si>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</si>
  <si>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</si>
  <si>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</si>
  <si>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</si>
  <si>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</si>
  <si>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</si>
  <si>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</si>
  <si>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</si>
  <si>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</si>
  <si>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</si>
  <si>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</si>
  <si>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</si>
  <si>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</si>
  <si>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</si>
  <si>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</si>
  <si>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</si>
  <si>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</si>
  <si>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</si>
  <si>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</si>
  <si>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</si>
  <si>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</si>
  <si>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</si>
  <si>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</si>
  <si>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</si>
  <si>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</si>
  <si>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</si>
  <si>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</si>
  <si>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</si>
  <si>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</si>
  <si>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</si>
  <si>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</si>
  <si>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</si>
  <si>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</si>
  <si>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 xml:space="preserve">Costos de Energia y Combustible 4,5 % de las ventas 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</si>
  <si>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</si>
  <si>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</si>
  <si>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</si>
  <si>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</si>
  <si>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</si>
  <si>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</si>
  <si>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Residual 15%</t>
  </si>
  <si>
    <t>Tabla de Reinversiones</t>
  </si>
  <si>
    <t>Total</t>
  </si>
  <si>
    <t>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</si>
  <si>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</si>
  <si>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</si>
  <si>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</si>
  <si>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</si>
  <si>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</si>
  <si>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</si>
  <si>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</si>
  <si>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</si>
  <si>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</si>
  <si>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</si>
  <si>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</si>
  <si>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</si>
  <si>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</si>
  <si>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</si>
  <si>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</si>
  <si>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</si>
  <si>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</si>
  <si>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</si>
  <si>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</si>
  <si>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</si>
  <si>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</si>
  <si>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</si>
  <si>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</si>
  <si>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</si>
  <si>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</si>
  <si>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</si>
  <si>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</si>
  <si>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</si>
  <si>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</si>
  <si>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</si>
  <si>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</si>
  <si>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Compradas</t>
  </si>
  <si>
    <t>Calculo de depreciación</t>
  </si>
  <si>
    <t>AÑO 0</t>
  </si>
  <si>
    <t>AÑO 1</t>
  </si>
  <si>
    <t>AÑO 2</t>
  </si>
  <si>
    <t>AÑO 3</t>
  </si>
  <si>
    <t>AÑO 4</t>
  </si>
  <si>
    <t>AÑO 5</t>
  </si>
  <si>
    <t>VENTAS DEL PRODUCTO</t>
  </si>
  <si>
    <t>VENTAS DE ACTIVOS</t>
  </si>
  <si>
    <t>TOTALDE INGRESOS</t>
  </si>
  <si>
    <t>REMUNERACIONES</t>
  </si>
  <si>
    <t>TOTAL DE EGRESOS</t>
  </si>
  <si>
    <t>MARGEN DE UTILIDAD</t>
  </si>
  <si>
    <t>DEPRECIACION</t>
  </si>
  <si>
    <t>VALOR LIBRO</t>
  </si>
  <si>
    <t>UTILIDAD ANTES DE IMPTO</t>
  </si>
  <si>
    <t>IMPUESTO (17%)</t>
  </si>
  <si>
    <t>UTILIDAD DESPUES DE IMPTO</t>
  </si>
  <si>
    <t>Inversion Ampliacion (Aum de Cap)</t>
  </si>
  <si>
    <t>VALOR DE DESECHO</t>
  </si>
  <si>
    <t>INVERSION INICIAL</t>
  </si>
  <si>
    <t>PRESTAMO</t>
  </si>
  <si>
    <t>CAPITAL DE TRABAJO</t>
  </si>
  <si>
    <t>FLUJO CAJA NETO</t>
  </si>
  <si>
    <t>COSTOS DE PRODUCCION</t>
  </si>
  <si>
    <t>COSTOS DE ALMACENAJE</t>
  </si>
  <si>
    <t>COSTOS DE ENERGIA Y COMB.</t>
  </si>
  <si>
    <t>Capital de Trabajo</t>
  </si>
  <si>
    <t>CONDICIONES DE PAGO</t>
  </si>
  <si>
    <t>30, 60, 90</t>
  </si>
  <si>
    <t>INGRESO</t>
  </si>
  <si>
    <t>CANTIDAD DE PAGOS</t>
  </si>
  <si>
    <t>PAGO MENSUAL</t>
  </si>
  <si>
    <t>CUOTAS (3)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</si>
  <si>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</si>
  <si>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</si>
  <si>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</si>
  <si>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</si>
  <si>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</si>
  <si>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</si>
  <si>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</si>
  <si>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</si>
  <si>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</si>
  <si>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</si>
  <si>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</si>
  <si>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</si>
  <si>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Vendo</t>
  </si>
  <si>
    <t>Egresos Meses</t>
  </si>
  <si>
    <t>Saldo</t>
  </si>
  <si>
    <t>VAN</t>
  </si>
  <si>
    <t>TIR</t>
  </si>
  <si>
    <t>PRI</t>
  </si>
  <si>
    <t>RBC</t>
  </si>
  <si>
    <t>Maquinas a comprar</t>
  </si>
  <si>
    <t>Depresiaciones</t>
  </si>
  <si>
    <t>Falta Depreciar</t>
  </si>
  <si>
    <t>Calculo Valor libro</t>
  </si>
  <si>
    <t>Valor desecho</t>
  </si>
  <si>
    <t>Calculo Valor desecho</t>
  </si>
  <si>
    <t>Pagos</t>
  </si>
  <si>
    <t>Egreso Año 1</t>
  </si>
  <si>
    <t>Pago Mensual</t>
  </si>
  <si>
    <t>FLUJO DE CAJA NETO  PURO</t>
  </si>
  <si>
    <t>FLUJO DE CAJA NETO ESCENARIO NORMAL  70% FINANCIAMIENTO</t>
  </si>
  <si>
    <t>Calculo Amoritzacion</t>
  </si>
  <si>
    <t>PAGO</t>
  </si>
  <si>
    <t>SALDO</t>
  </si>
  <si>
    <t>AÑOS</t>
  </si>
  <si>
    <t>INTERESES</t>
  </si>
  <si>
    <t>FIJO</t>
  </si>
  <si>
    <t>AMORTIZACION</t>
  </si>
  <si>
    <t>INSOLUTO</t>
  </si>
  <si>
    <t>Pago Fijo</t>
  </si>
  <si>
    <t>INTERESES DEL PRESTAMO</t>
  </si>
  <si>
    <t>AMORTIZACION PRESTAMO</t>
  </si>
  <si>
    <t>FLUJO DE CAJA NETO ESCENARIO NORMAL  40% FINANCIAMIENTO</t>
  </si>
  <si>
    <t>FLUJO DE CAJA NETO ESCENARIO OPTIMISTA 70% FINANCIAMIENTO</t>
  </si>
  <si>
    <t>Demanda Proyectada proximos 5 años con Aumento</t>
  </si>
  <si>
    <t>Demanda Aumento</t>
  </si>
  <si>
    <t>Demanda disminucion</t>
  </si>
  <si>
    <t>Demanda Proyectada proximos 5 años con disminucion</t>
  </si>
  <si>
    <t>FLUJO DE CAJA NETO ESCENARIO PESIMISTA  70% FINANCIAMIENTO</t>
  </si>
  <si>
    <t>FLUJO DE CAJA NETO ESCENARIO OPTIMISTA 40% FINANCIAMIENTO</t>
  </si>
  <si>
    <t>FLUJO DE CAJA NETO SENCIBILIZADO EN DEMANDA ESCENARIO NORMAL  70% FINANCIAMIENTO</t>
  </si>
  <si>
    <t>Tasa de descuento</t>
  </si>
  <si>
    <t>Sensibilización</t>
  </si>
  <si>
    <t>Tasa Descuento</t>
  </si>
  <si>
    <t>FLUJO DE CAJA NETO ESCENARIO PESIMISTA  40% FINANCIAMIENTO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</si>
</sst>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indexed="10"/>
      <name val="Calibri"/>
      <family val="2"/>
      <scheme val="minor"/>
    </font>
    <font>
      <b/>
      <i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18" xfId="0" applyBorder="1"/>
    <xf numFmtId="0" fontId="3" fillId="0" borderId="11" xfId="0" applyFont="1" applyBorder="1" applyAlignment="1">
      <alignment horizontal="center"/>
    </xf>
    <xf numFmtId="3" fontId="5" fillId="0" borderId="19" xfId="0" applyNumberFormat="1" applyFont="1" applyBorder="1"/>
    <xf numFmtId="3" fontId="5" fillId="0" borderId="44" xfId="0" applyNumberFormat="1" applyFont="1" applyBorder="1"/>
    <xf numFmtId="0" fontId="3" fillId="0" borderId="11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42" xfId="0" applyFont="1" applyBorder="1"/>
    <xf numFmtId="0" fontId="7" fillId="0" borderId="28" xfId="0" applyFont="1" applyBorder="1"/>
    <xf numFmtId="0" fontId="7" fillId="3" borderId="43" xfId="0" applyFont="1" applyFill="1" applyBorder="1"/>
    <xf numFmtId="0" fontId="7" fillId="0" borderId="33" xfId="0" applyFont="1" applyBorder="1"/>
    <xf numFmtId="0" fontId="7" fillId="0" borderId="19" xfId="0" applyFont="1" applyBorder="1"/>
    <xf numFmtId="0" fontId="7" fillId="3" borderId="45" xfId="0" applyFont="1" applyFill="1" applyBorder="1"/>
    <xf numFmtId="0" fontId="7" fillId="0" borderId="32" xfId="0" applyFont="1" applyBorder="1"/>
    <xf numFmtId="0" fontId="3" fillId="0" borderId="0" xfId="0" applyFont="1" applyFill="1" applyBorder="1"/>
    <xf numFmtId="0" fontId="7" fillId="0" borderId="0" xfId="0" applyFont="1" applyBorder="1"/>
    <xf numFmtId="3" fontId="8" fillId="0" borderId="0" xfId="0" applyNumberFormat="1" applyFont="1" applyBorder="1"/>
    <xf numFmtId="3" fontId="9" fillId="0" borderId="0" xfId="0" applyNumberFormat="1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4" fontId="7" fillId="0" borderId="0" xfId="0" applyNumberFormat="1" applyFont="1"/>
    <xf numFmtId="4" fontId="7" fillId="0" borderId="3" xfId="0" applyNumberFormat="1" applyFont="1" applyBorder="1"/>
    <xf numFmtId="4" fontId="7" fillId="0" borderId="4" xfId="0" applyNumberFormat="1" applyFont="1" applyBorder="1"/>
    <xf numFmtId="4" fontId="7" fillId="0" borderId="1" xfId="0" applyNumberFormat="1" applyFont="1" applyBorder="1"/>
    <xf numFmtId="4" fontId="7" fillId="0" borderId="6" xfId="0" applyNumberFormat="1" applyFont="1" applyBorder="1"/>
    <xf numFmtId="4" fontId="7" fillId="0" borderId="8" xfId="0" applyNumberFormat="1" applyFont="1" applyBorder="1"/>
    <xf numFmtId="4" fontId="7" fillId="0" borderId="9" xfId="0" applyNumberFormat="1" applyFont="1" applyBorder="1"/>
    <xf numFmtId="4" fontId="10" fillId="2" borderId="2" xfId="0" applyNumberFormat="1" applyFont="1" applyFill="1" applyBorder="1"/>
    <xf numFmtId="4" fontId="10" fillId="2" borderId="3" xfId="0" applyNumberFormat="1" applyFont="1" applyFill="1" applyBorder="1"/>
    <xf numFmtId="4" fontId="10" fillId="2" borderId="4" xfId="0" applyNumberFormat="1" applyFont="1" applyFill="1" applyBorder="1"/>
    <xf numFmtId="4" fontId="10" fillId="2" borderId="5" xfId="0" applyNumberFormat="1" applyFont="1" applyFill="1" applyBorder="1"/>
    <xf numFmtId="3" fontId="10" fillId="2" borderId="1" xfId="0" applyNumberFormat="1" applyFont="1" applyFill="1" applyBorder="1"/>
    <xf numFmtId="3" fontId="10" fillId="2" borderId="6" xfId="0" applyNumberFormat="1" applyFont="1" applyFill="1" applyBorder="1"/>
    <xf numFmtId="4" fontId="10" fillId="2" borderId="7" xfId="0" applyNumberFormat="1" applyFont="1" applyFill="1" applyBorder="1"/>
    <xf numFmtId="3" fontId="10" fillId="2" borderId="8" xfId="0" applyNumberFormat="1" applyFont="1" applyFill="1" applyBorder="1"/>
    <xf numFmtId="3" fontId="10" fillId="2" borderId="9" xfId="0" applyNumberFormat="1" applyFont="1" applyFill="1" applyBorder="1"/>
    <xf numFmtId="4" fontId="10" fillId="0" borderId="2" xfId="0" applyNumberFormat="1" applyFont="1" applyBorder="1"/>
    <xf numFmtId="4" fontId="10" fillId="0" borderId="5" xfId="0" applyNumberFormat="1" applyFont="1" applyBorder="1"/>
    <xf numFmtId="3" fontId="7" fillId="0" borderId="6" xfId="0" applyNumberFormat="1" applyFont="1" applyBorder="1"/>
    <xf numFmtId="4" fontId="10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4" fontId="10" fillId="0" borderId="0" xfId="0" applyNumberFormat="1" applyFont="1" applyFill="1" applyBorder="1"/>
    <xf numFmtId="0" fontId="7" fillId="0" borderId="16" xfId="0" applyFont="1" applyBorder="1"/>
    <xf numFmtId="0" fontId="10" fillId="0" borderId="1" xfId="0" applyFont="1" applyBorder="1"/>
    <xf numFmtId="4" fontId="10" fillId="0" borderId="1" xfId="0" applyNumberFormat="1" applyFont="1" applyBorder="1"/>
    <xf numFmtId="3" fontId="10" fillId="0" borderId="1" xfId="0" applyNumberFormat="1" applyFont="1" applyBorder="1"/>
    <xf numFmtId="4" fontId="7" fillId="0" borderId="0" xfId="0" applyNumberFormat="1" applyFont="1" applyBorder="1"/>
    <xf numFmtId="0" fontId="10" fillId="0" borderId="0" xfId="0" applyFont="1"/>
    <xf numFmtId="4" fontId="10" fillId="0" borderId="0" xfId="0" applyNumberFormat="1" applyFont="1" applyBorder="1"/>
    <xf numFmtId="3" fontId="7" fillId="0" borderId="0" xfId="0" applyNumberFormat="1" applyFont="1" applyBorder="1"/>
    <xf numFmtId="3" fontId="10" fillId="0" borderId="0" xfId="0" applyNumberFormat="1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7" fillId="0" borderId="11" xfId="0" applyFont="1" applyBorder="1"/>
    <xf numFmtId="0" fontId="7" fillId="0" borderId="13" xfId="0" applyFont="1" applyBorder="1"/>
    <xf numFmtId="0" fontId="7" fillId="0" borderId="22" xfId="0" applyFont="1" applyBorder="1"/>
    <xf numFmtId="0" fontId="7" fillId="0" borderId="14" xfId="0" applyFont="1" applyBorder="1"/>
    <xf numFmtId="0" fontId="7" fillId="0" borderId="10" xfId="0" applyFont="1" applyBorder="1"/>
    <xf numFmtId="3" fontId="7" fillId="0" borderId="10" xfId="0" applyNumberFormat="1" applyFont="1" applyBorder="1"/>
    <xf numFmtId="0" fontId="10" fillId="0" borderId="24" xfId="0" applyFont="1" applyBorder="1"/>
    <xf numFmtId="3" fontId="10" fillId="0" borderId="24" xfId="0" applyNumberFormat="1" applyFont="1" applyBorder="1"/>
    <xf numFmtId="3" fontId="10" fillId="0" borderId="18" xfId="0" applyNumberFormat="1" applyFont="1" applyBorder="1"/>
    <xf numFmtId="0" fontId="11" fillId="0" borderId="0" xfId="0" applyFont="1"/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2" xfId="0" applyFont="1" applyBorder="1"/>
    <xf numFmtId="4" fontId="10" fillId="0" borderId="22" xfId="0" applyNumberFormat="1" applyFont="1" applyBorder="1"/>
    <xf numFmtId="4" fontId="7" fillId="0" borderId="17" xfId="0" applyNumberFormat="1" applyFont="1" applyFill="1" applyBorder="1"/>
    <xf numFmtId="0" fontId="7" fillId="0" borderId="24" xfId="0" applyFont="1" applyBorder="1"/>
    <xf numFmtId="3" fontId="7" fillId="0" borderId="24" xfId="0" applyNumberFormat="1" applyFont="1" applyBorder="1"/>
    <xf numFmtId="3" fontId="7" fillId="0" borderId="18" xfId="0" applyNumberFormat="1" applyFont="1" applyBorder="1"/>
    <xf numFmtId="4" fontId="10" fillId="0" borderId="1" xfId="0" applyNumberFormat="1" applyFont="1" applyFill="1" applyBorder="1"/>
    <xf numFmtId="0" fontId="7" fillId="0" borderId="30" xfId="0" applyFont="1" applyBorder="1"/>
    <xf numFmtId="0" fontId="10" fillId="0" borderId="19" xfId="0" applyFont="1" applyBorder="1"/>
    <xf numFmtId="4" fontId="10" fillId="0" borderId="30" xfId="0" applyNumberFormat="1" applyFont="1" applyBorder="1"/>
    <xf numFmtId="4" fontId="10" fillId="0" borderId="31" xfId="0" applyNumberFormat="1" applyFont="1" applyBorder="1"/>
    <xf numFmtId="3" fontId="7" fillId="0" borderId="0" xfId="0" applyNumberFormat="1" applyFont="1"/>
    <xf numFmtId="0" fontId="10" fillId="0" borderId="17" xfId="0" applyFont="1" applyBorder="1"/>
    <xf numFmtId="1" fontId="7" fillId="0" borderId="0" xfId="0" applyNumberFormat="1" applyFont="1"/>
    <xf numFmtId="4" fontId="7" fillId="0" borderId="11" xfId="0" applyNumberFormat="1" applyFont="1" applyBorder="1"/>
    <xf numFmtId="4" fontId="7" fillId="0" borderId="22" xfId="0" applyNumberFormat="1" applyFont="1" applyBorder="1"/>
    <xf numFmtId="4" fontId="7" fillId="0" borderId="22" xfId="0" applyNumberFormat="1" applyFont="1" applyFill="1" applyBorder="1"/>
    <xf numFmtId="3" fontId="10" fillId="0" borderId="17" xfId="0" applyNumberFormat="1" applyFont="1" applyBorder="1"/>
    <xf numFmtId="0" fontId="10" fillId="0" borderId="18" xfId="0" applyFont="1" applyBorder="1"/>
    <xf numFmtId="3" fontId="7" fillId="0" borderId="21" xfId="0" applyNumberFormat="1" applyFont="1" applyBorder="1"/>
    <xf numFmtId="0" fontId="7" fillId="0" borderId="15" xfId="0" applyFont="1" applyBorder="1"/>
    <xf numFmtId="4" fontId="7" fillId="0" borderId="21" xfId="0" applyNumberFormat="1" applyFont="1" applyFill="1" applyBorder="1"/>
    <xf numFmtId="0" fontId="10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0" fontId="7" fillId="0" borderId="25" xfId="0" applyFont="1" applyBorder="1"/>
    <xf numFmtId="3" fontId="7" fillId="0" borderId="26" xfId="0" applyNumberFormat="1" applyFont="1" applyBorder="1"/>
    <xf numFmtId="4" fontId="7" fillId="0" borderId="0" xfId="0" applyNumberFormat="1" applyFont="1" applyFill="1" applyBorder="1"/>
    <xf numFmtId="4" fontId="10" fillId="0" borderId="10" xfId="0" applyNumberFormat="1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 wrapText="1"/>
    </xf>
    <xf numFmtId="3" fontId="7" fillId="0" borderId="19" xfId="0" applyNumberFormat="1" applyFont="1" applyBorder="1"/>
    <xf numFmtId="4" fontId="7" fillId="0" borderId="21" xfId="0" applyNumberFormat="1" applyFont="1" applyBorder="1"/>
    <xf numFmtId="3" fontId="7" fillId="0" borderId="28" xfId="0" applyNumberFormat="1" applyFont="1" applyBorder="1"/>
    <xf numFmtId="3" fontId="7" fillId="0" borderId="17" xfId="0" applyNumberFormat="1" applyFont="1" applyBorder="1"/>
    <xf numFmtId="3" fontId="7" fillId="0" borderId="26" xfId="0" applyNumberFormat="1" applyFont="1" applyFill="1" applyBorder="1"/>
    <xf numFmtId="3" fontId="7" fillId="0" borderId="29" xfId="0" applyNumberFormat="1" applyFont="1" applyFill="1" applyBorder="1"/>
    <xf numFmtId="4" fontId="7" fillId="0" borderId="1" xfId="0" applyNumberFormat="1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3" fontId="3" fillId="0" borderId="3" xfId="0" applyNumberFormat="1" applyFont="1" applyBorder="1" applyAlignment="1">
      <alignment wrapText="1"/>
    </xf>
    <xf numFmtId="3" fontId="3" fillId="0" borderId="10" xfId="0" applyNumberFormat="1" applyFont="1" applyBorder="1" applyAlignment="1">
      <alignment wrapText="1"/>
    </xf>
    <xf numFmtId="3" fontId="3" fillId="3" borderId="36" xfId="0" applyNumberFormat="1" applyFont="1" applyFill="1" applyBorder="1" applyAlignment="1">
      <alignment wrapText="1"/>
    </xf>
    <xf numFmtId="3" fontId="3" fillId="3" borderId="37" xfId="0" applyNumberFormat="1" applyFont="1" applyFill="1" applyBorder="1" applyAlignment="1">
      <alignment wrapText="1"/>
    </xf>
    <xf numFmtId="3" fontId="5" fillId="0" borderId="16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3" fontId="5" fillId="3" borderId="39" xfId="0" applyNumberFormat="1" applyFont="1" applyFill="1" applyBorder="1" applyAlignment="1">
      <alignment wrapText="1"/>
    </xf>
    <xf numFmtId="3" fontId="5" fillId="3" borderId="40" xfId="0" applyNumberFormat="1" applyFont="1" applyFill="1" applyBorder="1" applyAlignment="1">
      <alignment wrapText="1"/>
    </xf>
    <xf numFmtId="3" fontId="5" fillId="0" borderId="3" xfId="0" applyNumberFormat="1" applyFont="1" applyBorder="1" applyAlignment="1">
      <alignment wrapText="1"/>
    </xf>
    <xf numFmtId="3" fontId="5" fillId="0" borderId="10" xfId="0" applyNumberFormat="1" applyFont="1" applyBorder="1" applyAlignment="1">
      <alignment wrapText="1"/>
    </xf>
    <xf numFmtId="3" fontId="5" fillId="0" borderId="34" xfId="0" applyNumberFormat="1" applyFont="1" applyBorder="1" applyAlignment="1">
      <alignment wrapText="1"/>
    </xf>
    <xf numFmtId="3" fontId="5" fillId="0" borderId="27" xfId="0" applyNumberFormat="1" applyFont="1" applyBorder="1" applyAlignment="1">
      <alignment wrapText="1"/>
    </xf>
    <xf numFmtId="3" fontId="3" fillId="0" borderId="41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wrapText="1"/>
    </xf>
    <xf numFmtId="3" fontId="3" fillId="0" borderId="38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3" fillId="0" borderId="34" xfId="0" applyNumberFormat="1" applyFont="1" applyBorder="1" applyAlignment="1">
      <alignment wrapText="1"/>
    </xf>
    <xf numFmtId="3" fontId="5" fillId="0" borderId="23" xfId="0" applyNumberFormat="1" applyFont="1" applyBorder="1" applyAlignment="1">
      <alignment wrapText="1"/>
    </xf>
    <xf numFmtId="3" fontId="4" fillId="0" borderId="6" xfId="0" applyNumberFormat="1" applyFont="1" applyBorder="1" applyAlignment="1">
      <alignment wrapText="1"/>
    </xf>
    <xf numFmtId="0" fontId="7" fillId="0" borderId="38" xfId="0" applyFont="1" applyBorder="1" applyAlignment="1">
      <alignment wrapText="1"/>
    </xf>
    <xf numFmtId="0" fontId="7" fillId="0" borderId="8" xfId="0" applyFont="1" applyBorder="1" applyAlignment="1">
      <alignment wrapText="1"/>
    </xf>
    <xf numFmtId="3" fontId="3" fillId="0" borderId="9" xfId="0" applyNumberFormat="1" applyFont="1" applyBorder="1" applyAlignment="1">
      <alignment wrapText="1"/>
    </xf>
    <xf numFmtId="4" fontId="10" fillId="0" borderId="17" xfId="0" applyNumberFormat="1" applyFont="1" applyBorder="1"/>
    <xf numFmtId="0" fontId="7" fillId="0" borderId="48" xfId="0" applyFont="1" applyBorder="1"/>
    <xf numFmtId="3" fontId="7" fillId="0" borderId="48" xfId="0" applyNumberFormat="1" applyFont="1" applyBorder="1"/>
    <xf numFmtId="3" fontId="7" fillId="0" borderId="15" xfId="0" applyNumberFormat="1" applyFont="1" applyBorder="1"/>
    <xf numFmtId="0" fontId="10" fillId="0" borderId="1" xfId="0" applyFont="1" applyFill="1" applyBorder="1"/>
    <xf numFmtId="0" fontId="0" fillId="0" borderId="48" xfId="0" applyBorder="1"/>
    <xf numFmtId="4" fontId="7" fillId="0" borderId="25" xfId="0" applyNumberFormat="1" applyFont="1" applyFill="1" applyBorder="1"/>
    <xf numFmtId="3" fontId="7" fillId="0" borderId="25" xfId="0" applyNumberFormat="1" applyFont="1" applyBorder="1"/>
    <xf numFmtId="3" fontId="7" fillId="0" borderId="29" xfId="0" applyNumberFormat="1" applyFont="1" applyBorder="1"/>
    <xf numFmtId="3" fontId="10" fillId="0" borderId="47" xfId="0" applyNumberFormat="1" applyFont="1" applyBorder="1"/>
    <xf numFmtId="3" fontId="10" fillId="0" borderId="26" xfId="0" applyNumberFormat="1" applyFont="1" applyBorder="1"/>
    <xf numFmtId="3" fontId="7" fillId="0" borderId="49" xfId="0" applyNumberFormat="1" applyFont="1" applyBorder="1"/>
    <xf numFmtId="0" fontId="10" fillId="0" borderId="30" xfId="0" applyFont="1" applyBorder="1" applyAlignment="1">
      <alignment horizontal="center" wrapText="1"/>
    </xf>
    <xf numFmtId="3" fontId="7" fillId="0" borderId="16" xfId="0" applyNumberFormat="1" applyFont="1" applyBorder="1"/>
    <xf numFmtId="0" fontId="10" fillId="0" borderId="47" xfId="0" applyFont="1" applyFill="1" applyBorder="1" applyAlignment="1">
      <alignment horizontal="center" wrapText="1"/>
    </xf>
    <xf numFmtId="0" fontId="10" fillId="0" borderId="25" xfId="0" applyFont="1" applyBorder="1"/>
    <xf numFmtId="0" fontId="10" fillId="0" borderId="26" xfId="0" applyFont="1" applyBorder="1"/>
    <xf numFmtId="3" fontId="10" fillId="0" borderId="29" xfId="0" applyNumberFormat="1" applyFont="1" applyBorder="1"/>
    <xf numFmtId="0" fontId="10" fillId="0" borderId="29" xfId="0" applyFont="1" applyBorder="1"/>
    <xf numFmtId="0" fontId="7" fillId="0" borderId="21" xfId="0" applyFont="1" applyBorder="1"/>
    <xf numFmtId="3" fontId="10" fillId="0" borderId="25" xfId="0" applyNumberFormat="1" applyFont="1" applyBorder="1"/>
    <xf numFmtId="0" fontId="7" fillId="0" borderId="50" xfId="0" applyFont="1" applyBorder="1"/>
    <xf numFmtId="0" fontId="7" fillId="0" borderId="51" xfId="0" applyFont="1" applyBorder="1"/>
    <xf numFmtId="0" fontId="7" fillId="0" borderId="52" xfId="0" applyFont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4" borderId="17" xfId="0" applyFont="1" applyFill="1" applyBorder="1"/>
    <xf numFmtId="0" fontId="7" fillId="4" borderId="18" xfId="0" applyFont="1" applyFill="1" applyBorder="1"/>
    <xf numFmtId="0" fontId="7" fillId="4" borderId="45" xfId="0" applyFont="1" applyFill="1" applyBorder="1"/>
    <xf numFmtId="3" fontId="6" fillId="4" borderId="39" xfId="0" applyNumberFormat="1" applyFont="1" applyFill="1" applyBorder="1" applyAlignment="1">
      <alignment wrapText="1"/>
    </xf>
    <xf numFmtId="3" fontId="6" fillId="4" borderId="40" xfId="0" applyNumberFormat="1" applyFont="1" applyFill="1" applyBorder="1" applyAlignment="1">
      <alignment wrapText="1"/>
    </xf>
    <xf numFmtId="0" fontId="7" fillId="0" borderId="19" xfId="0" applyFont="1" applyFill="1" applyBorder="1"/>
    <xf numFmtId="3" fontId="5" fillId="0" borderId="1" xfId="0" applyNumberFormat="1" applyFont="1" applyFill="1" applyBorder="1" applyAlignment="1">
      <alignment wrapText="1"/>
    </xf>
    <xf numFmtId="0" fontId="7" fillId="4" borderId="47" xfId="0" applyFont="1" applyFill="1" applyBorder="1"/>
    <xf numFmtId="0" fontId="7" fillId="4" borderId="46" xfId="0" applyFont="1" applyFill="1" applyBorder="1"/>
    <xf numFmtId="3" fontId="6" fillId="4" borderId="26" xfId="0" applyNumberFormat="1" applyFont="1" applyFill="1" applyBorder="1" applyAlignment="1">
      <alignment wrapText="1"/>
    </xf>
    <xf numFmtId="3" fontId="6" fillId="4" borderId="29" xfId="0" applyNumberFormat="1" applyFont="1" applyFill="1" applyBorder="1" applyAlignment="1">
      <alignment wrapText="1"/>
    </xf>
    <xf numFmtId="4" fontId="10" fillId="0" borderId="3" xfId="0" applyNumberFormat="1" applyFont="1" applyBorder="1"/>
    <xf numFmtId="4" fontId="10" fillId="0" borderId="4" xfId="0" applyNumberFormat="1" applyFont="1" applyBorder="1"/>
    <xf numFmtId="3" fontId="8" fillId="4" borderId="46" xfId="0" applyNumberFormat="1" applyFont="1" applyFill="1" applyBorder="1"/>
    <xf numFmtId="3" fontId="9" fillId="4" borderId="26" xfId="0" applyNumberFormat="1" applyFont="1" applyFill="1" applyBorder="1" applyAlignment="1">
      <alignment wrapText="1"/>
    </xf>
    <xf numFmtId="3" fontId="9" fillId="4" borderId="29" xfId="0" applyNumberFormat="1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3" fontId="12" fillId="0" borderId="0" xfId="0" applyNumberFormat="1" applyFont="1" applyFill="1" applyBorder="1"/>
    <xf numFmtId="3" fontId="10" fillId="0" borderId="28" xfId="0" applyNumberFormat="1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21" xfId="0" applyFont="1" applyBorder="1"/>
    <xf numFmtId="0" fontId="10" fillId="0" borderId="15" xfId="0" applyFont="1" applyBorder="1"/>
    <xf numFmtId="0" fontId="10" fillId="0" borderId="22" xfId="0" applyFont="1" applyBorder="1"/>
    <xf numFmtId="0" fontId="10" fillId="0" borderId="0" xfId="0" applyFont="1" applyBorder="1"/>
    <xf numFmtId="0" fontId="10" fillId="0" borderId="14" xfId="0" applyFont="1" applyBorder="1"/>
    <xf numFmtId="3" fontId="10" fillId="0" borderId="48" xfId="0" applyNumberFormat="1" applyFont="1" applyBorder="1"/>
    <xf numFmtId="3" fontId="13" fillId="0" borderId="16" xfId="0" applyNumberFormat="1" applyFont="1" applyBorder="1" applyAlignment="1">
      <alignment wrapText="1"/>
    </xf>
    <xf numFmtId="9" fontId="7" fillId="0" borderId="19" xfId="0" applyNumberFormat="1" applyFont="1" applyBorder="1"/>
    <xf numFmtId="0" fontId="3" fillId="0" borderId="47" xfId="0" applyFont="1" applyFill="1" applyBorder="1"/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47" xfId="0" applyFont="1" applyBorder="1"/>
    <xf numFmtId="0" fontId="3" fillId="0" borderId="0" xfId="0" applyFont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4" fontId="7" fillId="0" borderId="11" xfId="0" applyNumberFormat="1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 applyAlignment="1">
      <alignment horizontal="center"/>
    </xf>
    <xf numFmtId="0" fontId="0" fillId="0" borderId="47" xfId="0" applyBorder="1"/>
    <xf numFmtId="0" fontId="10" fillId="0" borderId="47" xfId="0" applyFont="1" applyBorder="1"/>
    <xf numFmtId="9" fontId="7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16"/>
  <sheetViews>
    <sheetView topLeftCell="A3" workbookViewId="0">
      <selection activeCell="F29" sqref="F29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2" spans="2:9">
      <c r="B2" s="198" t="s">
        <v>147</v>
      </c>
      <c r="C2" s="198"/>
      <c r="D2" s="198"/>
      <c r="E2" s="198"/>
      <c r="F2" s="198"/>
      <c r="G2" s="198"/>
      <c r="H2" s="198"/>
    </row>
    <row r="3" spans="2:9" ht="13.5" thickBot="1">
      <c r="B3" s="55"/>
      <c r="C3" s="55"/>
      <c r="D3" s="55"/>
      <c r="E3" s="55"/>
      <c r="F3" s="55"/>
    </row>
    <row r="4" spans="2:9" ht="13.5" thickBot="1">
      <c r="D4" s="4" t="s">
        <v>86</v>
      </c>
      <c r="E4" s="113" t="s">
        <v>87</v>
      </c>
      <c r="F4" s="113" t="s">
        <v>88</v>
      </c>
      <c r="G4" s="113" t="s">
        <v>89</v>
      </c>
      <c r="H4" s="113" t="s">
        <v>90</v>
      </c>
      <c r="I4" s="114" t="s">
        <v>91</v>
      </c>
    </row>
    <row r="5" spans="2:9" ht="13.5" thickBot="1">
      <c r="B5" s="60" t="s">
        <v>92</v>
      </c>
      <c r="C5" s="61"/>
      <c r="D5" s="15"/>
      <c r="E5" s="115">
        <f>C53</f>
        <v>14808000000</v>
      </c>
      <c r="F5" s="115">
        <f t="shared" ref="F5:I5" si="0">D53</f>
        <v>15440580000</v>
      </c>
      <c r="G5" s="115">
        <f t="shared" si="0"/>
        <v>16102378799.999998</v>
      </c>
      <c r="H5" s="115">
        <f t="shared" si="0"/>
        <v>16794832270.499996</v>
      </c>
      <c r="I5" s="115">
        <f t="shared" si="0"/>
        <v>17519450277.329998</v>
      </c>
    </row>
    <row r="6" spans="2:9" ht="13.5" thickBot="1">
      <c r="B6" s="60" t="s">
        <v>93</v>
      </c>
      <c r="C6" s="61"/>
      <c r="D6" s="16"/>
      <c r="E6" s="116">
        <v>0</v>
      </c>
      <c r="F6" s="116">
        <v>0</v>
      </c>
      <c r="G6" s="116">
        <v>0</v>
      </c>
      <c r="H6" s="116">
        <v>0</v>
      </c>
      <c r="I6" s="116">
        <v>0</v>
      </c>
    </row>
    <row r="7" spans="2:9" ht="13.5" thickBot="1">
      <c r="B7" s="162" t="s">
        <v>94</v>
      </c>
      <c r="C7" s="163"/>
      <c r="D7" s="17"/>
      <c r="E7" s="117">
        <f>SUM(E5:E6)</f>
        <v>14808000000</v>
      </c>
      <c r="F7" s="117">
        <f>SUM(F5:F6)</f>
        <v>15440580000</v>
      </c>
      <c r="G7" s="117">
        <f>SUM(G5:G6)</f>
        <v>16102378799.999998</v>
      </c>
      <c r="H7" s="117">
        <f>SUM(H5:H6)</f>
        <v>16794832270.499996</v>
      </c>
      <c r="I7" s="118">
        <f>SUM(I5:I6)</f>
        <v>17519450277.329998</v>
      </c>
    </row>
    <row r="8" spans="2:9" ht="13.5" thickBot="1">
      <c r="B8" s="60" t="s">
        <v>95</v>
      </c>
      <c r="C8" s="61"/>
      <c r="D8" s="169"/>
      <c r="E8" s="170">
        <f>-D215</f>
        <v>-266820000</v>
      </c>
      <c r="F8" s="170">
        <f>-E215</f>
        <v>-273502123.21522999</v>
      </c>
      <c r="G8" s="170">
        <f>-F215</f>
        <v>-281082359.86250663</v>
      </c>
      <c r="H8" s="170">
        <f>-G215</f>
        <v>-289155193.01956642</v>
      </c>
      <c r="I8" s="170">
        <f>-H215</f>
        <v>-329468951.61290324</v>
      </c>
    </row>
    <row r="9" spans="2:9" ht="13.5" thickBot="1">
      <c r="B9" s="60" t="s">
        <v>109</v>
      </c>
      <c r="C9" s="61"/>
      <c r="D9" s="18"/>
      <c r="E9" s="119">
        <f>-D182</f>
        <v>-400976864.72999996</v>
      </c>
      <c r="F9" s="119">
        <f>-E182</f>
        <v>-398196549.50630748</v>
      </c>
      <c r="G9" s="119">
        <f>-F182</f>
        <v>-397562919.79812664</v>
      </c>
      <c r="H9" s="119">
        <f>-G182</f>
        <v>-394007654.48801661</v>
      </c>
      <c r="I9" s="119">
        <f>-H182</f>
        <v>-516469999.04078829</v>
      </c>
    </row>
    <row r="10" spans="2:9" ht="13.5" thickBot="1">
      <c r="B10" s="60" t="s">
        <v>110</v>
      </c>
      <c r="C10" s="61"/>
      <c r="D10" s="19"/>
      <c r="E10" s="120">
        <f>-D166</f>
        <v>-670727458.91999984</v>
      </c>
      <c r="F10" s="120">
        <f t="shared" ref="F10:I10" si="1">-E166</f>
        <v>-624457974.81000006</v>
      </c>
      <c r="G10" s="120">
        <f t="shared" si="1"/>
        <v>-584562273.33000004</v>
      </c>
      <c r="H10" s="120">
        <f t="shared" si="1"/>
        <v>-531107972.76000023</v>
      </c>
      <c r="I10" s="120">
        <f t="shared" si="1"/>
        <v>-948035782.07040036</v>
      </c>
    </row>
    <row r="11" spans="2:9" ht="13.5" thickBot="1">
      <c r="B11" s="60" t="s">
        <v>111</v>
      </c>
      <c r="C11" s="61"/>
      <c r="D11" s="19"/>
      <c r="E11" s="120">
        <f>-D174</f>
        <v>-666360000</v>
      </c>
      <c r="F11" s="120">
        <f t="shared" ref="F11:I11" si="2">-E174</f>
        <v>-694826100</v>
      </c>
      <c r="G11" s="120">
        <f t="shared" si="2"/>
        <v>-724607045.99999988</v>
      </c>
      <c r="H11" s="120">
        <f t="shared" si="2"/>
        <v>-755767452.1724999</v>
      </c>
      <c r="I11" s="120">
        <f t="shared" si="2"/>
        <v>-788375262.47984982</v>
      </c>
    </row>
    <row r="12" spans="2:9" ht="13.5" thickBot="1">
      <c r="B12" s="162" t="s">
        <v>96</v>
      </c>
      <c r="C12" s="163"/>
      <c r="D12" s="20"/>
      <c r="E12" s="121">
        <f>SUM(E9:E11)</f>
        <v>-1738064323.6499999</v>
      </c>
      <c r="F12" s="121">
        <f>SUM(F9:F11)</f>
        <v>-1717480624.3163075</v>
      </c>
      <c r="G12" s="121">
        <f>SUM(G9:G11)</f>
        <v>-1706732239.1281266</v>
      </c>
      <c r="H12" s="121">
        <f>SUM(H9:H11)</f>
        <v>-1680883079.4205167</v>
      </c>
      <c r="I12" s="122">
        <f>SUM(I9:I11)</f>
        <v>-2252881043.5910387</v>
      </c>
    </row>
    <row r="13" spans="2:9" ht="13.5" thickBot="1">
      <c r="B13" s="164" t="s">
        <v>97</v>
      </c>
      <c r="C13" s="165"/>
      <c r="D13" s="166"/>
      <c r="E13" s="167">
        <f>SUM(E7+E12)</f>
        <v>13069935676.35</v>
      </c>
      <c r="F13" s="167">
        <f>SUM(F7+F12)</f>
        <v>13723099375.683693</v>
      </c>
      <c r="G13" s="167">
        <f>SUM(G7+G12)</f>
        <v>14395646560.871872</v>
      </c>
      <c r="H13" s="167">
        <f>SUM(H7+H12)</f>
        <v>15113949191.079479</v>
      </c>
      <c r="I13" s="168">
        <f>SUM(I7+I12)</f>
        <v>15266569233.73896</v>
      </c>
    </row>
    <row r="14" spans="2:9" ht="13.5" thickBot="1">
      <c r="B14" s="60" t="s">
        <v>98</v>
      </c>
      <c r="C14" s="61"/>
      <c r="D14" s="15"/>
      <c r="E14" s="123">
        <f>-D242</f>
        <v>-197483333.33333331</v>
      </c>
      <c r="F14" s="123">
        <f>-E242</f>
        <v>-202583333.33333331</v>
      </c>
      <c r="G14" s="123">
        <f>-F242</f>
        <v>-209949999.99999997</v>
      </c>
      <c r="H14" s="123">
        <f>-G242</f>
        <v>-218449999.99999997</v>
      </c>
      <c r="I14" s="123">
        <f>-H242</f>
        <v>-232616666.66666663</v>
      </c>
    </row>
    <row r="15" spans="2:9" ht="13.5" thickBot="1">
      <c r="B15" s="60" t="s">
        <v>99</v>
      </c>
      <c r="C15" s="66"/>
      <c r="D15" s="16"/>
      <c r="E15" s="124"/>
      <c r="F15" s="124"/>
      <c r="G15" s="124"/>
      <c r="H15" s="124"/>
      <c r="I15" s="125">
        <f>-I261</f>
        <v>-2606666666.6666665</v>
      </c>
    </row>
    <row r="16" spans="2:9" ht="13.5" thickBot="1">
      <c r="B16" s="164" t="s">
        <v>100</v>
      </c>
      <c r="C16" s="171"/>
      <c r="D16" s="172"/>
      <c r="E16" s="173">
        <f>SUM(E13:E15)</f>
        <v>12872452343.016666</v>
      </c>
      <c r="F16" s="173">
        <f>SUM(F13:F15)</f>
        <v>13520516042.350359</v>
      </c>
      <c r="G16" s="173">
        <f>SUM(G13:G15)</f>
        <v>14185696560.871872</v>
      </c>
      <c r="H16" s="173">
        <f>SUM(H13:H15)</f>
        <v>14895499191.079479</v>
      </c>
      <c r="I16" s="174">
        <f>SUM(I13:I15)</f>
        <v>12427285900.405628</v>
      </c>
    </row>
    <row r="17" spans="2:9" ht="13.5" thickBot="1">
      <c r="B17" s="60" t="s">
        <v>101</v>
      </c>
      <c r="C17" s="61"/>
      <c r="D17" s="21"/>
      <c r="E17" s="126">
        <f>-SUM(E16)*0.17</f>
        <v>-2188316898.3128333</v>
      </c>
      <c r="F17" s="126">
        <f>-SUM(F16)*0.17</f>
        <v>-2298487727.1995611</v>
      </c>
      <c r="G17" s="126">
        <f>-SUM(G16)*0.17</f>
        <v>-2411568415.3482184</v>
      </c>
      <c r="H17" s="126">
        <f>-SUM(H16)*0.17</f>
        <v>-2532234862.4835114</v>
      </c>
      <c r="I17" s="127">
        <v>0</v>
      </c>
    </row>
    <row r="18" spans="2:9" ht="13.5" thickBot="1">
      <c r="B18" s="164" t="s">
        <v>102</v>
      </c>
      <c r="C18" s="171"/>
      <c r="D18" s="172"/>
      <c r="E18" s="173">
        <f>SUM(E16:E17)</f>
        <v>10684135444.703833</v>
      </c>
      <c r="F18" s="173">
        <f>SUM(F16:F17)</f>
        <v>11222028315.150799</v>
      </c>
      <c r="G18" s="173">
        <f>SUM(G16:G17)</f>
        <v>11774128145.523653</v>
      </c>
      <c r="H18" s="173">
        <f>SUM(H16:H17)</f>
        <v>12363264328.595968</v>
      </c>
      <c r="I18" s="174">
        <f>SUM(I16:I17)</f>
        <v>12427285900.405628</v>
      </c>
    </row>
    <row r="19" spans="2:9" ht="13.5" thickBot="1">
      <c r="B19" s="60" t="s">
        <v>98</v>
      </c>
      <c r="C19" s="61"/>
      <c r="D19" s="18"/>
      <c r="E19" s="128">
        <f>-SUM(E14)</f>
        <v>197483333.33333331</v>
      </c>
      <c r="F19" s="128">
        <f>-SUM(F14)</f>
        <v>202583333.33333331</v>
      </c>
      <c r="G19" s="128">
        <f>-SUM(G14)</f>
        <v>209949999.99999997</v>
      </c>
      <c r="H19" s="128">
        <f>-SUM(H14)</f>
        <v>218449999.99999997</v>
      </c>
      <c r="I19" s="129">
        <f>-SUM(I14)</f>
        <v>232616666.66666663</v>
      </c>
    </row>
    <row r="20" spans="2:9" ht="13.5" thickBot="1">
      <c r="B20" s="60" t="s">
        <v>99</v>
      </c>
      <c r="C20" s="61"/>
      <c r="D20" s="19"/>
      <c r="E20" s="130"/>
      <c r="F20" s="131"/>
      <c r="G20" s="131"/>
      <c r="H20" s="131"/>
      <c r="I20" s="132">
        <f>-SUM(I15)</f>
        <v>2606666666.6666665</v>
      </c>
    </row>
    <row r="21" spans="2:9" ht="13.5" thickBot="1">
      <c r="B21" s="60" t="s">
        <v>103</v>
      </c>
      <c r="C21" s="61"/>
      <c r="D21" s="19"/>
      <c r="E21" s="130"/>
      <c r="F21" s="120">
        <f>-E272</f>
        <v>-90000000</v>
      </c>
      <c r="G21" s="120">
        <f t="shared" ref="G21:I21" si="3">-F272</f>
        <v>-130000000</v>
      </c>
      <c r="H21" s="120">
        <f t="shared" si="3"/>
        <v>-150000000</v>
      </c>
      <c r="I21" s="120">
        <f t="shared" si="3"/>
        <v>-250000000</v>
      </c>
    </row>
    <row r="22" spans="2:9" ht="13.5" thickBot="1">
      <c r="B22" s="60" t="s">
        <v>104</v>
      </c>
      <c r="C22" s="61"/>
      <c r="D22" s="19"/>
      <c r="E22" s="130"/>
      <c r="F22" s="120"/>
      <c r="G22" s="130"/>
      <c r="H22" s="133"/>
      <c r="I22" s="134">
        <f>I283</f>
        <v>652500000</v>
      </c>
    </row>
    <row r="23" spans="2:9" ht="13.5" thickBot="1">
      <c r="B23" s="60" t="s">
        <v>105</v>
      </c>
      <c r="C23" s="61"/>
      <c r="D23" s="5">
        <f>-D272</f>
        <v>-3730000000</v>
      </c>
      <c r="E23" s="130"/>
      <c r="F23" s="130"/>
      <c r="G23" s="130"/>
      <c r="H23" s="130"/>
      <c r="I23" s="135"/>
    </row>
    <row r="24" spans="2:9" ht="13.5" thickBot="1">
      <c r="B24" s="60" t="s">
        <v>107</v>
      </c>
      <c r="C24" s="61"/>
      <c r="D24" s="6">
        <f>D316</f>
        <v>-144838693.63749999</v>
      </c>
      <c r="E24" s="136"/>
      <c r="F24" s="136"/>
      <c r="G24" s="136"/>
      <c r="H24" s="136"/>
      <c r="I24" s="137"/>
    </row>
    <row r="25" spans="2:9" ht="13.5" thickBot="1">
      <c r="B25" s="164" t="s">
        <v>108</v>
      </c>
      <c r="C25" s="165"/>
      <c r="D25" s="177">
        <f>SUM(D23)</f>
        <v>-3730000000</v>
      </c>
      <c r="E25" s="178">
        <f>SUM(E18:E24)</f>
        <v>10881618778.037167</v>
      </c>
      <c r="F25" s="178">
        <f>SUM(F18:F24)</f>
        <v>11334611648.484133</v>
      </c>
      <c r="G25" s="178">
        <f>SUM(G18:G24)</f>
        <v>11854078145.523653</v>
      </c>
      <c r="H25" s="178">
        <f>SUM(H18:H24)</f>
        <v>12431714328.595968</v>
      </c>
      <c r="I25" s="179">
        <f>SUM(I18:I24)</f>
        <v>15669069233.73896</v>
      </c>
    </row>
    <row r="26" spans="2:9" ht="13.5" thickBot="1">
      <c r="B26" s="22"/>
      <c r="C26" s="23"/>
      <c r="D26" s="24"/>
      <c r="E26" s="25"/>
      <c r="F26" s="25"/>
      <c r="G26" s="25"/>
      <c r="H26" s="25"/>
      <c r="I26" s="25"/>
    </row>
    <row r="27" spans="2:9" ht="15.75" thickBot="1">
      <c r="B27" s="7" t="s">
        <v>134</v>
      </c>
      <c r="C27" s="26">
        <f>NPV(E27/100,E25:I25)+D25</f>
        <v>40250742631.153931</v>
      </c>
      <c r="D27" s="209" t="s">
        <v>171</v>
      </c>
      <c r="E27" s="208">
        <v>12</v>
      </c>
      <c r="G27" s="25"/>
      <c r="H27" s="25"/>
      <c r="I27" s="25"/>
    </row>
    <row r="28" spans="2:9" ht="13.5" thickBot="1">
      <c r="B28" s="8" t="s">
        <v>135</v>
      </c>
      <c r="C28" s="27">
        <f>IRR(D25:I25,E27/100)</f>
        <v>2.9585996775007124</v>
      </c>
      <c r="D28" s="24"/>
      <c r="E28" s="25"/>
      <c r="F28" s="25"/>
      <c r="G28" s="25"/>
      <c r="H28" s="25"/>
      <c r="I28" s="25"/>
    </row>
    <row r="29" spans="2:9" ht="13.5" thickBot="1">
      <c r="B29" s="8" t="s">
        <v>136</v>
      </c>
      <c r="C29" s="26">
        <f>SUM(E25)/-D25</f>
        <v>2.9173240691788651</v>
      </c>
      <c r="D29" s="197" t="s">
        <v>9</v>
      </c>
      <c r="E29" s="25"/>
      <c r="F29" s="25"/>
      <c r="G29" s="25"/>
      <c r="H29" s="25"/>
      <c r="I29" s="25"/>
    </row>
    <row r="30" spans="2:9" ht="13.5" thickBot="1">
      <c r="B30" s="9" t="s">
        <v>137</v>
      </c>
      <c r="C30" s="26">
        <f>SUM(E7:I7)/-SUM(E12:I12)</f>
        <v>8.8681700750642314</v>
      </c>
      <c r="D30" s="24"/>
      <c r="E30" s="25"/>
      <c r="F30" s="25"/>
      <c r="G30" s="25"/>
      <c r="H30" s="25"/>
      <c r="I30" s="25"/>
    </row>
    <row r="31" spans="2:9">
      <c r="B31" s="22"/>
      <c r="C31" s="58"/>
      <c r="D31" s="24"/>
      <c r="E31" s="25"/>
      <c r="F31" s="25"/>
      <c r="G31" s="25"/>
      <c r="H31" s="25"/>
      <c r="I31" s="25"/>
    </row>
    <row r="32" spans="2:9" ht="13.5" thickBot="1">
      <c r="B32" s="22"/>
      <c r="C32" s="58"/>
      <c r="D32" s="24"/>
      <c r="E32" s="25"/>
      <c r="F32" s="25"/>
      <c r="G32" s="25"/>
      <c r="H32" s="25"/>
      <c r="I32" s="25"/>
    </row>
    <row r="33" spans="2:9">
      <c r="B33" s="44" t="s">
        <v>1</v>
      </c>
      <c r="C33" s="175" t="s">
        <v>2</v>
      </c>
      <c r="D33" s="175" t="s">
        <v>3</v>
      </c>
      <c r="E33" s="175" t="s">
        <v>4</v>
      </c>
      <c r="F33" s="176" t="s">
        <v>18</v>
      </c>
      <c r="G33" s="25"/>
      <c r="H33" s="25"/>
      <c r="I33" s="25"/>
    </row>
    <row r="34" spans="2:9">
      <c r="B34" s="45" t="s">
        <v>5</v>
      </c>
      <c r="C34" s="31">
        <v>250000</v>
      </c>
      <c r="D34" s="31">
        <v>12</v>
      </c>
      <c r="E34" s="31">
        <v>3.5</v>
      </c>
      <c r="F34" s="32">
        <v>850</v>
      </c>
      <c r="G34" s="25"/>
      <c r="H34" s="25"/>
      <c r="I34" s="25"/>
    </row>
    <row r="35" spans="2:9">
      <c r="B35" s="45" t="s">
        <v>6</v>
      </c>
      <c r="C35" s="31">
        <v>300000</v>
      </c>
      <c r="D35" s="31">
        <v>12</v>
      </c>
      <c r="E35" s="31">
        <v>2.5</v>
      </c>
      <c r="F35" s="32">
        <v>850</v>
      </c>
      <c r="G35" s="25"/>
      <c r="H35" s="25"/>
      <c r="I35" s="25"/>
    </row>
    <row r="36" spans="2:9">
      <c r="B36" s="45" t="s">
        <v>7</v>
      </c>
      <c r="C36" s="31">
        <v>450000</v>
      </c>
      <c r="D36" s="31">
        <v>12</v>
      </c>
      <c r="E36" s="31">
        <v>4.5</v>
      </c>
      <c r="F36" s="32">
        <v>1050</v>
      </c>
      <c r="G36" s="25"/>
      <c r="H36" s="25"/>
      <c r="I36" s="25"/>
    </row>
    <row r="37" spans="2:9" ht="13.5" thickBot="1">
      <c r="B37" s="47" t="s">
        <v>8</v>
      </c>
      <c r="C37" s="33">
        <v>280000</v>
      </c>
      <c r="D37" s="33">
        <v>12</v>
      </c>
      <c r="E37" s="33">
        <v>6</v>
      </c>
      <c r="F37" s="34">
        <v>1050</v>
      </c>
      <c r="G37" s="25"/>
      <c r="H37" s="25"/>
      <c r="I37" s="25"/>
    </row>
    <row r="38" spans="2:9">
      <c r="B38" s="22"/>
      <c r="C38" s="58"/>
      <c r="D38" s="24"/>
      <c r="E38" s="25"/>
      <c r="F38" s="25"/>
      <c r="G38" s="25"/>
      <c r="H38" s="25"/>
      <c r="I38" s="25"/>
    </row>
    <row r="39" spans="2:9" ht="13.5" thickBot="1">
      <c r="B39" s="28" t="s">
        <v>17</v>
      </c>
      <c r="C39" s="28"/>
      <c r="D39" s="28"/>
      <c r="E39" s="28"/>
      <c r="F39" s="28"/>
      <c r="G39" s="28"/>
    </row>
    <row r="40" spans="2:9">
      <c r="B40" s="35" t="s">
        <v>0</v>
      </c>
      <c r="C40" s="36" t="s">
        <v>9</v>
      </c>
      <c r="D40" s="36" t="s">
        <v>10</v>
      </c>
      <c r="E40" s="36" t="s">
        <v>11</v>
      </c>
      <c r="F40" s="36" t="s">
        <v>12</v>
      </c>
      <c r="G40" s="37" t="s">
        <v>13</v>
      </c>
    </row>
    <row r="41" spans="2:9">
      <c r="B41" s="38" t="s">
        <v>5</v>
      </c>
      <c r="C41" s="39">
        <f>C34*D34</f>
        <v>3000000</v>
      </c>
      <c r="D41" s="39">
        <f>C41*(1+($E34/100))</f>
        <v>3104999.9999999995</v>
      </c>
      <c r="E41" s="39">
        <f>D41*(1+($E34/100))</f>
        <v>3213674.9999999991</v>
      </c>
      <c r="F41" s="39">
        <f>E41*(1+($E34/100))</f>
        <v>3326153.6249999986</v>
      </c>
      <c r="G41" s="40">
        <f>F41*(1+($E34/100))</f>
        <v>3442569.0018749982</v>
      </c>
    </row>
    <row r="42" spans="2:9">
      <c r="B42" s="38" t="s">
        <v>6</v>
      </c>
      <c r="C42" s="39">
        <f>C35*D35</f>
        <v>3600000</v>
      </c>
      <c r="D42" s="39">
        <f>C42*(1+($E35/100))</f>
        <v>3689999.9999999995</v>
      </c>
      <c r="E42" s="39">
        <f>D42*(1+($E35/100))</f>
        <v>3782249.9999999991</v>
      </c>
      <c r="F42" s="39">
        <f>E42*(1+($E35/100))</f>
        <v>3876806.2499999986</v>
      </c>
      <c r="G42" s="40">
        <f>F42*(1+($E35/100))</f>
        <v>3973726.4062499981</v>
      </c>
    </row>
    <row r="43" spans="2:9">
      <c r="B43" s="38" t="s">
        <v>7</v>
      </c>
      <c r="C43" s="39">
        <f>C36*D36</f>
        <v>5400000</v>
      </c>
      <c r="D43" s="39">
        <f>C43*(1+($E36/100))</f>
        <v>5643000</v>
      </c>
      <c r="E43" s="39">
        <f>D43*(1+($E36/100))</f>
        <v>5896935</v>
      </c>
      <c r="F43" s="39">
        <f>E43*(1+($E36/100))</f>
        <v>6162297.0749999993</v>
      </c>
      <c r="G43" s="40">
        <f>F43*(1+($E36/100))</f>
        <v>6439600.4433749989</v>
      </c>
    </row>
    <row r="44" spans="2:9">
      <c r="B44" s="38" t="s">
        <v>8</v>
      </c>
      <c r="C44" s="39">
        <f>C37*D37</f>
        <v>3360000</v>
      </c>
      <c r="D44" s="39">
        <f>C44*(1+($E37/100))</f>
        <v>3561600</v>
      </c>
      <c r="E44" s="39">
        <f>D44*(1+($E37/100))</f>
        <v>3775296</v>
      </c>
      <c r="F44" s="39">
        <f>E44*(1+($E37/100))</f>
        <v>4001813.7600000002</v>
      </c>
      <c r="G44" s="40">
        <f>F44*(1+($E37/100))</f>
        <v>4241922.5856000008</v>
      </c>
    </row>
    <row r="45" spans="2:9" ht="13.5" thickBot="1">
      <c r="B45" s="41" t="s">
        <v>14</v>
      </c>
      <c r="C45" s="42">
        <f>SUM(C41:C44)</f>
        <v>15360000</v>
      </c>
      <c r="D45" s="42">
        <f t="shared" ref="D45:F45" si="4">SUM(D41:D44)</f>
        <v>15999600</v>
      </c>
      <c r="E45" s="42">
        <f t="shared" si="4"/>
        <v>16668155.999999998</v>
      </c>
      <c r="F45" s="42">
        <f t="shared" si="4"/>
        <v>17367070.709999997</v>
      </c>
      <c r="G45" s="43">
        <f>SUM(G41:G44)</f>
        <v>18097818.437099997</v>
      </c>
    </row>
    <row r="46" spans="2:9">
      <c r="B46" s="28"/>
      <c r="C46" s="28"/>
      <c r="D46" s="28"/>
      <c r="E46" s="28"/>
      <c r="F46" s="28"/>
      <c r="G46" s="28"/>
    </row>
    <row r="47" spans="2:9" ht="13.5" thickBot="1">
      <c r="B47" s="28" t="s">
        <v>19</v>
      </c>
      <c r="C47" s="28"/>
      <c r="D47" s="28"/>
      <c r="E47" s="28"/>
      <c r="F47" s="28"/>
      <c r="G47" s="28"/>
    </row>
    <row r="48" spans="2:9">
      <c r="B48" s="44" t="s">
        <v>15</v>
      </c>
      <c r="C48" s="29" t="s">
        <v>9</v>
      </c>
      <c r="D48" s="29" t="s">
        <v>10</v>
      </c>
      <c r="E48" s="29" t="s">
        <v>11</v>
      </c>
      <c r="F48" s="29" t="s">
        <v>12</v>
      </c>
      <c r="G48" s="30" t="s">
        <v>13</v>
      </c>
    </row>
    <row r="49" spans="2:8">
      <c r="B49" s="45" t="s">
        <v>5</v>
      </c>
      <c r="C49" s="26">
        <f>C41*$F34</f>
        <v>2550000000</v>
      </c>
      <c r="D49" s="26">
        <f>D41*$F34</f>
        <v>2639249999.9999995</v>
      </c>
      <c r="E49" s="26">
        <f>E41*$F34</f>
        <v>2731623749.999999</v>
      </c>
      <c r="F49" s="26">
        <f>F41*$F34</f>
        <v>2827230581.249999</v>
      </c>
      <c r="G49" s="46">
        <f>G41*$F34</f>
        <v>2926183651.5937486</v>
      </c>
    </row>
    <row r="50" spans="2:8">
      <c r="B50" s="45" t="s">
        <v>6</v>
      </c>
      <c r="C50" s="26">
        <f>C42*$F35</f>
        <v>3060000000</v>
      </c>
      <c r="D50" s="26">
        <f>D42*$F35</f>
        <v>3136499999.9999995</v>
      </c>
      <c r="E50" s="26">
        <f>E42*$F35</f>
        <v>3214912499.999999</v>
      </c>
      <c r="F50" s="26">
        <f>F42*$F35</f>
        <v>3295285312.499999</v>
      </c>
      <c r="G50" s="46">
        <f>G42*$F35</f>
        <v>3377667445.3124986</v>
      </c>
    </row>
    <row r="51" spans="2:8">
      <c r="B51" s="45" t="s">
        <v>7</v>
      </c>
      <c r="C51" s="26">
        <f>C43*$F36</f>
        <v>5670000000</v>
      </c>
      <c r="D51" s="26">
        <f>D43*$F36</f>
        <v>5925150000</v>
      </c>
      <c r="E51" s="26">
        <f>E43*$F36</f>
        <v>6191781750</v>
      </c>
      <c r="F51" s="26">
        <f>F43*$F36</f>
        <v>6470411928.749999</v>
      </c>
      <c r="G51" s="46">
        <f>G43*$F36</f>
        <v>6761580465.5437489</v>
      </c>
    </row>
    <row r="52" spans="2:8">
      <c r="B52" s="45" t="s">
        <v>8</v>
      </c>
      <c r="C52" s="26">
        <f>C44*$F37</f>
        <v>3528000000</v>
      </c>
      <c r="D52" s="26">
        <f>D44*$F37</f>
        <v>3739680000</v>
      </c>
      <c r="E52" s="26">
        <f>E44*$F37</f>
        <v>3964060800</v>
      </c>
      <c r="F52" s="26">
        <f>F44*$F37</f>
        <v>4201904448.0000005</v>
      </c>
      <c r="G52" s="46">
        <f>G44*$F37</f>
        <v>4454018714.8800011</v>
      </c>
    </row>
    <row r="53" spans="2:8" ht="13.5" thickBot="1">
      <c r="B53" s="47" t="s">
        <v>16</v>
      </c>
      <c r="C53" s="48">
        <f>SUM(C49:C52)</f>
        <v>14808000000</v>
      </c>
      <c r="D53" s="48">
        <f t="shared" ref="D53:G53" si="5">SUM(D49:D52)</f>
        <v>15440580000</v>
      </c>
      <c r="E53" s="48">
        <f t="shared" si="5"/>
        <v>16102378799.999998</v>
      </c>
      <c r="F53" s="48">
        <f t="shared" si="5"/>
        <v>16794832270.499996</v>
      </c>
      <c r="G53" s="49">
        <f t="shared" si="5"/>
        <v>17519450277.329998</v>
      </c>
    </row>
    <row r="55" spans="2:8">
      <c r="B55" s="50" t="s">
        <v>20</v>
      </c>
    </row>
    <row r="56" spans="2:8" ht="13.5" thickBot="1"/>
    <row r="57" spans="2:8" ht="13.5" thickBot="1">
      <c r="B57" s="206" t="s">
        <v>21</v>
      </c>
      <c r="C57" s="207"/>
    </row>
    <row r="58" spans="2:8">
      <c r="B58" s="51" t="s">
        <v>26</v>
      </c>
      <c r="C58" s="51" t="s">
        <v>27</v>
      </c>
      <c r="D58" s="14" t="s">
        <v>28</v>
      </c>
      <c r="E58" s="14" t="s">
        <v>29</v>
      </c>
      <c r="F58" s="14" t="s">
        <v>30</v>
      </c>
      <c r="G58" s="14" t="s">
        <v>31</v>
      </c>
      <c r="H58" s="52" t="s">
        <v>32</v>
      </c>
    </row>
    <row r="59" spans="2:8">
      <c r="B59" s="53" t="s">
        <v>5</v>
      </c>
      <c r="C59" s="26">
        <v>3800000</v>
      </c>
      <c r="D59" s="26">
        <v>85</v>
      </c>
      <c r="E59" s="26">
        <f>C59*(D59/100)</f>
        <v>3230000</v>
      </c>
      <c r="F59" s="26">
        <f>E59-(E59*0.035)</f>
        <v>3116950</v>
      </c>
      <c r="G59" s="26">
        <f>F59-(F59*0.021)</f>
        <v>3051494.05</v>
      </c>
      <c r="H59" s="54">
        <f>G59</f>
        <v>3051494.05</v>
      </c>
    </row>
    <row r="60" spans="2:8">
      <c r="B60" s="53" t="s">
        <v>6</v>
      </c>
      <c r="C60" s="26">
        <v>3800000</v>
      </c>
      <c r="D60" s="26">
        <v>87</v>
      </c>
      <c r="E60" s="26">
        <f t="shared" ref="E60:E62" si="6">C60*(D60/100)</f>
        <v>3306000</v>
      </c>
      <c r="F60" s="26">
        <f t="shared" ref="F60:F62" si="7">E60-(E60*0.035)</f>
        <v>3190290</v>
      </c>
      <c r="G60" s="26">
        <f t="shared" ref="G60:G62" si="8">F60-(F60*0.021)</f>
        <v>3123293.91</v>
      </c>
      <c r="H60" s="54">
        <f t="shared" ref="H60:H62" si="9">G60</f>
        <v>3123293.91</v>
      </c>
    </row>
    <row r="61" spans="2:8">
      <c r="B61" s="53" t="s">
        <v>7</v>
      </c>
      <c r="C61" s="26">
        <v>3800000</v>
      </c>
      <c r="D61" s="26">
        <v>83</v>
      </c>
      <c r="E61" s="26">
        <f t="shared" si="6"/>
        <v>3154000</v>
      </c>
      <c r="F61" s="26">
        <f t="shared" si="7"/>
        <v>3043610</v>
      </c>
      <c r="G61" s="26">
        <f t="shared" si="8"/>
        <v>2979694.19</v>
      </c>
      <c r="H61" s="54">
        <f t="shared" si="9"/>
        <v>2979694.19</v>
      </c>
    </row>
    <row r="62" spans="2:8">
      <c r="B62" s="53" t="s">
        <v>8</v>
      </c>
      <c r="C62" s="26">
        <v>3800000</v>
      </c>
      <c r="D62" s="26">
        <v>89</v>
      </c>
      <c r="E62" s="26">
        <f t="shared" si="6"/>
        <v>3382000</v>
      </c>
      <c r="F62" s="26">
        <f t="shared" si="7"/>
        <v>3263630</v>
      </c>
      <c r="G62" s="26">
        <f t="shared" si="8"/>
        <v>3195093.77</v>
      </c>
      <c r="H62" s="54">
        <f t="shared" si="9"/>
        <v>3195093.77</v>
      </c>
    </row>
    <row r="63" spans="2:8" ht="13.5" thickBot="1">
      <c r="B63" s="23"/>
      <c r="C63" s="55"/>
      <c r="H63" s="56"/>
    </row>
    <row r="64" spans="2:8" ht="13.5" thickBot="1">
      <c r="B64" s="206" t="s">
        <v>22</v>
      </c>
      <c r="C64" s="207"/>
      <c r="H64" s="56"/>
    </row>
    <row r="65" spans="2:8">
      <c r="B65" s="51" t="s">
        <v>26</v>
      </c>
      <c r="C65" s="51" t="s">
        <v>27</v>
      </c>
      <c r="D65" s="14" t="s">
        <v>28</v>
      </c>
      <c r="E65" s="14" t="s">
        <v>29</v>
      </c>
      <c r="F65" s="14" t="s">
        <v>30</v>
      </c>
      <c r="G65" s="14" t="s">
        <v>31</v>
      </c>
      <c r="H65" s="52" t="s">
        <v>32</v>
      </c>
    </row>
    <row r="66" spans="2:8">
      <c r="B66" s="53" t="s">
        <v>5</v>
      </c>
      <c r="C66" s="26">
        <v>3950000</v>
      </c>
      <c r="D66" s="26">
        <v>85</v>
      </c>
      <c r="E66" s="26">
        <f>C66*(D66/100)</f>
        <v>3357500</v>
      </c>
      <c r="F66" s="26">
        <f>E66-(E66*0.035)</f>
        <v>3239987.5</v>
      </c>
      <c r="G66" s="26">
        <f>F66-(F66*0.021)</f>
        <v>3171947.7625000002</v>
      </c>
      <c r="H66" s="54">
        <f>G66</f>
        <v>3171947.7625000002</v>
      </c>
    </row>
    <row r="67" spans="2:8">
      <c r="B67" s="53" t="s">
        <v>6</v>
      </c>
      <c r="C67" s="26">
        <v>3950000</v>
      </c>
      <c r="D67" s="26">
        <v>87</v>
      </c>
      <c r="E67" s="26">
        <f t="shared" ref="E67:E69" si="10">C67*(D67/100)</f>
        <v>3436500</v>
      </c>
      <c r="F67" s="26">
        <f t="shared" ref="F67:F69" si="11">E67-(E67*0.035)</f>
        <v>3316222.5</v>
      </c>
      <c r="G67" s="26">
        <f t="shared" ref="G67:G69" si="12">F67-(F67*0.021)</f>
        <v>3246581.8275000001</v>
      </c>
      <c r="H67" s="54">
        <f t="shared" ref="H67:H69" si="13">G67</f>
        <v>3246581.8275000001</v>
      </c>
    </row>
    <row r="68" spans="2:8">
      <c r="B68" s="53" t="s">
        <v>7</v>
      </c>
      <c r="C68" s="26">
        <v>3950000</v>
      </c>
      <c r="D68" s="26">
        <v>83</v>
      </c>
      <c r="E68" s="26">
        <f t="shared" si="10"/>
        <v>3278500</v>
      </c>
      <c r="F68" s="26">
        <f t="shared" si="11"/>
        <v>3163752.5</v>
      </c>
      <c r="G68" s="26">
        <f t="shared" si="12"/>
        <v>3097313.6974999998</v>
      </c>
      <c r="H68" s="54">
        <f t="shared" si="13"/>
        <v>3097313.6974999998</v>
      </c>
    </row>
    <row r="69" spans="2:8">
      <c r="B69" s="53" t="s">
        <v>8</v>
      </c>
      <c r="C69" s="26">
        <v>3950000</v>
      </c>
      <c r="D69" s="26">
        <v>89</v>
      </c>
      <c r="E69" s="26">
        <f t="shared" si="10"/>
        <v>3515500</v>
      </c>
      <c r="F69" s="26">
        <f t="shared" si="11"/>
        <v>3392457.5</v>
      </c>
      <c r="G69" s="26">
        <f t="shared" si="12"/>
        <v>3321215.8925000001</v>
      </c>
      <c r="H69" s="54">
        <f t="shared" si="13"/>
        <v>3321215.8925000001</v>
      </c>
    </row>
    <row r="70" spans="2:8" ht="13.5" thickBot="1">
      <c r="B70" s="57"/>
      <c r="C70" s="58"/>
      <c r="D70" s="58"/>
      <c r="E70" s="58"/>
      <c r="F70" s="58"/>
      <c r="G70" s="58"/>
      <c r="H70" s="59"/>
    </row>
    <row r="71" spans="2:8" ht="13.5" thickBot="1">
      <c r="B71" s="206" t="s">
        <v>23</v>
      </c>
      <c r="C71" s="207"/>
      <c r="H71" s="56"/>
    </row>
    <row r="72" spans="2:8">
      <c r="B72" s="51" t="s">
        <v>26</v>
      </c>
      <c r="C72" s="51" t="s">
        <v>27</v>
      </c>
      <c r="D72" s="14" t="s">
        <v>28</v>
      </c>
      <c r="E72" s="14" t="s">
        <v>29</v>
      </c>
      <c r="F72" s="14" t="s">
        <v>30</v>
      </c>
      <c r="G72" s="14" t="s">
        <v>31</v>
      </c>
      <c r="H72" s="52" t="s">
        <v>32</v>
      </c>
    </row>
    <row r="73" spans="2:8">
      <c r="B73" s="53" t="s">
        <v>5</v>
      </c>
      <c r="C73" s="26">
        <v>3600000</v>
      </c>
      <c r="D73" s="26">
        <v>85</v>
      </c>
      <c r="E73" s="26">
        <f>C73*(D73/100)</f>
        <v>3060000</v>
      </c>
      <c r="F73" s="26">
        <f>E73-(E73*0.035)</f>
        <v>2952900</v>
      </c>
      <c r="G73" s="26">
        <f>F73-(F73*0.021)</f>
        <v>2890889.1</v>
      </c>
      <c r="H73" s="54">
        <f>G73</f>
        <v>2890889.1</v>
      </c>
    </row>
    <row r="74" spans="2:8">
      <c r="B74" s="53" t="s">
        <v>6</v>
      </c>
      <c r="C74" s="26">
        <v>3600000</v>
      </c>
      <c r="D74" s="26">
        <v>87</v>
      </c>
      <c r="E74" s="26">
        <f t="shared" ref="E74:E76" si="14">C74*(D74/100)</f>
        <v>3132000</v>
      </c>
      <c r="F74" s="26">
        <f t="shared" ref="F74:F76" si="15">E74-(E74*0.035)</f>
        <v>3022380</v>
      </c>
      <c r="G74" s="26">
        <f t="shared" ref="G74:G76" si="16">F74-(F74*0.021)</f>
        <v>2958910.02</v>
      </c>
      <c r="H74" s="54">
        <f t="shared" ref="H74:H76" si="17">G74</f>
        <v>2958910.02</v>
      </c>
    </row>
    <row r="75" spans="2:8">
      <c r="B75" s="53" t="s">
        <v>7</v>
      </c>
      <c r="C75" s="26">
        <v>3600000</v>
      </c>
      <c r="D75" s="26">
        <v>83</v>
      </c>
      <c r="E75" s="26">
        <f t="shared" si="14"/>
        <v>2988000</v>
      </c>
      <c r="F75" s="26">
        <f t="shared" si="15"/>
        <v>2883420</v>
      </c>
      <c r="G75" s="26">
        <f t="shared" si="16"/>
        <v>2822868.18</v>
      </c>
      <c r="H75" s="54">
        <f t="shared" si="17"/>
        <v>2822868.18</v>
      </c>
    </row>
    <row r="76" spans="2:8">
      <c r="B76" s="53" t="s">
        <v>8</v>
      </c>
      <c r="C76" s="26">
        <v>3600000</v>
      </c>
      <c r="D76" s="26">
        <v>89</v>
      </c>
      <c r="E76" s="26">
        <f t="shared" si="14"/>
        <v>3204000</v>
      </c>
      <c r="F76" s="26">
        <f t="shared" si="15"/>
        <v>3091860</v>
      </c>
      <c r="G76" s="26">
        <f t="shared" si="16"/>
        <v>3026930.94</v>
      </c>
      <c r="H76" s="54">
        <f t="shared" si="17"/>
        <v>3026930.94</v>
      </c>
    </row>
    <row r="77" spans="2:8">
      <c r="H77" s="56"/>
    </row>
    <row r="78" spans="2:8" ht="13.5" thickBot="1">
      <c r="H78" s="56"/>
    </row>
    <row r="79" spans="2:8" ht="13.5" thickBot="1">
      <c r="B79" s="206" t="s">
        <v>24</v>
      </c>
      <c r="C79" s="207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18">
      <c r="B81" s="53" t="s">
        <v>5</v>
      </c>
      <c r="C81" s="26">
        <v>3250000</v>
      </c>
      <c r="D81" s="26">
        <v>85</v>
      </c>
      <c r="E81" s="26">
        <f>C81*(D81/100)</f>
        <v>2762500</v>
      </c>
      <c r="F81" s="26">
        <f>E81-(E81*0.035)</f>
        <v>2665812.5</v>
      </c>
      <c r="G81" s="26">
        <f>F81-(F81*0.021)</f>
        <v>2609830.4375</v>
      </c>
      <c r="H81" s="54">
        <f>G81</f>
        <v>2609830.4375</v>
      </c>
    </row>
    <row r="82" spans="2:18">
      <c r="B82" s="53" t="s">
        <v>6</v>
      </c>
      <c r="C82" s="26">
        <v>3250000</v>
      </c>
      <c r="D82" s="26">
        <v>87</v>
      </c>
      <c r="E82" s="26">
        <f t="shared" ref="E82:E84" si="18">C82*(D82/100)</f>
        <v>2827500</v>
      </c>
      <c r="F82" s="26">
        <f t="shared" ref="F82:F84" si="19">E82-(E82*0.035)</f>
        <v>2728537.5</v>
      </c>
      <c r="G82" s="26">
        <f t="shared" ref="G82:G84" si="20">F82-(F82*0.021)</f>
        <v>2671238.2124999999</v>
      </c>
      <c r="H82" s="54">
        <f t="shared" ref="H82:H84" si="21">G82</f>
        <v>2671238.2124999999</v>
      </c>
    </row>
    <row r="83" spans="2:18">
      <c r="B83" s="53" t="s">
        <v>7</v>
      </c>
      <c r="C83" s="26">
        <v>3250000</v>
      </c>
      <c r="D83" s="26">
        <v>83</v>
      </c>
      <c r="E83" s="26">
        <f t="shared" si="18"/>
        <v>2697500</v>
      </c>
      <c r="F83" s="26">
        <f t="shared" si="19"/>
        <v>2603087.5</v>
      </c>
      <c r="G83" s="26">
        <f t="shared" si="20"/>
        <v>2548422.6625000001</v>
      </c>
      <c r="H83" s="54">
        <f t="shared" si="21"/>
        <v>2548422.6625000001</v>
      </c>
    </row>
    <row r="84" spans="2:18">
      <c r="B84" s="53" t="s">
        <v>8</v>
      </c>
      <c r="C84" s="26">
        <v>3250000</v>
      </c>
      <c r="D84" s="26">
        <v>89</v>
      </c>
      <c r="E84" s="26">
        <f t="shared" si="18"/>
        <v>2892500</v>
      </c>
      <c r="F84" s="26">
        <f t="shared" si="19"/>
        <v>2791262.5</v>
      </c>
      <c r="G84" s="26">
        <f t="shared" si="20"/>
        <v>2732645.9874999998</v>
      </c>
      <c r="H84" s="54">
        <f t="shared" si="21"/>
        <v>2732645.9874999998</v>
      </c>
    </row>
    <row r="85" spans="2:18">
      <c r="H85" s="56"/>
    </row>
    <row r="86" spans="2:18" ht="13.5" thickBot="1">
      <c r="H86" s="56"/>
    </row>
    <row r="87" spans="2:18" ht="13.5" thickBot="1">
      <c r="B87" s="206" t="s">
        <v>25</v>
      </c>
      <c r="C87" s="207"/>
      <c r="H87" s="56"/>
    </row>
    <row r="88" spans="2:18">
      <c r="B88" s="51" t="s">
        <v>26</v>
      </c>
      <c r="C88" s="51" t="s">
        <v>27</v>
      </c>
      <c r="D88" s="14" t="s">
        <v>28</v>
      </c>
      <c r="E88" s="14" t="s">
        <v>29</v>
      </c>
      <c r="F88" s="14" t="s">
        <v>30</v>
      </c>
      <c r="G88" s="14" t="s">
        <v>31</v>
      </c>
      <c r="H88" s="52" t="s">
        <v>32</v>
      </c>
    </row>
    <row r="89" spans="2:18">
      <c r="B89" s="53" t="s">
        <v>5</v>
      </c>
      <c r="C89" s="26">
        <v>3450000</v>
      </c>
      <c r="D89" s="26">
        <v>85</v>
      </c>
      <c r="E89" s="26">
        <f>C89*(D89/100)</f>
        <v>2932500</v>
      </c>
      <c r="F89" s="26">
        <f>E89-(E89*0.035)</f>
        <v>2829862.5</v>
      </c>
      <c r="G89" s="26">
        <f>F89-(F89*0.021)</f>
        <v>2770435.3875000002</v>
      </c>
      <c r="H89" s="54">
        <f>G89</f>
        <v>2770435.3875000002</v>
      </c>
    </row>
    <row r="90" spans="2:18">
      <c r="B90" s="53" t="s">
        <v>6</v>
      </c>
      <c r="C90" s="26">
        <v>3450000</v>
      </c>
      <c r="D90" s="26">
        <v>87</v>
      </c>
      <c r="E90" s="26">
        <f t="shared" ref="E90:E92" si="22">C90*(D90/100)</f>
        <v>3001500</v>
      </c>
      <c r="F90" s="26">
        <f t="shared" ref="F90:F92" si="23">E90-(E90*0.035)</f>
        <v>2896447.5</v>
      </c>
      <c r="G90" s="26">
        <f t="shared" ref="G90:G92" si="24">F90-(F90*0.021)</f>
        <v>2835622.1025</v>
      </c>
      <c r="H90" s="54">
        <f t="shared" ref="H90:H92" si="25">G90</f>
        <v>2835622.1025</v>
      </c>
    </row>
    <row r="91" spans="2:18">
      <c r="B91" s="53" t="s">
        <v>7</v>
      </c>
      <c r="C91" s="26">
        <v>3450000</v>
      </c>
      <c r="D91" s="26">
        <v>83</v>
      </c>
      <c r="E91" s="26">
        <f t="shared" si="22"/>
        <v>2863500</v>
      </c>
      <c r="F91" s="26">
        <f t="shared" si="23"/>
        <v>2763277.5</v>
      </c>
      <c r="G91" s="26">
        <f t="shared" si="24"/>
        <v>2705248.6724999999</v>
      </c>
      <c r="H91" s="54">
        <f t="shared" si="25"/>
        <v>2705248.6724999999</v>
      </c>
    </row>
    <row r="92" spans="2:18">
      <c r="B92" s="53" t="s">
        <v>8</v>
      </c>
      <c r="C92" s="26">
        <v>3450000</v>
      </c>
      <c r="D92" s="26">
        <v>89</v>
      </c>
      <c r="E92" s="26">
        <f t="shared" si="22"/>
        <v>3070500</v>
      </c>
      <c r="F92" s="26">
        <f t="shared" si="23"/>
        <v>2963032.5</v>
      </c>
      <c r="G92" s="26">
        <f t="shared" si="24"/>
        <v>2900808.8174999999</v>
      </c>
      <c r="H92" s="54">
        <f t="shared" si="25"/>
        <v>2900808.8174999999</v>
      </c>
    </row>
    <row r="94" spans="2:18" ht="13.5" thickBot="1"/>
    <row r="95" spans="2:18" ht="13.5" thickBot="1">
      <c r="B95" s="204" t="s">
        <v>5</v>
      </c>
      <c r="C95" s="205"/>
      <c r="D95" s="203" t="s">
        <v>9</v>
      </c>
      <c r="E95" s="203"/>
      <c r="F95" s="203"/>
      <c r="G95" s="203" t="s">
        <v>10</v>
      </c>
      <c r="H95" s="203"/>
      <c r="I95" s="203"/>
      <c r="J95" s="199" t="s">
        <v>11</v>
      </c>
      <c r="K95" s="200"/>
      <c r="L95" s="201"/>
      <c r="M95" s="199" t="s">
        <v>12</v>
      </c>
      <c r="N95" s="200"/>
      <c r="O95" s="201"/>
      <c r="P95" s="199" t="s">
        <v>13</v>
      </c>
      <c r="Q95" s="200"/>
      <c r="R95" s="201"/>
    </row>
    <row r="96" spans="2:18" ht="13.5" thickBot="1">
      <c r="B96" s="60" t="s">
        <v>26</v>
      </c>
      <c r="C96" s="61"/>
      <c r="D96" s="62" t="s">
        <v>35</v>
      </c>
      <c r="E96" s="63" t="s">
        <v>33</v>
      </c>
      <c r="F96" s="64" t="s">
        <v>34</v>
      </c>
      <c r="G96" s="63" t="s">
        <v>35</v>
      </c>
      <c r="H96" s="63" t="s">
        <v>33</v>
      </c>
      <c r="I96" s="64" t="s">
        <v>34</v>
      </c>
      <c r="J96" s="63" t="s">
        <v>35</v>
      </c>
      <c r="K96" s="63" t="s">
        <v>33</v>
      </c>
      <c r="L96" s="64" t="s">
        <v>34</v>
      </c>
      <c r="M96" s="63" t="s">
        <v>35</v>
      </c>
      <c r="N96" s="63" t="s">
        <v>33</v>
      </c>
      <c r="O96" s="64" t="s">
        <v>34</v>
      </c>
      <c r="P96" s="63" t="s">
        <v>35</v>
      </c>
      <c r="Q96" s="63" t="s">
        <v>33</v>
      </c>
      <c r="R96" s="64" t="s">
        <v>34</v>
      </c>
    </row>
    <row r="97" spans="2:18">
      <c r="B97" s="65" t="s">
        <v>21</v>
      </c>
      <c r="C97" s="66"/>
      <c r="D97" s="19">
        <v>2</v>
      </c>
      <c r="E97" s="14">
        <v>1</v>
      </c>
      <c r="F97" s="26">
        <f>$H$59*D97*E97</f>
        <v>6102988.0999999996</v>
      </c>
      <c r="G97" s="14">
        <v>2</v>
      </c>
      <c r="H97" s="14">
        <v>1</v>
      </c>
      <c r="I97" s="26">
        <f>$H$59*G97*H97</f>
        <v>6102988.0999999996</v>
      </c>
      <c r="J97" s="14">
        <v>2</v>
      </c>
      <c r="K97" s="14">
        <v>1</v>
      </c>
      <c r="L97" s="26">
        <f>$H$59*J97*K97</f>
        <v>6102988.0999999996</v>
      </c>
      <c r="M97" s="14">
        <v>2</v>
      </c>
      <c r="N97" s="14">
        <v>1</v>
      </c>
      <c r="O97" s="26">
        <f>$H$59*M97*N97</f>
        <v>6102988.0999999996</v>
      </c>
      <c r="P97" s="14">
        <v>2</v>
      </c>
      <c r="Q97" s="14">
        <v>1</v>
      </c>
      <c r="R97" s="26">
        <f>$H$59*P97*Q97</f>
        <v>6102988.0999999996</v>
      </c>
    </row>
    <row r="98" spans="2:18">
      <c r="B98" s="67" t="s">
        <v>22</v>
      </c>
      <c r="C98" s="68"/>
      <c r="D98" s="19">
        <v>2</v>
      </c>
      <c r="E98" s="14">
        <v>1</v>
      </c>
      <c r="F98" s="26">
        <f>$H$66*D98*E98</f>
        <v>6343895.5250000004</v>
      </c>
      <c r="G98" s="14">
        <v>2</v>
      </c>
      <c r="H98" s="14">
        <v>1</v>
      </c>
      <c r="I98" s="26">
        <f>$H$66*G98*H98</f>
        <v>6343895.5250000004</v>
      </c>
      <c r="J98" s="14">
        <v>2</v>
      </c>
      <c r="K98" s="14">
        <v>1</v>
      </c>
      <c r="L98" s="26">
        <f>$H$66*J98*K98</f>
        <v>6343895.5250000004</v>
      </c>
      <c r="M98" s="14">
        <v>2</v>
      </c>
      <c r="N98" s="14">
        <v>1</v>
      </c>
      <c r="O98" s="26">
        <f>$H$66*M98*N98</f>
        <v>6343895.5250000004</v>
      </c>
      <c r="P98" s="14">
        <v>2</v>
      </c>
      <c r="Q98" s="14">
        <v>1</v>
      </c>
      <c r="R98" s="26">
        <f>$H$66*P98*Q98</f>
        <v>6343895.5250000004</v>
      </c>
    </row>
    <row r="99" spans="2:18">
      <c r="B99" s="67" t="s">
        <v>23</v>
      </c>
      <c r="C99" s="68"/>
      <c r="D99" s="19">
        <v>2</v>
      </c>
      <c r="E99" s="14">
        <v>1</v>
      </c>
      <c r="F99" s="26">
        <f>$H$73*D99*E99</f>
        <v>5781778.2000000002</v>
      </c>
      <c r="G99" s="14">
        <v>2</v>
      </c>
      <c r="H99" s="14">
        <v>1</v>
      </c>
      <c r="I99" s="26">
        <f>$H$73*G99*H99</f>
        <v>5781778.2000000002</v>
      </c>
      <c r="J99" s="14">
        <v>2</v>
      </c>
      <c r="K99" s="14">
        <v>1</v>
      </c>
      <c r="L99" s="26">
        <f>$H$73*J99*K99</f>
        <v>5781778.2000000002</v>
      </c>
      <c r="M99" s="14">
        <v>2</v>
      </c>
      <c r="N99" s="14">
        <v>1</v>
      </c>
      <c r="O99" s="26">
        <f>$H$73*M99*N99</f>
        <v>5781778.2000000002</v>
      </c>
      <c r="P99" s="14">
        <v>2</v>
      </c>
      <c r="Q99" s="14">
        <v>1</v>
      </c>
      <c r="R99" s="26">
        <f>$H$73*P99*Q99</f>
        <v>5781778.2000000002</v>
      </c>
    </row>
    <row r="100" spans="2:18">
      <c r="B100" s="67" t="s">
        <v>24</v>
      </c>
      <c r="C100" s="68"/>
      <c r="D100" s="19">
        <v>2</v>
      </c>
      <c r="E100" s="14">
        <v>1</v>
      </c>
      <c r="F100" s="26">
        <f>$H$81*D100*E100</f>
        <v>5219660.875</v>
      </c>
      <c r="G100" s="14">
        <v>2</v>
      </c>
      <c r="H100" s="14">
        <v>1</v>
      </c>
      <c r="I100" s="26">
        <f>$H$81*G100*H100</f>
        <v>5219660.875</v>
      </c>
      <c r="J100" s="14">
        <v>2</v>
      </c>
      <c r="K100" s="14">
        <v>1</v>
      </c>
      <c r="L100" s="26">
        <f>$H$81*J100*K100</f>
        <v>5219660.875</v>
      </c>
      <c r="M100" s="14">
        <v>2</v>
      </c>
      <c r="N100" s="14">
        <v>1</v>
      </c>
      <c r="O100" s="26">
        <f>$H$81*M100*N100</f>
        <v>5219660.875</v>
      </c>
      <c r="P100" s="14">
        <v>2</v>
      </c>
      <c r="Q100" s="14">
        <v>1</v>
      </c>
      <c r="R100" s="26">
        <f>$H$81*P100*Q100</f>
        <v>5219660.875</v>
      </c>
    </row>
    <row r="101" spans="2:18" ht="13.5" thickBot="1">
      <c r="B101" s="67" t="s">
        <v>25</v>
      </c>
      <c r="C101" s="68"/>
      <c r="D101" s="19">
        <v>2</v>
      </c>
      <c r="E101" s="69">
        <v>1</v>
      </c>
      <c r="F101" s="70">
        <f>$H$89*D101*E101</f>
        <v>5540870.7750000004</v>
      </c>
      <c r="G101" s="69">
        <v>2</v>
      </c>
      <c r="H101" s="69">
        <v>1</v>
      </c>
      <c r="I101" s="70">
        <f>$H$89*G101*H101</f>
        <v>5540870.7750000004</v>
      </c>
      <c r="J101" s="69">
        <v>2</v>
      </c>
      <c r="K101" s="69">
        <v>1</v>
      </c>
      <c r="L101" s="70">
        <f>$H$89*J101*K101</f>
        <v>5540870.7750000004</v>
      </c>
      <c r="M101" s="69">
        <v>2</v>
      </c>
      <c r="N101" s="69">
        <v>1</v>
      </c>
      <c r="O101" s="70">
        <f>$H$89*M101*N101</f>
        <v>5540870.7750000004</v>
      </c>
      <c r="P101" s="69">
        <v>2</v>
      </c>
      <c r="Q101" s="69">
        <v>1</v>
      </c>
      <c r="R101" s="70">
        <f>$H$89*P101*Q101</f>
        <v>5540870.7750000004</v>
      </c>
    </row>
    <row r="102" spans="2:18" ht="13.5" thickBot="1">
      <c r="B102" s="60" t="s">
        <v>69</v>
      </c>
      <c r="C102" s="71"/>
      <c r="D102" s="71"/>
      <c r="E102" s="71"/>
      <c r="F102" s="72">
        <f>MIN(F97:F101)</f>
        <v>5219660.875</v>
      </c>
      <c r="G102" s="72"/>
      <c r="H102" s="72"/>
      <c r="I102" s="72">
        <f>MIN(I97:I101)</f>
        <v>5219660.875</v>
      </c>
      <c r="J102" s="72"/>
      <c r="K102" s="72"/>
      <c r="L102" s="72">
        <f>MIN(L97:L101)</f>
        <v>5219660.875</v>
      </c>
      <c r="M102" s="72"/>
      <c r="N102" s="72"/>
      <c r="O102" s="72">
        <f>MIN(O97:O101)</f>
        <v>5219660.875</v>
      </c>
      <c r="P102" s="72"/>
      <c r="Q102" s="72"/>
      <c r="R102" s="73">
        <f>MIN(R97:R101)</f>
        <v>5219660.875</v>
      </c>
    </row>
    <row r="103" spans="2:18" ht="13.5" thickBot="1"/>
    <row r="104" spans="2:18" ht="13.5" thickBot="1">
      <c r="B104" s="204" t="s">
        <v>6</v>
      </c>
      <c r="C104" s="205"/>
      <c r="D104" s="203" t="s">
        <v>9</v>
      </c>
      <c r="E104" s="203"/>
      <c r="F104" s="203"/>
      <c r="G104" s="203" t="s">
        <v>10</v>
      </c>
      <c r="H104" s="203"/>
      <c r="I104" s="203"/>
      <c r="J104" s="199" t="s">
        <v>11</v>
      </c>
      <c r="K104" s="200"/>
      <c r="L104" s="201"/>
      <c r="M104" s="199" t="s">
        <v>12</v>
      </c>
      <c r="N104" s="200"/>
      <c r="O104" s="201"/>
      <c r="P104" s="199" t="s">
        <v>13</v>
      </c>
      <c r="Q104" s="200"/>
      <c r="R104" s="201"/>
    </row>
    <row r="105" spans="2:18" ht="13.5" thickBot="1">
      <c r="B105" s="60" t="s">
        <v>26</v>
      </c>
      <c r="C105" s="61"/>
      <c r="D105" s="62" t="s">
        <v>35</v>
      </c>
      <c r="E105" s="63" t="s">
        <v>33</v>
      </c>
      <c r="F105" s="64" t="s">
        <v>34</v>
      </c>
      <c r="G105" s="63" t="s">
        <v>35</v>
      </c>
      <c r="H105" s="63" t="s">
        <v>33</v>
      </c>
      <c r="I105" s="64" t="s">
        <v>34</v>
      </c>
      <c r="J105" s="63" t="s">
        <v>35</v>
      </c>
      <c r="K105" s="63" t="s">
        <v>33</v>
      </c>
      <c r="L105" s="64" t="s">
        <v>34</v>
      </c>
      <c r="M105" s="63" t="s">
        <v>35</v>
      </c>
      <c r="N105" s="63" t="s">
        <v>33</v>
      </c>
      <c r="O105" s="64" t="s">
        <v>34</v>
      </c>
      <c r="P105" s="63" t="s">
        <v>35</v>
      </c>
      <c r="Q105" s="63" t="s">
        <v>33</v>
      </c>
      <c r="R105" s="64" t="s">
        <v>34</v>
      </c>
    </row>
    <row r="106" spans="2:18">
      <c r="B106" s="65" t="s">
        <v>21</v>
      </c>
      <c r="C106" s="66"/>
      <c r="D106" s="19">
        <v>2</v>
      </c>
      <c r="E106" s="14">
        <v>1</v>
      </c>
      <c r="F106" s="26">
        <f>$H$60*D106*E106</f>
        <v>6246587.8200000003</v>
      </c>
      <c r="G106" s="19">
        <v>2</v>
      </c>
      <c r="H106" s="14">
        <v>1</v>
      </c>
      <c r="I106" s="26">
        <f>$H$60*G106*H106</f>
        <v>6246587.8200000003</v>
      </c>
      <c r="J106" s="19">
        <v>2</v>
      </c>
      <c r="K106" s="14">
        <v>1</v>
      </c>
      <c r="L106" s="26">
        <f>$H$60*J106*K106</f>
        <v>6246587.8200000003</v>
      </c>
      <c r="M106" s="19">
        <v>2</v>
      </c>
      <c r="N106" s="14">
        <v>1</v>
      </c>
      <c r="O106" s="26">
        <f>$H$60*M106*N106</f>
        <v>6246587.8200000003</v>
      </c>
      <c r="P106" s="19">
        <v>2</v>
      </c>
      <c r="Q106" s="14">
        <v>1</v>
      </c>
      <c r="R106" s="26">
        <f>$H$60*P106*Q106</f>
        <v>6246587.8200000003</v>
      </c>
    </row>
    <row r="107" spans="2:18">
      <c r="B107" s="67" t="s">
        <v>22</v>
      </c>
      <c r="C107" s="68"/>
      <c r="D107" s="19">
        <v>2</v>
      </c>
      <c r="E107" s="14">
        <v>1</v>
      </c>
      <c r="F107" s="26">
        <f>$H$67*D107*E107</f>
        <v>6493163.6550000003</v>
      </c>
      <c r="G107" s="19">
        <v>2</v>
      </c>
      <c r="H107" s="14">
        <v>1</v>
      </c>
      <c r="I107" s="26">
        <f>$H$67*G107*H107</f>
        <v>6493163.6550000003</v>
      </c>
      <c r="J107" s="19">
        <v>2</v>
      </c>
      <c r="K107" s="14">
        <v>1</v>
      </c>
      <c r="L107" s="26">
        <f>$H$67*J107*K107</f>
        <v>6493163.6550000003</v>
      </c>
      <c r="M107" s="19">
        <v>2</v>
      </c>
      <c r="N107" s="14">
        <v>1</v>
      </c>
      <c r="O107" s="26">
        <f>$H$67*M107*N107</f>
        <v>6493163.6550000003</v>
      </c>
      <c r="P107" s="19">
        <v>2</v>
      </c>
      <c r="Q107" s="14">
        <v>1</v>
      </c>
      <c r="R107" s="26">
        <f>$H$67*P107*Q107</f>
        <v>6493163.6550000003</v>
      </c>
    </row>
    <row r="108" spans="2:18">
      <c r="B108" s="67" t="s">
        <v>23</v>
      </c>
      <c r="C108" s="68"/>
      <c r="D108" s="19">
        <v>2</v>
      </c>
      <c r="E108" s="14">
        <v>1</v>
      </c>
      <c r="F108" s="26">
        <f>$H$74*D108*E108</f>
        <v>5917820.04</v>
      </c>
      <c r="G108" s="19">
        <v>2</v>
      </c>
      <c r="H108" s="14">
        <v>1</v>
      </c>
      <c r="I108" s="26">
        <f>$H$74*G108*H108</f>
        <v>5917820.04</v>
      </c>
      <c r="J108" s="19">
        <v>2</v>
      </c>
      <c r="K108" s="14">
        <v>1</v>
      </c>
      <c r="L108" s="26">
        <f>$H$74*J108*K108</f>
        <v>5917820.04</v>
      </c>
      <c r="M108" s="19">
        <v>2</v>
      </c>
      <c r="N108" s="14">
        <v>1</v>
      </c>
      <c r="O108" s="26">
        <f>$H$74*M108*N108</f>
        <v>5917820.04</v>
      </c>
      <c r="P108" s="19">
        <v>2</v>
      </c>
      <c r="Q108" s="14">
        <v>1</v>
      </c>
      <c r="R108" s="26">
        <f>$H$74*P108*Q108</f>
        <v>5917820.04</v>
      </c>
    </row>
    <row r="109" spans="2:18">
      <c r="B109" s="67" t="s">
        <v>24</v>
      </c>
      <c r="C109" s="68"/>
      <c r="D109" s="19">
        <v>2</v>
      </c>
      <c r="E109" s="14">
        <v>1</v>
      </c>
      <c r="F109" s="26">
        <f>$H$82*D109*E109</f>
        <v>5342476.4249999998</v>
      </c>
      <c r="G109" s="19">
        <v>2</v>
      </c>
      <c r="H109" s="14">
        <v>1</v>
      </c>
      <c r="I109" s="26">
        <f>$H$82*G109*H109</f>
        <v>5342476.4249999998</v>
      </c>
      <c r="J109" s="19">
        <v>2</v>
      </c>
      <c r="K109" s="14">
        <v>1</v>
      </c>
      <c r="L109" s="26">
        <f>$H$82*J109*K109</f>
        <v>5342476.4249999998</v>
      </c>
      <c r="M109" s="19">
        <v>2</v>
      </c>
      <c r="N109" s="14">
        <v>1</v>
      </c>
      <c r="O109" s="26">
        <f>$H$82*M109*N109</f>
        <v>5342476.4249999998</v>
      </c>
      <c r="P109" s="19">
        <v>2</v>
      </c>
      <c r="Q109" s="14">
        <v>1</v>
      </c>
      <c r="R109" s="26">
        <f>$H$82*P109*Q109</f>
        <v>5342476.4249999998</v>
      </c>
    </row>
    <row r="110" spans="2:18" ht="13.5" thickBot="1">
      <c r="B110" s="67" t="s">
        <v>25</v>
      </c>
      <c r="C110" s="68"/>
      <c r="D110" s="16">
        <v>2</v>
      </c>
      <c r="E110" s="69">
        <v>1</v>
      </c>
      <c r="F110" s="70">
        <f>$H$90*D110*E110</f>
        <v>5671244.2050000001</v>
      </c>
      <c r="G110" s="16">
        <v>2</v>
      </c>
      <c r="H110" s="69">
        <v>1</v>
      </c>
      <c r="I110" s="70">
        <f>$H$90*G110*H110</f>
        <v>5671244.2050000001</v>
      </c>
      <c r="J110" s="16">
        <v>2</v>
      </c>
      <c r="K110" s="69">
        <v>1</v>
      </c>
      <c r="L110" s="70">
        <f>$H$90*J110*K110</f>
        <v>5671244.2050000001</v>
      </c>
      <c r="M110" s="16">
        <v>2</v>
      </c>
      <c r="N110" s="69">
        <v>1</v>
      </c>
      <c r="O110" s="70">
        <f>$H$90*M110*N110</f>
        <v>5671244.2050000001</v>
      </c>
      <c r="P110" s="16">
        <v>2</v>
      </c>
      <c r="Q110" s="69">
        <v>1</v>
      </c>
      <c r="R110" s="70">
        <f>$H$90*P110*Q110</f>
        <v>5671244.2050000001</v>
      </c>
    </row>
    <row r="111" spans="2:18" ht="13.5" thickBot="1">
      <c r="B111" s="60" t="s">
        <v>69</v>
      </c>
      <c r="C111" s="71"/>
      <c r="D111" s="71"/>
      <c r="E111" s="71"/>
      <c r="F111" s="72">
        <f>MIN(F106:F110)</f>
        <v>5342476.4249999998</v>
      </c>
      <c r="G111" s="72"/>
      <c r="H111" s="72"/>
      <c r="I111" s="72">
        <f>MIN(I106:I110)</f>
        <v>5342476.4249999998</v>
      </c>
      <c r="J111" s="72"/>
      <c r="K111" s="72"/>
      <c r="L111" s="72">
        <f>MIN(L106:L110)</f>
        <v>5342476.4249999998</v>
      </c>
      <c r="M111" s="72"/>
      <c r="N111" s="72"/>
      <c r="O111" s="72">
        <f>MIN(O106:O110)</f>
        <v>5342476.4249999998</v>
      </c>
      <c r="P111" s="72"/>
      <c r="Q111" s="72"/>
      <c r="R111" s="73">
        <f>MIN(R106:R110)</f>
        <v>5342476.4249999998</v>
      </c>
    </row>
    <row r="112" spans="2:18" ht="13.5" thickBot="1"/>
    <row r="113" spans="1:18" ht="13.5" thickBot="1">
      <c r="B113" s="204" t="s">
        <v>7</v>
      </c>
      <c r="C113" s="205"/>
      <c r="D113" s="203" t="s">
        <v>9</v>
      </c>
      <c r="E113" s="203"/>
      <c r="F113" s="203"/>
      <c r="G113" s="203" t="s">
        <v>10</v>
      </c>
      <c r="H113" s="203"/>
      <c r="I113" s="203"/>
      <c r="J113" s="199" t="s">
        <v>11</v>
      </c>
      <c r="K113" s="200"/>
      <c r="L113" s="201"/>
      <c r="M113" s="199" t="s">
        <v>12</v>
      </c>
      <c r="N113" s="200"/>
      <c r="O113" s="201"/>
      <c r="P113" s="199" t="s">
        <v>13</v>
      </c>
      <c r="Q113" s="200"/>
      <c r="R113" s="201"/>
    </row>
    <row r="114" spans="1:18" ht="13.5" thickBot="1">
      <c r="B114" s="60" t="s">
        <v>26</v>
      </c>
      <c r="C114" s="61"/>
      <c r="D114" s="62" t="s">
        <v>35</v>
      </c>
      <c r="E114" s="63" t="s">
        <v>33</v>
      </c>
      <c r="F114" s="64" t="s">
        <v>34</v>
      </c>
      <c r="G114" s="63" t="s">
        <v>35</v>
      </c>
      <c r="H114" s="63" t="s">
        <v>33</v>
      </c>
      <c r="I114" s="64" t="s">
        <v>34</v>
      </c>
      <c r="J114" s="63" t="s">
        <v>35</v>
      </c>
      <c r="K114" s="63" t="s">
        <v>33</v>
      </c>
      <c r="L114" s="64" t="s">
        <v>34</v>
      </c>
      <c r="M114" s="63" t="s">
        <v>35</v>
      </c>
      <c r="N114" s="63" t="s">
        <v>33</v>
      </c>
      <c r="O114" s="64" t="s">
        <v>34</v>
      </c>
      <c r="P114" s="63" t="s">
        <v>35</v>
      </c>
      <c r="Q114" s="63" t="s">
        <v>33</v>
      </c>
      <c r="R114" s="64" t="s">
        <v>34</v>
      </c>
    </row>
    <row r="115" spans="1:18">
      <c r="B115" s="65" t="s">
        <v>21</v>
      </c>
      <c r="C115" s="66"/>
      <c r="D115" s="19">
        <v>2</v>
      </c>
      <c r="E115" s="14">
        <v>1</v>
      </c>
      <c r="F115" s="26">
        <f>$H$61*D115*E115</f>
        <v>5959388.3799999999</v>
      </c>
      <c r="G115" s="19">
        <v>2</v>
      </c>
      <c r="H115" s="14">
        <f>E115+0</f>
        <v>1</v>
      </c>
      <c r="I115" s="26">
        <f>$H$61*G115*H115</f>
        <v>5959388.3799999999</v>
      </c>
      <c r="J115" s="19">
        <v>2</v>
      </c>
      <c r="K115" s="14">
        <v>1</v>
      </c>
      <c r="L115" s="26">
        <f>$H$61*J115*K115</f>
        <v>5959388.3799999999</v>
      </c>
      <c r="M115" s="19">
        <v>2</v>
      </c>
      <c r="N115" s="14">
        <v>2</v>
      </c>
      <c r="O115" s="26">
        <f>$H$61*M115*N115</f>
        <v>11918776.76</v>
      </c>
      <c r="P115" s="19">
        <v>2</v>
      </c>
      <c r="Q115" s="14">
        <v>2</v>
      </c>
      <c r="R115" s="26">
        <f>$H$61*P115*Q115</f>
        <v>11918776.76</v>
      </c>
    </row>
    <row r="116" spans="1:18">
      <c r="B116" s="67" t="s">
        <v>22</v>
      </c>
      <c r="C116" s="68"/>
      <c r="D116" s="19">
        <v>2</v>
      </c>
      <c r="E116" s="14">
        <v>1</v>
      </c>
      <c r="F116" s="26">
        <f>$H$68*D116*E116</f>
        <v>6194627.3949999996</v>
      </c>
      <c r="G116" s="19">
        <v>2</v>
      </c>
      <c r="H116" s="14">
        <f t="shared" ref="H116:H118" si="26">E116+0</f>
        <v>1</v>
      </c>
      <c r="I116" s="26">
        <f>$H$68*G116*H116</f>
        <v>6194627.3949999996</v>
      </c>
      <c r="J116" s="19">
        <v>2</v>
      </c>
      <c r="K116" s="14">
        <v>1</v>
      </c>
      <c r="L116" s="26">
        <f>$H$68*J116*K116</f>
        <v>6194627.3949999996</v>
      </c>
      <c r="M116" s="19">
        <v>2</v>
      </c>
      <c r="N116" s="14">
        <v>1</v>
      </c>
      <c r="O116" s="26">
        <f>$H$68*M116*N116</f>
        <v>6194627.3949999996</v>
      </c>
      <c r="P116" s="19">
        <v>2</v>
      </c>
      <c r="Q116" s="14">
        <v>2</v>
      </c>
      <c r="R116" s="26">
        <f>$H$68*P116*Q116</f>
        <v>12389254.789999999</v>
      </c>
    </row>
    <row r="117" spans="1:18">
      <c r="B117" s="67" t="s">
        <v>23</v>
      </c>
      <c r="C117" s="68"/>
      <c r="D117" s="19">
        <v>2</v>
      </c>
      <c r="E117" s="14">
        <v>1</v>
      </c>
      <c r="F117" s="26">
        <f>$H$75*D117*E117</f>
        <v>5645736.3600000003</v>
      </c>
      <c r="G117" s="19">
        <v>2</v>
      </c>
      <c r="H117" s="14">
        <f t="shared" si="26"/>
        <v>1</v>
      </c>
      <c r="I117" s="26">
        <f>$H$75*G117*H117</f>
        <v>5645736.3600000003</v>
      </c>
      <c r="J117" s="19">
        <v>2</v>
      </c>
      <c r="K117" s="14">
        <v>2</v>
      </c>
      <c r="L117" s="26">
        <f>$H$75*J117*K117</f>
        <v>11291472.720000001</v>
      </c>
      <c r="M117" s="19">
        <v>2</v>
      </c>
      <c r="N117" s="14">
        <v>2</v>
      </c>
      <c r="O117" s="26">
        <f>$H$75*M117*N117</f>
        <v>11291472.720000001</v>
      </c>
      <c r="P117" s="19">
        <v>2</v>
      </c>
      <c r="Q117" s="14">
        <v>2</v>
      </c>
      <c r="R117" s="26">
        <f>$H$75*P117*Q117</f>
        <v>11291472.720000001</v>
      </c>
    </row>
    <row r="118" spans="1:18">
      <c r="B118" s="67" t="s">
        <v>24</v>
      </c>
      <c r="C118" s="68"/>
      <c r="D118" s="19">
        <v>2</v>
      </c>
      <c r="E118" s="14">
        <v>2</v>
      </c>
      <c r="F118" s="26">
        <f>$H$83*D118*E118</f>
        <v>10193690.65</v>
      </c>
      <c r="G118" s="19">
        <v>2</v>
      </c>
      <c r="H118" s="14">
        <f t="shared" si="26"/>
        <v>2</v>
      </c>
      <c r="I118" s="26">
        <f>$H$83*G118*H118</f>
        <v>10193690.65</v>
      </c>
      <c r="J118" s="19">
        <v>2</v>
      </c>
      <c r="K118" s="14">
        <v>2</v>
      </c>
      <c r="L118" s="26">
        <f>$H$83*J118*K118</f>
        <v>10193690.65</v>
      </c>
      <c r="M118" s="19">
        <v>2</v>
      </c>
      <c r="N118" s="14">
        <v>2</v>
      </c>
      <c r="O118" s="26">
        <f>$H$83*M118*N118</f>
        <v>10193690.65</v>
      </c>
      <c r="P118" s="19">
        <v>2</v>
      </c>
      <c r="Q118" s="14">
        <v>2</v>
      </c>
      <c r="R118" s="26">
        <f>$H$83*P118*Q118</f>
        <v>10193690.65</v>
      </c>
    </row>
    <row r="119" spans="1:18" ht="13.5" thickBot="1">
      <c r="B119" s="67" t="s">
        <v>25</v>
      </c>
      <c r="C119" s="68"/>
      <c r="D119" s="16">
        <v>2</v>
      </c>
      <c r="E119" s="69">
        <v>1</v>
      </c>
      <c r="F119" s="70">
        <f>$H$91*D119*E119</f>
        <v>5410497.3449999997</v>
      </c>
      <c r="G119" s="16">
        <v>2</v>
      </c>
      <c r="H119" s="14">
        <f>E119+1</f>
        <v>2</v>
      </c>
      <c r="I119" s="70">
        <f>$H$91*G119*H119</f>
        <v>10820994.689999999</v>
      </c>
      <c r="J119" s="16">
        <v>2</v>
      </c>
      <c r="K119" s="14">
        <v>2</v>
      </c>
      <c r="L119" s="70">
        <f>$H$91*J119*K119</f>
        <v>10820994.689999999</v>
      </c>
      <c r="M119" s="16">
        <v>2</v>
      </c>
      <c r="N119" s="69">
        <v>2</v>
      </c>
      <c r="O119" s="70">
        <f>$H$91*M119*N119</f>
        <v>10820994.689999999</v>
      </c>
      <c r="P119" s="16">
        <v>2</v>
      </c>
      <c r="Q119" s="69">
        <v>2</v>
      </c>
      <c r="R119" s="70">
        <f>$H$91*P119*Q119</f>
        <v>10820994.689999999</v>
      </c>
    </row>
    <row r="120" spans="1:18" ht="13.5" thickBot="1">
      <c r="B120" s="60" t="s">
        <v>69</v>
      </c>
      <c r="C120" s="71"/>
      <c r="D120" s="71"/>
      <c r="E120" s="71"/>
      <c r="F120" s="72">
        <f>MIN(F115:F119)</f>
        <v>5410497.3449999997</v>
      </c>
      <c r="G120" s="72"/>
      <c r="H120" s="72"/>
      <c r="I120" s="72">
        <f>MIN(I115:I119)</f>
        <v>5645736.3600000003</v>
      </c>
      <c r="J120" s="72"/>
      <c r="K120" s="72"/>
      <c r="L120" s="72">
        <f>MIN(L115:L119)</f>
        <v>5959388.3799999999</v>
      </c>
      <c r="M120" s="72"/>
      <c r="N120" s="72"/>
      <c r="O120" s="72">
        <f>MIN(O115:O119)</f>
        <v>6194627.3949999996</v>
      </c>
      <c r="P120" s="72"/>
      <c r="Q120" s="72"/>
      <c r="R120" s="73">
        <f>MIN(R115:R119)</f>
        <v>10193690.65</v>
      </c>
    </row>
    <row r="121" spans="1:18" ht="13.5" thickBot="1"/>
    <row r="122" spans="1:18" ht="13.5" thickBot="1">
      <c r="B122" s="204" t="s">
        <v>8</v>
      </c>
      <c r="C122" s="205"/>
      <c r="D122" s="203" t="s">
        <v>9</v>
      </c>
      <c r="E122" s="203"/>
      <c r="F122" s="203"/>
      <c r="G122" s="203" t="s">
        <v>10</v>
      </c>
      <c r="H122" s="203"/>
      <c r="I122" s="203"/>
      <c r="J122" s="199" t="s">
        <v>11</v>
      </c>
      <c r="K122" s="200"/>
      <c r="L122" s="201"/>
      <c r="M122" s="199" t="s">
        <v>12</v>
      </c>
      <c r="N122" s="200"/>
      <c r="O122" s="201"/>
      <c r="P122" s="199" t="s">
        <v>13</v>
      </c>
      <c r="Q122" s="200"/>
      <c r="R122" s="201"/>
    </row>
    <row r="123" spans="1:18" ht="13.5" thickBot="1">
      <c r="B123" s="60" t="s">
        <v>26</v>
      </c>
      <c r="C123" s="61"/>
      <c r="D123" s="62" t="s">
        <v>35</v>
      </c>
      <c r="E123" s="63" t="s">
        <v>33</v>
      </c>
      <c r="F123" s="64" t="s">
        <v>34</v>
      </c>
      <c r="G123" s="63" t="s">
        <v>35</v>
      </c>
      <c r="H123" s="63" t="s">
        <v>33</v>
      </c>
      <c r="I123" s="64" t="s">
        <v>34</v>
      </c>
      <c r="J123" s="63" t="s">
        <v>35</v>
      </c>
      <c r="K123" s="63" t="s">
        <v>33</v>
      </c>
      <c r="L123" s="64" t="s">
        <v>34</v>
      </c>
      <c r="M123" s="63" t="s">
        <v>35</v>
      </c>
      <c r="N123" s="63" t="s">
        <v>33</v>
      </c>
      <c r="O123" s="64" t="s">
        <v>34</v>
      </c>
      <c r="P123" s="63" t="s">
        <v>35</v>
      </c>
      <c r="Q123" s="63" t="s">
        <v>33</v>
      </c>
      <c r="R123" s="64" t="s">
        <v>34</v>
      </c>
    </row>
    <row r="124" spans="1:18">
      <c r="B124" s="65" t="s">
        <v>21</v>
      </c>
      <c r="C124" s="66"/>
      <c r="D124" s="19">
        <v>2</v>
      </c>
      <c r="E124" s="14">
        <v>1</v>
      </c>
      <c r="F124" s="26">
        <f>$H$62*D124*E124</f>
        <v>6390187.54</v>
      </c>
      <c r="G124" s="19">
        <v>2</v>
      </c>
      <c r="H124" s="14">
        <v>1</v>
      </c>
      <c r="I124" s="26">
        <f>$H$62*G124*H124</f>
        <v>6390187.54</v>
      </c>
      <c r="J124" s="19">
        <v>2</v>
      </c>
      <c r="K124" s="14">
        <v>1</v>
      </c>
      <c r="L124" s="26">
        <f>$H$62*J124*K124</f>
        <v>6390187.54</v>
      </c>
      <c r="M124" s="19">
        <v>2</v>
      </c>
      <c r="N124" s="14">
        <v>1</v>
      </c>
      <c r="O124" s="26">
        <f>$H$62*M124*N124</f>
        <v>6390187.54</v>
      </c>
      <c r="P124" s="19">
        <v>2</v>
      </c>
      <c r="Q124" s="14">
        <v>1</v>
      </c>
      <c r="R124" s="26">
        <f>$H$62*P124*Q124</f>
        <v>6390187.54</v>
      </c>
    </row>
    <row r="125" spans="1:18">
      <c r="A125" s="74"/>
      <c r="B125" s="67" t="s">
        <v>22</v>
      </c>
      <c r="C125" s="68"/>
      <c r="D125" s="19">
        <v>2</v>
      </c>
      <c r="E125" s="14">
        <v>1</v>
      </c>
      <c r="F125" s="26">
        <f>$H$69*D125*E125</f>
        <v>6642431.7850000001</v>
      </c>
      <c r="G125" s="19">
        <v>2</v>
      </c>
      <c r="H125" s="14">
        <v>1</v>
      </c>
      <c r="I125" s="26">
        <f>$H$69*G125*H125</f>
        <v>6642431.7850000001</v>
      </c>
      <c r="J125" s="19">
        <v>2</v>
      </c>
      <c r="K125" s="14">
        <v>1</v>
      </c>
      <c r="L125" s="26">
        <f>$H$69*J125*K125</f>
        <v>6642431.7850000001</v>
      </c>
      <c r="M125" s="19">
        <v>2</v>
      </c>
      <c r="N125" s="14">
        <v>1</v>
      </c>
      <c r="O125" s="26">
        <f>$H$69*M125*N125</f>
        <v>6642431.7850000001</v>
      </c>
      <c r="P125" s="19">
        <v>2</v>
      </c>
      <c r="Q125" s="14">
        <v>1</v>
      </c>
      <c r="R125" s="26">
        <f>$H$69*P125*Q125</f>
        <v>6642431.7850000001</v>
      </c>
    </row>
    <row r="126" spans="1:18">
      <c r="B126" s="67" t="s">
        <v>23</v>
      </c>
      <c r="C126" s="68"/>
      <c r="D126" s="19">
        <v>2</v>
      </c>
      <c r="E126" s="14">
        <v>1</v>
      </c>
      <c r="F126" s="26">
        <f>$H$76*D126*E126</f>
        <v>6053861.8799999999</v>
      </c>
      <c r="G126" s="19">
        <v>2</v>
      </c>
      <c r="H126" s="14">
        <v>1</v>
      </c>
      <c r="I126" s="26">
        <f>$H$76*G126*H126</f>
        <v>6053861.8799999999</v>
      </c>
      <c r="J126" s="19">
        <v>2</v>
      </c>
      <c r="K126" s="14">
        <v>1</v>
      </c>
      <c r="L126" s="26">
        <f>$H$76*J126*K126</f>
        <v>6053861.8799999999</v>
      </c>
      <c r="M126" s="19">
        <v>2</v>
      </c>
      <c r="N126" s="14">
        <v>1</v>
      </c>
      <c r="O126" s="26">
        <f>$H$76*M126*N126</f>
        <v>6053861.8799999999</v>
      </c>
      <c r="P126" s="19">
        <v>2</v>
      </c>
      <c r="Q126" s="14">
        <v>1</v>
      </c>
      <c r="R126" s="26">
        <f>$H$76*P126*Q126</f>
        <v>6053861.8799999999</v>
      </c>
    </row>
    <row r="127" spans="1:18">
      <c r="B127" s="67" t="s">
        <v>24</v>
      </c>
      <c r="C127" s="68"/>
      <c r="D127" s="19">
        <v>2</v>
      </c>
      <c r="E127" s="14">
        <v>1</v>
      </c>
      <c r="F127" s="26">
        <f>$H$84*D127*E127</f>
        <v>5465291.9749999996</v>
      </c>
      <c r="G127" s="19">
        <v>2</v>
      </c>
      <c r="H127" s="14">
        <v>1</v>
      </c>
      <c r="I127" s="26">
        <f>$H$84*G127*H127</f>
        <v>5465291.9749999996</v>
      </c>
      <c r="J127" s="19">
        <v>2</v>
      </c>
      <c r="K127" s="14">
        <v>1</v>
      </c>
      <c r="L127" s="26">
        <f>$H$84*J127*K127</f>
        <v>5465291.9749999996</v>
      </c>
      <c r="M127" s="19">
        <v>2</v>
      </c>
      <c r="N127" s="14">
        <v>1</v>
      </c>
      <c r="O127" s="26">
        <f>$H$84*M127*N127</f>
        <v>5465291.9749999996</v>
      </c>
      <c r="P127" s="19">
        <v>2</v>
      </c>
      <c r="Q127" s="14">
        <v>1</v>
      </c>
      <c r="R127" s="26">
        <f>$H$84*P127*Q127</f>
        <v>5465291.9749999996</v>
      </c>
    </row>
    <row r="128" spans="1:18" ht="13.5" thickBot="1">
      <c r="B128" s="67" t="s">
        <v>25</v>
      </c>
      <c r="C128" s="68"/>
      <c r="D128" s="16">
        <v>2</v>
      </c>
      <c r="E128" s="69">
        <v>1</v>
      </c>
      <c r="F128" s="70">
        <f>$H$92*D128*E128</f>
        <v>5801617.6349999998</v>
      </c>
      <c r="G128" s="16">
        <v>2</v>
      </c>
      <c r="H128" s="69">
        <v>1</v>
      </c>
      <c r="I128" s="70">
        <f>$H$92*G128*H128</f>
        <v>5801617.6349999998</v>
      </c>
      <c r="J128" s="16">
        <v>2</v>
      </c>
      <c r="K128" s="69">
        <v>1</v>
      </c>
      <c r="L128" s="70">
        <f>$H$92*J128*K128</f>
        <v>5801617.6349999998</v>
      </c>
      <c r="M128" s="16">
        <v>2</v>
      </c>
      <c r="N128" s="69">
        <v>1</v>
      </c>
      <c r="O128" s="70">
        <f>$H$92*M128*N128</f>
        <v>5801617.6349999998</v>
      </c>
      <c r="P128" s="16">
        <v>2</v>
      </c>
      <c r="Q128" s="69">
        <v>1</v>
      </c>
      <c r="R128" s="70">
        <f>$H$92*P128*Q128</f>
        <v>5801617.6349999998</v>
      </c>
    </row>
    <row r="129" spans="2:18" ht="13.5" thickBot="1">
      <c r="B129" s="60" t="s">
        <v>69</v>
      </c>
      <c r="C129" s="71"/>
      <c r="D129" s="71"/>
      <c r="E129" s="71"/>
      <c r="F129" s="72">
        <f>MIN(F124:F128)</f>
        <v>5465291.9749999996</v>
      </c>
      <c r="G129" s="72"/>
      <c r="H129" s="72"/>
      <c r="I129" s="72">
        <f>MIN(I124:I128)</f>
        <v>5465291.9749999996</v>
      </c>
      <c r="J129" s="72"/>
      <c r="K129" s="72"/>
      <c r="L129" s="72">
        <f>MIN(L124:L128)</f>
        <v>5465291.9749999996</v>
      </c>
      <c r="M129" s="72"/>
      <c r="N129" s="72"/>
      <c r="O129" s="72">
        <f>MIN(O124:O128)</f>
        <v>5465291.9749999996</v>
      </c>
      <c r="P129" s="72"/>
      <c r="Q129" s="72"/>
      <c r="R129" s="73">
        <f>MIN(R124:R128)</f>
        <v>5465291.9749999996</v>
      </c>
    </row>
    <row r="131" spans="2:18">
      <c r="B131" s="202" t="s">
        <v>37</v>
      </c>
      <c r="C131" s="202"/>
      <c r="D131" s="202"/>
      <c r="E131" s="202"/>
      <c r="F131" s="202"/>
    </row>
    <row r="132" spans="2:18">
      <c r="B132" s="202"/>
      <c r="C132" s="202"/>
      <c r="D132" s="202"/>
      <c r="E132" s="202"/>
      <c r="F132" s="202"/>
    </row>
    <row r="133" spans="2:18">
      <c r="B133" s="202"/>
      <c r="C133" s="202"/>
      <c r="D133" s="202"/>
      <c r="E133" s="202"/>
      <c r="F133" s="202"/>
    </row>
    <row r="134" spans="2:18">
      <c r="B134" s="202"/>
      <c r="C134" s="202"/>
      <c r="D134" s="202"/>
      <c r="E134" s="202"/>
      <c r="F134" s="202"/>
    </row>
    <row r="135" spans="2:18">
      <c r="B135" s="75"/>
      <c r="C135" s="75"/>
      <c r="D135" s="75"/>
      <c r="E135" s="75"/>
      <c r="F135" s="75"/>
    </row>
    <row r="136" spans="2:18" ht="13.5" thickBot="1">
      <c r="B136" s="50" t="s">
        <v>36</v>
      </c>
    </row>
    <row r="137" spans="2:18">
      <c r="B137" s="65" t="s">
        <v>26</v>
      </c>
      <c r="C137" s="76"/>
      <c r="D137" s="52" t="s">
        <v>9</v>
      </c>
      <c r="E137" s="52" t="s">
        <v>10</v>
      </c>
      <c r="F137" s="52" t="s">
        <v>11</v>
      </c>
      <c r="G137" s="52" t="s">
        <v>12</v>
      </c>
      <c r="H137" s="52" t="s">
        <v>13</v>
      </c>
    </row>
    <row r="138" spans="2:18">
      <c r="B138" s="77" t="s">
        <v>5</v>
      </c>
      <c r="C138" s="58"/>
      <c r="D138" s="26">
        <f>F$102</f>
        <v>5219660.875</v>
      </c>
      <c r="E138" s="26">
        <f>$I$102</f>
        <v>5219660.875</v>
      </c>
      <c r="F138" s="26">
        <f>$L$102</f>
        <v>5219660.875</v>
      </c>
      <c r="G138" s="26">
        <f>$O$102</f>
        <v>5219660.875</v>
      </c>
      <c r="H138" s="26">
        <f>$R$102</f>
        <v>5219660.875</v>
      </c>
    </row>
    <row r="139" spans="2:18">
      <c r="B139" s="77" t="s">
        <v>6</v>
      </c>
      <c r="C139" s="58"/>
      <c r="D139" s="26">
        <f>F111</f>
        <v>5342476.4249999998</v>
      </c>
      <c r="E139" s="26">
        <f>$I$111</f>
        <v>5342476.4249999998</v>
      </c>
      <c r="F139" s="26">
        <f>$L$111</f>
        <v>5342476.4249999998</v>
      </c>
      <c r="G139" s="26">
        <f>$O$111</f>
        <v>5342476.4249999998</v>
      </c>
      <c r="H139" s="26">
        <f>$R$111</f>
        <v>5342476.4249999998</v>
      </c>
    </row>
    <row r="140" spans="2:18">
      <c r="B140" s="77" t="s">
        <v>7</v>
      </c>
      <c r="C140" s="58"/>
      <c r="D140" s="26">
        <f>F120</f>
        <v>5410497.3449999997</v>
      </c>
      <c r="E140" s="26">
        <f>$I$120</f>
        <v>5645736.3600000003</v>
      </c>
      <c r="F140" s="26">
        <f>$L$120</f>
        <v>5959388.3799999999</v>
      </c>
      <c r="G140" s="26">
        <f>$O$120</f>
        <v>6194627.3949999996</v>
      </c>
      <c r="H140" s="26">
        <f>$R$120</f>
        <v>10193690.65</v>
      </c>
    </row>
    <row r="141" spans="2:18" ht="13.5" thickBot="1">
      <c r="B141" s="77" t="s">
        <v>8</v>
      </c>
      <c r="C141" s="58"/>
      <c r="D141" s="70">
        <f>F129</f>
        <v>5465291.9749999996</v>
      </c>
      <c r="E141" s="26">
        <f>$I$129</f>
        <v>5465291.9749999996</v>
      </c>
      <c r="F141" s="26">
        <f>$L$129</f>
        <v>5465291.9749999996</v>
      </c>
      <c r="G141" s="26">
        <f>$O$129</f>
        <v>5465291.9749999996</v>
      </c>
      <c r="H141" s="26">
        <f>$R$129</f>
        <v>5465291.9749999996</v>
      </c>
    </row>
    <row r="142" spans="2:18" ht="13.5" thickBot="1">
      <c r="B142" s="78" t="s">
        <v>38</v>
      </c>
      <c r="C142" s="79"/>
      <c r="D142" s="80">
        <f>SUM(D138:D141)</f>
        <v>21437926.619999997</v>
      </c>
      <c r="E142" s="80">
        <f>SUM(E138:E141)</f>
        <v>21673165.634999998</v>
      </c>
      <c r="F142" s="80">
        <f>SUM(F138:F141)</f>
        <v>21986817.655000001</v>
      </c>
      <c r="G142" s="80">
        <f>SUM(G138:G141)</f>
        <v>22222056.670000002</v>
      </c>
      <c r="H142" s="81">
        <f>SUM(H138:H141)</f>
        <v>26221119.925000004</v>
      </c>
    </row>
    <row r="144" spans="2:18">
      <c r="B144" s="56" t="s">
        <v>40</v>
      </c>
    </row>
    <row r="145" spans="2:10">
      <c r="B145" s="56" t="s">
        <v>39</v>
      </c>
    </row>
    <row r="146" spans="2:10">
      <c r="B146" s="50" t="s">
        <v>41</v>
      </c>
    </row>
    <row r="147" spans="2:10">
      <c r="B147" s="50" t="s">
        <v>70</v>
      </c>
    </row>
    <row r="148" spans="2:10">
      <c r="B148" s="50" t="s">
        <v>71</v>
      </c>
      <c r="J148" s="74"/>
    </row>
    <row r="149" spans="2:10">
      <c r="B149" s="50"/>
    </row>
    <row r="150" spans="2:10">
      <c r="B150" s="82" t="s">
        <v>77</v>
      </c>
      <c r="C150" s="52"/>
      <c r="D150" s="52">
        <v>4</v>
      </c>
      <c r="E150" s="52">
        <v>4</v>
      </c>
      <c r="F150" s="52">
        <v>4</v>
      </c>
      <c r="G150" s="52">
        <v>4</v>
      </c>
      <c r="H150" s="52">
        <v>5</v>
      </c>
    </row>
    <row r="151" spans="2:10">
      <c r="B151" s="50"/>
    </row>
    <row r="152" spans="2:10">
      <c r="B152" s="50" t="s">
        <v>73</v>
      </c>
    </row>
    <row r="153" spans="2:10">
      <c r="B153" s="83" t="s">
        <v>26</v>
      </c>
      <c r="C153" s="16"/>
      <c r="D153" s="84" t="s">
        <v>9</v>
      </c>
      <c r="E153" s="52" t="s">
        <v>10</v>
      </c>
      <c r="F153" s="52" t="s">
        <v>11</v>
      </c>
      <c r="G153" s="52" t="s">
        <v>12</v>
      </c>
      <c r="H153" s="52" t="s">
        <v>13</v>
      </c>
    </row>
    <row r="154" spans="2:10">
      <c r="B154" s="85" t="s">
        <v>5</v>
      </c>
      <c r="C154" s="16"/>
      <c r="D154" s="26">
        <f>(D$138-C$41)*$F$34</f>
        <v>1886711743.75</v>
      </c>
      <c r="E154" s="26">
        <f>(E$138-D$41)*$F$34</f>
        <v>1797461743.7500005</v>
      </c>
      <c r="F154" s="26">
        <f>(F$138-E$41)*$F$34</f>
        <v>1705087993.7500007</v>
      </c>
      <c r="G154" s="26">
        <f>(G$138-F$41)*$F$34</f>
        <v>1609481162.5000012</v>
      </c>
      <c r="H154" s="26">
        <f>(H$138-G$41)*$F$34</f>
        <v>1510528092.1562514</v>
      </c>
    </row>
    <row r="155" spans="2:10">
      <c r="B155" s="86" t="s">
        <v>6</v>
      </c>
      <c r="C155" s="21"/>
      <c r="D155" s="26">
        <f>(D$139-C$42)*$F$35</f>
        <v>1481104961.2499998</v>
      </c>
      <c r="E155" s="26">
        <f>(E$139-D$42)*$F$35</f>
        <v>1404604961.2500002</v>
      </c>
      <c r="F155" s="26">
        <f>(F$139-E$42)*$F$35</f>
        <v>1326192461.2500007</v>
      </c>
      <c r="G155" s="26">
        <f>(G$139-F$42)*$F$35</f>
        <v>1245819648.750001</v>
      </c>
      <c r="H155" s="26">
        <f>(H$139-G$42)*$F$35</f>
        <v>1163437515.9375014</v>
      </c>
    </row>
    <row r="156" spans="2:10">
      <c r="B156" s="86" t="s">
        <v>7</v>
      </c>
      <c r="C156" s="21"/>
      <c r="D156" s="26">
        <f>(D$140-C$43)*$F$36</f>
        <v>11022212.249999726</v>
      </c>
      <c r="E156" s="26">
        <f>(E$140-D$43)*$F$36</f>
        <v>2873178.000000352</v>
      </c>
      <c r="F156" s="26">
        <f>(F$140-E$43)*$F$36</f>
        <v>65576048.999999881</v>
      </c>
      <c r="G156" s="26">
        <f>(G$140-F$43)*$F$36</f>
        <v>33946836.000000313</v>
      </c>
      <c r="H156" s="26">
        <f>(H$140-G$43)*$F$36</f>
        <v>3941794716.9562516</v>
      </c>
    </row>
    <row r="157" spans="2:10" ht="13.5" thickBot="1">
      <c r="B157" s="86" t="s">
        <v>8</v>
      </c>
      <c r="C157" s="21"/>
      <c r="D157" s="70">
        <f>(D$141-C$44)*$F$37</f>
        <v>2210556573.7499995</v>
      </c>
      <c r="E157" s="70">
        <f>(E$141-D$44)*$F$37</f>
        <v>1998876573.7499995</v>
      </c>
      <c r="F157" s="70">
        <f>(F$141-E$44)*$F$37</f>
        <v>1774495773.7499995</v>
      </c>
      <c r="G157" s="70">
        <f>(G$141-F$44)*$F$37</f>
        <v>1536652125.7499993</v>
      </c>
      <c r="H157" s="70">
        <f>(H$141-G$44)*$F$37</f>
        <v>1284537858.8699987</v>
      </c>
    </row>
    <row r="158" spans="2:10" ht="13.5" thickBot="1">
      <c r="B158" s="88" t="s">
        <v>51</v>
      </c>
      <c r="C158" s="94"/>
      <c r="D158" s="93">
        <f>SUM(D154:D157)</f>
        <v>5589395490.999999</v>
      </c>
      <c r="E158" s="72">
        <f>SUM(E154:E157)</f>
        <v>5203816456.750001</v>
      </c>
      <c r="F158" s="72">
        <f>SUM(F154:F157)</f>
        <v>4871352277.750001</v>
      </c>
      <c r="G158" s="72">
        <f>SUM(G154:G157)</f>
        <v>4425899773.0000019</v>
      </c>
      <c r="H158" s="73">
        <f>SUM(H154:H157)</f>
        <v>7900298183.9200039</v>
      </c>
    </row>
    <row r="160" spans="2:10">
      <c r="B160" s="50" t="s">
        <v>72</v>
      </c>
      <c r="D160" s="13">
        <v>12</v>
      </c>
    </row>
    <row r="161" spans="2:8">
      <c r="B161" s="83" t="s">
        <v>26</v>
      </c>
      <c r="C161" s="16"/>
      <c r="D161" s="84" t="s">
        <v>9</v>
      </c>
      <c r="E161" s="52" t="s">
        <v>10</v>
      </c>
      <c r="F161" s="52" t="s">
        <v>11</v>
      </c>
      <c r="G161" s="52" t="s">
        <v>12</v>
      </c>
      <c r="H161" s="52" t="s">
        <v>13</v>
      </c>
    </row>
    <row r="162" spans="2:8">
      <c r="B162" s="85" t="s">
        <v>5</v>
      </c>
      <c r="C162" s="16"/>
      <c r="D162" s="26">
        <f>$D154*($D$160/100)</f>
        <v>226405409.25</v>
      </c>
      <c r="E162" s="26">
        <f t="shared" ref="E162:H162" si="27">E$154*($D$160/100)</f>
        <v>215695409.25000006</v>
      </c>
      <c r="F162" s="26">
        <f t="shared" si="27"/>
        <v>204610559.25000009</v>
      </c>
      <c r="G162" s="26">
        <f t="shared" si="27"/>
        <v>193137739.50000015</v>
      </c>
      <c r="H162" s="26">
        <f t="shared" si="27"/>
        <v>181263371.05875015</v>
      </c>
    </row>
    <row r="163" spans="2:8">
      <c r="B163" s="86" t="s">
        <v>6</v>
      </c>
      <c r="C163" s="21"/>
      <c r="D163" s="26">
        <f>D$155*($D$160/100)</f>
        <v>177732595.34999996</v>
      </c>
      <c r="E163" s="26">
        <f t="shared" ref="E163:H163" si="28">E$155*($D$160/100)</f>
        <v>168552595.35000002</v>
      </c>
      <c r="F163" s="26">
        <f t="shared" si="28"/>
        <v>159143095.35000008</v>
      </c>
      <c r="G163" s="26">
        <f t="shared" si="28"/>
        <v>149498357.85000011</v>
      </c>
      <c r="H163" s="26">
        <f t="shared" si="28"/>
        <v>139612501.91250017</v>
      </c>
    </row>
    <row r="164" spans="2:8">
      <c r="B164" s="86" t="s">
        <v>7</v>
      </c>
      <c r="C164" s="21"/>
      <c r="D164" s="26">
        <f>D$156*($D$160/100)</f>
        <v>1322665.4699999671</v>
      </c>
      <c r="E164" s="26">
        <f t="shared" ref="E164:H164" si="29">E$156*($D$160/100)</f>
        <v>344781.36000004224</v>
      </c>
      <c r="F164" s="26">
        <f t="shared" si="29"/>
        <v>7869125.879999985</v>
      </c>
      <c r="G164" s="26">
        <f t="shared" si="29"/>
        <v>4073620.3200000376</v>
      </c>
      <c r="H164" s="26">
        <f t="shared" si="29"/>
        <v>473015366.03475016</v>
      </c>
    </row>
    <row r="165" spans="2:8" ht="13.5" thickBot="1">
      <c r="B165" s="86" t="s">
        <v>8</v>
      </c>
      <c r="C165" s="21"/>
      <c r="D165" s="70">
        <f>D$157*($D$160/100)</f>
        <v>265266788.84999993</v>
      </c>
      <c r="E165" s="70">
        <f t="shared" ref="E165:H165" si="30">E$157*($D$160/100)</f>
        <v>239865188.84999993</v>
      </c>
      <c r="F165" s="70">
        <f t="shared" si="30"/>
        <v>212939492.84999993</v>
      </c>
      <c r="G165" s="70">
        <f t="shared" si="30"/>
        <v>184398255.08999991</v>
      </c>
      <c r="H165" s="70">
        <f t="shared" si="30"/>
        <v>154144543.06439984</v>
      </c>
    </row>
    <row r="166" spans="2:8" ht="13.5" thickBot="1">
      <c r="B166" s="138" t="s">
        <v>51</v>
      </c>
      <c r="C166" s="94"/>
      <c r="D166" s="72">
        <f>SUM(D162:D165)</f>
        <v>670727458.91999984</v>
      </c>
      <c r="E166" s="72">
        <f t="shared" ref="E166:H166" si="31">SUM(E162:E165)</f>
        <v>624457974.81000006</v>
      </c>
      <c r="F166" s="72">
        <f t="shared" si="31"/>
        <v>584562273.33000004</v>
      </c>
      <c r="G166" s="72">
        <f t="shared" si="31"/>
        <v>531107972.76000023</v>
      </c>
      <c r="H166" s="73">
        <f t="shared" si="31"/>
        <v>948035782.07040036</v>
      </c>
    </row>
    <row r="167" spans="2:8">
      <c r="B167" s="57"/>
      <c r="C167" s="23"/>
      <c r="D167" s="58"/>
      <c r="E167" s="58"/>
      <c r="F167" s="58"/>
      <c r="G167" s="58"/>
      <c r="H167" s="58"/>
    </row>
    <row r="168" spans="2:8" ht="13.5" thickBot="1">
      <c r="B168" s="50" t="s">
        <v>42</v>
      </c>
      <c r="E168" s="13">
        <v>4.5</v>
      </c>
    </row>
    <row r="169" spans="2:8">
      <c r="B169" s="65" t="s">
        <v>26</v>
      </c>
      <c r="C169" s="76"/>
      <c r="D169" s="52" t="s">
        <v>9</v>
      </c>
      <c r="E169" s="52" t="s">
        <v>10</v>
      </c>
      <c r="F169" s="52" t="s">
        <v>11</v>
      </c>
      <c r="G169" s="52" t="s">
        <v>12</v>
      </c>
      <c r="H169" s="52" t="s">
        <v>13</v>
      </c>
    </row>
    <row r="170" spans="2:8">
      <c r="B170" s="77" t="s">
        <v>5</v>
      </c>
      <c r="C170" s="58"/>
      <c r="D170" s="26">
        <f>(C49*($E$168/100))</f>
        <v>114750000</v>
      </c>
      <c r="E170" s="26">
        <f>(D49*($E$168/100))</f>
        <v>118766249.99999997</v>
      </c>
      <c r="F170" s="26">
        <f t="shared" ref="F170:H170" si="32">(E49*($E$168/100))</f>
        <v>122923068.74999996</v>
      </c>
      <c r="G170" s="26">
        <f t="shared" si="32"/>
        <v>127225376.15624996</v>
      </c>
      <c r="H170" s="26">
        <f t="shared" si="32"/>
        <v>131678264.32171868</v>
      </c>
    </row>
    <row r="171" spans="2:8">
      <c r="B171" s="77" t="s">
        <v>6</v>
      </c>
      <c r="C171" s="58"/>
      <c r="D171" s="26">
        <f t="shared" ref="D171:H173" si="33">(C50*($E$168/100))</f>
        <v>137700000</v>
      </c>
      <c r="E171" s="26">
        <f t="shared" si="33"/>
        <v>141142499.99999997</v>
      </c>
      <c r="F171" s="26">
        <f t="shared" si="33"/>
        <v>144671062.49999994</v>
      </c>
      <c r="G171" s="26">
        <f t="shared" si="33"/>
        <v>148287839.06249994</v>
      </c>
      <c r="H171" s="26">
        <f t="shared" si="33"/>
        <v>151995035.03906244</v>
      </c>
    </row>
    <row r="172" spans="2:8">
      <c r="B172" s="77" t="s">
        <v>7</v>
      </c>
      <c r="C172" s="58"/>
      <c r="D172" s="26">
        <f t="shared" si="33"/>
        <v>255150000</v>
      </c>
      <c r="E172" s="26">
        <f t="shared" si="33"/>
        <v>266631750</v>
      </c>
      <c r="F172" s="26">
        <f t="shared" si="33"/>
        <v>278630178.75</v>
      </c>
      <c r="G172" s="26">
        <f t="shared" si="33"/>
        <v>291168536.79374993</v>
      </c>
      <c r="H172" s="26">
        <f t="shared" si="33"/>
        <v>304271120.94946867</v>
      </c>
    </row>
    <row r="173" spans="2:8" ht="13.5" thickBot="1">
      <c r="B173" s="77" t="s">
        <v>8</v>
      </c>
      <c r="C173" s="58"/>
      <c r="D173" s="26">
        <f t="shared" si="33"/>
        <v>158760000</v>
      </c>
      <c r="E173" s="26">
        <f t="shared" si="33"/>
        <v>168285600</v>
      </c>
      <c r="F173" s="26">
        <f t="shared" si="33"/>
        <v>178382736</v>
      </c>
      <c r="G173" s="26">
        <f t="shared" si="33"/>
        <v>189085700.16000003</v>
      </c>
      <c r="H173" s="26">
        <f t="shared" si="33"/>
        <v>200430842.16960004</v>
      </c>
    </row>
    <row r="174" spans="2:8" ht="13.5" thickBot="1">
      <c r="B174" s="88" t="s">
        <v>51</v>
      </c>
      <c r="C174" s="94"/>
      <c r="D174" s="72">
        <f>SUM(D170:D173)</f>
        <v>666360000</v>
      </c>
      <c r="E174" s="72">
        <f t="shared" ref="E174:H174" si="34">SUM(E170:E173)</f>
        <v>694826100</v>
      </c>
      <c r="F174" s="72">
        <f t="shared" si="34"/>
        <v>724607045.99999988</v>
      </c>
      <c r="G174" s="72">
        <f t="shared" si="34"/>
        <v>755767452.1724999</v>
      </c>
      <c r="H174" s="73">
        <f t="shared" si="34"/>
        <v>788375262.47984982</v>
      </c>
    </row>
    <row r="175" spans="2:8">
      <c r="B175" s="190"/>
      <c r="C175" s="190"/>
      <c r="D175" s="59"/>
      <c r="E175" s="59"/>
      <c r="F175" s="59"/>
      <c r="G175" s="59"/>
      <c r="H175" s="59"/>
    </row>
    <row r="176" spans="2:8">
      <c r="B176" s="190"/>
      <c r="C176" s="190"/>
      <c r="D176" s="59"/>
      <c r="E176" s="59"/>
      <c r="F176" s="59"/>
      <c r="G176" s="59"/>
      <c r="H176" s="59"/>
    </row>
    <row r="177" spans="2:9" ht="13.5" thickBot="1">
      <c r="B177" s="112" t="s">
        <v>79</v>
      </c>
      <c r="C177" s="14"/>
      <c r="D177" s="69">
        <v>25</v>
      </c>
      <c r="E177" s="69"/>
      <c r="F177" s="69"/>
      <c r="G177" s="69"/>
      <c r="H177" s="69"/>
    </row>
    <row r="178" spans="2:9" ht="15.75" thickBot="1">
      <c r="B178"/>
      <c r="C178"/>
      <c r="D178" s="153" t="s">
        <v>9</v>
      </c>
      <c r="E178" s="154" t="s">
        <v>10</v>
      </c>
      <c r="F178" s="154" t="s">
        <v>11</v>
      </c>
      <c r="G178" s="154" t="s">
        <v>12</v>
      </c>
      <c r="H178" s="156" t="s">
        <v>13</v>
      </c>
    </row>
    <row r="179" spans="2:9">
      <c r="B179" s="14" t="s">
        <v>80</v>
      </c>
      <c r="C179" s="14"/>
      <c r="D179" s="151">
        <f>D166</f>
        <v>670727458.91999984</v>
      </c>
      <c r="E179" s="151">
        <f>E166</f>
        <v>624457974.81000006</v>
      </c>
      <c r="F179" s="151">
        <f>F166</f>
        <v>584562273.33000004</v>
      </c>
      <c r="G179" s="151">
        <f>G166</f>
        <v>531107972.76000023</v>
      </c>
      <c r="H179" s="151">
        <f>H166</f>
        <v>948035782.07040036</v>
      </c>
    </row>
    <row r="180" spans="2:9">
      <c r="B180" s="14" t="s">
        <v>81</v>
      </c>
      <c r="C180" s="14"/>
      <c r="D180" s="26">
        <f>D174</f>
        <v>666360000</v>
      </c>
      <c r="E180" s="26">
        <f>E174</f>
        <v>694826100</v>
      </c>
      <c r="F180" s="26">
        <f>F174</f>
        <v>724607045.99999988</v>
      </c>
      <c r="G180" s="26">
        <f>G174</f>
        <v>755767452.1724999</v>
      </c>
      <c r="H180" s="26">
        <f>H174</f>
        <v>788375262.47984982</v>
      </c>
    </row>
    <row r="181" spans="2:9" ht="13.5" thickBot="1">
      <c r="B181" s="69" t="s">
        <v>82</v>
      </c>
      <c r="C181" s="69"/>
      <c r="D181" s="70">
        <f>D215</f>
        <v>266820000</v>
      </c>
      <c r="E181" s="70">
        <f>E215</f>
        <v>273502123.21522999</v>
      </c>
      <c r="F181" s="70">
        <f>F215</f>
        <v>281082359.86250663</v>
      </c>
      <c r="G181" s="70">
        <f>G215</f>
        <v>289155193.01956642</v>
      </c>
      <c r="H181" s="70">
        <f>H215</f>
        <v>329468951.61290324</v>
      </c>
    </row>
    <row r="182" spans="2:9" ht="13.5" thickBot="1">
      <c r="B182" s="153" t="s">
        <v>83</v>
      </c>
      <c r="C182" s="154"/>
      <c r="D182" s="148">
        <f>SUM(D179:D181)*($D$177/100)</f>
        <v>400976864.72999996</v>
      </c>
      <c r="E182" s="148">
        <f>SUM(E179:E181)*($D$177/100)</f>
        <v>398196549.50630748</v>
      </c>
      <c r="F182" s="148">
        <f>SUM(F179:F181)*($D$177/100)</f>
        <v>397562919.79812664</v>
      </c>
      <c r="G182" s="148">
        <f>SUM(G179:G181)*($D$177/100)</f>
        <v>394007654.48801661</v>
      </c>
      <c r="H182" s="155">
        <f>SUM(H179:H181)*($D$177/100)</f>
        <v>516469999.04078829</v>
      </c>
    </row>
    <row r="183" spans="2:9">
      <c r="B183" s="190"/>
      <c r="C183" s="190"/>
      <c r="D183" s="59"/>
      <c r="E183" s="59"/>
      <c r="F183" s="59"/>
      <c r="G183" s="59"/>
      <c r="H183" s="59"/>
    </row>
    <row r="184" spans="2:9">
      <c r="B184" s="190"/>
      <c r="C184" s="190"/>
      <c r="D184" s="59"/>
      <c r="E184" s="59"/>
      <c r="F184" s="59"/>
      <c r="G184" s="59"/>
      <c r="H184" s="59"/>
    </row>
    <row r="185" spans="2:9">
      <c r="B185" s="13" t="s">
        <v>75</v>
      </c>
    </row>
    <row r="186" spans="2:9">
      <c r="B186" s="13" t="s">
        <v>76</v>
      </c>
      <c r="E186" s="13">
        <v>3</v>
      </c>
    </row>
    <row r="187" spans="2:9" ht="13.5" thickBot="1">
      <c r="B187" s="13" t="s">
        <v>74</v>
      </c>
      <c r="C187" s="13">
        <v>2</v>
      </c>
    </row>
    <row r="188" spans="2:9" ht="13.5" thickBot="1">
      <c r="B188" s="103" t="s">
        <v>78</v>
      </c>
      <c r="C188" s="104"/>
      <c r="D188" s="105" t="s">
        <v>9</v>
      </c>
      <c r="E188" s="105" t="s">
        <v>10</v>
      </c>
      <c r="F188" s="105" t="s">
        <v>11</v>
      </c>
      <c r="G188" s="105" t="s">
        <v>12</v>
      </c>
      <c r="H188" s="150" t="s">
        <v>13</v>
      </c>
      <c r="I188" s="152" t="s">
        <v>63</v>
      </c>
    </row>
    <row r="189" spans="2:9">
      <c r="B189" s="90" t="s">
        <v>53</v>
      </c>
      <c r="C189" s="66"/>
      <c r="D189" s="19">
        <f>$C$187*SUM(E97,E106,E115,E124)</f>
        <v>8</v>
      </c>
      <c r="E189" s="19">
        <f>$C$187*SUM(H97,H106,H115,H124)</f>
        <v>8</v>
      </c>
      <c r="F189" s="19">
        <f>$C$187*SUM(K97,K106,K115,K124)</f>
        <v>8</v>
      </c>
      <c r="G189" s="19">
        <f>$C$187*SUM(N97,N106,N115,N124)</f>
        <v>10</v>
      </c>
      <c r="H189" s="19">
        <f>$C$187*SUM(Q97,Q106,Q115,Q124)</f>
        <v>10</v>
      </c>
      <c r="I189" s="151">
        <v>290000</v>
      </c>
    </row>
    <row r="190" spans="2:9">
      <c r="B190" s="91" t="s">
        <v>54</v>
      </c>
      <c r="C190" s="68"/>
      <c r="D190" s="19">
        <f>$C$187*SUM(E98,E107,E116,E125)</f>
        <v>8</v>
      </c>
      <c r="E190" s="19">
        <f>$C$187*SUM(H98,H107,H116,H125)</f>
        <v>8</v>
      </c>
      <c r="F190" s="19">
        <f>$C$187*SUM(K98,K107,K116,K125)</f>
        <v>8</v>
      </c>
      <c r="G190" s="19">
        <f>$C$187*SUM(N98,N107,N116,N125)</f>
        <v>8</v>
      </c>
      <c r="H190" s="19">
        <f>$C$187*SUM(Q98,Q107,Q116,Q125)</f>
        <v>10</v>
      </c>
      <c r="I190" s="26">
        <v>350000</v>
      </c>
    </row>
    <row r="191" spans="2:9">
      <c r="B191" s="91" t="s">
        <v>55</v>
      </c>
      <c r="C191" s="68"/>
      <c r="D191" s="19">
        <f>$C$187*SUM(E99,E108,E117,E126)</f>
        <v>8</v>
      </c>
      <c r="E191" s="19">
        <f>$C$187*SUM(H99,H108,H117,H126)</f>
        <v>8</v>
      </c>
      <c r="F191" s="19">
        <f>$C$187*SUM(K99,K108,K117,K126)</f>
        <v>10</v>
      </c>
      <c r="G191" s="19">
        <f>$C$187*SUM(N99,N108,N117,N126)</f>
        <v>10</v>
      </c>
      <c r="H191" s="19">
        <f>$C$187*SUM(Q99,Q108,Q117,Q126)</f>
        <v>10</v>
      </c>
      <c r="I191" s="26">
        <v>270000</v>
      </c>
    </row>
    <row r="192" spans="2:9">
      <c r="B192" s="91" t="s">
        <v>56</v>
      </c>
      <c r="C192" s="68"/>
      <c r="D192" s="19">
        <f>$C$187*SUM(E100,E109,E118,E127)</f>
        <v>10</v>
      </c>
      <c r="E192" s="19">
        <f>$C$187*SUM(H100,H109,H118,H127)</f>
        <v>10</v>
      </c>
      <c r="F192" s="19">
        <f>$C$187*SUM(K100,K109,K118,K127)</f>
        <v>10</v>
      </c>
      <c r="G192" s="19">
        <f>$C$187*SUM(N100,N109,N118,N127)</f>
        <v>10</v>
      </c>
      <c r="H192" s="19">
        <f>$C$187*SUM(Q100,Q109,Q118,Q127)</f>
        <v>10</v>
      </c>
      <c r="I192" s="26">
        <v>260000</v>
      </c>
    </row>
    <row r="193" spans="2:9">
      <c r="B193" s="91" t="s">
        <v>57</v>
      </c>
      <c r="C193" s="68"/>
      <c r="D193" s="19">
        <f>$C$187*SUM(E101,E110,E119,E128)</f>
        <v>8</v>
      </c>
      <c r="E193" s="19">
        <f>$C$187*SUM(H101,H110,H119,H128)</f>
        <v>10</v>
      </c>
      <c r="F193" s="19">
        <f>$C$187*SUM(K101,K110,K119,K128)</f>
        <v>10</v>
      </c>
      <c r="G193" s="19">
        <f>$C$187*SUM(N101,N110,N119,N128)</f>
        <v>10</v>
      </c>
      <c r="H193" s="19">
        <f>$C$187*SUM(Q101,Q110,Q119,Q128)</f>
        <v>10</v>
      </c>
      <c r="I193" s="26">
        <v>240000</v>
      </c>
    </row>
    <row r="194" spans="2:9">
      <c r="B194" s="91" t="s">
        <v>58</v>
      </c>
      <c r="C194" s="68"/>
      <c r="D194" s="106">
        <f>D195*$E$186</f>
        <v>24</v>
      </c>
      <c r="E194" s="106">
        <f>E195*$E$186</f>
        <v>24</v>
      </c>
      <c r="F194" s="106">
        <f>F195*$E$186</f>
        <v>24</v>
      </c>
      <c r="G194" s="106">
        <f>G195*$E$186</f>
        <v>24</v>
      </c>
      <c r="H194" s="106">
        <f>H195*$E$186</f>
        <v>30</v>
      </c>
      <c r="I194" s="26">
        <v>190000</v>
      </c>
    </row>
    <row r="195" spans="2:9" ht="13.5" thickBot="1">
      <c r="B195" s="107" t="s">
        <v>59</v>
      </c>
      <c r="C195" s="96"/>
      <c r="D195" s="106">
        <f>$C$187*D150</f>
        <v>8</v>
      </c>
      <c r="E195" s="106">
        <f>$C$187*E150</f>
        <v>8</v>
      </c>
      <c r="F195" s="106">
        <f>$C$187*F150</f>
        <v>8</v>
      </c>
      <c r="G195" s="106">
        <f>$C$187*G150</f>
        <v>8</v>
      </c>
      <c r="H195" s="106">
        <f>$C$187*H150</f>
        <v>10</v>
      </c>
      <c r="I195" s="26">
        <v>550000</v>
      </c>
    </row>
    <row r="196" spans="2:9">
      <c r="B196" s="55"/>
      <c r="C196" s="23"/>
      <c r="D196" s="23"/>
      <c r="E196" s="23"/>
      <c r="F196" s="23"/>
      <c r="G196" s="23"/>
      <c r="H196" s="23"/>
      <c r="I196" s="58"/>
    </row>
    <row r="197" spans="2:9">
      <c r="B197" s="102"/>
      <c r="D197" s="13">
        <v>12.5</v>
      </c>
    </row>
    <row r="198" spans="2:9" ht="13.5" thickBot="1">
      <c r="B198" s="103" t="s">
        <v>62</v>
      </c>
      <c r="C198" s="104"/>
      <c r="D198" s="105" t="s">
        <v>64</v>
      </c>
      <c r="E198" s="105" t="s">
        <v>65</v>
      </c>
      <c r="F198" s="105" t="s">
        <v>66</v>
      </c>
      <c r="G198" s="105" t="s">
        <v>67</v>
      </c>
      <c r="H198" s="105" t="s">
        <v>68</v>
      </c>
    </row>
    <row r="199" spans="2:9">
      <c r="B199" s="90" t="s">
        <v>53</v>
      </c>
      <c r="C199" s="66"/>
      <c r="D199" s="106">
        <f>I189*($D$197/100)</f>
        <v>36250</v>
      </c>
      <c r="E199" s="26">
        <f>(E$142*D199)/D$142</f>
        <v>36647.772342675831</v>
      </c>
      <c r="F199" s="26">
        <f>(F$142*E199)/E$142</f>
        <v>37178.135466243613</v>
      </c>
      <c r="G199" s="26">
        <f>(G$142*F199)/F$142</f>
        <v>37575.907808919445</v>
      </c>
      <c r="H199" s="26">
        <f>(H$142*G199)/G$142</f>
        <v>44338.037634408611</v>
      </c>
    </row>
    <row r="200" spans="2:9">
      <c r="B200" s="91" t="s">
        <v>54</v>
      </c>
      <c r="C200" s="68"/>
      <c r="D200" s="106">
        <f>I190*($D$197/100)</f>
        <v>43750</v>
      </c>
      <c r="E200" s="26">
        <f>(E$142*D200)/D$142</f>
        <v>44230.070068746696</v>
      </c>
      <c r="F200" s="26">
        <f>(F$142*E200)/E$142</f>
        <v>44870.163493742293</v>
      </c>
      <c r="G200" s="26">
        <f>(G$142*F200)/F$142</f>
        <v>45350.233562488989</v>
      </c>
      <c r="H200" s="26">
        <f>(H$142*G200)/G$142</f>
        <v>53511.424731182808</v>
      </c>
    </row>
    <row r="201" spans="2:9">
      <c r="B201" s="91" t="s">
        <v>55</v>
      </c>
      <c r="C201" s="68"/>
      <c r="D201" s="106">
        <f>I191*($D$197/100)</f>
        <v>33750</v>
      </c>
      <c r="E201" s="26">
        <f>(E$142*D201)/D$142</f>
        <v>34120.339767318881</v>
      </c>
      <c r="F201" s="26">
        <f>(F$142*E201)/E$142</f>
        <v>34614.126123744056</v>
      </c>
      <c r="G201" s="26">
        <f>(G$142*F201)/F$142</f>
        <v>34984.465891062937</v>
      </c>
      <c r="H201" s="26">
        <f>(H$142*G201)/G$142</f>
        <v>41280.241935483886</v>
      </c>
    </row>
    <row r="202" spans="2:9">
      <c r="B202" s="91" t="s">
        <v>56</v>
      </c>
      <c r="C202" s="68"/>
      <c r="D202" s="106">
        <f>I192*($D$197/100)</f>
        <v>32500</v>
      </c>
      <c r="E202" s="26">
        <f>(E$142*D202)/D$142</f>
        <v>32856.623479640402</v>
      </c>
      <c r="F202" s="26">
        <f>(F$142*E202)/E$142</f>
        <v>33332.121452494277</v>
      </c>
      <c r="G202" s="26">
        <f>(G$142*F202)/F$142</f>
        <v>33688.744932134679</v>
      </c>
      <c r="H202" s="26">
        <f>(H$142*G202)/G$142</f>
        <v>39751.34408602152</v>
      </c>
    </row>
    <row r="203" spans="2:9" ht="13.5" thickBot="1">
      <c r="B203" s="107" t="s">
        <v>57</v>
      </c>
      <c r="C203" s="96"/>
      <c r="D203" s="108">
        <f>I193*($D$197/100)</f>
        <v>30000</v>
      </c>
      <c r="E203" s="70">
        <f>(E$142*D203)/D$142</f>
        <v>30329.190904283445</v>
      </c>
      <c r="F203" s="70">
        <f>(F$142*E203)/E$142</f>
        <v>30768.112109994712</v>
      </c>
      <c r="G203" s="70">
        <f>(G$142*F203)/F$142</f>
        <v>31097.303014278161</v>
      </c>
      <c r="H203" s="70">
        <f>(H$142*G203)/G$142</f>
        <v>36693.54838709678</v>
      </c>
    </row>
    <row r="204" spans="2:9" ht="13.5" thickBot="1">
      <c r="D204" s="109">
        <f>SUM(D199:D203)</f>
        <v>176250</v>
      </c>
      <c r="E204" s="110">
        <f>(E$142*D204)/D$142</f>
        <v>178183.99656266527</v>
      </c>
      <c r="F204" s="110">
        <f>(F$142*E204)/E$142</f>
        <v>180762.65864621897</v>
      </c>
      <c r="G204" s="110">
        <f>(G$142*F204)/F$142</f>
        <v>182696.65520888424</v>
      </c>
      <c r="H204" s="111">
        <f>(H$142*G204)/G$142</f>
        <v>215574.59677419363</v>
      </c>
    </row>
    <row r="207" spans="2:9" ht="13.5" thickBot="1">
      <c r="B207" s="102" t="s">
        <v>60</v>
      </c>
      <c r="D207" s="105" t="s">
        <v>9</v>
      </c>
      <c r="E207" s="105" t="s">
        <v>10</v>
      </c>
      <c r="F207" s="105" t="s">
        <v>11</v>
      </c>
      <c r="G207" s="105" t="s">
        <v>12</v>
      </c>
      <c r="H207" s="105" t="s">
        <v>13</v>
      </c>
    </row>
    <row r="208" spans="2:9">
      <c r="B208" s="90" t="s">
        <v>53</v>
      </c>
      <c r="C208" s="76"/>
      <c r="D208" s="26">
        <f>D189*($I189+D199)*12</f>
        <v>31320000</v>
      </c>
      <c r="E208" s="26">
        <f>E189*($I189+E199)*12</f>
        <v>31358186.14489688</v>
      </c>
      <c r="F208" s="26">
        <f>F189*($I189+F199)*12</f>
        <v>31409101.004759386</v>
      </c>
      <c r="G208" s="26">
        <f>G189*($I189+G199)*12</f>
        <v>39309108.937070332</v>
      </c>
      <c r="H208" s="26">
        <f>H189*($I189+H199)*12</f>
        <v>40120564.516129032</v>
      </c>
    </row>
    <row r="209" spans="2:9">
      <c r="B209" s="91" t="s">
        <v>54</v>
      </c>
      <c r="C209" s="23"/>
      <c r="D209" s="26">
        <f>D190*($I190+D200)*12</f>
        <v>37800000</v>
      </c>
      <c r="E209" s="26">
        <f>E190*($I190+E200)*12</f>
        <v>37846086.726599678</v>
      </c>
      <c r="F209" s="26">
        <f>F190*($I190+F200)*12</f>
        <v>37907535.695399262</v>
      </c>
      <c r="G209" s="26">
        <f>G190*($I190+G200)*12</f>
        <v>37953622.42199894</v>
      </c>
      <c r="H209" s="26">
        <f>H190*($I190+H200)*12</f>
        <v>48421370.967741936</v>
      </c>
    </row>
    <row r="210" spans="2:9">
      <c r="B210" s="91" t="s">
        <v>55</v>
      </c>
      <c r="C210" s="23"/>
      <c r="D210" s="26">
        <f>D191*($I191+D201)*12</f>
        <v>29160000</v>
      </c>
      <c r="E210" s="26">
        <f>E191*($I191+E201)*12</f>
        <v>29195552.617662609</v>
      </c>
      <c r="F210" s="26">
        <f>F191*($I191+F201)*12</f>
        <v>36553695.134849288</v>
      </c>
      <c r="G210" s="26">
        <f>G191*($I191+G201)*12</f>
        <v>36598135.906927556</v>
      </c>
      <c r="H210" s="26">
        <f>H191*($I191+H201)*12</f>
        <v>37353629.032258064</v>
      </c>
    </row>
    <row r="211" spans="2:9">
      <c r="B211" s="91" t="s">
        <v>56</v>
      </c>
      <c r="C211" s="23"/>
      <c r="D211" s="26">
        <f>D192*($I192+D202)*12</f>
        <v>35100000</v>
      </c>
      <c r="E211" s="26">
        <f>E192*($I192+E202)*12</f>
        <v>35142794.817556843</v>
      </c>
      <c r="F211" s="26">
        <f>F192*($I192+F202)*12</f>
        <v>35199854.574299313</v>
      </c>
      <c r="G211" s="26">
        <f>G192*($I192+G202)*12</f>
        <v>35242649.391856164</v>
      </c>
      <c r="H211" s="26">
        <f>H192*($I192+H202)*12</f>
        <v>35970161.290322587</v>
      </c>
    </row>
    <row r="212" spans="2:9">
      <c r="B212" s="91" t="s">
        <v>57</v>
      </c>
      <c r="C212" s="23"/>
      <c r="D212" s="26">
        <f>D193*($I193+D203)*12</f>
        <v>25920000</v>
      </c>
      <c r="E212" s="26">
        <f>E193*($I193+E203)*12</f>
        <v>32439502.908514012</v>
      </c>
      <c r="F212" s="26">
        <f>F193*($I193+F203)*12</f>
        <v>32492173.453199364</v>
      </c>
      <c r="G212" s="26">
        <f>G193*($I193+G203)*12</f>
        <v>32531676.36171338</v>
      </c>
      <c r="H212" s="26">
        <f>H193*($I193+H203)*12</f>
        <v>33203225.806451611</v>
      </c>
    </row>
    <row r="213" spans="2:9">
      <c r="B213" s="91" t="s">
        <v>58</v>
      </c>
      <c r="C213" s="23"/>
      <c r="D213" s="26">
        <f>D194*$I194*12</f>
        <v>54720000</v>
      </c>
      <c r="E213" s="26">
        <f>E194*$I194*12</f>
        <v>54720000</v>
      </c>
      <c r="F213" s="26">
        <f>F194*$I194*12</f>
        <v>54720000</v>
      </c>
      <c r="G213" s="26">
        <f>G194*$I194*12</f>
        <v>54720000</v>
      </c>
      <c r="H213" s="26">
        <f>H194*$I194*12</f>
        <v>68400000</v>
      </c>
    </row>
    <row r="214" spans="2:9" ht="13.5" thickBot="1">
      <c r="B214" s="91" t="s">
        <v>59</v>
      </c>
      <c r="C214" s="23"/>
      <c r="D214" s="70">
        <f>D195*$I195*12</f>
        <v>52800000</v>
      </c>
      <c r="E214" s="70">
        <f>E195*$I195*12</f>
        <v>52800000</v>
      </c>
      <c r="F214" s="70">
        <f>F195*$I195*12</f>
        <v>52800000</v>
      </c>
      <c r="G214" s="70">
        <f>G195*$I195*12</f>
        <v>52800000</v>
      </c>
      <c r="H214" s="70">
        <f>H195*$I195*12</f>
        <v>66000000</v>
      </c>
    </row>
    <row r="215" spans="2:9" ht="13.5" thickBot="1">
      <c r="B215" s="78" t="s">
        <v>61</v>
      </c>
      <c r="C215" s="79"/>
      <c r="D215" s="80">
        <f>SUM(D208:D214)</f>
        <v>266820000</v>
      </c>
      <c r="E215" s="80">
        <f>SUM(E208:E214)</f>
        <v>273502123.21522999</v>
      </c>
      <c r="F215" s="80">
        <f t="shared" ref="F215:H215" si="35">SUM(F208:F214)</f>
        <v>281082359.86250663</v>
      </c>
      <c r="G215" s="80">
        <f t="shared" si="35"/>
        <v>289155193.01956642</v>
      </c>
      <c r="H215" s="81">
        <f t="shared" si="35"/>
        <v>329468951.61290324</v>
      </c>
    </row>
    <row r="216" spans="2:9">
      <c r="B216" s="190"/>
      <c r="C216" s="190"/>
      <c r="D216" s="59"/>
      <c r="E216" s="59"/>
      <c r="F216" s="59"/>
      <c r="G216" s="59"/>
      <c r="H216" s="59"/>
    </row>
    <row r="218" spans="2:9">
      <c r="B218" s="56" t="s">
        <v>85</v>
      </c>
      <c r="C218" s="56"/>
      <c r="H218" s="89">
        <v>15</v>
      </c>
    </row>
    <row r="219" spans="2:9" ht="13.5" thickBot="1">
      <c r="D219" s="52" t="s">
        <v>33</v>
      </c>
      <c r="E219" s="52" t="s">
        <v>44</v>
      </c>
      <c r="F219" s="52" t="s">
        <v>45</v>
      </c>
      <c r="G219" s="52" t="s">
        <v>46</v>
      </c>
      <c r="H219" s="52" t="s">
        <v>49</v>
      </c>
      <c r="I219" s="52" t="s">
        <v>47</v>
      </c>
    </row>
    <row r="220" spans="2:9">
      <c r="B220" s="90" t="s">
        <v>21</v>
      </c>
      <c r="C220" s="76"/>
      <c r="D220" s="26">
        <v>1</v>
      </c>
      <c r="E220" s="26">
        <v>150000000</v>
      </c>
      <c r="F220" s="26">
        <f>(E220*D220)</f>
        <v>150000000</v>
      </c>
      <c r="G220" s="26">
        <v>15</v>
      </c>
      <c r="H220" s="26">
        <f>(F220*($H$218/100))</f>
        <v>22500000</v>
      </c>
      <c r="I220" s="26">
        <f>(F220-H220)/G220</f>
        <v>8500000</v>
      </c>
    </row>
    <row r="221" spans="2:9">
      <c r="B221" s="91" t="s">
        <v>22</v>
      </c>
      <c r="C221" s="23"/>
      <c r="D221" s="26">
        <v>1</v>
      </c>
      <c r="E221" s="26">
        <v>250000000</v>
      </c>
      <c r="F221" s="26">
        <f t="shared" ref="F221:F225" si="36">(E221*D221)</f>
        <v>250000000</v>
      </c>
      <c r="G221" s="26">
        <v>15</v>
      </c>
      <c r="H221" s="26">
        <f t="shared" ref="H221:H225" si="37">(F221*($H$218/100))</f>
        <v>37500000</v>
      </c>
      <c r="I221" s="26">
        <f t="shared" ref="I221:I225" si="38">(F221-H221)/G221</f>
        <v>14166666.666666666</v>
      </c>
    </row>
    <row r="222" spans="2:9">
      <c r="B222" s="91" t="s">
        <v>23</v>
      </c>
      <c r="C222" s="23"/>
      <c r="D222" s="26">
        <v>1</v>
      </c>
      <c r="E222" s="26">
        <v>130000000</v>
      </c>
      <c r="F222" s="26">
        <f t="shared" si="36"/>
        <v>130000000</v>
      </c>
      <c r="G222" s="26">
        <v>15</v>
      </c>
      <c r="H222" s="26">
        <f t="shared" si="37"/>
        <v>19500000</v>
      </c>
      <c r="I222" s="26">
        <f t="shared" si="38"/>
        <v>7366666.666666667</v>
      </c>
    </row>
    <row r="223" spans="2:9">
      <c r="B223" s="91" t="s">
        <v>24</v>
      </c>
      <c r="C223" s="23"/>
      <c r="D223" s="26">
        <v>1</v>
      </c>
      <c r="E223" s="26">
        <v>180000000</v>
      </c>
      <c r="F223" s="26">
        <f t="shared" si="36"/>
        <v>180000000</v>
      </c>
      <c r="G223" s="26">
        <v>15</v>
      </c>
      <c r="H223" s="26">
        <f t="shared" si="37"/>
        <v>27000000</v>
      </c>
      <c r="I223" s="26">
        <f t="shared" si="38"/>
        <v>10200000</v>
      </c>
    </row>
    <row r="224" spans="2:9">
      <c r="B224" s="91" t="s">
        <v>25</v>
      </c>
      <c r="C224" s="23"/>
      <c r="D224" s="26">
        <v>1</v>
      </c>
      <c r="E224" s="26">
        <v>90000000</v>
      </c>
      <c r="F224" s="26">
        <f t="shared" si="36"/>
        <v>90000000</v>
      </c>
      <c r="G224" s="26">
        <v>15</v>
      </c>
      <c r="H224" s="26">
        <f t="shared" si="37"/>
        <v>13500000</v>
      </c>
      <c r="I224" s="26">
        <f t="shared" si="38"/>
        <v>5100000</v>
      </c>
    </row>
    <row r="225" spans="2:9" ht="13.5" thickBot="1">
      <c r="B225" s="97" t="s">
        <v>43</v>
      </c>
      <c r="C225" s="139"/>
      <c r="D225" s="26">
        <v>1</v>
      </c>
      <c r="E225" s="26">
        <v>350000000</v>
      </c>
      <c r="F225" s="26">
        <f t="shared" si="36"/>
        <v>350000000</v>
      </c>
      <c r="G225" s="26">
        <v>50</v>
      </c>
      <c r="H225" s="26">
        <f t="shared" si="37"/>
        <v>52500000</v>
      </c>
      <c r="I225" s="26">
        <f t="shared" si="38"/>
        <v>5950000</v>
      </c>
    </row>
    <row r="226" spans="2:9">
      <c r="B226" s="102"/>
      <c r="C226" s="23"/>
      <c r="D226" s="58"/>
      <c r="E226" s="58"/>
      <c r="F226" s="58"/>
      <c r="G226" s="58"/>
      <c r="H226" s="58"/>
      <c r="I226" s="58"/>
    </row>
    <row r="227" spans="2:9" ht="15.75" thickBot="1">
      <c r="B227" s="102" t="s">
        <v>138</v>
      </c>
      <c r="C227"/>
      <c r="D227" s="52" t="s">
        <v>9</v>
      </c>
      <c r="E227" s="52" t="s">
        <v>10</v>
      </c>
      <c r="F227" s="52" t="s">
        <v>11</v>
      </c>
      <c r="G227" s="52" t="s">
        <v>12</v>
      </c>
      <c r="H227" s="52" t="s">
        <v>13</v>
      </c>
      <c r="I227" s="142" t="s">
        <v>84</v>
      </c>
    </row>
    <row r="228" spans="2:9">
      <c r="B228" s="90" t="s">
        <v>21</v>
      </c>
      <c r="C228" s="76"/>
      <c r="D228" s="14">
        <v>4</v>
      </c>
      <c r="E228" s="14"/>
      <c r="F228" s="14"/>
      <c r="G228" s="14">
        <v>1</v>
      </c>
      <c r="H228" s="14"/>
      <c r="I228" s="14">
        <f>SUM(D228:H228)</f>
        <v>5</v>
      </c>
    </row>
    <row r="229" spans="2:9">
      <c r="B229" s="91" t="s">
        <v>22</v>
      </c>
      <c r="C229" s="23"/>
      <c r="D229" s="14">
        <v>4</v>
      </c>
      <c r="E229" s="14"/>
      <c r="F229" s="14"/>
      <c r="G229" s="14"/>
      <c r="H229" s="14">
        <v>1</v>
      </c>
      <c r="I229" s="14">
        <f t="shared" ref="I229:I232" si="39">SUM(D229:H229)</f>
        <v>5</v>
      </c>
    </row>
    <row r="230" spans="2:9">
      <c r="B230" s="91" t="s">
        <v>23</v>
      </c>
      <c r="C230" s="23"/>
      <c r="D230" s="14">
        <v>4</v>
      </c>
      <c r="E230" s="14"/>
      <c r="F230" s="14">
        <v>1</v>
      </c>
      <c r="G230" s="14"/>
      <c r="H230" s="14"/>
      <c r="I230" s="14">
        <f t="shared" si="39"/>
        <v>5</v>
      </c>
    </row>
    <row r="231" spans="2:9">
      <c r="B231" s="91" t="s">
        <v>24</v>
      </c>
      <c r="C231" s="23"/>
      <c r="D231" s="14">
        <v>5</v>
      </c>
      <c r="E231" s="14"/>
      <c r="F231" s="14"/>
      <c r="G231" s="14"/>
      <c r="H231" s="14"/>
      <c r="I231" s="14">
        <f t="shared" si="39"/>
        <v>5</v>
      </c>
    </row>
    <row r="232" spans="2:9">
      <c r="B232" s="91" t="s">
        <v>25</v>
      </c>
      <c r="C232" s="23"/>
      <c r="D232" s="14">
        <v>4</v>
      </c>
      <c r="E232" s="14">
        <v>1</v>
      </c>
      <c r="F232" s="14"/>
      <c r="G232" s="14"/>
      <c r="H232" s="14"/>
      <c r="I232" s="14">
        <f t="shared" si="39"/>
        <v>5</v>
      </c>
    </row>
    <row r="233" spans="2:9" ht="13.5" thickBot="1">
      <c r="B233" s="97" t="s">
        <v>43</v>
      </c>
      <c r="C233" s="139"/>
      <c r="D233" s="14">
        <v>1</v>
      </c>
      <c r="E233" s="14"/>
      <c r="F233" s="14"/>
      <c r="G233" s="14"/>
      <c r="H233" s="14"/>
      <c r="I233" s="14"/>
    </row>
    <row r="234" spans="2:9">
      <c r="B234" s="102"/>
      <c r="C234" s="23"/>
      <c r="D234" s="23"/>
      <c r="E234" s="23"/>
      <c r="F234" s="23"/>
      <c r="G234" s="23"/>
      <c r="H234" s="23"/>
    </row>
    <row r="235" spans="2:9" ht="13.5" thickBot="1">
      <c r="B235" s="102" t="s">
        <v>139</v>
      </c>
      <c r="C235" s="23"/>
      <c r="D235" s="52" t="s">
        <v>9</v>
      </c>
      <c r="E235" s="52" t="s">
        <v>10</v>
      </c>
      <c r="F235" s="52" t="s">
        <v>11</v>
      </c>
      <c r="G235" s="52" t="s">
        <v>12</v>
      </c>
      <c r="H235" s="52" t="s">
        <v>13</v>
      </c>
    </row>
    <row r="236" spans="2:9">
      <c r="B236" s="90" t="s">
        <v>21</v>
      </c>
      <c r="C236" s="76"/>
      <c r="D236" s="26">
        <f t="shared" ref="D236:D241" si="40">D228*I220</f>
        <v>34000000</v>
      </c>
      <c r="E236" s="26"/>
      <c r="F236" s="26"/>
      <c r="G236" s="26">
        <f>G228*I220</f>
        <v>8500000</v>
      </c>
      <c r="H236" s="26"/>
    </row>
    <row r="237" spans="2:9">
      <c r="B237" s="91" t="s">
        <v>22</v>
      </c>
      <c r="C237" s="23"/>
      <c r="D237" s="26">
        <f t="shared" si="40"/>
        <v>56666666.666666664</v>
      </c>
      <c r="E237" s="26"/>
      <c r="F237" s="26"/>
      <c r="G237" s="26"/>
      <c r="H237" s="26">
        <f>H229*I221</f>
        <v>14166666.666666666</v>
      </c>
    </row>
    <row r="238" spans="2:9">
      <c r="B238" s="91" t="s">
        <v>23</v>
      </c>
      <c r="C238" s="23"/>
      <c r="D238" s="26">
        <f t="shared" si="40"/>
        <v>29466666.666666668</v>
      </c>
      <c r="E238" s="26"/>
      <c r="F238" s="26">
        <f>F230*I222</f>
        <v>7366666.666666667</v>
      </c>
      <c r="G238" s="26"/>
      <c r="H238" s="26"/>
    </row>
    <row r="239" spans="2:9">
      <c r="B239" s="91" t="s">
        <v>24</v>
      </c>
      <c r="C239" s="23"/>
      <c r="D239" s="26">
        <f t="shared" si="40"/>
        <v>51000000</v>
      </c>
      <c r="E239" s="26"/>
      <c r="F239" s="26"/>
      <c r="G239" s="26"/>
      <c r="H239" s="26"/>
    </row>
    <row r="240" spans="2:9">
      <c r="B240" s="91" t="s">
        <v>25</v>
      </c>
      <c r="C240" s="23"/>
      <c r="D240" s="26">
        <f t="shared" si="40"/>
        <v>20400000</v>
      </c>
      <c r="E240" s="26">
        <f>I224*E232</f>
        <v>5100000</v>
      </c>
      <c r="F240" s="26"/>
      <c r="G240" s="26"/>
      <c r="H240" s="26"/>
    </row>
    <row r="241" spans="2:15" ht="13.5" thickBot="1">
      <c r="B241" s="97" t="s">
        <v>43</v>
      </c>
      <c r="C241" s="139"/>
      <c r="D241" s="26">
        <f t="shared" si="40"/>
        <v>5950000</v>
      </c>
      <c r="E241" s="14"/>
      <c r="F241" s="14"/>
      <c r="G241" s="14"/>
      <c r="H241" s="14"/>
    </row>
    <row r="242" spans="2:15" ht="15.75" thickBot="1">
      <c r="B242" s="78" t="s">
        <v>51</v>
      </c>
      <c r="C242" s="3"/>
      <c r="D242" s="95">
        <f>SUM(D236:D241)</f>
        <v>197483333.33333331</v>
      </c>
      <c r="E242" s="140">
        <f>SUM(E236:E240)+D242</f>
        <v>202583333.33333331</v>
      </c>
      <c r="F242" s="140">
        <f>SUM(F236:F240)+E242</f>
        <v>209949999.99999997</v>
      </c>
      <c r="G242" s="140">
        <f>SUM(G236:G240)+F242</f>
        <v>218449999.99999997</v>
      </c>
      <c r="H242" s="141">
        <f>SUM(H236:H240)+G242</f>
        <v>232616666.66666663</v>
      </c>
    </row>
    <row r="243" spans="2:15" ht="15">
      <c r="B243" s="102"/>
      <c r="C243" s="2"/>
      <c r="D243" s="58"/>
      <c r="E243" s="58"/>
      <c r="F243" s="58"/>
      <c r="G243" s="58"/>
      <c r="H243" s="58"/>
    </row>
    <row r="244" spans="2:15" ht="15">
      <c r="B244" s="102"/>
      <c r="C244" s="2"/>
      <c r="D244" s="58"/>
      <c r="E244" s="58"/>
      <c r="F244" s="58"/>
      <c r="G244" s="58"/>
      <c r="H244" s="58"/>
    </row>
    <row r="245" spans="2:15" ht="15.75" thickBot="1">
      <c r="B245" s="102" t="s">
        <v>140</v>
      </c>
      <c r="C245" s="2"/>
      <c r="D245" s="52" t="s">
        <v>9</v>
      </c>
      <c r="E245" s="52" t="s">
        <v>10</v>
      </c>
      <c r="F245" s="52" t="s">
        <v>11</v>
      </c>
      <c r="G245" s="52" t="s">
        <v>12</v>
      </c>
      <c r="H245" s="52" t="s">
        <v>13</v>
      </c>
    </row>
    <row r="246" spans="2:15" ht="15">
      <c r="B246" s="90" t="s">
        <v>21</v>
      </c>
      <c r="C246" s="1"/>
      <c r="D246" s="26">
        <v>10</v>
      </c>
      <c r="E246" s="26"/>
      <c r="F246" s="26"/>
      <c r="G246" s="26">
        <v>13</v>
      </c>
      <c r="H246" s="26"/>
    </row>
    <row r="247" spans="2:15" ht="15">
      <c r="B247" s="91" t="s">
        <v>22</v>
      </c>
      <c r="C247" s="2"/>
      <c r="D247" s="26">
        <v>10</v>
      </c>
      <c r="E247" s="26"/>
      <c r="F247" s="26"/>
      <c r="G247" s="26"/>
      <c r="H247" s="26">
        <v>14</v>
      </c>
    </row>
    <row r="248" spans="2:15" ht="15">
      <c r="B248" s="91" t="s">
        <v>23</v>
      </c>
      <c r="C248" s="2"/>
      <c r="D248" s="26">
        <v>10</v>
      </c>
      <c r="E248" s="26"/>
      <c r="F248" s="26">
        <v>12</v>
      </c>
      <c r="G248" s="26"/>
      <c r="H248" s="26"/>
    </row>
    <row r="249" spans="2:15" ht="15">
      <c r="B249" s="91" t="s">
        <v>24</v>
      </c>
      <c r="C249" s="2"/>
      <c r="D249" s="26">
        <v>10</v>
      </c>
      <c r="E249" s="26"/>
      <c r="F249" s="26"/>
      <c r="G249" s="26"/>
      <c r="H249" s="26"/>
    </row>
    <row r="250" spans="2:15" ht="15">
      <c r="B250" s="91" t="s">
        <v>25</v>
      </c>
      <c r="C250" s="2"/>
      <c r="D250" s="26">
        <v>10</v>
      </c>
      <c r="E250" s="26">
        <v>11</v>
      </c>
      <c r="F250" s="26"/>
      <c r="G250" s="26"/>
      <c r="H250" s="26"/>
    </row>
    <row r="251" spans="2:15" ht="15.75" thickBot="1">
      <c r="B251" s="97" t="s">
        <v>43</v>
      </c>
      <c r="C251" s="143"/>
      <c r="D251" s="26">
        <v>40</v>
      </c>
      <c r="E251" s="14"/>
      <c r="F251" s="14"/>
      <c r="G251" s="14"/>
      <c r="H251" s="14"/>
    </row>
    <row r="252" spans="2:15" ht="15">
      <c r="B252"/>
      <c r="C252" s="2"/>
      <c r="D252" s="58"/>
      <c r="E252" s="58"/>
      <c r="F252" s="58"/>
      <c r="G252" s="58"/>
      <c r="H252" s="58"/>
    </row>
    <row r="253" spans="2:15" ht="15">
      <c r="B253"/>
      <c r="C253"/>
      <c r="D253"/>
      <c r="E253"/>
      <c r="F253"/>
    </row>
    <row r="254" spans="2:15" ht="15.75" thickBot="1">
      <c r="B254" s="102" t="s">
        <v>141</v>
      </c>
      <c r="C254" s="2"/>
      <c r="D254" s="52" t="s">
        <v>9</v>
      </c>
      <c r="E254" s="52" t="s">
        <v>10</v>
      </c>
      <c r="F254" s="52" t="s">
        <v>11</v>
      </c>
      <c r="G254" s="52" t="s">
        <v>12</v>
      </c>
      <c r="H254" s="52" t="s">
        <v>13</v>
      </c>
      <c r="J254" s="87"/>
      <c r="K254" s="87"/>
      <c r="L254" s="87"/>
      <c r="M254" s="87"/>
      <c r="N254" s="87"/>
      <c r="O254" s="87"/>
    </row>
    <row r="255" spans="2:15" ht="15">
      <c r="B255" s="90" t="s">
        <v>21</v>
      </c>
      <c r="C255" s="1"/>
      <c r="D255" s="26">
        <f>D246*I220*D228</f>
        <v>340000000</v>
      </c>
      <c r="E255" s="26">
        <f>E246*E228*I220</f>
        <v>0</v>
      </c>
      <c r="F255" s="26">
        <f>F246*I220*F228</f>
        <v>0</v>
      </c>
      <c r="G255" s="26">
        <f>G246*I220*G228</f>
        <v>110500000</v>
      </c>
      <c r="H255" s="26">
        <f>H246*H228*I220</f>
        <v>0</v>
      </c>
      <c r="J255" s="87"/>
      <c r="K255" s="87"/>
      <c r="L255" s="87"/>
      <c r="M255" s="87"/>
      <c r="N255" s="87"/>
      <c r="O255" s="87"/>
    </row>
    <row r="256" spans="2:15" ht="15">
      <c r="B256" s="91" t="s">
        <v>22</v>
      </c>
      <c r="C256" s="2"/>
      <c r="D256" s="26">
        <f>D247*I221*D229</f>
        <v>566666666.66666663</v>
      </c>
      <c r="E256" s="26">
        <f>E247*E229*I221</f>
        <v>0</v>
      </c>
      <c r="F256" s="26">
        <f>F247*I221*F229</f>
        <v>0</v>
      </c>
      <c r="G256" s="26">
        <f>G247*I221*G229</f>
        <v>0</v>
      </c>
      <c r="H256" s="26">
        <f>H247*H229*I221</f>
        <v>198333333.33333331</v>
      </c>
      <c r="J256" s="87"/>
      <c r="K256" s="87"/>
      <c r="L256" s="87"/>
      <c r="M256" s="87"/>
      <c r="N256" s="87"/>
      <c r="O256" s="87"/>
    </row>
    <row r="257" spans="2:15" ht="15">
      <c r="B257" s="91" t="s">
        <v>23</v>
      </c>
      <c r="C257" s="2"/>
      <c r="D257" s="26">
        <f>D248*I222*D230</f>
        <v>294666666.66666669</v>
      </c>
      <c r="E257" s="26">
        <f>E248*E230*I222</f>
        <v>0</v>
      </c>
      <c r="F257" s="26">
        <f>F248*I222*F230</f>
        <v>88400000</v>
      </c>
      <c r="G257" s="26">
        <f>G248*I222*G230</f>
        <v>0</v>
      </c>
      <c r="H257" s="26">
        <f>H248*H230*I222</f>
        <v>0</v>
      </c>
      <c r="J257" s="87"/>
      <c r="K257" s="87"/>
      <c r="L257" s="87"/>
      <c r="M257" s="87"/>
      <c r="N257" s="87"/>
      <c r="O257" s="87"/>
    </row>
    <row r="258" spans="2:15" ht="15">
      <c r="B258" s="91" t="s">
        <v>24</v>
      </c>
      <c r="C258" s="2"/>
      <c r="D258" s="26">
        <f>D249*I223*D231</f>
        <v>510000000</v>
      </c>
      <c r="E258" s="26">
        <f>E249*E231*I223</f>
        <v>0</v>
      </c>
      <c r="F258" s="26">
        <f>F249*I223*F231</f>
        <v>0</v>
      </c>
      <c r="G258" s="26">
        <f>G249*I223*G231</f>
        <v>0</v>
      </c>
      <c r="H258" s="26">
        <f>H249*H231*I223</f>
        <v>0</v>
      </c>
      <c r="J258" s="87"/>
      <c r="K258" s="87"/>
      <c r="L258" s="87"/>
      <c r="M258" s="87"/>
      <c r="N258" s="87"/>
      <c r="O258" s="87"/>
    </row>
    <row r="259" spans="2:15" ht="15">
      <c r="B259" s="91" t="s">
        <v>25</v>
      </c>
      <c r="C259" s="2"/>
      <c r="D259" s="26">
        <f>D250*I224*D232</f>
        <v>204000000</v>
      </c>
      <c r="E259" s="26">
        <f>E250*E232*I224</f>
        <v>56100000</v>
      </c>
      <c r="F259" s="26">
        <f>F250*I224*F232</f>
        <v>0</v>
      </c>
      <c r="G259" s="26">
        <f>G250*I224*G232</f>
        <v>0</v>
      </c>
      <c r="H259" s="26">
        <f>H250*H232*I224</f>
        <v>0</v>
      </c>
      <c r="J259" s="87"/>
      <c r="K259" s="87"/>
      <c r="L259" s="87"/>
      <c r="M259" s="87"/>
      <c r="N259" s="87"/>
      <c r="O259" s="87"/>
    </row>
    <row r="260" spans="2:15" ht="15.75" thickBot="1">
      <c r="B260" s="92" t="s">
        <v>43</v>
      </c>
      <c r="C260" s="2"/>
      <c r="D260" s="70">
        <f>D251*D233*I225</f>
        <v>238000000</v>
      </c>
      <c r="E260" s="70">
        <f>E251*E233*J225</f>
        <v>0</v>
      </c>
      <c r="F260" s="70">
        <f>F251*F233*D233</f>
        <v>0</v>
      </c>
      <c r="G260" s="70">
        <f>G251*G233*E233</f>
        <v>0</v>
      </c>
      <c r="H260" s="70">
        <f>H251*H233*F233</f>
        <v>0</v>
      </c>
      <c r="J260" s="87"/>
      <c r="K260" s="87"/>
      <c r="L260" s="87"/>
      <c r="M260" s="87"/>
      <c r="N260" s="87"/>
      <c r="O260" s="87"/>
    </row>
    <row r="261" spans="2:15" ht="15.75" thickBot="1">
      <c r="B261" s="144" t="s">
        <v>51</v>
      </c>
      <c r="C261" s="3"/>
      <c r="D261" s="145">
        <f>SUM(D255:D260)</f>
        <v>2153333333.333333</v>
      </c>
      <c r="E261" s="101">
        <f>SUM(E255:E260)</f>
        <v>56100000</v>
      </c>
      <c r="F261" s="101">
        <f>SUM(F255:F260)</f>
        <v>88400000</v>
      </c>
      <c r="G261" s="101">
        <f>SUM(G255:G260)</f>
        <v>110500000</v>
      </c>
      <c r="H261" s="146">
        <f>SUM(H255:H259)</f>
        <v>198333333.33333331</v>
      </c>
      <c r="I261" s="147">
        <f>SUM(D261:H261)</f>
        <v>2606666666.6666665</v>
      </c>
      <c r="J261" s="87"/>
      <c r="K261" s="87"/>
      <c r="L261" s="87"/>
      <c r="M261" s="87"/>
      <c r="N261" s="87"/>
      <c r="O261" s="87"/>
    </row>
    <row r="262" spans="2:15" ht="15">
      <c r="B262"/>
      <c r="C262"/>
      <c r="D262"/>
      <c r="E262"/>
      <c r="F262"/>
      <c r="I262" s="56" t="s">
        <v>52</v>
      </c>
      <c r="J262" s="87"/>
      <c r="K262" s="87"/>
      <c r="L262" s="87"/>
      <c r="M262" s="87"/>
      <c r="N262" s="87"/>
      <c r="O262" s="87"/>
    </row>
    <row r="263" spans="2:15" ht="15">
      <c r="B263"/>
      <c r="C263"/>
      <c r="D263"/>
      <c r="E263"/>
      <c r="F263"/>
      <c r="G263"/>
      <c r="H263"/>
      <c r="I263"/>
    </row>
    <row r="264" spans="2:15">
      <c r="B264" s="13" t="s">
        <v>50</v>
      </c>
    </row>
    <row r="265" spans="2:15" ht="13.5" thickBot="1">
      <c r="D265" s="98" t="s">
        <v>9</v>
      </c>
      <c r="E265" s="98" t="s">
        <v>10</v>
      </c>
      <c r="F265" s="98" t="s">
        <v>11</v>
      </c>
      <c r="G265" s="98" t="s">
        <v>12</v>
      </c>
      <c r="H265" s="98" t="s">
        <v>13</v>
      </c>
    </row>
    <row r="266" spans="2:15">
      <c r="B266" s="90" t="s">
        <v>21</v>
      </c>
      <c r="C266" s="76"/>
      <c r="D266" s="26">
        <f t="shared" ref="D266:D271" si="41">E220*D228</f>
        <v>600000000</v>
      </c>
      <c r="E266" s="99">
        <f>$E$220*E228</f>
        <v>0</v>
      </c>
      <c r="F266" s="99">
        <f t="shared" ref="F266:H271" si="42">$E220*F228</f>
        <v>0</v>
      </c>
      <c r="G266" s="99">
        <f t="shared" si="42"/>
        <v>150000000</v>
      </c>
      <c r="H266" s="99">
        <f t="shared" si="42"/>
        <v>0</v>
      </c>
    </row>
    <row r="267" spans="2:15">
      <c r="B267" s="91" t="s">
        <v>22</v>
      </c>
      <c r="C267" s="23"/>
      <c r="D267" s="26">
        <f t="shared" si="41"/>
        <v>1000000000</v>
      </c>
      <c r="E267" s="99">
        <f>E221*E229</f>
        <v>0</v>
      </c>
      <c r="F267" s="99">
        <f t="shared" si="42"/>
        <v>0</v>
      </c>
      <c r="G267" s="99">
        <f t="shared" si="42"/>
        <v>0</v>
      </c>
      <c r="H267" s="99">
        <f t="shared" si="42"/>
        <v>250000000</v>
      </c>
    </row>
    <row r="268" spans="2:15">
      <c r="B268" s="91" t="s">
        <v>23</v>
      </c>
      <c r="C268" s="23"/>
      <c r="D268" s="26">
        <f t="shared" si="41"/>
        <v>520000000</v>
      </c>
      <c r="E268" s="99">
        <f>E222*E230</f>
        <v>0</v>
      </c>
      <c r="F268" s="99">
        <f t="shared" si="42"/>
        <v>130000000</v>
      </c>
      <c r="G268" s="99">
        <f t="shared" si="42"/>
        <v>0</v>
      </c>
      <c r="H268" s="99">
        <f t="shared" si="42"/>
        <v>0</v>
      </c>
    </row>
    <row r="269" spans="2:15">
      <c r="B269" s="91" t="s">
        <v>24</v>
      </c>
      <c r="C269" s="23"/>
      <c r="D269" s="26">
        <f t="shared" si="41"/>
        <v>900000000</v>
      </c>
      <c r="E269" s="99">
        <f>E223*E231</f>
        <v>0</v>
      </c>
      <c r="F269" s="99">
        <f t="shared" si="42"/>
        <v>0</v>
      </c>
      <c r="G269" s="99">
        <f t="shared" si="42"/>
        <v>0</v>
      </c>
      <c r="H269" s="99">
        <f t="shared" si="42"/>
        <v>0</v>
      </c>
    </row>
    <row r="270" spans="2:15">
      <c r="B270" s="91" t="s">
        <v>25</v>
      </c>
      <c r="C270" s="23"/>
      <c r="D270" s="26">
        <f t="shared" si="41"/>
        <v>360000000</v>
      </c>
      <c r="E270" s="99">
        <f>E224*E232</f>
        <v>90000000</v>
      </c>
      <c r="F270" s="99">
        <f t="shared" si="42"/>
        <v>0</v>
      </c>
      <c r="G270" s="99">
        <f t="shared" si="42"/>
        <v>0</v>
      </c>
      <c r="H270" s="99">
        <f t="shared" si="42"/>
        <v>0</v>
      </c>
    </row>
    <row r="271" spans="2:15" ht="13.5" thickBot="1">
      <c r="B271" s="97" t="s">
        <v>43</v>
      </c>
      <c r="C271" s="23"/>
      <c r="D271" s="26">
        <f t="shared" si="41"/>
        <v>350000000</v>
      </c>
      <c r="E271" s="99">
        <f>E225*E233</f>
        <v>0</v>
      </c>
      <c r="F271" s="99">
        <f t="shared" si="42"/>
        <v>0</v>
      </c>
      <c r="G271" s="99">
        <f t="shared" si="42"/>
        <v>0</v>
      </c>
      <c r="H271" s="99">
        <f t="shared" si="42"/>
        <v>0</v>
      </c>
    </row>
    <row r="272" spans="2:15" ht="13.5" thickBot="1">
      <c r="C272" s="100" t="s">
        <v>51</v>
      </c>
      <c r="D272" s="148">
        <f>SUM(D266:D271)</f>
        <v>3730000000</v>
      </c>
      <c r="E272" s="101">
        <f t="shared" ref="E272:H272" si="43">SUM(E266:E271)</f>
        <v>90000000</v>
      </c>
      <c r="F272" s="101">
        <f t="shared" si="43"/>
        <v>130000000</v>
      </c>
      <c r="G272" s="101">
        <f t="shared" si="43"/>
        <v>150000000</v>
      </c>
      <c r="H272" s="101">
        <f t="shared" si="43"/>
        <v>250000000</v>
      </c>
    </row>
    <row r="273" spans="2:9">
      <c r="D273" s="56" t="s">
        <v>48</v>
      </c>
    </row>
    <row r="275" spans="2:9">
      <c r="B275" s="13" t="s">
        <v>143</v>
      </c>
    </row>
    <row r="276" spans="2:9" ht="13.5" thickBot="1">
      <c r="D276" s="98" t="s">
        <v>9</v>
      </c>
      <c r="E276" s="98" t="s">
        <v>10</v>
      </c>
      <c r="F276" s="98" t="s">
        <v>11</v>
      </c>
      <c r="G276" s="98" t="s">
        <v>12</v>
      </c>
      <c r="H276" s="98" t="s">
        <v>13</v>
      </c>
    </row>
    <row r="277" spans="2:9">
      <c r="B277" s="90" t="s">
        <v>21</v>
      </c>
      <c r="C277" s="76"/>
      <c r="D277" s="26">
        <f>D266*($H$218/100)</f>
        <v>90000000</v>
      </c>
      <c r="E277" s="26">
        <f t="shared" ref="E277:H277" si="44">E266*($H$218/100)</f>
        <v>0</v>
      </c>
      <c r="F277" s="26">
        <f t="shared" si="44"/>
        <v>0</v>
      </c>
      <c r="G277" s="26">
        <f t="shared" si="44"/>
        <v>22500000</v>
      </c>
      <c r="H277" s="26">
        <f t="shared" si="44"/>
        <v>0</v>
      </c>
    </row>
    <row r="278" spans="2:9">
      <c r="B278" s="91" t="s">
        <v>22</v>
      </c>
      <c r="C278" s="23"/>
      <c r="D278" s="26">
        <f t="shared" ref="D278:H282" si="45">D267*($H$218/100)</f>
        <v>150000000</v>
      </c>
      <c r="E278" s="26">
        <f t="shared" si="45"/>
        <v>0</v>
      </c>
      <c r="F278" s="26">
        <f t="shared" si="45"/>
        <v>0</v>
      </c>
      <c r="G278" s="26">
        <f t="shared" si="45"/>
        <v>0</v>
      </c>
      <c r="H278" s="26">
        <f t="shared" si="45"/>
        <v>37500000</v>
      </c>
    </row>
    <row r="279" spans="2:9">
      <c r="B279" s="91" t="s">
        <v>23</v>
      </c>
      <c r="C279" s="23"/>
      <c r="D279" s="26">
        <f t="shared" si="45"/>
        <v>78000000</v>
      </c>
      <c r="E279" s="26">
        <f t="shared" si="45"/>
        <v>0</v>
      </c>
      <c r="F279" s="26">
        <f t="shared" si="45"/>
        <v>19500000</v>
      </c>
      <c r="G279" s="26">
        <f t="shared" si="45"/>
        <v>0</v>
      </c>
      <c r="H279" s="26">
        <f t="shared" si="45"/>
        <v>0</v>
      </c>
    </row>
    <row r="280" spans="2:9">
      <c r="B280" s="91" t="s">
        <v>24</v>
      </c>
      <c r="C280" s="23"/>
      <c r="D280" s="26">
        <f t="shared" si="45"/>
        <v>135000000</v>
      </c>
      <c r="E280" s="26">
        <f t="shared" si="45"/>
        <v>0</v>
      </c>
      <c r="F280" s="26">
        <f t="shared" si="45"/>
        <v>0</v>
      </c>
      <c r="G280" s="26">
        <f t="shared" si="45"/>
        <v>0</v>
      </c>
      <c r="H280" s="26">
        <f t="shared" si="45"/>
        <v>0</v>
      </c>
    </row>
    <row r="281" spans="2:9">
      <c r="B281" s="91" t="s">
        <v>25</v>
      </c>
      <c r="C281" s="23"/>
      <c r="D281" s="26">
        <f t="shared" si="45"/>
        <v>54000000</v>
      </c>
      <c r="E281" s="26">
        <f t="shared" si="45"/>
        <v>13500000</v>
      </c>
      <c r="F281" s="26">
        <f t="shared" si="45"/>
        <v>0</v>
      </c>
      <c r="G281" s="26">
        <f t="shared" si="45"/>
        <v>0</v>
      </c>
      <c r="H281" s="26">
        <f t="shared" si="45"/>
        <v>0</v>
      </c>
    </row>
    <row r="282" spans="2:9" ht="13.5" thickBot="1">
      <c r="B282" s="97" t="s">
        <v>43</v>
      </c>
      <c r="C282" s="23"/>
      <c r="D282" s="26">
        <f t="shared" si="45"/>
        <v>52500000</v>
      </c>
      <c r="E282" s="26">
        <f t="shared" si="45"/>
        <v>0</v>
      </c>
      <c r="F282" s="26">
        <f t="shared" si="45"/>
        <v>0</v>
      </c>
      <c r="G282" s="26">
        <f t="shared" si="45"/>
        <v>0</v>
      </c>
      <c r="H282" s="26">
        <f t="shared" si="45"/>
        <v>0</v>
      </c>
    </row>
    <row r="283" spans="2:9" ht="13.5" thickBot="1">
      <c r="C283" s="100" t="s">
        <v>51</v>
      </c>
      <c r="D283" s="101">
        <f>SUM(D277:D282)</f>
        <v>559500000</v>
      </c>
      <c r="E283" s="101">
        <f t="shared" ref="E283:H283" si="46">SUM(E277:E282)</f>
        <v>13500000</v>
      </c>
      <c r="F283" s="101">
        <f t="shared" si="46"/>
        <v>19500000</v>
      </c>
      <c r="G283" s="101">
        <f t="shared" si="46"/>
        <v>22500000</v>
      </c>
      <c r="H283" s="149">
        <f t="shared" si="46"/>
        <v>37500000</v>
      </c>
      <c r="I283" s="147">
        <f>SUM(D283:H283)</f>
        <v>652500000</v>
      </c>
    </row>
    <row r="284" spans="2:9">
      <c r="I284" s="13" t="s">
        <v>142</v>
      </c>
    </row>
    <row r="286" spans="2:9" ht="13.5" thickBot="1">
      <c r="B286" s="13" t="s">
        <v>112</v>
      </c>
    </row>
    <row r="287" spans="2:9">
      <c r="B287" s="65" t="s">
        <v>113</v>
      </c>
      <c r="C287" s="76"/>
      <c r="D287" s="14" t="s">
        <v>114</v>
      </c>
    </row>
    <row r="288" spans="2:9">
      <c r="B288" s="67" t="s">
        <v>115</v>
      </c>
      <c r="C288" s="23"/>
      <c r="D288" s="26">
        <f>C53</f>
        <v>14808000000</v>
      </c>
    </row>
    <row r="289" spans="2:14">
      <c r="B289" s="67" t="s">
        <v>116</v>
      </c>
      <c r="C289" s="23"/>
      <c r="D289" s="14">
        <v>30</v>
      </c>
    </row>
    <row r="290" spans="2:14">
      <c r="B290" s="67" t="s">
        <v>117</v>
      </c>
      <c r="C290" s="23"/>
      <c r="D290" s="26">
        <f>SUM(D288/D289)</f>
        <v>493600000</v>
      </c>
    </row>
    <row r="291" spans="2:14" ht="13.5" thickBot="1">
      <c r="B291" s="157" t="s">
        <v>118</v>
      </c>
      <c r="C291" s="139"/>
      <c r="D291" s="14">
        <v>3</v>
      </c>
    </row>
    <row r="293" spans="2:14" ht="13.5" thickBot="1">
      <c r="B293" s="13" t="s">
        <v>15</v>
      </c>
    </row>
    <row r="294" spans="2:14">
      <c r="C294" s="10" t="s">
        <v>119</v>
      </c>
      <c r="D294" s="11" t="s">
        <v>120</v>
      </c>
      <c r="E294" s="11" t="s">
        <v>121</v>
      </c>
      <c r="F294" s="11" t="s">
        <v>122</v>
      </c>
      <c r="G294" s="11" t="s">
        <v>123</v>
      </c>
      <c r="H294" s="11" t="s">
        <v>124</v>
      </c>
      <c r="I294" s="11" t="s">
        <v>125</v>
      </c>
      <c r="J294" s="11" t="s">
        <v>126</v>
      </c>
      <c r="K294" s="11" t="s">
        <v>127</v>
      </c>
      <c r="L294" s="11" t="s">
        <v>128</v>
      </c>
      <c r="M294" s="11" t="s">
        <v>129</v>
      </c>
      <c r="N294" s="12" t="s">
        <v>130</v>
      </c>
    </row>
    <row r="295" spans="2:14">
      <c r="C295" s="26" t="s">
        <v>131</v>
      </c>
      <c r="D295" s="26">
        <f>D290</f>
        <v>493600000</v>
      </c>
      <c r="E295" s="26">
        <f>D290</f>
        <v>493600000</v>
      </c>
      <c r="F295" s="26">
        <f>D290</f>
        <v>493600000</v>
      </c>
      <c r="G295" s="26"/>
      <c r="H295" s="26"/>
      <c r="I295" s="26"/>
      <c r="J295" s="26"/>
      <c r="K295" s="26"/>
      <c r="L295" s="26"/>
      <c r="M295" s="26"/>
      <c r="N295" s="26"/>
    </row>
    <row r="296" spans="2:14">
      <c r="C296" s="26"/>
      <c r="D296" s="26" t="s">
        <v>131</v>
      </c>
      <c r="E296" s="26">
        <f>D290</f>
        <v>493600000</v>
      </c>
      <c r="F296" s="26">
        <f>D290</f>
        <v>493600000</v>
      </c>
      <c r="G296" s="26">
        <f>D290</f>
        <v>493600000</v>
      </c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/>
      <c r="E297" s="26" t="s">
        <v>131</v>
      </c>
      <c r="F297" s="26">
        <f>D290</f>
        <v>493600000</v>
      </c>
      <c r="G297" s="26">
        <f>D290</f>
        <v>493600000</v>
      </c>
      <c r="H297" s="26">
        <f>D290</f>
        <v>493600000</v>
      </c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/>
      <c r="F298" s="26" t="s">
        <v>131</v>
      </c>
      <c r="G298" s="26">
        <f>D290</f>
        <v>493600000</v>
      </c>
      <c r="H298" s="26">
        <f>D290</f>
        <v>493600000</v>
      </c>
      <c r="I298" s="26">
        <f>D290</f>
        <v>493600000</v>
      </c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/>
      <c r="G299" s="26" t="s">
        <v>131</v>
      </c>
      <c r="H299" s="26">
        <f>D290</f>
        <v>493600000</v>
      </c>
      <c r="I299" s="26">
        <f>D290</f>
        <v>493600000</v>
      </c>
      <c r="J299" s="26">
        <f>D290</f>
        <v>493600000</v>
      </c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/>
      <c r="H300" s="26" t="s">
        <v>131</v>
      </c>
      <c r="I300" s="26">
        <f>D290</f>
        <v>493600000</v>
      </c>
      <c r="J300" s="26">
        <f>D290</f>
        <v>493600000</v>
      </c>
      <c r="K300" s="26">
        <f>D290</f>
        <v>493600000</v>
      </c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/>
      <c r="I301" s="26" t="s">
        <v>131</v>
      </c>
      <c r="J301" s="26">
        <f>D290</f>
        <v>493600000</v>
      </c>
      <c r="K301" s="26">
        <f>D290</f>
        <v>493600000</v>
      </c>
      <c r="L301" s="26">
        <f>D290</f>
        <v>493600000</v>
      </c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/>
      <c r="J302" s="26" t="s">
        <v>131</v>
      </c>
      <c r="K302" s="26">
        <f>D290</f>
        <v>493600000</v>
      </c>
      <c r="L302" s="26">
        <f>D290</f>
        <v>493600000</v>
      </c>
      <c r="M302" s="26">
        <f>D290</f>
        <v>493600000</v>
      </c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/>
      <c r="K303" s="26" t="s">
        <v>131</v>
      </c>
      <c r="L303" s="26">
        <f>D290</f>
        <v>493600000</v>
      </c>
      <c r="M303" s="26">
        <f>D290</f>
        <v>493600000</v>
      </c>
      <c r="N303" s="26">
        <f>D290</f>
        <v>493600000</v>
      </c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/>
      <c r="L304" s="26" t="s">
        <v>131</v>
      </c>
      <c r="M304" s="26">
        <f>D290</f>
        <v>493600000</v>
      </c>
      <c r="N304" s="26">
        <f>D290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 t="s">
        <v>131</v>
      </c>
      <c r="N305" s="26">
        <f>D290</f>
        <v>493600000</v>
      </c>
    </row>
    <row r="306" spans="2:14" ht="13.5" thickBot="1"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 t="s">
        <v>131</v>
      </c>
    </row>
    <row r="307" spans="2:14" ht="13.5" thickBot="1">
      <c r="C307" s="158">
        <f>SUM(C295:C306)</f>
        <v>0</v>
      </c>
      <c r="D307" s="148">
        <f t="shared" ref="D307:N307" si="47">SUM(D295:D306)</f>
        <v>493600000</v>
      </c>
      <c r="E307" s="148">
        <f t="shared" si="47"/>
        <v>987200000</v>
      </c>
      <c r="F307" s="148">
        <f t="shared" si="47"/>
        <v>1480800000</v>
      </c>
      <c r="G307" s="148">
        <f t="shared" si="47"/>
        <v>1480800000</v>
      </c>
      <c r="H307" s="148">
        <f t="shared" si="47"/>
        <v>1480800000</v>
      </c>
      <c r="I307" s="148">
        <f t="shared" si="47"/>
        <v>1480800000</v>
      </c>
      <c r="J307" s="148">
        <f t="shared" si="47"/>
        <v>1480800000</v>
      </c>
      <c r="K307" s="148">
        <f t="shared" si="47"/>
        <v>1480800000</v>
      </c>
      <c r="L307" s="148">
        <f t="shared" si="47"/>
        <v>1480800000</v>
      </c>
      <c r="M307" s="148">
        <f t="shared" si="47"/>
        <v>1480800000</v>
      </c>
      <c r="N307" s="155">
        <f t="shared" si="47"/>
        <v>1480800000</v>
      </c>
    </row>
    <row r="308" spans="2:14" ht="13.5" thickBot="1"/>
    <row r="309" spans="2:14">
      <c r="B309" s="159" t="s">
        <v>145</v>
      </c>
      <c r="C309" s="106">
        <f>E12</f>
        <v>-1738064323.6499999</v>
      </c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 spans="2:14">
      <c r="B310" s="160" t="s">
        <v>144</v>
      </c>
      <c r="C310" s="106">
        <v>12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 ht="13.5" thickBot="1">
      <c r="B311" s="161" t="s">
        <v>146</v>
      </c>
      <c r="C311" s="106">
        <f>C309/C310</f>
        <v>-144838693.63749999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>
      <c r="B313" s="65" t="s">
        <v>132</v>
      </c>
      <c r="C313" s="26">
        <f>C311</f>
        <v>-144838693.63749999</v>
      </c>
      <c r="D313" s="26">
        <f>C311</f>
        <v>-144838693.63749999</v>
      </c>
      <c r="E313" s="26">
        <f>C311</f>
        <v>-144838693.63749999</v>
      </c>
      <c r="F313" s="26">
        <f>C311</f>
        <v>-144838693.63749999</v>
      </c>
      <c r="G313" s="26">
        <f>C311</f>
        <v>-144838693.63749999</v>
      </c>
      <c r="H313" s="26">
        <f>C311</f>
        <v>-144838693.63749999</v>
      </c>
      <c r="I313" s="26">
        <f>C311</f>
        <v>-144838693.63749999</v>
      </c>
      <c r="J313" s="26">
        <f>C311</f>
        <v>-144838693.63749999</v>
      </c>
      <c r="K313" s="26">
        <f>C311</f>
        <v>-144838693.63749999</v>
      </c>
      <c r="L313" s="26">
        <f>C311</f>
        <v>-144838693.63749999</v>
      </c>
      <c r="M313" s="26">
        <f>C311</f>
        <v>-144838693.63749999</v>
      </c>
      <c r="N313" s="26">
        <f>C311</f>
        <v>-144838693.63749999</v>
      </c>
    </row>
    <row r="314" spans="2:14" ht="13.5" thickBot="1">
      <c r="B314" s="157" t="s">
        <v>133</v>
      </c>
      <c r="C314" s="54">
        <f t="shared" ref="C314:N314" si="48">C307+C313</f>
        <v>-144838693.63749999</v>
      </c>
      <c r="D314" s="26">
        <f t="shared" si="48"/>
        <v>348761306.36250001</v>
      </c>
      <c r="E314" s="26">
        <f t="shared" si="48"/>
        <v>842361306.36249995</v>
      </c>
      <c r="F314" s="26">
        <f t="shared" si="48"/>
        <v>1335961306.3625</v>
      </c>
      <c r="G314" s="26">
        <f t="shared" si="48"/>
        <v>1335961306.3625</v>
      </c>
      <c r="H314" s="26">
        <f t="shared" si="48"/>
        <v>1335961306.3625</v>
      </c>
      <c r="I314" s="26">
        <f t="shared" si="48"/>
        <v>1335961306.3625</v>
      </c>
      <c r="J314" s="26">
        <f t="shared" si="48"/>
        <v>1335961306.3625</v>
      </c>
      <c r="K314" s="26">
        <f t="shared" si="48"/>
        <v>1335961306.3625</v>
      </c>
      <c r="L314" s="26">
        <f t="shared" si="48"/>
        <v>1335961306.3625</v>
      </c>
      <c r="M314" s="26">
        <f t="shared" si="48"/>
        <v>1335961306.3625</v>
      </c>
      <c r="N314" s="26">
        <f t="shared" si="48"/>
        <v>1335961306.3625</v>
      </c>
    </row>
    <row r="315" spans="2:14" ht="13.5" thickBot="1"/>
    <row r="316" spans="2:14" ht="13.5" thickBot="1">
      <c r="B316" s="60" t="s">
        <v>112</v>
      </c>
      <c r="C316" s="79"/>
      <c r="D316" s="54">
        <f>MIN(C314:N314)</f>
        <v>-144838693.63749999</v>
      </c>
    </row>
  </sheetData>
  <mergeCells count="31">
    <mergeCell ref="G113:I113"/>
    <mergeCell ref="J113:L113"/>
    <mergeCell ref="M113:O113"/>
    <mergeCell ref="P122:R122"/>
    <mergeCell ref="B122:C122"/>
    <mergeCell ref="D122:F122"/>
    <mergeCell ref="G122:I122"/>
    <mergeCell ref="J122:L122"/>
    <mergeCell ref="M122:O122"/>
    <mergeCell ref="D113:F113"/>
    <mergeCell ref="B57:C57"/>
    <mergeCell ref="B64:C64"/>
    <mergeCell ref="B79:C79"/>
    <mergeCell ref="B71:C71"/>
    <mergeCell ref="B87:C87"/>
    <mergeCell ref="B2:H2"/>
    <mergeCell ref="P95:R95"/>
    <mergeCell ref="P104:R104"/>
    <mergeCell ref="P113:R113"/>
    <mergeCell ref="B131:F134"/>
    <mergeCell ref="G95:I95"/>
    <mergeCell ref="D95:F95"/>
    <mergeCell ref="B95:C95"/>
    <mergeCell ref="M95:O95"/>
    <mergeCell ref="J95:L95"/>
    <mergeCell ref="B104:C104"/>
    <mergeCell ref="D104:F104"/>
    <mergeCell ref="G104:I104"/>
    <mergeCell ref="J104:L104"/>
    <mergeCell ref="M104:O104"/>
    <mergeCell ref="B113:C113"/>
  </mergeCells>
  <pageMargins left="0.7" right="0.7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3"/>
  <sheetViews>
    <sheetView tabSelected="1" topLeftCell="A25" workbookViewId="0">
      <pane ySplit="6780" topLeftCell="A30"/>
      <selection activeCell="D34" sqref="D34"/>
      <selection pane="bottomLeft" activeCell="C34" sqref="C34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8" t="s">
        <v>166</v>
      </c>
      <c r="C1" s="198"/>
      <c r="D1" s="198"/>
      <c r="E1" s="198"/>
      <c r="F1" s="198"/>
      <c r="G1" s="198"/>
      <c r="H1" s="198"/>
    </row>
    <row r="2" spans="2:9">
      <c r="G2" s="13" t="s">
        <v>170</v>
      </c>
      <c r="H2" s="13" t="s">
        <v>0</v>
      </c>
      <c r="I2" s="13">
        <v>0.33161513419999999</v>
      </c>
    </row>
    <row r="3" spans="2:9">
      <c r="H3" s="13" t="s">
        <v>164</v>
      </c>
      <c r="I3" s="13">
        <v>0.75</v>
      </c>
    </row>
    <row r="4" spans="2:9" ht="13.5" thickBot="1">
      <c r="B4" s="55"/>
      <c r="C4" s="55"/>
      <c r="D4" s="55"/>
      <c r="E4" s="55"/>
      <c r="F4" s="55"/>
    </row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C76</f>
        <v>3682917680.4252</v>
      </c>
      <c r="F6" s="115">
        <f t="shared" ref="F6:I6" si="0">D76</f>
        <v>3840247506.6193762</v>
      </c>
      <c r="G6" s="115">
        <f t="shared" si="0"/>
        <v>4004844380.0259256</v>
      </c>
      <c r="H6" s="115">
        <f t="shared" si="0"/>
        <v>4177065417.9362607</v>
      </c>
      <c r="I6" s="115">
        <f t="shared" si="0"/>
        <v>4357286141.1202602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3682917680.4252</v>
      </c>
      <c r="F8" s="117">
        <f>SUM(F6:F7)</f>
        <v>3840247506.6193762</v>
      </c>
      <c r="G8" s="117">
        <f>SUM(G6:G7)</f>
        <v>4004844380.0259256</v>
      </c>
      <c r="H8" s="117">
        <f>SUM(H6:H7)</f>
        <v>4177065417.9362607</v>
      </c>
      <c r="I8" s="118">
        <f>SUM(I6:I7)</f>
        <v>4357286141.1202602</v>
      </c>
    </row>
    <row r="9" spans="2:9" ht="13.5" thickBot="1">
      <c r="B9" s="60" t="s">
        <v>95</v>
      </c>
      <c r="C9" s="61"/>
      <c r="D9" s="169"/>
      <c r="E9" s="170">
        <f>-D237</f>
        <v>-266820000</v>
      </c>
      <c r="F9" s="170">
        <f>-E237</f>
        <v>-273502123.21522999</v>
      </c>
      <c r="G9" s="170">
        <f>-F237</f>
        <v>-281082359.86250663</v>
      </c>
      <c r="H9" s="170">
        <f>-G237</f>
        <v>-289155193.01956642</v>
      </c>
      <c r="I9" s="170">
        <f>-H237</f>
        <v>-329468951.61290324</v>
      </c>
    </row>
    <row r="10" spans="2:9" ht="13.5" thickBot="1">
      <c r="B10" s="60" t="s">
        <v>109</v>
      </c>
      <c r="C10" s="61"/>
      <c r="D10" s="18"/>
      <c r="E10" s="119">
        <f>-D205</f>
        <v>-609572158.22202742</v>
      </c>
      <c r="F10" s="119">
        <f>-E205</f>
        <v>-615702783.75719428</v>
      </c>
      <c r="G10" s="119">
        <f>-F205</f>
        <v>-624391690.17264056</v>
      </c>
      <c r="H10" s="119">
        <f>-G205</f>
        <v>-630590782.97358668</v>
      </c>
      <c r="I10" s="119">
        <f>-H205</f>
        <v>-763260576.59472096</v>
      </c>
    </row>
    <row r="11" spans="2:9" ht="13.5" thickBot="1">
      <c r="B11" s="60" t="s">
        <v>110</v>
      </c>
      <c r="C11" s="61"/>
      <c r="D11" s="19"/>
      <c r="E11" s="120">
        <f>-D189</f>
        <v>-2005737337.2689757</v>
      </c>
      <c r="F11" s="120">
        <f t="shared" ref="F11:I11" si="1">-E189</f>
        <v>-2016497874.0156751</v>
      </c>
      <c r="G11" s="120">
        <f t="shared" si="1"/>
        <v>-2036266403.7268889</v>
      </c>
      <c r="H11" s="120">
        <f t="shared" si="1"/>
        <v>-2045239995.0676484</v>
      </c>
      <c r="I11" s="120">
        <f t="shared" si="1"/>
        <v>-2527495478.4155688</v>
      </c>
    </row>
    <row r="12" spans="2:9" ht="13.5" thickBot="1">
      <c r="B12" s="60" t="s">
        <v>111</v>
      </c>
      <c r="C12" s="61"/>
      <c r="D12" s="19"/>
      <c r="E12" s="120">
        <f>-D197</f>
        <v>-165731295.61913401</v>
      </c>
      <c r="F12" s="120">
        <f t="shared" ref="F12:I12" si="2">-E197</f>
        <v>-172811137.79787195</v>
      </c>
      <c r="G12" s="120">
        <f t="shared" si="2"/>
        <v>-180217997.10116667</v>
      </c>
      <c r="H12" s="120">
        <f t="shared" si="2"/>
        <v>-187967943.80713171</v>
      </c>
      <c r="I12" s="120">
        <f t="shared" si="2"/>
        <v>-196077876.35041171</v>
      </c>
    </row>
    <row r="13" spans="2:9" ht="13.5" thickBot="1">
      <c r="B13" s="162" t="s">
        <v>96</v>
      </c>
      <c r="C13" s="163"/>
      <c r="D13" s="20"/>
      <c r="E13" s="121">
        <f>SUM(E10:E12)</f>
        <v>-2781040791.110137</v>
      </c>
      <c r="F13" s="121">
        <f>SUM(F10:F12)</f>
        <v>-2805011795.5707412</v>
      </c>
      <c r="G13" s="121">
        <f>SUM(G10:G12)</f>
        <v>-2840876091.0006962</v>
      </c>
      <c r="H13" s="121">
        <f>SUM(H10:H12)</f>
        <v>-2863798721.8483667</v>
      </c>
      <c r="I13" s="122">
        <f>SUM(I10:I12)</f>
        <v>-3486833931.3607016</v>
      </c>
    </row>
    <row r="14" spans="2:9" ht="13.5" thickBot="1">
      <c r="B14" s="164" t="s">
        <v>97</v>
      </c>
      <c r="C14" s="165"/>
      <c r="D14" s="166"/>
      <c r="E14" s="167">
        <f>SUM(E8+E13)</f>
        <v>901876889.315063</v>
      </c>
      <c r="F14" s="167">
        <f>SUM(F8+F13)</f>
        <v>1035235711.048635</v>
      </c>
      <c r="G14" s="167">
        <f>SUM(G8+G13)</f>
        <v>1163968289.0252295</v>
      </c>
      <c r="H14" s="167">
        <f>SUM(H8+H13)</f>
        <v>1313266696.087894</v>
      </c>
      <c r="I14" s="168">
        <f>SUM(I8+I13)</f>
        <v>870452209.75955868</v>
      </c>
    </row>
    <row r="15" spans="2:9" ht="13.5" thickBot="1">
      <c r="B15" s="60" t="s">
        <v>98</v>
      </c>
      <c r="C15" s="61"/>
      <c r="D15" s="15"/>
      <c r="E15" s="123">
        <f>-D264</f>
        <v>-197483333.33333331</v>
      </c>
      <c r="F15" s="123">
        <f>-E264</f>
        <v>-202583333.33333331</v>
      </c>
      <c r="G15" s="123">
        <f>-F264</f>
        <v>-209949999.99999997</v>
      </c>
      <c r="H15" s="123">
        <f>-G264</f>
        <v>-218449999.99999997</v>
      </c>
      <c r="I15" s="123">
        <f>-H264</f>
        <v>-232616666.66666663</v>
      </c>
    </row>
    <row r="16" spans="2:9" ht="13.5" thickBot="1">
      <c r="B16" s="60" t="s">
        <v>158</v>
      </c>
      <c r="C16" s="66"/>
      <c r="D16" s="21"/>
      <c r="E16" s="126">
        <f>-$C345</f>
        <v>-161882000</v>
      </c>
      <c r="F16" s="126">
        <f>-$C346</f>
        <v>-133279153.09197694</v>
      </c>
      <c r="G16" s="126">
        <f>-$C347</f>
        <v>-102902929.67565644</v>
      </c>
      <c r="H16" s="126">
        <f>-$C348</f>
        <v>-70643380.407524079</v>
      </c>
      <c r="I16" s="126">
        <f>-$C349</f>
        <v>-36383739.08476752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-I283</f>
        <v>-2606666666.6666665</v>
      </c>
    </row>
    <row r="18" spans="2:9" ht="13.5" thickBot="1">
      <c r="B18" s="164" t="s">
        <v>100</v>
      </c>
      <c r="C18" s="171"/>
      <c r="D18" s="172"/>
      <c r="E18" s="173">
        <f>SUM(E14:E17)</f>
        <v>542511555.98172975</v>
      </c>
      <c r="F18" s="173">
        <f>SUM(F14:F17)</f>
        <v>699373224.62332487</v>
      </c>
      <c r="G18" s="173">
        <f>SUM(G14:G17)</f>
        <v>851115359.34957302</v>
      </c>
      <c r="H18" s="173">
        <f>SUM(H14:H17)</f>
        <v>1024173315.6803699</v>
      </c>
      <c r="I18" s="174">
        <f>SUM(I14:I17)</f>
        <v>-2005214862.6585419</v>
      </c>
    </row>
    <row r="19" spans="2:9" ht="13.5" thickBot="1">
      <c r="B19" s="60" t="s">
        <v>101</v>
      </c>
      <c r="C19" s="61"/>
      <c r="D19" s="21"/>
      <c r="E19" s="126">
        <f>-SUM(E18)*0.17</f>
        <v>-92226964.516894057</v>
      </c>
      <c r="F19" s="126">
        <f>-SUM(F18)*0.17</f>
        <v>-118893448.18596524</v>
      </c>
      <c r="G19" s="126">
        <f>-SUM(G18)*0.17</f>
        <v>-144689611.08942741</v>
      </c>
      <c r="H19" s="126">
        <f>-SUM(H18)*0.17</f>
        <v>-174109463.66566288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450284591.4648357</v>
      </c>
      <c r="F20" s="173">
        <f>SUM(F18:F19)</f>
        <v>580479776.43735957</v>
      </c>
      <c r="G20" s="173">
        <f>SUM(G18:G19)</f>
        <v>706425748.26014566</v>
      </c>
      <c r="H20" s="173">
        <f>SUM(H18:H19)</f>
        <v>850063852.01470697</v>
      </c>
      <c r="I20" s="174">
        <f>SUM(I18:I19)</f>
        <v>-2005214862.6585419</v>
      </c>
    </row>
    <row r="21" spans="2:9" ht="13.5" thickBot="1">
      <c r="B21" s="60" t="s">
        <v>98</v>
      </c>
      <c r="C21" s="61"/>
      <c r="D21" s="18"/>
      <c r="E21" s="128">
        <f>-SUM(E15)</f>
        <v>197483333.33333331</v>
      </c>
      <c r="F21" s="128">
        <f>-SUM(F15)</f>
        <v>202583333.33333331</v>
      </c>
      <c r="G21" s="128">
        <f>-SUM(G15)</f>
        <v>209949999.99999997</v>
      </c>
      <c r="H21" s="128">
        <f>-SUM(H15)</f>
        <v>218449999.99999997</v>
      </c>
      <c r="I21" s="129">
        <f>-SUM(I15)</f>
        <v>232616666.66666663</v>
      </c>
    </row>
    <row r="22" spans="2:9" ht="13.5" thickBot="1">
      <c r="B22" s="60" t="s">
        <v>159</v>
      </c>
      <c r="C22" s="61"/>
      <c r="D22" s="18"/>
      <c r="E22" s="193">
        <f>-E345</f>
        <v>-461336240.45198488</v>
      </c>
      <c r="F22" s="193">
        <f>-E346</f>
        <v>-489939087.36000794</v>
      </c>
      <c r="G22" s="193">
        <f>-E347</f>
        <v>-520315310.77632844</v>
      </c>
      <c r="H22" s="193">
        <f>-E348</f>
        <v>-552574860.04446077</v>
      </c>
      <c r="I22" s="193">
        <f>-E349</f>
        <v>-586834501.3672173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2606666666.6666665</v>
      </c>
    </row>
    <row r="24" spans="2:9" ht="13.5" thickBot="1">
      <c r="B24" s="60" t="s">
        <v>103</v>
      </c>
      <c r="C24" s="61"/>
      <c r="D24" s="19"/>
      <c r="E24" s="130"/>
      <c r="F24" s="120">
        <f>-E294</f>
        <v>-90000000</v>
      </c>
      <c r="G24" s="120">
        <f t="shared" ref="G24:I24" si="3">-F294</f>
        <v>-130000000</v>
      </c>
      <c r="H24" s="120">
        <f t="shared" si="3"/>
        <v>-150000000</v>
      </c>
      <c r="I24" s="120">
        <f t="shared" si="3"/>
        <v>-250000000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I305</f>
        <v>652500000</v>
      </c>
    </row>
    <row r="26" spans="2:9" ht="13.5" thickBot="1">
      <c r="B26" s="60" t="s">
        <v>105</v>
      </c>
      <c r="C26" s="61"/>
      <c r="D26" s="5">
        <f>-D294</f>
        <v>-3730000000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2611000000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D338</f>
        <v>-231753399.25917807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-1119000000</v>
      </c>
      <c r="E29" s="178">
        <f>SUM(E20:E28)</f>
        <v>186431684.34618413</v>
      </c>
      <c r="F29" s="178">
        <f>SUM(F20:F28)</f>
        <v>203124022.41068488</v>
      </c>
      <c r="G29" s="178">
        <f>SUM(G20:G28)</f>
        <v>266060437.48381722</v>
      </c>
      <c r="H29" s="178">
        <f>SUM(H20:H28)</f>
        <v>365938991.9702462</v>
      </c>
      <c r="I29" s="179">
        <f>SUM(I20:I28)</f>
        <v>649733969.3075738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0.44638204574584961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0.12000000013046434</v>
      </c>
      <c r="D32" s="24"/>
      <c r="H32" s="25"/>
      <c r="I32" s="25"/>
    </row>
    <row r="33" spans="2:9" ht="15.75" thickBot="1">
      <c r="B33" s="195" t="s">
        <v>136</v>
      </c>
      <c r="C33" s="106">
        <f>SUM(E29:G29)/-D29</f>
        <v>0.58589467760561764</v>
      </c>
      <c r="D33" t="s">
        <v>11</v>
      </c>
      <c r="E33" s="22"/>
      <c r="F33" s="58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1.3576232692866017</v>
      </c>
      <c r="D34" s="25"/>
      <c r="E34" s="22"/>
      <c r="F34" s="58"/>
      <c r="G34" s="25"/>
      <c r="H34" s="25"/>
      <c r="I34" s="25"/>
    </row>
    <row r="35" spans="2:9">
      <c r="B35" s="22"/>
      <c r="C35" s="210"/>
      <c r="D35" s="24"/>
      <c r="E35" s="22"/>
      <c r="F35" s="58"/>
      <c r="G35" s="25"/>
      <c r="H35" s="25"/>
      <c r="I35" s="25"/>
    </row>
    <row r="36" spans="2:9" ht="13.5" thickBot="1">
      <c r="B36" s="22"/>
      <c r="C36" s="210"/>
      <c r="D36" s="24"/>
      <c r="E36" s="22"/>
      <c r="F36" s="58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D42" s="24"/>
      <c r="E42" s="25"/>
      <c r="F42" s="25"/>
      <c r="G42" s="25"/>
      <c r="H42" s="25"/>
      <c r="I42" s="25"/>
    </row>
    <row r="43" spans="2:9">
      <c r="G43" s="28"/>
    </row>
    <row r="44" spans="2:9" ht="13.5" thickBot="1">
      <c r="B44" s="28" t="s">
        <v>165</v>
      </c>
      <c r="C44" s="28"/>
      <c r="D44" s="28"/>
      <c r="E44" s="28"/>
      <c r="F44" s="28"/>
      <c r="G44" s="28"/>
    </row>
    <row r="45" spans="2:9">
      <c r="B45" s="35" t="s">
        <v>0</v>
      </c>
      <c r="C45" s="36" t="s">
        <v>9</v>
      </c>
      <c r="D45" s="36" t="s">
        <v>10</v>
      </c>
      <c r="E45" s="36" t="s">
        <v>11</v>
      </c>
      <c r="F45" s="36" t="s">
        <v>12</v>
      </c>
      <c r="G45" s="37" t="s">
        <v>13</v>
      </c>
    </row>
    <row r="46" spans="2:9">
      <c r="B46" s="38" t="s">
        <v>5</v>
      </c>
      <c r="C46" s="39">
        <f>C55*$I$2</f>
        <v>746134.05194999999</v>
      </c>
      <c r="D46" s="39">
        <f t="shared" ref="D46:G46" si="4">D55*$I$2</f>
        <v>772248.74376824987</v>
      </c>
      <c r="E46" s="39">
        <f t="shared" si="4"/>
        <v>799277.44980013848</v>
      </c>
      <c r="F46" s="39">
        <f t="shared" si="4"/>
        <v>827252.16054314328</v>
      </c>
      <c r="G46" s="39">
        <f t="shared" si="4"/>
        <v>856205.98616215319</v>
      </c>
    </row>
    <row r="47" spans="2:9">
      <c r="B47" s="38" t="s">
        <v>6</v>
      </c>
      <c r="C47" s="39">
        <f t="shared" ref="C47:G49" si="5">C56*$I$2</f>
        <v>895360.86233999999</v>
      </c>
      <c r="D47" s="39">
        <f t="shared" si="5"/>
        <v>917744.88389849989</v>
      </c>
      <c r="E47" s="39">
        <f t="shared" si="5"/>
        <v>940688.50599596219</v>
      </c>
      <c r="F47" s="39">
        <f t="shared" si="5"/>
        <v>964205.71864586126</v>
      </c>
      <c r="G47" s="39">
        <f t="shared" si="5"/>
        <v>988310.8616120076</v>
      </c>
    </row>
    <row r="48" spans="2:9">
      <c r="B48" s="38" t="s">
        <v>7</v>
      </c>
      <c r="C48" s="39">
        <f t="shared" si="5"/>
        <v>1343041.29351</v>
      </c>
      <c r="D48" s="39">
        <f t="shared" si="5"/>
        <v>1403478.1517179499</v>
      </c>
      <c r="E48" s="39">
        <f t="shared" si="5"/>
        <v>1466634.6685452578</v>
      </c>
      <c r="F48" s="39">
        <f t="shared" si="5"/>
        <v>1532633.2286297942</v>
      </c>
      <c r="G48" s="39">
        <f t="shared" si="5"/>
        <v>1601601.7239181348</v>
      </c>
    </row>
    <row r="49" spans="2:7">
      <c r="B49" s="38" t="s">
        <v>8</v>
      </c>
      <c r="C49" s="39">
        <f t="shared" si="5"/>
        <v>835670.13818400004</v>
      </c>
      <c r="D49" s="39">
        <f t="shared" si="5"/>
        <v>885810.34647503996</v>
      </c>
      <c r="E49" s="39">
        <f t="shared" si="5"/>
        <v>938958.96726354235</v>
      </c>
      <c r="F49" s="39">
        <f t="shared" si="5"/>
        <v>995296.50529935502</v>
      </c>
      <c r="G49" s="39">
        <f t="shared" si="5"/>
        <v>1055014.2956173166</v>
      </c>
    </row>
    <row r="50" spans="2:7" ht="13.5" thickBot="1">
      <c r="B50" s="41" t="s">
        <v>14</v>
      </c>
      <c r="C50" s="42">
        <f>SUM(C46:C49)</f>
        <v>3820206.3459839998</v>
      </c>
      <c r="D50" s="42">
        <f t="shared" ref="D50:F50" si="6">SUM(D46:D49)</f>
        <v>3979282.1258597397</v>
      </c>
      <c r="E50" s="42">
        <f t="shared" si="6"/>
        <v>4145559.5916049005</v>
      </c>
      <c r="F50" s="42">
        <f t="shared" si="6"/>
        <v>4319387.613118154</v>
      </c>
      <c r="G50" s="43">
        <f>SUM(G46:G49)</f>
        <v>4501132.8673096122</v>
      </c>
    </row>
    <row r="51" spans="2:7">
      <c r="B51" s="28"/>
      <c r="C51" s="28"/>
      <c r="D51" s="28"/>
      <c r="E51" s="28"/>
      <c r="F51" s="28"/>
      <c r="G51" s="28"/>
    </row>
    <row r="52" spans="2:7">
      <c r="B52" s="28"/>
      <c r="C52" s="28"/>
      <c r="D52" s="28"/>
      <c r="E52" s="28"/>
      <c r="F52" s="28"/>
      <c r="G52" s="28"/>
    </row>
    <row r="53" spans="2:7" ht="13.5" thickBot="1">
      <c r="B53" s="28" t="s">
        <v>165</v>
      </c>
      <c r="C53" s="28"/>
      <c r="D53" s="28"/>
      <c r="E53" s="28"/>
      <c r="F53" s="28"/>
      <c r="G53" s="28"/>
    </row>
    <row r="54" spans="2:7">
      <c r="B54" s="35" t="s">
        <v>0</v>
      </c>
      <c r="C54" s="36" t="s">
        <v>9</v>
      </c>
      <c r="D54" s="36" t="s">
        <v>10</v>
      </c>
      <c r="E54" s="36" t="s">
        <v>11</v>
      </c>
      <c r="F54" s="36" t="s">
        <v>12</v>
      </c>
      <c r="G54" s="37" t="s">
        <v>13</v>
      </c>
    </row>
    <row r="55" spans="2:7">
      <c r="B55" s="38" t="s">
        <v>5</v>
      </c>
      <c r="C55" s="39">
        <f>C63*$I$3</f>
        <v>2250000</v>
      </c>
      <c r="D55" s="39">
        <f t="shared" ref="D55:G55" si="7">D63*$I$3</f>
        <v>2328749.9999999995</v>
      </c>
      <c r="E55" s="39">
        <f t="shared" si="7"/>
        <v>2410256.2499999991</v>
      </c>
      <c r="F55" s="39">
        <f t="shared" si="7"/>
        <v>2494615.2187499991</v>
      </c>
      <c r="G55" s="39">
        <f t="shared" si="7"/>
        <v>2581926.7514062487</v>
      </c>
    </row>
    <row r="56" spans="2:7">
      <c r="B56" s="38" t="s">
        <v>6</v>
      </c>
      <c r="C56" s="39">
        <f t="shared" ref="C56:G58" si="8">C64*$I$3</f>
        <v>2700000</v>
      </c>
      <c r="D56" s="39">
        <f t="shared" si="8"/>
        <v>2767499.9999999995</v>
      </c>
      <c r="E56" s="39">
        <f t="shared" si="8"/>
        <v>2836687.4999999991</v>
      </c>
      <c r="F56" s="39">
        <f t="shared" si="8"/>
        <v>2907604.6874999991</v>
      </c>
      <c r="G56" s="39">
        <f t="shared" si="8"/>
        <v>2980294.8046874986</v>
      </c>
    </row>
    <row r="57" spans="2:7">
      <c r="B57" s="38" t="s">
        <v>7</v>
      </c>
      <c r="C57" s="39">
        <f t="shared" si="8"/>
        <v>4050000</v>
      </c>
      <c r="D57" s="39">
        <f t="shared" si="8"/>
        <v>4232250</v>
      </c>
      <c r="E57" s="39">
        <f t="shared" si="8"/>
        <v>4422701.25</v>
      </c>
      <c r="F57" s="39">
        <f t="shared" si="8"/>
        <v>4621722.8062499994</v>
      </c>
      <c r="G57" s="39">
        <f t="shared" si="8"/>
        <v>4829700.3325312492</v>
      </c>
    </row>
    <row r="58" spans="2:7">
      <c r="B58" s="38" t="s">
        <v>8</v>
      </c>
      <c r="C58" s="39">
        <f t="shared" si="8"/>
        <v>2520000</v>
      </c>
      <c r="D58" s="39">
        <f t="shared" si="8"/>
        <v>2671200</v>
      </c>
      <c r="E58" s="39">
        <f t="shared" si="8"/>
        <v>2831472</v>
      </c>
      <c r="F58" s="39">
        <f t="shared" si="8"/>
        <v>3001360.3200000003</v>
      </c>
      <c r="G58" s="39">
        <f t="shared" si="8"/>
        <v>3181441.9392000008</v>
      </c>
    </row>
    <row r="59" spans="2:7" ht="13.5" thickBot="1">
      <c r="B59" s="41" t="s">
        <v>14</v>
      </c>
      <c r="C59" s="42">
        <f>SUM(C55:C58)</f>
        <v>11520000</v>
      </c>
      <c r="D59" s="42">
        <f t="shared" ref="D59:F59" si="9">SUM(D55:D58)</f>
        <v>11999700</v>
      </c>
      <c r="E59" s="42">
        <f t="shared" si="9"/>
        <v>12501116.999999998</v>
      </c>
      <c r="F59" s="42">
        <f t="shared" si="9"/>
        <v>13025303.032499999</v>
      </c>
      <c r="G59" s="43">
        <f>SUM(G55:G58)</f>
        <v>13573363.827824997</v>
      </c>
    </row>
    <row r="60" spans="2:7">
      <c r="B60" s="28"/>
      <c r="C60" s="28"/>
      <c r="D60" s="28"/>
      <c r="E60" s="28"/>
      <c r="F60" s="28"/>
      <c r="G60" s="28"/>
    </row>
    <row r="61" spans="2:7" ht="13.5" thickBot="1">
      <c r="B61" s="28" t="s">
        <v>17</v>
      </c>
      <c r="C61" s="28"/>
      <c r="D61" s="28"/>
      <c r="E61" s="28"/>
      <c r="F61" s="28"/>
      <c r="G61" s="28"/>
    </row>
    <row r="62" spans="2:7">
      <c r="B62" s="35" t="s">
        <v>0</v>
      </c>
      <c r="C62" s="36" t="s">
        <v>9</v>
      </c>
      <c r="D62" s="36" t="s">
        <v>10</v>
      </c>
      <c r="E62" s="36" t="s">
        <v>11</v>
      </c>
      <c r="F62" s="36" t="s">
        <v>12</v>
      </c>
      <c r="G62" s="37" t="s">
        <v>13</v>
      </c>
    </row>
    <row r="63" spans="2:7">
      <c r="B63" s="38" t="s">
        <v>5</v>
      </c>
      <c r="C63" s="39">
        <f>C38*D38</f>
        <v>3000000</v>
      </c>
      <c r="D63" s="39">
        <f>C63*(1+($E38/100))</f>
        <v>3104999.9999999995</v>
      </c>
      <c r="E63" s="39">
        <f>D63*(1+($E38/100))</f>
        <v>3213674.9999999991</v>
      </c>
      <c r="F63" s="39">
        <f>E63*(1+($E38/100))</f>
        <v>3326153.6249999986</v>
      </c>
      <c r="G63" s="39">
        <f>F63*(1+($E38/100))</f>
        <v>3442569.0018749982</v>
      </c>
    </row>
    <row r="64" spans="2:7">
      <c r="B64" s="38" t="s">
        <v>6</v>
      </c>
      <c r="C64" s="39">
        <f>C39*D39</f>
        <v>3600000</v>
      </c>
      <c r="D64" s="39">
        <f>C64*(1+($E39/100))</f>
        <v>3689999.9999999995</v>
      </c>
      <c r="E64" s="39">
        <f>D64*(1+($E39/100))</f>
        <v>3782249.9999999991</v>
      </c>
      <c r="F64" s="39">
        <f>E64*(1+($E39/100))</f>
        <v>3876806.2499999986</v>
      </c>
      <c r="G64" s="39">
        <f>F64*(1+($E39/100))</f>
        <v>3973726.4062499981</v>
      </c>
    </row>
    <row r="65" spans="2:7">
      <c r="B65" s="38" t="s">
        <v>7</v>
      </c>
      <c r="C65" s="39">
        <f>C40*D40</f>
        <v>5400000</v>
      </c>
      <c r="D65" s="39">
        <f>C65*(1+($E40/100))</f>
        <v>5643000</v>
      </c>
      <c r="E65" s="39">
        <f>D65*(1+($E40/100))</f>
        <v>5896935</v>
      </c>
      <c r="F65" s="39">
        <f>E65*(1+($E40/100))</f>
        <v>6162297.0749999993</v>
      </c>
      <c r="G65" s="39">
        <f>F65*(1+($E40/100))</f>
        <v>6439600.4433749989</v>
      </c>
    </row>
    <row r="66" spans="2:7">
      <c r="B66" s="38" t="s">
        <v>8</v>
      </c>
      <c r="C66" s="39">
        <f>C41*D41</f>
        <v>3360000</v>
      </c>
      <c r="D66" s="39">
        <f>C66*(1+($E41/100))</f>
        <v>3561600</v>
      </c>
      <c r="E66" s="39">
        <f>D66*(1+($E41/100))</f>
        <v>3775296</v>
      </c>
      <c r="F66" s="39">
        <f>E66*(1+($E41/100))</f>
        <v>4001813.7600000002</v>
      </c>
      <c r="G66" s="39">
        <f>F66*(1+($E41/100))</f>
        <v>4241922.5856000008</v>
      </c>
    </row>
    <row r="67" spans="2:7" ht="13.5" thickBot="1">
      <c r="B67" s="41" t="s">
        <v>14</v>
      </c>
      <c r="C67" s="42">
        <f>SUM(C63:C66)</f>
        <v>15360000</v>
      </c>
      <c r="D67" s="42">
        <f t="shared" ref="D67:F67" si="10">SUM(D63:D66)</f>
        <v>15999600</v>
      </c>
      <c r="E67" s="42">
        <f t="shared" si="10"/>
        <v>16668155.999999998</v>
      </c>
      <c r="F67" s="42">
        <f t="shared" si="10"/>
        <v>17367070.709999997</v>
      </c>
      <c r="G67" s="43">
        <f>SUM(G63:G66)</f>
        <v>18097818.437099997</v>
      </c>
    </row>
    <row r="68" spans="2:7">
      <c r="B68" s="28"/>
      <c r="C68" s="28"/>
      <c r="D68" s="28"/>
      <c r="E68" s="28"/>
      <c r="F68" s="28"/>
      <c r="G68" s="28"/>
    </row>
    <row r="69" spans="2:7">
      <c r="B69" s="28"/>
      <c r="C69" s="28"/>
      <c r="D69" s="28"/>
      <c r="E69" s="28"/>
      <c r="F69" s="28"/>
      <c r="G69" s="28"/>
    </row>
    <row r="70" spans="2:7" ht="13.5" thickBot="1">
      <c r="B70" s="28" t="s">
        <v>19</v>
      </c>
      <c r="C70" s="28"/>
      <c r="D70" s="28"/>
      <c r="E70" s="28"/>
      <c r="F70" s="28"/>
      <c r="G70" s="28"/>
    </row>
    <row r="71" spans="2:7">
      <c r="B71" s="44" t="s">
        <v>15</v>
      </c>
      <c r="C71" s="29" t="s">
        <v>9</v>
      </c>
      <c r="D71" s="29" t="s">
        <v>10</v>
      </c>
      <c r="E71" s="29" t="s">
        <v>11</v>
      </c>
      <c r="F71" s="29" t="s">
        <v>12</v>
      </c>
      <c r="G71" s="30" t="s">
        <v>13</v>
      </c>
    </row>
    <row r="72" spans="2:7">
      <c r="B72" s="45" t="s">
        <v>5</v>
      </c>
      <c r="C72" s="26">
        <f>C46*$F38</f>
        <v>634213944.15750003</v>
      </c>
      <c r="D72" s="26">
        <f>D46*$F38</f>
        <v>656411432.20301235</v>
      </c>
      <c r="E72" s="26">
        <f>E46*$F38</f>
        <v>679385832.3301177</v>
      </c>
      <c r="F72" s="26">
        <f>F46*$F38</f>
        <v>703164336.46167183</v>
      </c>
      <c r="G72" s="46">
        <f>G46*$F38</f>
        <v>727775088.23783016</v>
      </c>
    </row>
    <row r="73" spans="2:7">
      <c r="B73" s="45" t="s">
        <v>6</v>
      </c>
      <c r="C73" s="26">
        <f>C47*$F39</f>
        <v>761056732.98899996</v>
      </c>
      <c r="D73" s="26">
        <f>D47*$F39</f>
        <v>780083151.31372488</v>
      </c>
      <c r="E73" s="26">
        <f>E47*$F39</f>
        <v>799585230.09656787</v>
      </c>
      <c r="F73" s="26">
        <f>F47*$F39</f>
        <v>819574860.8489821</v>
      </c>
      <c r="G73" s="46">
        <f>G47*$F39</f>
        <v>840064232.37020648</v>
      </c>
    </row>
    <row r="74" spans="2:7">
      <c r="B74" s="45" t="s">
        <v>7</v>
      </c>
      <c r="C74" s="26">
        <f>C48*$F40</f>
        <v>1410193358.1854999</v>
      </c>
      <c r="D74" s="26">
        <f>D48*$F40</f>
        <v>1473652059.3038473</v>
      </c>
      <c r="E74" s="26">
        <f>E48*$F40</f>
        <v>1539966401.9725206</v>
      </c>
      <c r="F74" s="26">
        <f>F48*$F40</f>
        <v>1609264890.0612838</v>
      </c>
      <c r="G74" s="46">
        <f>G48*$F40</f>
        <v>1681681810.1140416</v>
      </c>
    </row>
    <row r="75" spans="2:7">
      <c r="B75" s="45" t="s">
        <v>8</v>
      </c>
      <c r="C75" s="26">
        <f>C49*$F41</f>
        <v>877453645.09320009</v>
      </c>
      <c r="D75" s="26">
        <f>D49*$F41</f>
        <v>930100863.798792</v>
      </c>
      <c r="E75" s="26">
        <f>E49*$F41</f>
        <v>985906915.62671947</v>
      </c>
      <c r="F75" s="26">
        <f>F49*$F41</f>
        <v>1045061330.5643228</v>
      </c>
      <c r="G75" s="46">
        <f>G49*$F41</f>
        <v>1107765010.3981824</v>
      </c>
    </row>
    <row r="76" spans="2:7" ht="13.5" thickBot="1">
      <c r="B76" s="47" t="s">
        <v>16</v>
      </c>
      <c r="C76" s="48">
        <f>SUM(C72:C75)</f>
        <v>3682917680.4252</v>
      </c>
      <c r="D76" s="48">
        <f t="shared" ref="D76:G76" si="11">SUM(D72:D75)</f>
        <v>3840247506.6193762</v>
      </c>
      <c r="E76" s="48">
        <f t="shared" si="11"/>
        <v>4004844380.0259256</v>
      </c>
      <c r="F76" s="48">
        <f t="shared" si="11"/>
        <v>4177065417.9362607</v>
      </c>
      <c r="G76" s="49">
        <f t="shared" si="11"/>
        <v>4357286141.1202602</v>
      </c>
    </row>
    <row r="78" spans="2:7">
      <c r="B78" s="50" t="s">
        <v>20</v>
      </c>
    </row>
    <row r="79" spans="2:7" ht="13.5" thickBot="1"/>
    <row r="80" spans="2:7" ht="13.5" thickBot="1">
      <c r="B80" s="206" t="s">
        <v>21</v>
      </c>
      <c r="C80" s="207"/>
    </row>
    <row r="81" spans="2:8">
      <c r="B81" s="51" t="s">
        <v>26</v>
      </c>
      <c r="C81" s="51" t="s">
        <v>27</v>
      </c>
      <c r="D81" s="14" t="s">
        <v>28</v>
      </c>
      <c r="E81" s="14" t="s">
        <v>29</v>
      </c>
      <c r="F81" s="14" t="s">
        <v>30</v>
      </c>
      <c r="G81" s="14" t="s">
        <v>31</v>
      </c>
      <c r="H81" s="52" t="s">
        <v>32</v>
      </c>
    </row>
    <row r="82" spans="2:8">
      <c r="B82" s="53" t="s">
        <v>5</v>
      </c>
      <c r="C82" s="26">
        <v>3800000</v>
      </c>
      <c r="D82" s="26">
        <v>85</v>
      </c>
      <c r="E82" s="26">
        <f>C82*(D82/100)</f>
        <v>3230000</v>
      </c>
      <c r="F82" s="26">
        <f>E82-(E82*0.035)</f>
        <v>3116950</v>
      </c>
      <c r="G82" s="26">
        <f>F82-(F82*0.021)</f>
        <v>3051494.05</v>
      </c>
      <c r="H82" s="54">
        <f>G82</f>
        <v>3051494.05</v>
      </c>
    </row>
    <row r="83" spans="2:8">
      <c r="B83" s="53" t="s">
        <v>6</v>
      </c>
      <c r="C83" s="26">
        <v>3800000</v>
      </c>
      <c r="D83" s="26">
        <v>87</v>
      </c>
      <c r="E83" s="26">
        <f t="shared" ref="E83:E85" si="12">C83*(D83/100)</f>
        <v>3306000</v>
      </c>
      <c r="F83" s="26">
        <f t="shared" ref="F83:F85" si="13">E83-(E83*0.035)</f>
        <v>3190290</v>
      </c>
      <c r="G83" s="26">
        <f t="shared" ref="G83:G85" si="14">F83-(F83*0.021)</f>
        <v>3123293.91</v>
      </c>
      <c r="H83" s="54">
        <f t="shared" ref="H83:H85" si="15">G83</f>
        <v>3123293.91</v>
      </c>
    </row>
    <row r="84" spans="2:8">
      <c r="B84" s="53" t="s">
        <v>7</v>
      </c>
      <c r="C84" s="26">
        <v>3800000</v>
      </c>
      <c r="D84" s="26">
        <v>83</v>
      </c>
      <c r="E84" s="26">
        <f t="shared" si="12"/>
        <v>3154000</v>
      </c>
      <c r="F84" s="26">
        <f t="shared" si="13"/>
        <v>3043610</v>
      </c>
      <c r="G84" s="26">
        <f t="shared" si="14"/>
        <v>2979694.19</v>
      </c>
      <c r="H84" s="54">
        <f t="shared" si="15"/>
        <v>2979694.19</v>
      </c>
    </row>
    <row r="85" spans="2:8">
      <c r="B85" s="53" t="s">
        <v>8</v>
      </c>
      <c r="C85" s="26">
        <v>3800000</v>
      </c>
      <c r="D85" s="26">
        <v>89</v>
      </c>
      <c r="E85" s="26">
        <f t="shared" si="12"/>
        <v>3382000</v>
      </c>
      <c r="F85" s="26">
        <f t="shared" si="13"/>
        <v>3263630</v>
      </c>
      <c r="G85" s="26">
        <f t="shared" si="14"/>
        <v>3195093.77</v>
      </c>
      <c r="H85" s="54">
        <f t="shared" si="15"/>
        <v>3195093.77</v>
      </c>
    </row>
    <row r="86" spans="2:8" ht="13.5" thickBot="1">
      <c r="B86" s="23"/>
      <c r="C86" s="55"/>
      <c r="H86" s="56"/>
    </row>
    <row r="87" spans="2:8" ht="13.5" thickBot="1">
      <c r="B87" s="206" t="s">
        <v>22</v>
      </c>
      <c r="C87" s="207"/>
      <c r="H87" s="56"/>
    </row>
    <row r="88" spans="2:8">
      <c r="B88" s="51" t="s">
        <v>26</v>
      </c>
      <c r="C88" s="51" t="s">
        <v>27</v>
      </c>
      <c r="D88" s="14" t="s">
        <v>28</v>
      </c>
      <c r="E88" s="14" t="s">
        <v>29</v>
      </c>
      <c r="F88" s="14" t="s">
        <v>30</v>
      </c>
      <c r="G88" s="14" t="s">
        <v>31</v>
      </c>
      <c r="H88" s="52" t="s">
        <v>32</v>
      </c>
    </row>
    <row r="89" spans="2:8">
      <c r="B89" s="53" t="s">
        <v>5</v>
      </c>
      <c r="C89" s="26">
        <v>3950000</v>
      </c>
      <c r="D89" s="26">
        <v>85</v>
      </c>
      <c r="E89" s="26">
        <f>C89*(D89/100)</f>
        <v>3357500</v>
      </c>
      <c r="F89" s="26">
        <f>E89-(E89*0.035)</f>
        <v>3239987.5</v>
      </c>
      <c r="G89" s="26">
        <f>F89-(F89*0.021)</f>
        <v>3171947.7625000002</v>
      </c>
      <c r="H89" s="54">
        <f>G89</f>
        <v>3171947.7625000002</v>
      </c>
    </row>
    <row r="90" spans="2:8">
      <c r="B90" s="53" t="s">
        <v>6</v>
      </c>
      <c r="C90" s="26">
        <v>3950000</v>
      </c>
      <c r="D90" s="26">
        <v>87</v>
      </c>
      <c r="E90" s="26">
        <f t="shared" ref="E90:E92" si="16">C90*(D90/100)</f>
        <v>3436500</v>
      </c>
      <c r="F90" s="26">
        <f t="shared" ref="F90:F92" si="17">E90-(E90*0.035)</f>
        <v>3316222.5</v>
      </c>
      <c r="G90" s="26">
        <f t="shared" ref="G90:G92" si="18">F90-(F90*0.021)</f>
        <v>3246581.8275000001</v>
      </c>
      <c r="H90" s="54">
        <f t="shared" ref="H90:H92" si="19">G90</f>
        <v>3246581.8275000001</v>
      </c>
    </row>
    <row r="91" spans="2:8">
      <c r="B91" s="53" t="s">
        <v>7</v>
      </c>
      <c r="C91" s="26">
        <v>3950000</v>
      </c>
      <c r="D91" s="26">
        <v>83</v>
      </c>
      <c r="E91" s="26">
        <f t="shared" si="16"/>
        <v>3278500</v>
      </c>
      <c r="F91" s="26">
        <f t="shared" si="17"/>
        <v>3163752.5</v>
      </c>
      <c r="G91" s="26">
        <f t="shared" si="18"/>
        <v>3097313.6974999998</v>
      </c>
      <c r="H91" s="54">
        <f t="shared" si="19"/>
        <v>3097313.6974999998</v>
      </c>
    </row>
    <row r="92" spans="2:8">
      <c r="B92" s="53" t="s">
        <v>8</v>
      </c>
      <c r="C92" s="26">
        <v>3950000</v>
      </c>
      <c r="D92" s="26">
        <v>89</v>
      </c>
      <c r="E92" s="26">
        <f t="shared" si="16"/>
        <v>3515500</v>
      </c>
      <c r="F92" s="26">
        <f t="shared" si="17"/>
        <v>3392457.5</v>
      </c>
      <c r="G92" s="26">
        <f t="shared" si="18"/>
        <v>3321215.8925000001</v>
      </c>
      <c r="H92" s="54">
        <f t="shared" si="19"/>
        <v>3321215.8925000001</v>
      </c>
    </row>
    <row r="93" spans="2:8" ht="13.5" thickBot="1">
      <c r="B93" s="57"/>
      <c r="C93" s="58"/>
      <c r="D93" s="58"/>
      <c r="E93" s="58"/>
      <c r="F93" s="58"/>
      <c r="G93" s="58"/>
      <c r="H93" s="59"/>
    </row>
    <row r="94" spans="2:8" ht="13.5" thickBot="1">
      <c r="B94" s="206" t="s">
        <v>23</v>
      </c>
      <c r="C94" s="207"/>
      <c r="H94" s="56"/>
    </row>
    <row r="95" spans="2:8">
      <c r="B95" s="51" t="s">
        <v>26</v>
      </c>
      <c r="C95" s="51" t="s">
        <v>27</v>
      </c>
      <c r="D95" s="14" t="s">
        <v>28</v>
      </c>
      <c r="E95" s="14" t="s">
        <v>29</v>
      </c>
      <c r="F95" s="14" t="s">
        <v>30</v>
      </c>
      <c r="G95" s="14" t="s">
        <v>31</v>
      </c>
      <c r="H95" s="52" t="s">
        <v>32</v>
      </c>
    </row>
    <row r="96" spans="2:8">
      <c r="B96" s="53" t="s">
        <v>5</v>
      </c>
      <c r="C96" s="26">
        <v>3600000</v>
      </c>
      <c r="D96" s="26">
        <v>85</v>
      </c>
      <c r="E96" s="26">
        <f>C96*(D96/100)</f>
        <v>3060000</v>
      </c>
      <c r="F96" s="26">
        <f>E96-(E96*0.035)</f>
        <v>2952900</v>
      </c>
      <c r="G96" s="26">
        <f>F96-(F96*0.021)</f>
        <v>2890889.1</v>
      </c>
      <c r="H96" s="54">
        <f>G96</f>
        <v>2890889.1</v>
      </c>
    </row>
    <row r="97" spans="2:8">
      <c r="B97" s="53" t="s">
        <v>6</v>
      </c>
      <c r="C97" s="26">
        <v>3600000</v>
      </c>
      <c r="D97" s="26">
        <v>87</v>
      </c>
      <c r="E97" s="26">
        <f t="shared" ref="E97:E99" si="20">C97*(D97/100)</f>
        <v>3132000</v>
      </c>
      <c r="F97" s="26">
        <f t="shared" ref="F97:F99" si="21">E97-(E97*0.035)</f>
        <v>3022380</v>
      </c>
      <c r="G97" s="26">
        <f t="shared" ref="G97:G99" si="22">F97-(F97*0.021)</f>
        <v>2958910.02</v>
      </c>
      <c r="H97" s="54">
        <f t="shared" ref="H97:H99" si="23">G97</f>
        <v>2958910.02</v>
      </c>
    </row>
    <row r="98" spans="2:8">
      <c r="B98" s="53" t="s">
        <v>7</v>
      </c>
      <c r="C98" s="26">
        <v>3600000</v>
      </c>
      <c r="D98" s="26">
        <v>83</v>
      </c>
      <c r="E98" s="26">
        <f t="shared" si="20"/>
        <v>2988000</v>
      </c>
      <c r="F98" s="26">
        <f t="shared" si="21"/>
        <v>2883420</v>
      </c>
      <c r="G98" s="26">
        <f t="shared" si="22"/>
        <v>2822868.18</v>
      </c>
      <c r="H98" s="54">
        <f t="shared" si="23"/>
        <v>2822868.18</v>
      </c>
    </row>
    <row r="99" spans="2:8">
      <c r="B99" s="53" t="s">
        <v>8</v>
      </c>
      <c r="C99" s="26">
        <v>3600000</v>
      </c>
      <c r="D99" s="26">
        <v>89</v>
      </c>
      <c r="E99" s="26">
        <f t="shared" si="20"/>
        <v>3204000</v>
      </c>
      <c r="F99" s="26">
        <f t="shared" si="21"/>
        <v>3091860</v>
      </c>
      <c r="G99" s="26">
        <f t="shared" si="22"/>
        <v>3026930.94</v>
      </c>
      <c r="H99" s="54">
        <f t="shared" si="23"/>
        <v>3026930.94</v>
      </c>
    </row>
    <row r="100" spans="2:8">
      <c r="H100" s="56"/>
    </row>
    <row r="101" spans="2:8" ht="13.5" thickBot="1">
      <c r="H101" s="56"/>
    </row>
    <row r="102" spans="2:8" ht="13.5" thickBot="1">
      <c r="B102" s="206" t="s">
        <v>24</v>
      </c>
      <c r="C102" s="207"/>
      <c r="H102" s="56"/>
    </row>
    <row r="103" spans="2:8">
      <c r="B103" s="51" t="s">
        <v>26</v>
      </c>
      <c r="C103" s="51" t="s">
        <v>27</v>
      </c>
      <c r="D103" s="14" t="s">
        <v>28</v>
      </c>
      <c r="E103" s="14" t="s">
        <v>29</v>
      </c>
      <c r="F103" s="14" t="s">
        <v>30</v>
      </c>
      <c r="G103" s="14" t="s">
        <v>31</v>
      </c>
      <c r="H103" s="52" t="s">
        <v>32</v>
      </c>
    </row>
    <row r="104" spans="2:8">
      <c r="B104" s="53" t="s">
        <v>5</v>
      </c>
      <c r="C104" s="26">
        <v>3250000</v>
      </c>
      <c r="D104" s="26">
        <v>85</v>
      </c>
      <c r="E104" s="26">
        <f>C104*(D104/100)</f>
        <v>2762500</v>
      </c>
      <c r="F104" s="26">
        <f>E104-(E104*0.035)</f>
        <v>2665812.5</v>
      </c>
      <c r="G104" s="26">
        <f>F104-(F104*0.021)</f>
        <v>2609830.4375</v>
      </c>
      <c r="H104" s="54">
        <f>G104</f>
        <v>2609830.4375</v>
      </c>
    </row>
    <row r="105" spans="2:8">
      <c r="B105" s="53" t="s">
        <v>6</v>
      </c>
      <c r="C105" s="26">
        <v>3250000</v>
      </c>
      <c r="D105" s="26">
        <v>87</v>
      </c>
      <c r="E105" s="26">
        <f t="shared" ref="E105:E107" si="24">C105*(D105/100)</f>
        <v>2827500</v>
      </c>
      <c r="F105" s="26">
        <f t="shared" ref="F105:F107" si="25">E105-(E105*0.035)</f>
        <v>2728537.5</v>
      </c>
      <c r="G105" s="26">
        <f t="shared" ref="G105:G107" si="26">F105-(F105*0.021)</f>
        <v>2671238.2124999999</v>
      </c>
      <c r="H105" s="54">
        <f t="shared" ref="H105:H107" si="27">G105</f>
        <v>2671238.2124999999</v>
      </c>
    </row>
    <row r="106" spans="2:8">
      <c r="B106" s="53" t="s">
        <v>7</v>
      </c>
      <c r="C106" s="26">
        <v>3250000</v>
      </c>
      <c r="D106" s="26">
        <v>83</v>
      </c>
      <c r="E106" s="26">
        <f t="shared" si="24"/>
        <v>2697500</v>
      </c>
      <c r="F106" s="26">
        <f t="shared" si="25"/>
        <v>2603087.5</v>
      </c>
      <c r="G106" s="26">
        <f t="shared" si="26"/>
        <v>2548422.6625000001</v>
      </c>
      <c r="H106" s="54">
        <f t="shared" si="27"/>
        <v>2548422.6625000001</v>
      </c>
    </row>
    <row r="107" spans="2:8">
      <c r="B107" s="53" t="s">
        <v>8</v>
      </c>
      <c r="C107" s="26">
        <v>3250000</v>
      </c>
      <c r="D107" s="26">
        <v>89</v>
      </c>
      <c r="E107" s="26">
        <f t="shared" si="24"/>
        <v>2892500</v>
      </c>
      <c r="F107" s="26">
        <f t="shared" si="25"/>
        <v>2791262.5</v>
      </c>
      <c r="G107" s="26">
        <f t="shared" si="26"/>
        <v>2732645.9874999998</v>
      </c>
      <c r="H107" s="54">
        <f t="shared" si="27"/>
        <v>2732645.9874999998</v>
      </c>
    </row>
    <row r="108" spans="2:8">
      <c r="H108" s="56"/>
    </row>
    <row r="109" spans="2:8" ht="13.5" thickBot="1">
      <c r="H109" s="56"/>
    </row>
    <row r="110" spans="2:8" ht="13.5" thickBot="1">
      <c r="B110" s="206" t="s">
        <v>25</v>
      </c>
      <c r="C110" s="207"/>
      <c r="H110" s="56"/>
    </row>
    <row r="111" spans="2:8">
      <c r="B111" s="51" t="s">
        <v>26</v>
      </c>
      <c r="C111" s="51" t="s">
        <v>27</v>
      </c>
      <c r="D111" s="14" t="s">
        <v>28</v>
      </c>
      <c r="E111" s="14" t="s">
        <v>29</v>
      </c>
      <c r="F111" s="14" t="s">
        <v>30</v>
      </c>
      <c r="G111" s="14" t="s">
        <v>31</v>
      </c>
      <c r="H111" s="52" t="s">
        <v>32</v>
      </c>
    </row>
    <row r="112" spans="2:8">
      <c r="B112" s="53" t="s">
        <v>5</v>
      </c>
      <c r="C112" s="26">
        <v>3450000</v>
      </c>
      <c r="D112" s="26">
        <v>85</v>
      </c>
      <c r="E112" s="26">
        <f>C112*(D112/100)</f>
        <v>2932500</v>
      </c>
      <c r="F112" s="26">
        <f>E112-(E112*0.035)</f>
        <v>2829862.5</v>
      </c>
      <c r="G112" s="26">
        <f>F112-(F112*0.021)</f>
        <v>2770435.3875000002</v>
      </c>
      <c r="H112" s="54">
        <f>G112</f>
        <v>2770435.3875000002</v>
      </c>
    </row>
    <row r="113" spans="2:18">
      <c r="B113" s="53" t="s">
        <v>6</v>
      </c>
      <c r="C113" s="26">
        <v>3450000</v>
      </c>
      <c r="D113" s="26">
        <v>87</v>
      </c>
      <c r="E113" s="26">
        <f t="shared" ref="E113:E115" si="28">C113*(D113/100)</f>
        <v>3001500</v>
      </c>
      <c r="F113" s="26">
        <f t="shared" ref="F113:F115" si="29">E113-(E113*0.035)</f>
        <v>2896447.5</v>
      </c>
      <c r="G113" s="26">
        <f t="shared" ref="G113:G115" si="30">F113-(F113*0.021)</f>
        <v>2835622.1025</v>
      </c>
      <c r="H113" s="54">
        <f t="shared" ref="H113:H115" si="31">G113</f>
        <v>2835622.1025</v>
      </c>
    </row>
    <row r="114" spans="2:18">
      <c r="B114" s="53" t="s">
        <v>7</v>
      </c>
      <c r="C114" s="26">
        <v>3450000</v>
      </c>
      <c r="D114" s="26">
        <v>83</v>
      </c>
      <c r="E114" s="26">
        <f t="shared" si="28"/>
        <v>2863500</v>
      </c>
      <c r="F114" s="26">
        <f t="shared" si="29"/>
        <v>2763277.5</v>
      </c>
      <c r="G114" s="26">
        <f t="shared" si="30"/>
        <v>2705248.6724999999</v>
      </c>
      <c r="H114" s="54">
        <f t="shared" si="31"/>
        <v>2705248.6724999999</v>
      </c>
    </row>
    <row r="115" spans="2:18">
      <c r="B115" s="53" t="s">
        <v>8</v>
      </c>
      <c r="C115" s="26">
        <v>3450000</v>
      </c>
      <c r="D115" s="26">
        <v>89</v>
      </c>
      <c r="E115" s="26">
        <f t="shared" si="28"/>
        <v>3070500</v>
      </c>
      <c r="F115" s="26">
        <f t="shared" si="29"/>
        <v>2963032.5</v>
      </c>
      <c r="G115" s="26">
        <f t="shared" si="30"/>
        <v>2900808.8174999999</v>
      </c>
      <c r="H115" s="54">
        <f t="shared" si="31"/>
        <v>2900808.8174999999</v>
      </c>
    </row>
    <row r="117" spans="2:18" ht="13.5" thickBot="1"/>
    <row r="118" spans="2:18" ht="13.5" thickBot="1">
      <c r="B118" s="204" t="s">
        <v>5</v>
      </c>
      <c r="C118" s="205"/>
      <c r="D118" s="203" t="s">
        <v>9</v>
      </c>
      <c r="E118" s="203"/>
      <c r="F118" s="203"/>
      <c r="G118" s="203" t="s">
        <v>10</v>
      </c>
      <c r="H118" s="203"/>
      <c r="I118" s="203"/>
      <c r="J118" s="199" t="s">
        <v>11</v>
      </c>
      <c r="K118" s="200"/>
      <c r="L118" s="201"/>
      <c r="M118" s="199" t="s">
        <v>12</v>
      </c>
      <c r="N118" s="200"/>
      <c r="O118" s="201"/>
      <c r="P118" s="199" t="s">
        <v>13</v>
      </c>
      <c r="Q118" s="200"/>
      <c r="R118" s="201"/>
    </row>
    <row r="119" spans="2:18" ht="13.5" thickBot="1">
      <c r="B119" s="60" t="s">
        <v>26</v>
      </c>
      <c r="C119" s="61"/>
      <c r="D119" s="62" t="s">
        <v>35</v>
      </c>
      <c r="E119" s="63" t="s">
        <v>33</v>
      </c>
      <c r="F119" s="64" t="s">
        <v>34</v>
      </c>
      <c r="G119" s="63" t="s">
        <v>35</v>
      </c>
      <c r="H119" s="63" t="s">
        <v>33</v>
      </c>
      <c r="I119" s="64" t="s">
        <v>34</v>
      </c>
      <c r="J119" s="63" t="s">
        <v>35</v>
      </c>
      <c r="K119" s="63" t="s">
        <v>33</v>
      </c>
      <c r="L119" s="64" t="s">
        <v>34</v>
      </c>
      <c r="M119" s="63" t="s">
        <v>35</v>
      </c>
      <c r="N119" s="63" t="s">
        <v>33</v>
      </c>
      <c r="O119" s="64" t="s">
        <v>34</v>
      </c>
      <c r="P119" s="63" t="s">
        <v>35</v>
      </c>
      <c r="Q119" s="63" t="s">
        <v>33</v>
      </c>
      <c r="R119" s="64" t="s">
        <v>34</v>
      </c>
    </row>
    <row r="120" spans="2:18">
      <c r="B120" s="65" t="s">
        <v>21</v>
      </c>
      <c r="C120" s="66"/>
      <c r="D120" s="19">
        <v>2</v>
      </c>
      <c r="E120" s="14">
        <v>1</v>
      </c>
      <c r="F120" s="26">
        <f>$H$82*D120*E120</f>
        <v>6102988.0999999996</v>
      </c>
      <c r="G120" s="14">
        <v>2</v>
      </c>
      <c r="H120" s="14">
        <v>1</v>
      </c>
      <c r="I120" s="26">
        <f>$H$82*G120*H120</f>
        <v>6102988.0999999996</v>
      </c>
      <c r="J120" s="14">
        <v>2</v>
      </c>
      <c r="K120" s="14">
        <v>1</v>
      </c>
      <c r="L120" s="26">
        <f>$H$82*J120*K120</f>
        <v>6102988.0999999996</v>
      </c>
      <c r="M120" s="14">
        <v>2</v>
      </c>
      <c r="N120" s="14">
        <v>1</v>
      </c>
      <c r="O120" s="26">
        <f>$H$82*M120*N120</f>
        <v>6102988.0999999996</v>
      </c>
      <c r="P120" s="14">
        <v>2</v>
      </c>
      <c r="Q120" s="14">
        <v>1</v>
      </c>
      <c r="R120" s="26">
        <f>$H$82*P120*Q120</f>
        <v>6102988.0999999996</v>
      </c>
    </row>
    <row r="121" spans="2:18">
      <c r="B121" s="67" t="s">
        <v>22</v>
      </c>
      <c r="C121" s="68"/>
      <c r="D121" s="19">
        <v>2</v>
      </c>
      <c r="E121" s="14">
        <v>1</v>
      </c>
      <c r="F121" s="26">
        <f>$H$89*D121*E121</f>
        <v>6343895.5250000004</v>
      </c>
      <c r="G121" s="14">
        <v>2</v>
      </c>
      <c r="H121" s="14">
        <v>1</v>
      </c>
      <c r="I121" s="26">
        <f>$H$89*G121*H121</f>
        <v>6343895.5250000004</v>
      </c>
      <c r="J121" s="14">
        <v>2</v>
      </c>
      <c r="K121" s="14">
        <v>1</v>
      </c>
      <c r="L121" s="26">
        <f>$H$89*J121*K121</f>
        <v>6343895.5250000004</v>
      </c>
      <c r="M121" s="14">
        <v>2</v>
      </c>
      <c r="N121" s="14">
        <v>1</v>
      </c>
      <c r="O121" s="26">
        <f>$H$89*M121*N121</f>
        <v>6343895.5250000004</v>
      </c>
      <c r="P121" s="14">
        <v>2</v>
      </c>
      <c r="Q121" s="14">
        <v>1</v>
      </c>
      <c r="R121" s="26">
        <f>$H$89*P121*Q121</f>
        <v>6343895.5250000004</v>
      </c>
    </row>
    <row r="122" spans="2:18">
      <c r="B122" s="67" t="s">
        <v>23</v>
      </c>
      <c r="C122" s="68"/>
      <c r="D122" s="19">
        <v>2</v>
      </c>
      <c r="E122" s="14">
        <v>1</v>
      </c>
      <c r="F122" s="26">
        <f>$H$96*D122*E122</f>
        <v>5781778.2000000002</v>
      </c>
      <c r="G122" s="14">
        <v>2</v>
      </c>
      <c r="H122" s="14">
        <v>1</v>
      </c>
      <c r="I122" s="26">
        <f>$H$96*G122*H122</f>
        <v>5781778.2000000002</v>
      </c>
      <c r="J122" s="14">
        <v>2</v>
      </c>
      <c r="K122" s="14">
        <v>1</v>
      </c>
      <c r="L122" s="26">
        <f>$H$96*J122*K122</f>
        <v>5781778.2000000002</v>
      </c>
      <c r="M122" s="14">
        <v>2</v>
      </c>
      <c r="N122" s="14">
        <v>1</v>
      </c>
      <c r="O122" s="26">
        <f>$H$96*M122*N122</f>
        <v>5781778.2000000002</v>
      </c>
      <c r="P122" s="14">
        <v>2</v>
      </c>
      <c r="Q122" s="14">
        <v>1</v>
      </c>
      <c r="R122" s="26">
        <f>$H$96*P122*Q122</f>
        <v>5781778.2000000002</v>
      </c>
    </row>
    <row r="123" spans="2:18">
      <c r="B123" s="67" t="s">
        <v>24</v>
      </c>
      <c r="C123" s="68"/>
      <c r="D123" s="19">
        <v>2</v>
      </c>
      <c r="E123" s="14">
        <v>1</v>
      </c>
      <c r="F123" s="26">
        <f>$H$104*D123*E123</f>
        <v>5219660.875</v>
      </c>
      <c r="G123" s="14">
        <v>2</v>
      </c>
      <c r="H123" s="14">
        <v>1</v>
      </c>
      <c r="I123" s="26">
        <f>$H$104*G123*H123</f>
        <v>5219660.875</v>
      </c>
      <c r="J123" s="14">
        <v>2</v>
      </c>
      <c r="K123" s="14">
        <v>1</v>
      </c>
      <c r="L123" s="26">
        <f>$H$104*J123*K123</f>
        <v>5219660.875</v>
      </c>
      <c r="M123" s="14">
        <v>2</v>
      </c>
      <c r="N123" s="14">
        <v>1</v>
      </c>
      <c r="O123" s="26">
        <f>$H$104*M123*N123</f>
        <v>5219660.875</v>
      </c>
      <c r="P123" s="14">
        <v>2</v>
      </c>
      <c r="Q123" s="14">
        <v>1</v>
      </c>
      <c r="R123" s="26">
        <f>$H$104*P123*Q123</f>
        <v>5219660.875</v>
      </c>
    </row>
    <row r="124" spans="2:18" ht="13.5" thickBot="1">
      <c r="B124" s="67" t="s">
        <v>25</v>
      </c>
      <c r="C124" s="68"/>
      <c r="D124" s="19">
        <v>2</v>
      </c>
      <c r="E124" s="69">
        <v>1</v>
      </c>
      <c r="F124" s="70">
        <f>$H$112*D124*E124</f>
        <v>5540870.7750000004</v>
      </c>
      <c r="G124" s="69">
        <v>2</v>
      </c>
      <c r="H124" s="69">
        <v>1</v>
      </c>
      <c r="I124" s="70">
        <f>$H$112*G124*H124</f>
        <v>5540870.7750000004</v>
      </c>
      <c r="J124" s="69">
        <v>2</v>
      </c>
      <c r="K124" s="69">
        <v>1</v>
      </c>
      <c r="L124" s="70">
        <f>$H$112*J124*K124</f>
        <v>5540870.7750000004</v>
      </c>
      <c r="M124" s="69">
        <v>2</v>
      </c>
      <c r="N124" s="69">
        <v>1</v>
      </c>
      <c r="O124" s="70">
        <f>$H$112*M124*N124</f>
        <v>5540870.7750000004</v>
      </c>
      <c r="P124" s="69">
        <v>2</v>
      </c>
      <c r="Q124" s="69">
        <v>1</v>
      </c>
      <c r="R124" s="70">
        <f>$H$112*P124*Q124</f>
        <v>5540870.7750000004</v>
      </c>
    </row>
    <row r="125" spans="2:18" ht="13.5" thickBot="1">
      <c r="B125" s="60" t="s">
        <v>69</v>
      </c>
      <c r="C125" s="71"/>
      <c r="D125" s="71"/>
      <c r="E125" s="71"/>
      <c r="F125" s="72">
        <f>MIN(F120:F124)</f>
        <v>5219660.875</v>
      </c>
      <c r="G125" s="72"/>
      <c r="H125" s="72"/>
      <c r="I125" s="72">
        <f>MIN(I120:I124)</f>
        <v>5219660.875</v>
      </c>
      <c r="J125" s="72"/>
      <c r="K125" s="72"/>
      <c r="L125" s="72">
        <f>MIN(L120:L124)</f>
        <v>5219660.875</v>
      </c>
      <c r="M125" s="72"/>
      <c r="N125" s="72"/>
      <c r="O125" s="72">
        <f>MIN(O120:O124)</f>
        <v>5219660.875</v>
      </c>
      <c r="P125" s="72"/>
      <c r="Q125" s="72"/>
      <c r="R125" s="73">
        <f>MIN(R120:R124)</f>
        <v>5219660.875</v>
      </c>
    </row>
    <row r="126" spans="2:18" ht="13.5" thickBot="1"/>
    <row r="127" spans="2:18" ht="13.5" thickBot="1">
      <c r="B127" s="204" t="s">
        <v>6</v>
      </c>
      <c r="C127" s="205"/>
      <c r="D127" s="203" t="s">
        <v>9</v>
      </c>
      <c r="E127" s="203"/>
      <c r="F127" s="203"/>
      <c r="G127" s="203" t="s">
        <v>10</v>
      </c>
      <c r="H127" s="203"/>
      <c r="I127" s="203"/>
      <c r="J127" s="199" t="s">
        <v>11</v>
      </c>
      <c r="K127" s="200"/>
      <c r="L127" s="201"/>
      <c r="M127" s="199" t="s">
        <v>12</v>
      </c>
      <c r="N127" s="200"/>
      <c r="O127" s="201"/>
      <c r="P127" s="199" t="s">
        <v>13</v>
      </c>
      <c r="Q127" s="200"/>
      <c r="R127" s="201"/>
    </row>
    <row r="128" spans="2:18" ht="13.5" thickBot="1">
      <c r="B128" s="60" t="s">
        <v>26</v>
      </c>
      <c r="C128" s="61"/>
      <c r="D128" s="62" t="s">
        <v>35</v>
      </c>
      <c r="E128" s="63" t="s">
        <v>33</v>
      </c>
      <c r="F128" s="64" t="s">
        <v>34</v>
      </c>
      <c r="G128" s="63" t="s">
        <v>35</v>
      </c>
      <c r="H128" s="63" t="s">
        <v>33</v>
      </c>
      <c r="I128" s="64" t="s">
        <v>34</v>
      </c>
      <c r="J128" s="63" t="s">
        <v>35</v>
      </c>
      <c r="K128" s="63" t="s">
        <v>33</v>
      </c>
      <c r="L128" s="64" t="s">
        <v>34</v>
      </c>
      <c r="M128" s="63" t="s">
        <v>35</v>
      </c>
      <c r="N128" s="63" t="s">
        <v>33</v>
      </c>
      <c r="O128" s="64" t="s">
        <v>34</v>
      </c>
      <c r="P128" s="63" t="s">
        <v>35</v>
      </c>
      <c r="Q128" s="63" t="s">
        <v>33</v>
      </c>
      <c r="R128" s="64" t="s">
        <v>34</v>
      </c>
    </row>
    <row r="129" spans="2:18">
      <c r="B129" s="65" t="s">
        <v>21</v>
      </c>
      <c r="C129" s="66"/>
      <c r="D129" s="19">
        <v>2</v>
      </c>
      <c r="E129" s="14">
        <v>1</v>
      </c>
      <c r="F129" s="26">
        <f>$H$83*D129*E129</f>
        <v>6246587.8200000003</v>
      </c>
      <c r="G129" s="19">
        <v>2</v>
      </c>
      <c r="H129" s="14">
        <v>1</v>
      </c>
      <c r="I129" s="26">
        <f>$H$83*G129*H129</f>
        <v>6246587.8200000003</v>
      </c>
      <c r="J129" s="19">
        <v>2</v>
      </c>
      <c r="K129" s="14">
        <v>1</v>
      </c>
      <c r="L129" s="26">
        <f>$H$83*J129*K129</f>
        <v>6246587.8200000003</v>
      </c>
      <c r="M129" s="19">
        <v>2</v>
      </c>
      <c r="N129" s="14">
        <v>1</v>
      </c>
      <c r="O129" s="26">
        <f>$H$83*M129*N129</f>
        <v>6246587.8200000003</v>
      </c>
      <c r="P129" s="19">
        <v>2</v>
      </c>
      <c r="Q129" s="14">
        <v>1</v>
      </c>
      <c r="R129" s="26">
        <f>$H$83*P129*Q129</f>
        <v>6246587.8200000003</v>
      </c>
    </row>
    <row r="130" spans="2:18">
      <c r="B130" s="67" t="s">
        <v>22</v>
      </c>
      <c r="C130" s="68"/>
      <c r="D130" s="19">
        <v>2</v>
      </c>
      <c r="E130" s="14">
        <v>1</v>
      </c>
      <c r="F130" s="26">
        <f>$H$90*D130*E130</f>
        <v>6493163.6550000003</v>
      </c>
      <c r="G130" s="19">
        <v>2</v>
      </c>
      <c r="H130" s="14">
        <v>1</v>
      </c>
      <c r="I130" s="26">
        <f>$H$90*G130*H130</f>
        <v>6493163.6550000003</v>
      </c>
      <c r="J130" s="19">
        <v>2</v>
      </c>
      <c r="K130" s="14">
        <v>1</v>
      </c>
      <c r="L130" s="26">
        <f>$H$90*J130*K130</f>
        <v>6493163.6550000003</v>
      </c>
      <c r="M130" s="19">
        <v>2</v>
      </c>
      <c r="N130" s="14">
        <v>1</v>
      </c>
      <c r="O130" s="26">
        <f>$H$90*M130*N130</f>
        <v>6493163.6550000003</v>
      </c>
      <c r="P130" s="19">
        <v>2</v>
      </c>
      <c r="Q130" s="14">
        <v>1</v>
      </c>
      <c r="R130" s="26">
        <f>$H$90*P130*Q130</f>
        <v>6493163.6550000003</v>
      </c>
    </row>
    <row r="131" spans="2:18">
      <c r="B131" s="67" t="s">
        <v>23</v>
      </c>
      <c r="C131" s="68"/>
      <c r="D131" s="19">
        <v>2</v>
      </c>
      <c r="E131" s="14">
        <v>1</v>
      </c>
      <c r="F131" s="26">
        <f>$H$97*D131*E131</f>
        <v>5917820.04</v>
      </c>
      <c r="G131" s="19">
        <v>2</v>
      </c>
      <c r="H131" s="14">
        <v>1</v>
      </c>
      <c r="I131" s="26">
        <f>$H$97*G131*H131</f>
        <v>5917820.04</v>
      </c>
      <c r="J131" s="19">
        <v>2</v>
      </c>
      <c r="K131" s="14">
        <v>1</v>
      </c>
      <c r="L131" s="26">
        <f>$H$97*J131*K131</f>
        <v>5917820.04</v>
      </c>
      <c r="M131" s="19">
        <v>2</v>
      </c>
      <c r="N131" s="14">
        <v>1</v>
      </c>
      <c r="O131" s="26">
        <f>$H$97*M131*N131</f>
        <v>5917820.04</v>
      </c>
      <c r="P131" s="19">
        <v>2</v>
      </c>
      <c r="Q131" s="14">
        <v>1</v>
      </c>
      <c r="R131" s="26">
        <f>$H$97*P131*Q131</f>
        <v>5917820.04</v>
      </c>
    </row>
    <row r="132" spans="2:18">
      <c r="B132" s="67" t="s">
        <v>24</v>
      </c>
      <c r="C132" s="68"/>
      <c r="D132" s="19">
        <v>2</v>
      </c>
      <c r="E132" s="14">
        <v>1</v>
      </c>
      <c r="F132" s="26">
        <f>$H$105*D132*E132</f>
        <v>5342476.4249999998</v>
      </c>
      <c r="G132" s="19">
        <v>2</v>
      </c>
      <c r="H132" s="14">
        <v>1</v>
      </c>
      <c r="I132" s="26">
        <f>$H$105*G132*H132</f>
        <v>5342476.4249999998</v>
      </c>
      <c r="J132" s="19">
        <v>2</v>
      </c>
      <c r="K132" s="14">
        <v>1</v>
      </c>
      <c r="L132" s="26">
        <f>$H$105*J132*K132</f>
        <v>5342476.4249999998</v>
      </c>
      <c r="M132" s="19">
        <v>2</v>
      </c>
      <c r="N132" s="14">
        <v>1</v>
      </c>
      <c r="O132" s="26">
        <f>$H$105*M132*N132</f>
        <v>5342476.4249999998</v>
      </c>
      <c r="P132" s="19">
        <v>2</v>
      </c>
      <c r="Q132" s="14">
        <v>1</v>
      </c>
      <c r="R132" s="26">
        <f>$H$105*P132*Q132</f>
        <v>5342476.4249999998</v>
      </c>
    </row>
    <row r="133" spans="2:18" ht="13.5" thickBot="1">
      <c r="B133" s="67" t="s">
        <v>25</v>
      </c>
      <c r="C133" s="68"/>
      <c r="D133" s="16">
        <v>2</v>
      </c>
      <c r="E133" s="69">
        <v>1</v>
      </c>
      <c r="F133" s="70">
        <f>$H$113*D133*E133</f>
        <v>5671244.2050000001</v>
      </c>
      <c r="G133" s="16">
        <v>2</v>
      </c>
      <c r="H133" s="69">
        <v>1</v>
      </c>
      <c r="I133" s="70">
        <f>$H$113*G133*H133</f>
        <v>5671244.2050000001</v>
      </c>
      <c r="J133" s="16">
        <v>2</v>
      </c>
      <c r="K133" s="69">
        <v>1</v>
      </c>
      <c r="L133" s="70">
        <f>$H$113*J133*K133</f>
        <v>5671244.2050000001</v>
      </c>
      <c r="M133" s="16">
        <v>2</v>
      </c>
      <c r="N133" s="69">
        <v>1</v>
      </c>
      <c r="O133" s="70">
        <f>$H$113*M133*N133</f>
        <v>5671244.2050000001</v>
      </c>
      <c r="P133" s="16">
        <v>2</v>
      </c>
      <c r="Q133" s="69">
        <v>1</v>
      </c>
      <c r="R133" s="70">
        <f>$H$113*P133*Q133</f>
        <v>5671244.2050000001</v>
      </c>
    </row>
    <row r="134" spans="2:18" ht="13.5" thickBot="1">
      <c r="B134" s="60" t="s">
        <v>69</v>
      </c>
      <c r="C134" s="71"/>
      <c r="D134" s="71"/>
      <c r="E134" s="71"/>
      <c r="F134" s="72">
        <f>MIN(F129:F133)</f>
        <v>5342476.4249999998</v>
      </c>
      <c r="G134" s="72"/>
      <c r="H134" s="72"/>
      <c r="I134" s="72">
        <f>MIN(I129:I133)</f>
        <v>5342476.4249999998</v>
      </c>
      <c r="J134" s="72"/>
      <c r="K134" s="72"/>
      <c r="L134" s="72">
        <f>MIN(L129:L133)</f>
        <v>5342476.4249999998</v>
      </c>
      <c r="M134" s="72"/>
      <c r="N134" s="72"/>
      <c r="O134" s="72">
        <f>MIN(O129:O133)</f>
        <v>5342476.4249999998</v>
      </c>
      <c r="P134" s="72"/>
      <c r="Q134" s="72"/>
      <c r="R134" s="73">
        <f>MIN(R129:R133)</f>
        <v>5342476.4249999998</v>
      </c>
    </row>
    <row r="135" spans="2:18" ht="13.5" thickBot="1"/>
    <row r="136" spans="2:18" ht="13.5" thickBot="1">
      <c r="B136" s="204" t="s">
        <v>7</v>
      </c>
      <c r="C136" s="205"/>
      <c r="D136" s="203" t="s">
        <v>9</v>
      </c>
      <c r="E136" s="203"/>
      <c r="F136" s="203"/>
      <c r="G136" s="203" t="s">
        <v>10</v>
      </c>
      <c r="H136" s="203"/>
      <c r="I136" s="203"/>
      <c r="J136" s="199" t="s">
        <v>11</v>
      </c>
      <c r="K136" s="200"/>
      <c r="L136" s="201"/>
      <c r="M136" s="199" t="s">
        <v>12</v>
      </c>
      <c r="N136" s="200"/>
      <c r="O136" s="201"/>
      <c r="P136" s="199" t="s">
        <v>13</v>
      </c>
      <c r="Q136" s="200"/>
      <c r="R136" s="201"/>
    </row>
    <row r="137" spans="2:18" ht="13.5" thickBot="1">
      <c r="B137" s="60" t="s">
        <v>26</v>
      </c>
      <c r="C137" s="61"/>
      <c r="D137" s="62" t="s">
        <v>35</v>
      </c>
      <c r="E137" s="63" t="s">
        <v>33</v>
      </c>
      <c r="F137" s="64" t="s">
        <v>34</v>
      </c>
      <c r="G137" s="63" t="s">
        <v>35</v>
      </c>
      <c r="H137" s="63" t="s">
        <v>33</v>
      </c>
      <c r="I137" s="64" t="s">
        <v>34</v>
      </c>
      <c r="J137" s="63" t="s">
        <v>35</v>
      </c>
      <c r="K137" s="63" t="s">
        <v>33</v>
      </c>
      <c r="L137" s="64" t="s">
        <v>34</v>
      </c>
      <c r="M137" s="63" t="s">
        <v>35</v>
      </c>
      <c r="N137" s="63" t="s">
        <v>33</v>
      </c>
      <c r="O137" s="64" t="s">
        <v>34</v>
      </c>
      <c r="P137" s="63" t="s">
        <v>35</v>
      </c>
      <c r="Q137" s="63" t="s">
        <v>33</v>
      </c>
      <c r="R137" s="64" t="s">
        <v>34</v>
      </c>
    </row>
    <row r="138" spans="2:18">
      <c r="B138" s="65" t="s">
        <v>21</v>
      </c>
      <c r="C138" s="66"/>
      <c r="D138" s="19">
        <v>2</v>
      </c>
      <c r="E138" s="14">
        <v>1</v>
      </c>
      <c r="F138" s="26">
        <f>$H$84*D138*E138</f>
        <v>5959388.3799999999</v>
      </c>
      <c r="G138" s="19">
        <v>2</v>
      </c>
      <c r="H138" s="14">
        <f>E138+0</f>
        <v>1</v>
      </c>
      <c r="I138" s="26">
        <f>$H$84*G138*H138</f>
        <v>5959388.3799999999</v>
      </c>
      <c r="J138" s="19">
        <v>2</v>
      </c>
      <c r="K138" s="14">
        <v>1</v>
      </c>
      <c r="L138" s="26">
        <f>$H$84*J138*K138</f>
        <v>5959388.3799999999</v>
      </c>
      <c r="M138" s="19">
        <v>2</v>
      </c>
      <c r="N138" s="14">
        <v>2</v>
      </c>
      <c r="O138" s="26">
        <f>$H$84*M138*N138</f>
        <v>11918776.76</v>
      </c>
      <c r="P138" s="19">
        <v>2</v>
      </c>
      <c r="Q138" s="14">
        <v>2</v>
      </c>
      <c r="R138" s="26">
        <f>$H$84*P138*Q138</f>
        <v>11918776.76</v>
      </c>
    </row>
    <row r="139" spans="2:18">
      <c r="B139" s="67" t="s">
        <v>22</v>
      </c>
      <c r="C139" s="68"/>
      <c r="D139" s="19">
        <v>2</v>
      </c>
      <c r="E139" s="14">
        <v>1</v>
      </c>
      <c r="F139" s="26">
        <f>$H$91*D139*E139</f>
        <v>6194627.3949999996</v>
      </c>
      <c r="G139" s="19">
        <v>2</v>
      </c>
      <c r="H139" s="14">
        <f t="shared" ref="H139:H141" si="32">E139+0</f>
        <v>1</v>
      </c>
      <c r="I139" s="26">
        <f>$H$91*G139*H139</f>
        <v>6194627.3949999996</v>
      </c>
      <c r="J139" s="19">
        <v>2</v>
      </c>
      <c r="K139" s="14">
        <v>1</v>
      </c>
      <c r="L139" s="26">
        <f>$H$91*J139*K139</f>
        <v>6194627.3949999996</v>
      </c>
      <c r="M139" s="19">
        <v>2</v>
      </c>
      <c r="N139" s="14">
        <v>1</v>
      </c>
      <c r="O139" s="26">
        <f>$H$91*M139*N139</f>
        <v>6194627.3949999996</v>
      </c>
      <c r="P139" s="19">
        <v>2</v>
      </c>
      <c r="Q139" s="14">
        <v>2</v>
      </c>
      <c r="R139" s="26">
        <f>$H$91*P139*Q139</f>
        <v>12389254.789999999</v>
      </c>
    </row>
    <row r="140" spans="2:18">
      <c r="B140" s="67" t="s">
        <v>23</v>
      </c>
      <c r="C140" s="68"/>
      <c r="D140" s="19">
        <v>2</v>
      </c>
      <c r="E140" s="14">
        <v>1</v>
      </c>
      <c r="F140" s="26">
        <f>$H$98*D140*E140</f>
        <v>5645736.3600000003</v>
      </c>
      <c r="G140" s="19">
        <v>2</v>
      </c>
      <c r="H140" s="14">
        <f t="shared" si="32"/>
        <v>1</v>
      </c>
      <c r="I140" s="26">
        <f>$H$98*G140*H140</f>
        <v>5645736.3600000003</v>
      </c>
      <c r="J140" s="19">
        <v>2</v>
      </c>
      <c r="K140" s="14">
        <v>2</v>
      </c>
      <c r="L140" s="26">
        <f>$H$98*J140*K140</f>
        <v>11291472.720000001</v>
      </c>
      <c r="M140" s="19">
        <v>2</v>
      </c>
      <c r="N140" s="14">
        <v>2</v>
      </c>
      <c r="O140" s="26">
        <f>$H$98*M140*N140</f>
        <v>11291472.720000001</v>
      </c>
      <c r="P140" s="19">
        <v>2</v>
      </c>
      <c r="Q140" s="14">
        <v>2</v>
      </c>
      <c r="R140" s="26">
        <f>$H$98*P140*Q140</f>
        <v>11291472.720000001</v>
      </c>
    </row>
    <row r="141" spans="2:18">
      <c r="B141" s="67" t="s">
        <v>24</v>
      </c>
      <c r="C141" s="68"/>
      <c r="D141" s="19">
        <v>2</v>
      </c>
      <c r="E141" s="14">
        <v>2</v>
      </c>
      <c r="F141" s="26">
        <f>$H$106*D141*E141</f>
        <v>10193690.65</v>
      </c>
      <c r="G141" s="19">
        <v>2</v>
      </c>
      <c r="H141" s="14">
        <f t="shared" si="32"/>
        <v>2</v>
      </c>
      <c r="I141" s="26">
        <f>$H$106*G141*H141</f>
        <v>10193690.65</v>
      </c>
      <c r="J141" s="19">
        <v>2</v>
      </c>
      <c r="K141" s="14">
        <v>2</v>
      </c>
      <c r="L141" s="26">
        <f>$H$106*J141*K141</f>
        <v>10193690.65</v>
      </c>
      <c r="M141" s="19">
        <v>2</v>
      </c>
      <c r="N141" s="14">
        <v>2</v>
      </c>
      <c r="O141" s="26">
        <f>$H$106*M141*N141</f>
        <v>10193690.65</v>
      </c>
      <c r="P141" s="19">
        <v>2</v>
      </c>
      <c r="Q141" s="14">
        <v>2</v>
      </c>
      <c r="R141" s="26">
        <f>$H$106*P141*Q141</f>
        <v>10193690.65</v>
      </c>
    </row>
    <row r="142" spans="2:18" ht="13.5" thickBot="1">
      <c r="B142" s="67" t="s">
        <v>25</v>
      </c>
      <c r="C142" s="68"/>
      <c r="D142" s="16">
        <v>2</v>
      </c>
      <c r="E142" s="69">
        <v>1</v>
      </c>
      <c r="F142" s="70">
        <f>$H$114*D142*E142</f>
        <v>5410497.3449999997</v>
      </c>
      <c r="G142" s="16">
        <v>2</v>
      </c>
      <c r="H142" s="14">
        <f>E142+1</f>
        <v>2</v>
      </c>
      <c r="I142" s="70">
        <f>$H$114*G142*H142</f>
        <v>10820994.689999999</v>
      </c>
      <c r="J142" s="16">
        <v>2</v>
      </c>
      <c r="K142" s="14">
        <v>2</v>
      </c>
      <c r="L142" s="70">
        <f>$H$114*J142*K142</f>
        <v>10820994.689999999</v>
      </c>
      <c r="M142" s="16">
        <v>2</v>
      </c>
      <c r="N142" s="69">
        <v>2</v>
      </c>
      <c r="O142" s="70">
        <f>$H$114*M142*N142</f>
        <v>10820994.689999999</v>
      </c>
      <c r="P142" s="16">
        <v>2</v>
      </c>
      <c r="Q142" s="69">
        <v>2</v>
      </c>
      <c r="R142" s="70">
        <f>$H$114*P142*Q142</f>
        <v>10820994.689999999</v>
      </c>
    </row>
    <row r="143" spans="2:18" ht="13.5" thickBot="1">
      <c r="B143" s="60" t="s">
        <v>69</v>
      </c>
      <c r="C143" s="71"/>
      <c r="D143" s="71"/>
      <c r="E143" s="71"/>
      <c r="F143" s="72">
        <f>MIN(F138:F142)</f>
        <v>5410497.3449999997</v>
      </c>
      <c r="G143" s="72"/>
      <c r="H143" s="72"/>
      <c r="I143" s="72">
        <f>MIN(I138:I142)</f>
        <v>5645736.3600000003</v>
      </c>
      <c r="J143" s="72"/>
      <c r="K143" s="72"/>
      <c r="L143" s="72">
        <f>MIN(L138:L142)</f>
        <v>5959388.3799999999</v>
      </c>
      <c r="M143" s="72"/>
      <c r="N143" s="72"/>
      <c r="O143" s="72">
        <f>MIN(O138:O142)</f>
        <v>6194627.3949999996</v>
      </c>
      <c r="P143" s="72"/>
      <c r="Q143" s="72"/>
      <c r="R143" s="73">
        <f>MIN(R138:R142)</f>
        <v>10193690.65</v>
      </c>
    </row>
    <row r="144" spans="2:18" ht="13.5" thickBot="1"/>
    <row r="145" spans="1:18" ht="13.5" thickBot="1">
      <c r="B145" s="204" t="s">
        <v>8</v>
      </c>
      <c r="C145" s="205"/>
      <c r="D145" s="203" t="s">
        <v>9</v>
      </c>
      <c r="E145" s="203"/>
      <c r="F145" s="203"/>
      <c r="G145" s="203" t="s">
        <v>10</v>
      </c>
      <c r="H145" s="203"/>
      <c r="I145" s="203"/>
      <c r="J145" s="199" t="s">
        <v>11</v>
      </c>
      <c r="K145" s="200"/>
      <c r="L145" s="201"/>
      <c r="M145" s="199" t="s">
        <v>12</v>
      </c>
      <c r="N145" s="200"/>
      <c r="O145" s="201"/>
      <c r="P145" s="199" t="s">
        <v>13</v>
      </c>
      <c r="Q145" s="200"/>
      <c r="R145" s="201"/>
    </row>
    <row r="146" spans="1:18" ht="13.5" thickBot="1">
      <c r="B146" s="60" t="s">
        <v>26</v>
      </c>
      <c r="C146" s="61"/>
      <c r="D146" s="62" t="s">
        <v>35</v>
      </c>
      <c r="E146" s="63" t="s">
        <v>33</v>
      </c>
      <c r="F146" s="64" t="s">
        <v>34</v>
      </c>
      <c r="G146" s="63" t="s">
        <v>35</v>
      </c>
      <c r="H146" s="63" t="s">
        <v>33</v>
      </c>
      <c r="I146" s="64" t="s">
        <v>34</v>
      </c>
      <c r="J146" s="63" t="s">
        <v>35</v>
      </c>
      <c r="K146" s="63" t="s">
        <v>33</v>
      </c>
      <c r="L146" s="64" t="s">
        <v>34</v>
      </c>
      <c r="M146" s="63" t="s">
        <v>35</v>
      </c>
      <c r="N146" s="63" t="s">
        <v>33</v>
      </c>
      <c r="O146" s="64" t="s">
        <v>34</v>
      </c>
      <c r="P146" s="63" t="s">
        <v>35</v>
      </c>
      <c r="Q146" s="63" t="s">
        <v>33</v>
      </c>
      <c r="R146" s="64" t="s">
        <v>34</v>
      </c>
    </row>
    <row r="147" spans="1:18">
      <c r="B147" s="65" t="s">
        <v>21</v>
      </c>
      <c r="C147" s="66"/>
      <c r="D147" s="19">
        <v>2</v>
      </c>
      <c r="E147" s="14">
        <v>1</v>
      </c>
      <c r="F147" s="26">
        <f>$H$85*D147*E147</f>
        <v>6390187.54</v>
      </c>
      <c r="G147" s="19">
        <v>2</v>
      </c>
      <c r="H147" s="14">
        <v>1</v>
      </c>
      <c r="I147" s="26">
        <f>$H$85*G147*H147</f>
        <v>6390187.54</v>
      </c>
      <c r="J147" s="19">
        <v>2</v>
      </c>
      <c r="K147" s="14">
        <v>1</v>
      </c>
      <c r="L147" s="26">
        <f>$H$85*J147*K147</f>
        <v>6390187.54</v>
      </c>
      <c r="M147" s="19">
        <v>2</v>
      </c>
      <c r="N147" s="14">
        <v>1</v>
      </c>
      <c r="O147" s="26">
        <f>$H$85*M147*N147</f>
        <v>6390187.54</v>
      </c>
      <c r="P147" s="19">
        <v>2</v>
      </c>
      <c r="Q147" s="14">
        <v>1</v>
      </c>
      <c r="R147" s="26">
        <f>$H$85*P147*Q147</f>
        <v>6390187.54</v>
      </c>
    </row>
    <row r="148" spans="1:18">
      <c r="A148" s="74"/>
      <c r="B148" s="67" t="s">
        <v>22</v>
      </c>
      <c r="C148" s="68"/>
      <c r="D148" s="19">
        <v>2</v>
      </c>
      <c r="E148" s="14">
        <v>1</v>
      </c>
      <c r="F148" s="26">
        <f>$H$92*D148*E148</f>
        <v>6642431.7850000001</v>
      </c>
      <c r="G148" s="19">
        <v>2</v>
      </c>
      <c r="H148" s="14">
        <v>1</v>
      </c>
      <c r="I148" s="26">
        <f>$H$92*G148*H148</f>
        <v>6642431.7850000001</v>
      </c>
      <c r="J148" s="19">
        <v>2</v>
      </c>
      <c r="K148" s="14">
        <v>1</v>
      </c>
      <c r="L148" s="26">
        <f>$H$92*J148*K148</f>
        <v>6642431.7850000001</v>
      </c>
      <c r="M148" s="19">
        <v>2</v>
      </c>
      <c r="N148" s="14">
        <v>1</v>
      </c>
      <c r="O148" s="26">
        <f>$H$92*M148*N148</f>
        <v>6642431.7850000001</v>
      </c>
      <c r="P148" s="19">
        <v>2</v>
      </c>
      <c r="Q148" s="14">
        <v>1</v>
      </c>
      <c r="R148" s="26">
        <f>$H$92*P148*Q148</f>
        <v>6642431.7850000001</v>
      </c>
    </row>
    <row r="149" spans="1:18">
      <c r="B149" s="67" t="s">
        <v>23</v>
      </c>
      <c r="C149" s="68"/>
      <c r="D149" s="19">
        <v>2</v>
      </c>
      <c r="E149" s="14">
        <v>1</v>
      </c>
      <c r="F149" s="26">
        <f>$H$99*D149*E149</f>
        <v>6053861.8799999999</v>
      </c>
      <c r="G149" s="19">
        <v>2</v>
      </c>
      <c r="H149" s="14">
        <v>1</v>
      </c>
      <c r="I149" s="26">
        <f>$H$99*G149*H149</f>
        <v>6053861.8799999999</v>
      </c>
      <c r="J149" s="19">
        <v>2</v>
      </c>
      <c r="K149" s="14">
        <v>1</v>
      </c>
      <c r="L149" s="26">
        <f>$H$99*J149*K149</f>
        <v>6053861.8799999999</v>
      </c>
      <c r="M149" s="19">
        <v>2</v>
      </c>
      <c r="N149" s="14">
        <v>1</v>
      </c>
      <c r="O149" s="26">
        <f>$H$99*M149*N149</f>
        <v>6053861.8799999999</v>
      </c>
      <c r="P149" s="19">
        <v>2</v>
      </c>
      <c r="Q149" s="14">
        <v>1</v>
      </c>
      <c r="R149" s="26">
        <f>$H$99*P149*Q149</f>
        <v>6053861.8799999999</v>
      </c>
    </row>
    <row r="150" spans="1:18">
      <c r="B150" s="67" t="s">
        <v>24</v>
      </c>
      <c r="C150" s="68"/>
      <c r="D150" s="19">
        <v>2</v>
      </c>
      <c r="E150" s="14">
        <v>1</v>
      </c>
      <c r="F150" s="26">
        <f>$H$107*D150*E150</f>
        <v>5465291.9749999996</v>
      </c>
      <c r="G150" s="19">
        <v>2</v>
      </c>
      <c r="H150" s="14">
        <v>1</v>
      </c>
      <c r="I150" s="26">
        <f>$H$107*G150*H150</f>
        <v>5465291.9749999996</v>
      </c>
      <c r="J150" s="19">
        <v>2</v>
      </c>
      <c r="K150" s="14">
        <v>1</v>
      </c>
      <c r="L150" s="26">
        <f>$H$107*J150*K150</f>
        <v>5465291.9749999996</v>
      </c>
      <c r="M150" s="19">
        <v>2</v>
      </c>
      <c r="N150" s="14">
        <v>1</v>
      </c>
      <c r="O150" s="26">
        <f>$H$107*M150*N150</f>
        <v>5465291.9749999996</v>
      </c>
      <c r="P150" s="19">
        <v>2</v>
      </c>
      <c r="Q150" s="14">
        <v>1</v>
      </c>
      <c r="R150" s="26">
        <f>$H$107*P150*Q150</f>
        <v>5465291.9749999996</v>
      </c>
    </row>
    <row r="151" spans="1:18" ht="13.5" thickBot="1">
      <c r="B151" s="67" t="s">
        <v>25</v>
      </c>
      <c r="C151" s="68"/>
      <c r="D151" s="16">
        <v>2</v>
      </c>
      <c r="E151" s="69">
        <v>1</v>
      </c>
      <c r="F151" s="70">
        <f>$H$115*D151*E151</f>
        <v>5801617.6349999998</v>
      </c>
      <c r="G151" s="16">
        <v>2</v>
      </c>
      <c r="H151" s="69">
        <v>1</v>
      </c>
      <c r="I151" s="70">
        <f>$H$115*G151*H151</f>
        <v>5801617.6349999998</v>
      </c>
      <c r="J151" s="16">
        <v>2</v>
      </c>
      <c r="K151" s="69">
        <v>1</v>
      </c>
      <c r="L151" s="70">
        <f>$H$115*J151*K151</f>
        <v>5801617.6349999998</v>
      </c>
      <c r="M151" s="16">
        <v>2</v>
      </c>
      <c r="N151" s="69">
        <v>1</v>
      </c>
      <c r="O151" s="70">
        <f>$H$115*M151*N151</f>
        <v>5801617.6349999998</v>
      </c>
      <c r="P151" s="16">
        <v>2</v>
      </c>
      <c r="Q151" s="69">
        <v>1</v>
      </c>
      <c r="R151" s="70">
        <f>$H$115*P151*Q151</f>
        <v>5801617.6349999998</v>
      </c>
    </row>
    <row r="152" spans="1:18" ht="13.5" thickBot="1">
      <c r="B152" s="60" t="s">
        <v>69</v>
      </c>
      <c r="C152" s="71"/>
      <c r="D152" s="71"/>
      <c r="E152" s="71"/>
      <c r="F152" s="72">
        <f>MIN(F147:F151)</f>
        <v>5465291.9749999996</v>
      </c>
      <c r="G152" s="72"/>
      <c r="H152" s="72"/>
      <c r="I152" s="72">
        <f>MIN(I147:I151)</f>
        <v>5465291.9749999996</v>
      </c>
      <c r="J152" s="72"/>
      <c r="K152" s="72"/>
      <c r="L152" s="72">
        <f>MIN(L147:L151)</f>
        <v>5465291.9749999996</v>
      </c>
      <c r="M152" s="72"/>
      <c r="N152" s="72"/>
      <c r="O152" s="72">
        <f>MIN(O147:O151)</f>
        <v>5465291.9749999996</v>
      </c>
      <c r="P152" s="72"/>
      <c r="Q152" s="72"/>
      <c r="R152" s="73">
        <f>MIN(R147:R151)</f>
        <v>5465291.9749999996</v>
      </c>
    </row>
    <row r="154" spans="1:18">
      <c r="B154" s="202" t="s">
        <v>37</v>
      </c>
      <c r="C154" s="202"/>
      <c r="D154" s="202"/>
      <c r="E154" s="202"/>
      <c r="F154" s="202"/>
    </row>
    <row r="155" spans="1:18">
      <c r="B155" s="202"/>
      <c r="C155" s="202"/>
      <c r="D155" s="202"/>
      <c r="E155" s="202"/>
      <c r="F155" s="202"/>
    </row>
    <row r="156" spans="1:18">
      <c r="B156" s="202"/>
      <c r="C156" s="202"/>
      <c r="D156" s="202"/>
      <c r="E156" s="202"/>
      <c r="F156" s="202"/>
    </row>
    <row r="157" spans="1:18">
      <c r="B157" s="202"/>
      <c r="C157" s="202"/>
      <c r="D157" s="202"/>
      <c r="E157" s="202"/>
      <c r="F157" s="202"/>
    </row>
    <row r="158" spans="1:18">
      <c r="B158" s="196"/>
      <c r="C158" s="196"/>
      <c r="D158" s="196"/>
      <c r="E158" s="196"/>
      <c r="F158" s="196"/>
    </row>
    <row r="159" spans="1:18" ht="13.5" thickBot="1">
      <c r="B159" s="50" t="s">
        <v>36</v>
      </c>
    </row>
    <row r="160" spans="1:18">
      <c r="B160" s="65" t="s">
        <v>26</v>
      </c>
      <c r="C160" s="76"/>
      <c r="D160" s="52" t="s">
        <v>9</v>
      </c>
      <c r="E160" s="52" t="s">
        <v>10</v>
      </c>
      <c r="F160" s="52" t="s">
        <v>11</v>
      </c>
      <c r="G160" s="52" t="s">
        <v>12</v>
      </c>
      <c r="H160" s="52" t="s">
        <v>13</v>
      </c>
    </row>
    <row r="161" spans="2:10">
      <c r="B161" s="77" t="s">
        <v>5</v>
      </c>
      <c r="C161" s="58"/>
      <c r="D161" s="26">
        <f>F$125</f>
        <v>5219660.875</v>
      </c>
      <c r="E161" s="26">
        <f>$I$125</f>
        <v>5219660.875</v>
      </c>
      <c r="F161" s="26">
        <f>$L$125</f>
        <v>5219660.875</v>
      </c>
      <c r="G161" s="26">
        <f>$O$125</f>
        <v>5219660.875</v>
      </c>
      <c r="H161" s="26">
        <f>$R$125</f>
        <v>5219660.875</v>
      </c>
    </row>
    <row r="162" spans="2:10">
      <c r="B162" s="77" t="s">
        <v>6</v>
      </c>
      <c r="C162" s="58"/>
      <c r="D162" s="26">
        <f>F134</f>
        <v>5342476.4249999998</v>
      </c>
      <c r="E162" s="26">
        <f>$I$134</f>
        <v>5342476.4249999998</v>
      </c>
      <c r="F162" s="26">
        <f>$L$134</f>
        <v>5342476.4249999998</v>
      </c>
      <c r="G162" s="26">
        <f>$O$134</f>
        <v>5342476.4249999998</v>
      </c>
      <c r="H162" s="26">
        <f>$R$134</f>
        <v>5342476.4249999998</v>
      </c>
    </row>
    <row r="163" spans="2:10">
      <c r="B163" s="77" t="s">
        <v>7</v>
      </c>
      <c r="C163" s="58"/>
      <c r="D163" s="26">
        <f>F143</f>
        <v>5410497.3449999997</v>
      </c>
      <c r="E163" s="26">
        <f>$I$143</f>
        <v>5645736.3600000003</v>
      </c>
      <c r="F163" s="26">
        <f>$L$143</f>
        <v>5959388.3799999999</v>
      </c>
      <c r="G163" s="26">
        <f>$O$143</f>
        <v>6194627.3949999996</v>
      </c>
      <c r="H163" s="26">
        <f>$R$143</f>
        <v>10193690.65</v>
      </c>
    </row>
    <row r="164" spans="2:10" ht="13.5" thickBot="1">
      <c r="B164" s="77" t="s">
        <v>8</v>
      </c>
      <c r="C164" s="58"/>
      <c r="D164" s="70">
        <f>F152</f>
        <v>5465291.9749999996</v>
      </c>
      <c r="E164" s="26">
        <f>$I$152</f>
        <v>5465291.9749999996</v>
      </c>
      <c r="F164" s="26">
        <f>$L$152</f>
        <v>5465291.9749999996</v>
      </c>
      <c r="G164" s="26">
        <f>$O$152</f>
        <v>5465291.9749999996</v>
      </c>
      <c r="H164" s="26">
        <f>$R$152</f>
        <v>5465291.9749999996</v>
      </c>
    </row>
    <row r="165" spans="2:10" ht="13.5" thickBot="1">
      <c r="B165" s="78" t="s">
        <v>38</v>
      </c>
      <c r="C165" s="79"/>
      <c r="D165" s="80">
        <f>SUM(D161:D164)</f>
        <v>21437926.619999997</v>
      </c>
      <c r="E165" s="80">
        <f>SUM(E161:E164)</f>
        <v>21673165.634999998</v>
      </c>
      <c r="F165" s="80">
        <f>SUM(F161:F164)</f>
        <v>21986817.655000001</v>
      </c>
      <c r="G165" s="80">
        <f>SUM(G161:G164)</f>
        <v>22222056.670000002</v>
      </c>
      <c r="H165" s="81">
        <f>SUM(H161:H164)</f>
        <v>26221119.925000004</v>
      </c>
    </row>
    <row r="167" spans="2:10">
      <c r="B167" s="56" t="s">
        <v>40</v>
      </c>
    </row>
    <row r="168" spans="2:10">
      <c r="B168" s="56" t="s">
        <v>39</v>
      </c>
    </row>
    <row r="169" spans="2:10">
      <c r="B169" s="50" t="s">
        <v>41</v>
      </c>
    </row>
    <row r="170" spans="2:10">
      <c r="B170" s="50" t="s">
        <v>70</v>
      </c>
    </row>
    <row r="171" spans="2:10">
      <c r="B171" s="50" t="s">
        <v>71</v>
      </c>
      <c r="J171" s="74"/>
    </row>
    <row r="172" spans="2:10">
      <c r="B172" s="50"/>
    </row>
    <row r="173" spans="2:10">
      <c r="B173" s="82" t="s">
        <v>77</v>
      </c>
      <c r="C173" s="52"/>
      <c r="D173" s="52">
        <v>4</v>
      </c>
      <c r="E173" s="52">
        <v>4</v>
      </c>
      <c r="F173" s="52">
        <v>4</v>
      </c>
      <c r="G173" s="52">
        <v>4</v>
      </c>
      <c r="H173" s="52">
        <v>5</v>
      </c>
    </row>
    <row r="174" spans="2:10">
      <c r="B174" s="50"/>
    </row>
    <row r="175" spans="2:10">
      <c r="B175" s="50" t="s">
        <v>73</v>
      </c>
    </row>
    <row r="176" spans="2:10">
      <c r="B176" s="83" t="s">
        <v>26</v>
      </c>
      <c r="C176" s="16"/>
      <c r="D176" s="84" t="s">
        <v>9</v>
      </c>
      <c r="E176" s="52" t="s">
        <v>10</v>
      </c>
      <c r="F176" s="52" t="s">
        <v>11</v>
      </c>
      <c r="G176" s="52" t="s">
        <v>12</v>
      </c>
      <c r="H176" s="52" t="s">
        <v>13</v>
      </c>
    </row>
    <row r="177" spans="2:8">
      <c r="B177" s="85" t="s">
        <v>5</v>
      </c>
      <c r="C177" s="16"/>
      <c r="D177" s="26">
        <f>(D$161-C$46)*$F$38</f>
        <v>3802497799.5924997</v>
      </c>
      <c r="E177" s="26">
        <f>(E$161-D$46)*$F$38</f>
        <v>3780300311.546988</v>
      </c>
      <c r="F177" s="26">
        <f>(F$161-E$46)*$F$38</f>
        <v>3757325911.4198823</v>
      </c>
      <c r="G177" s="26">
        <f>(G$161-F$46)*$F$38</f>
        <v>3733547407.2883277</v>
      </c>
      <c r="H177" s="26">
        <f>(H$161-G$46)*$F$38</f>
        <v>3708936655.5121698</v>
      </c>
    </row>
    <row r="178" spans="2:8">
      <c r="B178" s="86" t="s">
        <v>6</v>
      </c>
      <c r="C178" s="21"/>
      <c r="D178" s="26">
        <f>(D$162-C$47)*$F$39</f>
        <v>3780048228.2609997</v>
      </c>
      <c r="E178" s="26">
        <f>(E$162-D$47)*$F$39</f>
        <v>3761021809.9362755</v>
      </c>
      <c r="F178" s="26">
        <f>(F$162-E$47)*$F$39</f>
        <v>3741519731.1534324</v>
      </c>
      <c r="G178" s="26">
        <f>(G$162-F$47)*$F$39</f>
        <v>3721530100.4010177</v>
      </c>
      <c r="H178" s="26">
        <f>(H$162-G$47)*$F$39</f>
        <v>3701040728.8797932</v>
      </c>
    </row>
    <row r="179" spans="2:8">
      <c r="B179" s="86" t="s">
        <v>7</v>
      </c>
      <c r="C179" s="21"/>
      <c r="D179" s="26">
        <f>(D$163-C$48)*$F$40</f>
        <v>4270828854.0644994</v>
      </c>
      <c r="E179" s="26">
        <f>(E$163-D$48)*$F$40</f>
        <v>4454371118.6961536</v>
      </c>
      <c r="F179" s="26">
        <f>(F$163-E$48)*$F$40</f>
        <v>4717391397.0274792</v>
      </c>
      <c r="G179" s="26">
        <f>(G$163-F$48)*$F$40</f>
        <v>4895093874.6887159</v>
      </c>
      <c r="H179" s="26">
        <f>(H$163-G$48)*$F$40</f>
        <v>9021693372.3859596</v>
      </c>
    </row>
    <row r="180" spans="2:8" ht="13.5" thickBot="1">
      <c r="B180" s="86" t="s">
        <v>8</v>
      </c>
      <c r="C180" s="21"/>
      <c r="D180" s="70">
        <f>(D$164-C$49)*$F$41</f>
        <v>4861102928.6568003</v>
      </c>
      <c r="E180" s="70">
        <f>(E$164-D$49)*$F$41</f>
        <v>4808455709.9512081</v>
      </c>
      <c r="F180" s="70">
        <f>(F$164-E$49)*$F$41</f>
        <v>4752649658.1232805</v>
      </c>
      <c r="G180" s="70">
        <f>(G$164-F$49)*$F$41</f>
        <v>4693495243.1856766</v>
      </c>
      <c r="H180" s="70">
        <f>(H$164-G$49)*$F$41</f>
        <v>4630791563.3518171</v>
      </c>
    </row>
    <row r="181" spans="2:8" ht="13.5" thickBot="1">
      <c r="B181" s="88" t="s">
        <v>51</v>
      </c>
      <c r="C181" s="94"/>
      <c r="D181" s="93">
        <f>SUM(D177:D180)</f>
        <v>16714477810.574799</v>
      </c>
      <c r="E181" s="72">
        <f>SUM(E177:E180)</f>
        <v>16804148950.130625</v>
      </c>
      <c r="F181" s="72">
        <f>SUM(F177:F180)</f>
        <v>16968886697.724075</v>
      </c>
      <c r="G181" s="72">
        <f>SUM(G177:G180)</f>
        <v>17043666625.563738</v>
      </c>
      <c r="H181" s="73">
        <f>SUM(H177:H180)</f>
        <v>21062462320.129742</v>
      </c>
    </row>
    <row r="183" spans="2:8">
      <c r="B183" s="50" t="s">
        <v>72</v>
      </c>
      <c r="D183" s="13">
        <v>12</v>
      </c>
    </row>
    <row r="184" spans="2:8">
      <c r="B184" s="83" t="s">
        <v>26</v>
      </c>
      <c r="C184" s="16"/>
      <c r="D184" s="84" t="s">
        <v>9</v>
      </c>
      <c r="E184" s="52" t="s">
        <v>10</v>
      </c>
      <c r="F184" s="52" t="s">
        <v>11</v>
      </c>
      <c r="G184" s="52" t="s">
        <v>12</v>
      </c>
      <c r="H184" s="52" t="s">
        <v>13</v>
      </c>
    </row>
    <row r="185" spans="2:8">
      <c r="B185" s="85" t="s">
        <v>5</v>
      </c>
      <c r="C185" s="16"/>
      <c r="D185" s="26">
        <f>$D177*($D$183/100)</f>
        <v>456299735.95109993</v>
      </c>
      <c r="E185" s="26">
        <f t="shared" ref="E185:H185" si="33">E$177*($D$183/100)</f>
        <v>453636037.38563854</v>
      </c>
      <c r="F185" s="26">
        <f t="shared" si="33"/>
        <v>450879109.37038589</v>
      </c>
      <c r="G185" s="26">
        <f t="shared" si="33"/>
        <v>448025688.87459928</v>
      </c>
      <c r="H185" s="26">
        <f t="shared" si="33"/>
        <v>445072398.66146034</v>
      </c>
    </row>
    <row r="186" spans="2:8">
      <c r="B186" s="86" t="s">
        <v>6</v>
      </c>
      <c r="C186" s="21"/>
      <c r="D186" s="26">
        <f>D$178*($D$183/100)</f>
        <v>453605787.39131993</v>
      </c>
      <c r="E186" s="26">
        <f t="shared" ref="E186:H186" si="34">E$178*($D$183/100)</f>
        <v>451322617.19235307</v>
      </c>
      <c r="F186" s="26">
        <f t="shared" si="34"/>
        <v>448982367.73841184</v>
      </c>
      <c r="G186" s="26">
        <f t="shared" si="34"/>
        <v>446583612.04812211</v>
      </c>
      <c r="H186" s="26">
        <f t="shared" si="34"/>
        <v>444124887.46557516</v>
      </c>
    </row>
    <row r="187" spans="2:8">
      <c r="B187" s="86" t="s">
        <v>7</v>
      </c>
      <c r="C187" s="21"/>
      <c r="D187" s="26">
        <f>D$179*($D$183/100)</f>
        <v>512499462.48773992</v>
      </c>
      <c r="E187" s="26">
        <f t="shared" ref="E187:H187" si="35">E$179*($D$183/100)</f>
        <v>534524534.24353844</v>
      </c>
      <c r="F187" s="26">
        <f t="shared" si="35"/>
        <v>566086967.64329743</v>
      </c>
      <c r="G187" s="26">
        <f t="shared" si="35"/>
        <v>587411264.96264589</v>
      </c>
      <c r="H187" s="26">
        <f t="shared" si="35"/>
        <v>1082603204.6863151</v>
      </c>
    </row>
    <row r="188" spans="2:8" ht="13.5" thickBot="1">
      <c r="B188" s="86" t="s">
        <v>8</v>
      </c>
      <c r="C188" s="21"/>
      <c r="D188" s="70">
        <f>D$180*($D$183/100)</f>
        <v>583332351.43881595</v>
      </c>
      <c r="E188" s="70">
        <f t="shared" ref="E188:H188" si="36">E$180*($D$183/100)</f>
        <v>577014685.19414496</v>
      </c>
      <c r="F188" s="70">
        <f t="shared" si="36"/>
        <v>570317958.97479367</v>
      </c>
      <c r="G188" s="70">
        <f t="shared" si="36"/>
        <v>563219429.18228114</v>
      </c>
      <c r="H188" s="70">
        <f t="shared" si="36"/>
        <v>555694987.60221803</v>
      </c>
    </row>
    <row r="189" spans="2:8" ht="13.5" thickBot="1">
      <c r="B189" s="138" t="s">
        <v>51</v>
      </c>
      <c r="C189" s="94"/>
      <c r="D189" s="72">
        <f>SUM(D185:D188)</f>
        <v>2005737337.2689757</v>
      </c>
      <c r="E189" s="72">
        <f t="shared" ref="E189:H189" si="37">SUM(E185:E188)</f>
        <v>2016497874.0156751</v>
      </c>
      <c r="F189" s="72">
        <f t="shared" si="37"/>
        <v>2036266403.7268889</v>
      </c>
      <c r="G189" s="72">
        <f t="shared" si="37"/>
        <v>2045239995.0676484</v>
      </c>
      <c r="H189" s="73">
        <f t="shared" si="37"/>
        <v>2527495478.4155688</v>
      </c>
    </row>
    <row r="190" spans="2:8">
      <c r="B190" s="57"/>
      <c r="C190" s="23"/>
      <c r="D190" s="58"/>
      <c r="E190" s="58"/>
      <c r="F190" s="58"/>
      <c r="G190" s="58"/>
      <c r="H190" s="58"/>
    </row>
    <row r="191" spans="2:8" ht="13.5" thickBot="1">
      <c r="B191" s="50" t="s">
        <v>42</v>
      </c>
      <c r="E191" s="13">
        <v>4.5</v>
      </c>
    </row>
    <row r="192" spans="2:8">
      <c r="B192" s="65" t="s">
        <v>26</v>
      </c>
      <c r="C192" s="76"/>
      <c r="D192" s="52" t="s">
        <v>9</v>
      </c>
      <c r="E192" s="52" t="s">
        <v>10</v>
      </c>
      <c r="F192" s="52" t="s">
        <v>11</v>
      </c>
      <c r="G192" s="52" t="s">
        <v>12</v>
      </c>
      <c r="H192" s="52" t="s">
        <v>13</v>
      </c>
    </row>
    <row r="193" spans="2:8">
      <c r="B193" s="77" t="s">
        <v>5</v>
      </c>
      <c r="C193" s="58"/>
      <c r="D193" s="26">
        <f>(C72*($E$191/100))</f>
        <v>28539627.487087499</v>
      </c>
      <c r="E193" s="26">
        <f>(D72*($E$191/100))</f>
        <v>29538514.449135553</v>
      </c>
      <c r="F193" s="26">
        <f t="shared" ref="F193:H193" si="38">(E72*($E$191/100))</f>
        <v>30572362.454855297</v>
      </c>
      <c r="G193" s="26">
        <f t="shared" si="38"/>
        <v>31642395.14077523</v>
      </c>
      <c r="H193" s="26">
        <f t="shared" si="38"/>
        <v>32749878.970702358</v>
      </c>
    </row>
    <row r="194" spans="2:8">
      <c r="B194" s="77" t="s">
        <v>6</v>
      </c>
      <c r="C194" s="58"/>
      <c r="D194" s="26">
        <f t="shared" ref="D194:H196" si="39">(C73*($E$191/100))</f>
        <v>34247552.984504998</v>
      </c>
      <c r="E194" s="26">
        <f t="shared" si="39"/>
        <v>35103741.809117615</v>
      </c>
      <c r="F194" s="26">
        <f t="shared" si="39"/>
        <v>35981335.354345553</v>
      </c>
      <c r="G194" s="26">
        <f t="shared" si="39"/>
        <v>36880868.738204196</v>
      </c>
      <c r="H194" s="26">
        <f t="shared" si="39"/>
        <v>37802890.456659287</v>
      </c>
    </row>
    <row r="195" spans="2:8">
      <c r="B195" s="77" t="s">
        <v>7</v>
      </c>
      <c r="C195" s="58"/>
      <c r="D195" s="26">
        <f t="shared" si="39"/>
        <v>63458701.118347496</v>
      </c>
      <c r="E195" s="26">
        <f t="shared" si="39"/>
        <v>66314342.668673128</v>
      </c>
      <c r="F195" s="26">
        <f t="shared" si="39"/>
        <v>69298488.088763431</v>
      </c>
      <c r="G195" s="26">
        <f t="shared" si="39"/>
        <v>72416920.05275777</v>
      </c>
      <c r="H195" s="26">
        <f t="shared" si="39"/>
        <v>75675681.455131873</v>
      </c>
    </row>
    <row r="196" spans="2:8" ht="13.5" thickBot="1">
      <c r="B196" s="77" t="s">
        <v>8</v>
      </c>
      <c r="C196" s="58"/>
      <c r="D196" s="26">
        <f t="shared" si="39"/>
        <v>39485414.029194005</v>
      </c>
      <c r="E196" s="26">
        <f t="shared" si="39"/>
        <v>41854538.87094564</v>
      </c>
      <c r="F196" s="26">
        <f t="shared" si="39"/>
        <v>44365811.203202374</v>
      </c>
      <c r="G196" s="26">
        <f t="shared" si="39"/>
        <v>47027759.875394523</v>
      </c>
      <c r="H196" s="26">
        <f t="shared" si="39"/>
        <v>49849425.467918202</v>
      </c>
    </row>
    <row r="197" spans="2:8" ht="13.5" thickBot="1">
      <c r="B197" s="88" t="s">
        <v>51</v>
      </c>
      <c r="C197" s="94"/>
      <c r="D197" s="72">
        <f>SUM(D193:D196)</f>
        <v>165731295.61913401</v>
      </c>
      <c r="E197" s="72">
        <f t="shared" ref="E197:H197" si="40">SUM(E193:E196)</f>
        <v>172811137.79787195</v>
      </c>
      <c r="F197" s="72">
        <f t="shared" si="40"/>
        <v>180217997.10116667</v>
      </c>
      <c r="G197" s="72">
        <f t="shared" si="40"/>
        <v>187967943.80713171</v>
      </c>
      <c r="H197" s="73">
        <f t="shared" si="40"/>
        <v>196077876.35041171</v>
      </c>
    </row>
    <row r="198" spans="2:8">
      <c r="B198" s="190"/>
      <c r="C198" s="190"/>
      <c r="D198" s="59"/>
      <c r="E198" s="59"/>
      <c r="F198" s="59"/>
      <c r="G198" s="59"/>
      <c r="H198" s="59"/>
    </row>
    <row r="199" spans="2:8">
      <c r="B199" s="190"/>
      <c r="C199" s="190"/>
      <c r="D199" s="59"/>
      <c r="E199" s="59"/>
      <c r="F199" s="59"/>
      <c r="G199" s="59"/>
      <c r="H199" s="59"/>
    </row>
    <row r="200" spans="2:8" ht="13.5" thickBot="1">
      <c r="B200" s="112" t="s">
        <v>79</v>
      </c>
      <c r="C200" s="14"/>
      <c r="D200" s="69">
        <v>25</v>
      </c>
      <c r="E200" s="69"/>
      <c r="F200" s="69"/>
      <c r="G200" s="69"/>
      <c r="H200" s="69"/>
    </row>
    <row r="201" spans="2:8" ht="15.75" thickBot="1">
      <c r="B201"/>
      <c r="C201"/>
      <c r="D201" s="153" t="s">
        <v>9</v>
      </c>
      <c r="E201" s="154" t="s">
        <v>10</v>
      </c>
      <c r="F201" s="154" t="s">
        <v>11</v>
      </c>
      <c r="G201" s="154" t="s">
        <v>12</v>
      </c>
      <c r="H201" s="156" t="s">
        <v>13</v>
      </c>
    </row>
    <row r="202" spans="2:8">
      <c r="B202" s="14" t="s">
        <v>80</v>
      </c>
      <c r="C202" s="14"/>
      <c r="D202" s="151">
        <f>D189</f>
        <v>2005737337.2689757</v>
      </c>
      <c r="E202" s="151">
        <f>E189</f>
        <v>2016497874.0156751</v>
      </c>
      <c r="F202" s="151">
        <f>F189</f>
        <v>2036266403.7268889</v>
      </c>
      <c r="G202" s="151">
        <f>G189</f>
        <v>2045239995.0676484</v>
      </c>
      <c r="H202" s="151">
        <f>H189</f>
        <v>2527495478.4155688</v>
      </c>
    </row>
    <row r="203" spans="2:8">
      <c r="B203" s="14" t="s">
        <v>81</v>
      </c>
      <c r="C203" s="14"/>
      <c r="D203" s="26">
        <f>D197</f>
        <v>165731295.61913401</v>
      </c>
      <c r="E203" s="26">
        <f>E197</f>
        <v>172811137.79787195</v>
      </c>
      <c r="F203" s="26">
        <f>F197</f>
        <v>180217997.10116667</v>
      </c>
      <c r="G203" s="26">
        <f>G197</f>
        <v>187967943.80713171</v>
      </c>
      <c r="H203" s="26">
        <f>H197</f>
        <v>196077876.35041171</v>
      </c>
    </row>
    <row r="204" spans="2:8" ht="13.5" thickBot="1">
      <c r="B204" s="69" t="s">
        <v>82</v>
      </c>
      <c r="C204" s="69"/>
      <c r="D204" s="70">
        <f>D237</f>
        <v>266820000</v>
      </c>
      <c r="E204" s="70">
        <f>E237</f>
        <v>273502123.21522999</v>
      </c>
      <c r="F204" s="70">
        <f>F237</f>
        <v>281082359.86250663</v>
      </c>
      <c r="G204" s="70">
        <f>G237</f>
        <v>289155193.01956642</v>
      </c>
      <c r="H204" s="70">
        <f>H237</f>
        <v>329468951.61290324</v>
      </c>
    </row>
    <row r="205" spans="2:8" ht="13.5" thickBot="1">
      <c r="B205" s="153" t="s">
        <v>83</v>
      </c>
      <c r="C205" s="154"/>
      <c r="D205" s="148">
        <f>SUM(D202:D204)*($D$200/100)</f>
        <v>609572158.22202742</v>
      </c>
      <c r="E205" s="148">
        <f>SUM(E202:E204)*($D$200/100)</f>
        <v>615702783.75719428</v>
      </c>
      <c r="F205" s="148">
        <f>SUM(F202:F204)*($D$200/100)</f>
        <v>624391690.17264056</v>
      </c>
      <c r="G205" s="148">
        <f>SUM(G202:G204)*($D$200/100)</f>
        <v>630590782.97358668</v>
      </c>
      <c r="H205" s="155">
        <f>SUM(H202:H204)*($D$200/100)</f>
        <v>763260576.59472096</v>
      </c>
    </row>
    <row r="206" spans="2:8">
      <c r="B206" s="190"/>
      <c r="C206" s="190"/>
      <c r="D206" s="59"/>
      <c r="E206" s="59"/>
      <c r="F206" s="59"/>
      <c r="G206" s="59"/>
      <c r="H206" s="59"/>
    </row>
    <row r="207" spans="2:8">
      <c r="B207" s="13" t="s">
        <v>75</v>
      </c>
    </row>
    <row r="208" spans="2:8">
      <c r="B208" s="13" t="s">
        <v>76</v>
      </c>
      <c r="E208" s="13">
        <v>3</v>
      </c>
    </row>
    <row r="209" spans="2:9" ht="13.5" thickBot="1">
      <c r="B209" s="13" t="s">
        <v>74</v>
      </c>
      <c r="C209" s="13">
        <v>2</v>
      </c>
    </row>
    <row r="210" spans="2:9" ht="13.5" thickBot="1">
      <c r="B210" s="103" t="s">
        <v>78</v>
      </c>
      <c r="C210" s="104"/>
      <c r="D210" s="105" t="s">
        <v>9</v>
      </c>
      <c r="E210" s="105" t="s">
        <v>10</v>
      </c>
      <c r="F210" s="105" t="s">
        <v>11</v>
      </c>
      <c r="G210" s="105" t="s">
        <v>12</v>
      </c>
      <c r="H210" s="150" t="s">
        <v>13</v>
      </c>
      <c r="I210" s="152" t="s">
        <v>63</v>
      </c>
    </row>
    <row r="211" spans="2:9">
      <c r="B211" s="90" t="s">
        <v>53</v>
      </c>
      <c r="C211" s="66"/>
      <c r="D211" s="19">
        <f>$C$209*SUM(E120,E129,E138,E147)</f>
        <v>8</v>
      </c>
      <c r="E211" s="19">
        <f>$C$209*SUM(H120,H129,H138,H147)</f>
        <v>8</v>
      </c>
      <c r="F211" s="19">
        <f>$C$209*SUM(K120,K129,K138,K147)</f>
        <v>8</v>
      </c>
      <c r="G211" s="19">
        <f>$C$209*SUM(N120,N129,N138,N147)</f>
        <v>10</v>
      </c>
      <c r="H211" s="19">
        <f>$C$209*SUM(Q120,Q129,Q138,Q147)</f>
        <v>10</v>
      </c>
      <c r="I211" s="151">
        <v>290000</v>
      </c>
    </row>
    <row r="212" spans="2:9">
      <c r="B212" s="91" t="s">
        <v>54</v>
      </c>
      <c r="C212" s="68"/>
      <c r="D212" s="19">
        <f>$C$209*SUM(E121,E130,E139,E148)</f>
        <v>8</v>
      </c>
      <c r="E212" s="19">
        <f>$C$209*SUM(H121,H130,H139,H148)</f>
        <v>8</v>
      </c>
      <c r="F212" s="19">
        <f>$C$209*SUM(K121,K130,K139,K148)</f>
        <v>8</v>
      </c>
      <c r="G212" s="19">
        <f>$C$209*SUM(N121,N130,N139,N148)</f>
        <v>8</v>
      </c>
      <c r="H212" s="19">
        <f>$C$209*SUM(Q121,Q130,Q139,Q148)</f>
        <v>10</v>
      </c>
      <c r="I212" s="26">
        <v>350000</v>
      </c>
    </row>
    <row r="213" spans="2:9">
      <c r="B213" s="91" t="s">
        <v>55</v>
      </c>
      <c r="C213" s="68"/>
      <c r="D213" s="19">
        <f>$C$209*SUM(E122,E131,E140,E149)</f>
        <v>8</v>
      </c>
      <c r="E213" s="19">
        <f>$C$209*SUM(H122,H131,H140,H149)</f>
        <v>8</v>
      </c>
      <c r="F213" s="19">
        <f>$C$209*SUM(K122,K131,K140,K149)</f>
        <v>10</v>
      </c>
      <c r="G213" s="19">
        <f>$C$209*SUM(N122,N131,N140,N149)</f>
        <v>10</v>
      </c>
      <c r="H213" s="19">
        <f>$C$209*SUM(Q122,Q131,Q140,Q149)</f>
        <v>10</v>
      </c>
      <c r="I213" s="26">
        <v>270000</v>
      </c>
    </row>
    <row r="214" spans="2:9">
      <c r="B214" s="91" t="s">
        <v>56</v>
      </c>
      <c r="C214" s="68"/>
      <c r="D214" s="19">
        <f>$C$209*SUM(E123,E132,E141,E150)</f>
        <v>10</v>
      </c>
      <c r="E214" s="19">
        <f>$C$209*SUM(H123,H132,H141,H150)</f>
        <v>10</v>
      </c>
      <c r="F214" s="19">
        <f>$C$209*SUM(K123,K132,K141,K150)</f>
        <v>10</v>
      </c>
      <c r="G214" s="19">
        <f>$C$209*SUM(N123,N132,N141,N150)</f>
        <v>10</v>
      </c>
      <c r="H214" s="19">
        <f>$C$209*SUM(Q123,Q132,Q141,Q150)</f>
        <v>10</v>
      </c>
      <c r="I214" s="26">
        <v>260000</v>
      </c>
    </row>
    <row r="215" spans="2:9">
      <c r="B215" s="91" t="s">
        <v>57</v>
      </c>
      <c r="C215" s="68"/>
      <c r="D215" s="19">
        <f>$C$209*SUM(E124,E133,E142,E151)</f>
        <v>8</v>
      </c>
      <c r="E215" s="19">
        <f>$C$209*SUM(H124,H133,H142,H151)</f>
        <v>10</v>
      </c>
      <c r="F215" s="19">
        <f>$C$209*SUM(K124,K133,K142,K151)</f>
        <v>10</v>
      </c>
      <c r="G215" s="19">
        <f>$C$209*SUM(N124,N133,N142,N151)</f>
        <v>10</v>
      </c>
      <c r="H215" s="19">
        <f>$C$209*SUM(Q124,Q133,Q142,Q151)</f>
        <v>10</v>
      </c>
      <c r="I215" s="26">
        <v>240000</v>
      </c>
    </row>
    <row r="216" spans="2:9">
      <c r="B216" s="91" t="s">
        <v>58</v>
      </c>
      <c r="C216" s="68"/>
      <c r="D216" s="106">
        <f>D217*$E$208</f>
        <v>24</v>
      </c>
      <c r="E216" s="106">
        <f>E217*$E$208</f>
        <v>24</v>
      </c>
      <c r="F216" s="106">
        <f>F217*$E$208</f>
        <v>24</v>
      </c>
      <c r="G216" s="106">
        <f>G217*$E$208</f>
        <v>24</v>
      </c>
      <c r="H216" s="106">
        <f>H217*$E$208</f>
        <v>30</v>
      </c>
      <c r="I216" s="26">
        <v>190000</v>
      </c>
    </row>
    <row r="217" spans="2:9" ht="13.5" thickBot="1">
      <c r="B217" s="107" t="s">
        <v>59</v>
      </c>
      <c r="C217" s="96"/>
      <c r="D217" s="106">
        <f>$C$209*D173</f>
        <v>8</v>
      </c>
      <c r="E217" s="106">
        <f>$C$209*E173</f>
        <v>8</v>
      </c>
      <c r="F217" s="106">
        <f>$C$209*F173</f>
        <v>8</v>
      </c>
      <c r="G217" s="106">
        <f>$C$209*G173</f>
        <v>8</v>
      </c>
      <c r="H217" s="106">
        <f>$C$209*H173</f>
        <v>10</v>
      </c>
      <c r="I217" s="26">
        <v>550000</v>
      </c>
    </row>
    <row r="218" spans="2:9">
      <c r="B218" s="55"/>
      <c r="C218" s="23"/>
      <c r="D218" s="23"/>
      <c r="E218" s="23"/>
      <c r="F218" s="23"/>
      <c r="G218" s="23"/>
      <c r="H218" s="23"/>
      <c r="I218" s="58"/>
    </row>
    <row r="219" spans="2:9">
      <c r="B219" s="102"/>
      <c r="D219" s="13">
        <v>12.5</v>
      </c>
    </row>
    <row r="220" spans="2:9" ht="13.5" thickBot="1">
      <c r="B220" s="103" t="s">
        <v>62</v>
      </c>
      <c r="C220" s="104"/>
      <c r="D220" s="105" t="s">
        <v>64</v>
      </c>
      <c r="E220" s="105" t="s">
        <v>65</v>
      </c>
      <c r="F220" s="105" t="s">
        <v>66</v>
      </c>
      <c r="G220" s="105" t="s">
        <v>67</v>
      </c>
      <c r="H220" s="105" t="s">
        <v>68</v>
      </c>
    </row>
    <row r="221" spans="2:9">
      <c r="B221" s="90" t="s">
        <v>53</v>
      </c>
      <c r="C221" s="66"/>
      <c r="D221" s="106">
        <f>I211*($D$219/100)</f>
        <v>36250</v>
      </c>
      <c r="E221" s="26">
        <f>(E$165*D221)/D$165</f>
        <v>36647.772342675831</v>
      </c>
      <c r="F221" s="26">
        <f>(F$165*E221)/E$165</f>
        <v>37178.135466243613</v>
      </c>
      <c r="G221" s="26">
        <f>(G$165*F221)/F$165</f>
        <v>37575.907808919445</v>
      </c>
      <c r="H221" s="26">
        <f>(H$165*G221)/G$165</f>
        <v>44338.037634408611</v>
      </c>
    </row>
    <row r="222" spans="2:9">
      <c r="B222" s="91" t="s">
        <v>54</v>
      </c>
      <c r="C222" s="68"/>
      <c r="D222" s="106">
        <f>I212*($D$219/100)</f>
        <v>43750</v>
      </c>
      <c r="E222" s="26">
        <f>(E$165*D222)/D$165</f>
        <v>44230.070068746696</v>
      </c>
      <c r="F222" s="26">
        <f>(F$165*E222)/E$165</f>
        <v>44870.163493742293</v>
      </c>
      <c r="G222" s="26">
        <f>(G$165*F222)/F$165</f>
        <v>45350.233562488989</v>
      </c>
      <c r="H222" s="26">
        <f>(H$165*G222)/G$165</f>
        <v>53511.424731182808</v>
      </c>
    </row>
    <row r="223" spans="2:9">
      <c r="B223" s="91" t="s">
        <v>55</v>
      </c>
      <c r="C223" s="68"/>
      <c r="D223" s="106">
        <f>I213*($D$219/100)</f>
        <v>33750</v>
      </c>
      <c r="E223" s="26">
        <f>(E$165*D223)/D$165</f>
        <v>34120.339767318881</v>
      </c>
      <c r="F223" s="26">
        <f>(F$165*E223)/E$165</f>
        <v>34614.126123744056</v>
      </c>
      <c r="G223" s="26">
        <f>(G$165*F223)/F$165</f>
        <v>34984.465891062937</v>
      </c>
      <c r="H223" s="26">
        <f>(H$165*G223)/G$165</f>
        <v>41280.241935483886</v>
      </c>
    </row>
    <row r="224" spans="2:9">
      <c r="B224" s="91" t="s">
        <v>56</v>
      </c>
      <c r="C224" s="68"/>
      <c r="D224" s="106">
        <f>I214*($D$219/100)</f>
        <v>32500</v>
      </c>
      <c r="E224" s="26">
        <f>(E$165*D224)/D$165</f>
        <v>32856.623479640402</v>
      </c>
      <c r="F224" s="26">
        <f>(F$165*E224)/E$165</f>
        <v>33332.121452494277</v>
      </c>
      <c r="G224" s="26">
        <f>(G$165*F224)/F$165</f>
        <v>33688.744932134679</v>
      </c>
      <c r="H224" s="26">
        <f>(H$165*G224)/G$165</f>
        <v>39751.34408602152</v>
      </c>
    </row>
    <row r="225" spans="2:8" ht="13.5" thickBot="1">
      <c r="B225" s="107" t="s">
        <v>57</v>
      </c>
      <c r="C225" s="96"/>
      <c r="D225" s="108">
        <f>I215*($D$219/100)</f>
        <v>30000</v>
      </c>
      <c r="E225" s="70">
        <f>(E$165*D225)/D$165</f>
        <v>30329.190904283445</v>
      </c>
      <c r="F225" s="70">
        <f>(F$165*E225)/E$165</f>
        <v>30768.112109994712</v>
      </c>
      <c r="G225" s="70">
        <f>(G$165*F225)/F$165</f>
        <v>31097.303014278161</v>
      </c>
      <c r="H225" s="70">
        <f>(H$165*G225)/G$165</f>
        <v>36693.54838709678</v>
      </c>
    </row>
    <row r="226" spans="2:8" ht="13.5" thickBot="1">
      <c r="D226" s="109">
        <f>SUM(D221:D225)</f>
        <v>176250</v>
      </c>
      <c r="E226" s="110">
        <f>(E$165*D226)/D$165</f>
        <v>178183.99656266527</v>
      </c>
      <c r="F226" s="110">
        <f>(F$165*E226)/E$165</f>
        <v>180762.65864621897</v>
      </c>
      <c r="G226" s="110">
        <f>(G$165*F226)/F$165</f>
        <v>182696.65520888424</v>
      </c>
      <c r="H226" s="111">
        <f>(H$165*G226)/G$165</f>
        <v>215574.59677419363</v>
      </c>
    </row>
    <row r="229" spans="2:8" ht="13.5" thickBot="1">
      <c r="B229" s="102" t="s">
        <v>60</v>
      </c>
      <c r="D229" s="105" t="s">
        <v>9</v>
      </c>
      <c r="E229" s="105" t="s">
        <v>10</v>
      </c>
      <c r="F229" s="105" t="s">
        <v>11</v>
      </c>
      <c r="G229" s="105" t="s">
        <v>12</v>
      </c>
      <c r="H229" s="105" t="s">
        <v>13</v>
      </c>
    </row>
    <row r="230" spans="2:8">
      <c r="B230" s="90" t="s">
        <v>53</v>
      </c>
      <c r="C230" s="76"/>
      <c r="D230" s="26">
        <f>D211*($I211+D221)*12</f>
        <v>31320000</v>
      </c>
      <c r="E230" s="26">
        <f>E211*($I211+E221)*12</f>
        <v>31358186.14489688</v>
      </c>
      <c r="F230" s="26">
        <f>F211*($I211+F221)*12</f>
        <v>31409101.004759386</v>
      </c>
      <c r="G230" s="26">
        <f>G211*($I211+G221)*12</f>
        <v>39309108.937070332</v>
      </c>
      <c r="H230" s="26">
        <f>H211*($I211+H221)*12</f>
        <v>40120564.516129032</v>
      </c>
    </row>
    <row r="231" spans="2:8">
      <c r="B231" s="91" t="s">
        <v>54</v>
      </c>
      <c r="C231" s="23"/>
      <c r="D231" s="26">
        <f>D212*($I212+D222)*12</f>
        <v>37800000</v>
      </c>
      <c r="E231" s="26">
        <f>E212*($I212+E222)*12</f>
        <v>37846086.726599678</v>
      </c>
      <c r="F231" s="26">
        <f>F212*($I212+F222)*12</f>
        <v>37907535.695399262</v>
      </c>
      <c r="G231" s="26">
        <f>G212*($I212+G222)*12</f>
        <v>37953622.42199894</v>
      </c>
      <c r="H231" s="26">
        <f>H212*($I212+H222)*12</f>
        <v>48421370.967741936</v>
      </c>
    </row>
    <row r="232" spans="2:8">
      <c r="B232" s="91" t="s">
        <v>55</v>
      </c>
      <c r="C232" s="23"/>
      <c r="D232" s="26">
        <f>D213*($I213+D223)*12</f>
        <v>29160000</v>
      </c>
      <c r="E232" s="26">
        <f>E213*($I213+E223)*12</f>
        <v>29195552.617662609</v>
      </c>
      <c r="F232" s="26">
        <f>F213*($I213+F223)*12</f>
        <v>36553695.134849288</v>
      </c>
      <c r="G232" s="26">
        <f>G213*($I213+G223)*12</f>
        <v>36598135.906927556</v>
      </c>
      <c r="H232" s="26">
        <f>H213*($I213+H223)*12</f>
        <v>37353629.032258064</v>
      </c>
    </row>
    <row r="233" spans="2:8">
      <c r="B233" s="91" t="s">
        <v>56</v>
      </c>
      <c r="C233" s="23"/>
      <c r="D233" s="26">
        <f>D214*($I214+D224)*12</f>
        <v>35100000</v>
      </c>
      <c r="E233" s="26">
        <f>E214*($I214+E224)*12</f>
        <v>35142794.817556843</v>
      </c>
      <c r="F233" s="26">
        <f>F214*($I214+F224)*12</f>
        <v>35199854.574299313</v>
      </c>
      <c r="G233" s="26">
        <f>G214*($I214+G224)*12</f>
        <v>35242649.391856164</v>
      </c>
      <c r="H233" s="26">
        <f>H214*($I214+H224)*12</f>
        <v>35970161.290322587</v>
      </c>
    </row>
    <row r="234" spans="2:8">
      <c r="B234" s="91" t="s">
        <v>57</v>
      </c>
      <c r="C234" s="23"/>
      <c r="D234" s="26">
        <f>D215*($I215+D225)*12</f>
        <v>25920000</v>
      </c>
      <c r="E234" s="26">
        <f>E215*($I215+E225)*12</f>
        <v>32439502.908514012</v>
      </c>
      <c r="F234" s="26">
        <f>F215*($I215+F225)*12</f>
        <v>32492173.453199364</v>
      </c>
      <c r="G234" s="26">
        <f>G215*($I215+G225)*12</f>
        <v>32531676.36171338</v>
      </c>
      <c r="H234" s="26">
        <f>H215*($I215+H225)*12</f>
        <v>33203225.806451611</v>
      </c>
    </row>
    <row r="235" spans="2:8">
      <c r="B235" s="91" t="s">
        <v>58</v>
      </c>
      <c r="C235" s="23"/>
      <c r="D235" s="26">
        <f>D216*$I216*12</f>
        <v>54720000</v>
      </c>
      <c r="E235" s="26">
        <f>E216*$I216*12</f>
        <v>54720000</v>
      </c>
      <c r="F235" s="26">
        <f>F216*$I216*12</f>
        <v>54720000</v>
      </c>
      <c r="G235" s="26">
        <f>G216*$I216*12</f>
        <v>54720000</v>
      </c>
      <c r="H235" s="26">
        <f>H216*$I216*12</f>
        <v>68400000</v>
      </c>
    </row>
    <row r="236" spans="2:8" ht="13.5" thickBot="1">
      <c r="B236" s="91" t="s">
        <v>59</v>
      </c>
      <c r="C236" s="23"/>
      <c r="D236" s="70">
        <f>D217*$I217*12</f>
        <v>52800000</v>
      </c>
      <c r="E236" s="70">
        <f>E217*$I217*12</f>
        <v>52800000</v>
      </c>
      <c r="F236" s="70">
        <f>F217*$I217*12</f>
        <v>52800000</v>
      </c>
      <c r="G236" s="70">
        <f>G217*$I217*12</f>
        <v>52800000</v>
      </c>
      <c r="H236" s="70">
        <f>H217*$I217*12</f>
        <v>66000000</v>
      </c>
    </row>
    <row r="237" spans="2:8" ht="13.5" thickBot="1">
      <c r="B237" s="78" t="s">
        <v>61</v>
      </c>
      <c r="C237" s="79"/>
      <c r="D237" s="80">
        <f>SUM(D230:D236)</f>
        <v>266820000</v>
      </c>
      <c r="E237" s="80">
        <f>SUM(E230:E236)</f>
        <v>273502123.21522999</v>
      </c>
      <c r="F237" s="80">
        <f t="shared" ref="F237:H237" si="41">SUM(F230:F236)</f>
        <v>281082359.86250663</v>
      </c>
      <c r="G237" s="80">
        <f t="shared" si="41"/>
        <v>289155193.01956642</v>
      </c>
      <c r="H237" s="81">
        <f t="shared" si="41"/>
        <v>329468951.61290324</v>
      </c>
    </row>
    <row r="238" spans="2:8">
      <c r="B238" s="190"/>
      <c r="C238" s="190"/>
      <c r="D238" s="59"/>
      <c r="E238" s="59"/>
      <c r="F238" s="59"/>
      <c r="G238" s="59"/>
      <c r="H238" s="59"/>
    </row>
    <row r="240" spans="2:8">
      <c r="B240" s="56" t="s">
        <v>85</v>
      </c>
      <c r="C240" s="56"/>
      <c r="H240" s="89">
        <v>15</v>
      </c>
    </row>
    <row r="241" spans="2:9" ht="13.5" thickBot="1">
      <c r="D241" s="52" t="s">
        <v>33</v>
      </c>
      <c r="E241" s="52" t="s">
        <v>44</v>
      </c>
      <c r="F241" s="52" t="s">
        <v>45</v>
      </c>
      <c r="G241" s="52" t="s">
        <v>46</v>
      </c>
      <c r="H241" s="52" t="s">
        <v>49</v>
      </c>
      <c r="I241" s="52" t="s">
        <v>47</v>
      </c>
    </row>
    <row r="242" spans="2:9">
      <c r="B242" s="90" t="s">
        <v>21</v>
      </c>
      <c r="C242" s="76"/>
      <c r="D242" s="26">
        <v>1</v>
      </c>
      <c r="E242" s="26">
        <v>150000000</v>
      </c>
      <c r="F242" s="26">
        <f>(E242*D242)</f>
        <v>150000000</v>
      </c>
      <c r="G242" s="26">
        <v>15</v>
      </c>
      <c r="H242" s="26">
        <f>(F242*($H$240/100))</f>
        <v>22500000</v>
      </c>
      <c r="I242" s="26">
        <f>(F242-H242)/G242</f>
        <v>8500000</v>
      </c>
    </row>
    <row r="243" spans="2:9">
      <c r="B243" s="91" t="s">
        <v>22</v>
      </c>
      <c r="C243" s="23"/>
      <c r="D243" s="26">
        <v>1</v>
      </c>
      <c r="E243" s="26">
        <v>250000000</v>
      </c>
      <c r="F243" s="26">
        <f t="shared" ref="F243:F247" si="42">(E243*D243)</f>
        <v>250000000</v>
      </c>
      <c r="G243" s="26">
        <v>15</v>
      </c>
      <c r="H243" s="26">
        <f t="shared" ref="H243:H247" si="43">(F243*($H$240/100))</f>
        <v>37500000</v>
      </c>
      <c r="I243" s="26">
        <f t="shared" ref="I243:I247" si="44">(F243-H243)/G243</f>
        <v>14166666.666666666</v>
      </c>
    </row>
    <row r="244" spans="2:9">
      <c r="B244" s="91" t="s">
        <v>23</v>
      </c>
      <c r="C244" s="23"/>
      <c r="D244" s="26">
        <v>1</v>
      </c>
      <c r="E244" s="26">
        <v>130000000</v>
      </c>
      <c r="F244" s="26">
        <f t="shared" si="42"/>
        <v>130000000</v>
      </c>
      <c r="G244" s="26">
        <v>15</v>
      </c>
      <c r="H244" s="26">
        <f t="shared" si="43"/>
        <v>19500000</v>
      </c>
      <c r="I244" s="26">
        <f t="shared" si="44"/>
        <v>7366666.666666667</v>
      </c>
    </row>
    <row r="245" spans="2:9">
      <c r="B245" s="91" t="s">
        <v>24</v>
      </c>
      <c r="C245" s="23"/>
      <c r="D245" s="26">
        <v>1</v>
      </c>
      <c r="E245" s="26">
        <v>180000000</v>
      </c>
      <c r="F245" s="26">
        <f t="shared" si="42"/>
        <v>180000000</v>
      </c>
      <c r="G245" s="26">
        <v>15</v>
      </c>
      <c r="H245" s="26">
        <f t="shared" si="43"/>
        <v>27000000</v>
      </c>
      <c r="I245" s="26">
        <f t="shared" si="44"/>
        <v>10200000</v>
      </c>
    </row>
    <row r="246" spans="2:9">
      <c r="B246" s="91" t="s">
        <v>25</v>
      </c>
      <c r="C246" s="23"/>
      <c r="D246" s="26">
        <v>1</v>
      </c>
      <c r="E246" s="26">
        <v>90000000</v>
      </c>
      <c r="F246" s="26">
        <f t="shared" si="42"/>
        <v>90000000</v>
      </c>
      <c r="G246" s="26">
        <v>15</v>
      </c>
      <c r="H246" s="26">
        <f t="shared" si="43"/>
        <v>13500000</v>
      </c>
      <c r="I246" s="26">
        <f t="shared" si="44"/>
        <v>5100000</v>
      </c>
    </row>
    <row r="247" spans="2:9" ht="13.5" thickBot="1">
      <c r="B247" s="97" t="s">
        <v>43</v>
      </c>
      <c r="C247" s="139"/>
      <c r="D247" s="26">
        <v>1</v>
      </c>
      <c r="E247" s="26">
        <v>350000000</v>
      </c>
      <c r="F247" s="26">
        <f t="shared" si="42"/>
        <v>350000000</v>
      </c>
      <c r="G247" s="26">
        <v>50</v>
      </c>
      <c r="H247" s="26">
        <f t="shared" si="43"/>
        <v>52500000</v>
      </c>
      <c r="I247" s="26">
        <f t="shared" si="44"/>
        <v>5950000</v>
      </c>
    </row>
    <row r="248" spans="2:9">
      <c r="B248" s="102"/>
      <c r="C248" s="23"/>
      <c r="D248" s="58"/>
      <c r="E248" s="58"/>
      <c r="F248" s="58"/>
      <c r="G248" s="58"/>
      <c r="H248" s="58"/>
      <c r="I248" s="58"/>
    </row>
    <row r="249" spans="2:9" ht="15.75" thickBot="1">
      <c r="B249" s="102" t="s">
        <v>138</v>
      </c>
      <c r="C249"/>
      <c r="D249" s="52" t="s">
        <v>9</v>
      </c>
      <c r="E249" s="52" t="s">
        <v>10</v>
      </c>
      <c r="F249" s="52" t="s">
        <v>11</v>
      </c>
      <c r="G249" s="52" t="s">
        <v>12</v>
      </c>
      <c r="H249" s="52" t="s">
        <v>13</v>
      </c>
      <c r="I249" s="142" t="s">
        <v>84</v>
      </c>
    </row>
    <row r="250" spans="2:9">
      <c r="B250" s="90" t="s">
        <v>21</v>
      </c>
      <c r="C250" s="76"/>
      <c r="D250" s="14">
        <v>4</v>
      </c>
      <c r="E250" s="14"/>
      <c r="F250" s="14"/>
      <c r="G250" s="14">
        <v>1</v>
      </c>
      <c r="H250" s="14"/>
      <c r="I250" s="14">
        <f>SUM(D250:H250)</f>
        <v>5</v>
      </c>
    </row>
    <row r="251" spans="2:9">
      <c r="B251" s="91" t="s">
        <v>22</v>
      </c>
      <c r="C251" s="23"/>
      <c r="D251" s="14">
        <v>4</v>
      </c>
      <c r="E251" s="14"/>
      <c r="F251" s="14"/>
      <c r="G251" s="14"/>
      <c r="H251" s="14">
        <v>1</v>
      </c>
      <c r="I251" s="14">
        <f t="shared" ref="I251:I254" si="45">SUM(D251:H251)</f>
        <v>5</v>
      </c>
    </row>
    <row r="252" spans="2:9">
      <c r="B252" s="91" t="s">
        <v>23</v>
      </c>
      <c r="C252" s="23"/>
      <c r="D252" s="14">
        <v>4</v>
      </c>
      <c r="E252" s="14"/>
      <c r="F252" s="14">
        <v>1</v>
      </c>
      <c r="G252" s="14"/>
      <c r="H252" s="14"/>
      <c r="I252" s="14">
        <f t="shared" si="45"/>
        <v>5</v>
      </c>
    </row>
    <row r="253" spans="2:9">
      <c r="B253" s="91" t="s">
        <v>24</v>
      </c>
      <c r="C253" s="23"/>
      <c r="D253" s="14">
        <v>5</v>
      </c>
      <c r="E253" s="14"/>
      <c r="F253" s="14"/>
      <c r="G253" s="14"/>
      <c r="H253" s="14"/>
      <c r="I253" s="14">
        <f t="shared" si="45"/>
        <v>5</v>
      </c>
    </row>
    <row r="254" spans="2:9">
      <c r="B254" s="91" t="s">
        <v>25</v>
      </c>
      <c r="C254" s="23"/>
      <c r="D254" s="14">
        <v>4</v>
      </c>
      <c r="E254" s="14">
        <v>1</v>
      </c>
      <c r="F254" s="14"/>
      <c r="G254" s="14"/>
      <c r="H254" s="14"/>
      <c r="I254" s="14">
        <f t="shared" si="45"/>
        <v>5</v>
      </c>
    </row>
    <row r="255" spans="2:9" ht="13.5" thickBot="1">
      <c r="B255" s="97" t="s">
        <v>43</v>
      </c>
      <c r="C255" s="139"/>
      <c r="D255" s="14">
        <v>1</v>
      </c>
      <c r="E255" s="14"/>
      <c r="F255" s="14"/>
      <c r="G255" s="14"/>
      <c r="H255" s="14"/>
      <c r="I255" s="14"/>
    </row>
    <row r="256" spans="2:9">
      <c r="B256" s="102"/>
      <c r="C256" s="23"/>
      <c r="D256" s="23"/>
      <c r="E256" s="23"/>
      <c r="F256" s="23"/>
      <c r="G256" s="23"/>
      <c r="H256" s="23"/>
    </row>
    <row r="257" spans="2:8" ht="13.5" thickBot="1">
      <c r="B257" s="102" t="s">
        <v>139</v>
      </c>
      <c r="C257" s="23"/>
      <c r="D257" s="52" t="s">
        <v>9</v>
      </c>
      <c r="E257" s="52" t="s">
        <v>10</v>
      </c>
      <c r="F257" s="52" t="s">
        <v>11</v>
      </c>
      <c r="G257" s="52" t="s">
        <v>12</v>
      </c>
      <c r="H257" s="52" t="s">
        <v>13</v>
      </c>
    </row>
    <row r="258" spans="2:8">
      <c r="B258" s="90" t="s">
        <v>21</v>
      </c>
      <c r="C258" s="76"/>
      <c r="D258" s="26">
        <f t="shared" ref="D258:D263" si="46">D250*I242</f>
        <v>34000000</v>
      </c>
      <c r="E258" s="26"/>
      <c r="F258" s="26"/>
      <c r="G258" s="26">
        <f>G250*I242</f>
        <v>8500000</v>
      </c>
      <c r="H258" s="26"/>
    </row>
    <row r="259" spans="2:8">
      <c r="B259" s="91" t="s">
        <v>22</v>
      </c>
      <c r="C259" s="23"/>
      <c r="D259" s="26">
        <f t="shared" si="46"/>
        <v>56666666.666666664</v>
      </c>
      <c r="E259" s="26"/>
      <c r="F259" s="26"/>
      <c r="G259" s="26"/>
      <c r="H259" s="26">
        <f>H251*I243</f>
        <v>14166666.666666666</v>
      </c>
    </row>
    <row r="260" spans="2:8">
      <c r="B260" s="91" t="s">
        <v>23</v>
      </c>
      <c r="C260" s="23"/>
      <c r="D260" s="26">
        <f t="shared" si="46"/>
        <v>29466666.666666668</v>
      </c>
      <c r="E260" s="26"/>
      <c r="F260" s="26">
        <f>F252*I244</f>
        <v>7366666.666666667</v>
      </c>
      <c r="G260" s="26"/>
      <c r="H260" s="26"/>
    </row>
    <row r="261" spans="2:8">
      <c r="B261" s="91" t="s">
        <v>24</v>
      </c>
      <c r="C261" s="23"/>
      <c r="D261" s="26">
        <f t="shared" si="46"/>
        <v>51000000</v>
      </c>
      <c r="E261" s="26"/>
      <c r="F261" s="26"/>
      <c r="G261" s="26"/>
      <c r="H261" s="26"/>
    </row>
    <row r="262" spans="2:8">
      <c r="B262" s="91" t="s">
        <v>25</v>
      </c>
      <c r="C262" s="23"/>
      <c r="D262" s="26">
        <f t="shared" si="46"/>
        <v>20400000</v>
      </c>
      <c r="E262" s="26">
        <f>I246*E254</f>
        <v>5100000</v>
      </c>
      <c r="F262" s="26"/>
      <c r="G262" s="26"/>
      <c r="H262" s="26"/>
    </row>
    <row r="263" spans="2:8" ht="13.5" thickBot="1">
      <c r="B263" s="97" t="s">
        <v>43</v>
      </c>
      <c r="C263" s="139"/>
      <c r="D263" s="26">
        <f t="shared" si="46"/>
        <v>5950000</v>
      </c>
      <c r="E263" s="14"/>
      <c r="F263" s="14"/>
      <c r="G263" s="14"/>
      <c r="H263" s="14"/>
    </row>
    <row r="264" spans="2:8" ht="15.75" thickBot="1">
      <c r="B264" s="78" t="s">
        <v>51</v>
      </c>
      <c r="C264" s="3"/>
      <c r="D264" s="95">
        <f>SUM(D258:D263)</f>
        <v>197483333.33333331</v>
      </c>
      <c r="E264" s="140">
        <f>SUM(E258:E262)+D264</f>
        <v>202583333.33333331</v>
      </c>
      <c r="F264" s="140">
        <f>SUM(F258:F262)+E264</f>
        <v>209949999.99999997</v>
      </c>
      <c r="G264" s="140">
        <f>SUM(G258:G262)+F264</f>
        <v>218449999.99999997</v>
      </c>
      <c r="H264" s="141">
        <f>SUM(H258:H262)+G264</f>
        <v>232616666.66666663</v>
      </c>
    </row>
    <row r="265" spans="2:8" ht="15">
      <c r="B265" s="102"/>
      <c r="C265" s="2"/>
      <c r="D265" s="58"/>
      <c r="E265" s="58"/>
      <c r="F265" s="58"/>
      <c r="G265" s="58"/>
      <c r="H265" s="58"/>
    </row>
    <row r="266" spans="2:8" ht="15">
      <c r="B266" s="102"/>
      <c r="C266" s="2"/>
      <c r="D266" s="58"/>
      <c r="E266" s="58"/>
      <c r="F266" s="58"/>
      <c r="G266" s="58"/>
      <c r="H266" s="58"/>
    </row>
    <row r="267" spans="2:8" ht="15.75" thickBot="1">
      <c r="B267" s="102" t="s">
        <v>140</v>
      </c>
      <c r="C267" s="2"/>
      <c r="D267" s="52" t="s">
        <v>9</v>
      </c>
      <c r="E267" s="52" t="s">
        <v>10</v>
      </c>
      <c r="F267" s="52" t="s">
        <v>11</v>
      </c>
      <c r="G267" s="52" t="s">
        <v>12</v>
      </c>
      <c r="H267" s="52" t="s">
        <v>13</v>
      </c>
    </row>
    <row r="268" spans="2:8" ht="15">
      <c r="B268" s="90" t="s">
        <v>21</v>
      </c>
      <c r="C268" s="1"/>
      <c r="D268" s="26">
        <v>10</v>
      </c>
      <c r="E268" s="26"/>
      <c r="F268" s="26"/>
      <c r="G268" s="26">
        <v>13</v>
      </c>
      <c r="H268" s="26"/>
    </row>
    <row r="269" spans="2:8" ht="15">
      <c r="B269" s="91" t="s">
        <v>22</v>
      </c>
      <c r="C269" s="2"/>
      <c r="D269" s="26">
        <v>10</v>
      </c>
      <c r="E269" s="26"/>
      <c r="F269" s="26"/>
      <c r="G269" s="26"/>
      <c r="H269" s="26">
        <v>14</v>
      </c>
    </row>
    <row r="270" spans="2:8" ht="15">
      <c r="B270" s="91" t="s">
        <v>23</v>
      </c>
      <c r="C270" s="2"/>
      <c r="D270" s="26">
        <v>10</v>
      </c>
      <c r="E270" s="26"/>
      <c r="F270" s="26">
        <v>12</v>
      </c>
      <c r="G270" s="26"/>
      <c r="H270" s="26"/>
    </row>
    <row r="271" spans="2:8" ht="15">
      <c r="B271" s="91" t="s">
        <v>24</v>
      </c>
      <c r="C271" s="2"/>
      <c r="D271" s="26">
        <v>10</v>
      </c>
      <c r="E271" s="26"/>
      <c r="F271" s="26"/>
      <c r="G271" s="26"/>
      <c r="H271" s="26"/>
    </row>
    <row r="272" spans="2:8" ht="15">
      <c r="B272" s="91" t="s">
        <v>25</v>
      </c>
      <c r="C272" s="2"/>
      <c r="D272" s="26">
        <v>10</v>
      </c>
      <c r="E272" s="26">
        <v>11</v>
      </c>
      <c r="F272" s="26"/>
      <c r="G272" s="26"/>
      <c r="H272" s="26"/>
    </row>
    <row r="273" spans="2:15" ht="15.75" thickBot="1">
      <c r="B273" s="97" t="s">
        <v>43</v>
      </c>
      <c r="C273" s="143"/>
      <c r="D273" s="26">
        <v>40</v>
      </c>
      <c r="E273" s="14"/>
      <c r="F273" s="14"/>
      <c r="G273" s="14"/>
      <c r="H273" s="14"/>
    </row>
    <row r="274" spans="2:15" ht="15">
      <c r="B274"/>
      <c r="C274" s="2"/>
      <c r="D274" s="58"/>
      <c r="E274" s="58"/>
      <c r="F274" s="58"/>
      <c r="G274" s="58"/>
      <c r="H274" s="58"/>
    </row>
    <row r="275" spans="2:15" ht="15">
      <c r="B275"/>
      <c r="C275"/>
      <c r="D275"/>
      <c r="E275"/>
      <c r="F275"/>
    </row>
    <row r="276" spans="2:15" ht="15.75" thickBot="1">
      <c r="B276" s="102" t="s">
        <v>141</v>
      </c>
      <c r="C276" s="2"/>
      <c r="D276" s="52" t="s">
        <v>9</v>
      </c>
      <c r="E276" s="52" t="s">
        <v>10</v>
      </c>
      <c r="F276" s="52" t="s">
        <v>11</v>
      </c>
      <c r="G276" s="52" t="s">
        <v>12</v>
      </c>
      <c r="H276" s="52" t="s">
        <v>13</v>
      </c>
      <c r="J276" s="87"/>
      <c r="K276" s="87"/>
      <c r="L276" s="87"/>
      <c r="M276" s="87"/>
      <c r="N276" s="87"/>
      <c r="O276" s="87"/>
    </row>
    <row r="277" spans="2:15" ht="15">
      <c r="B277" s="90" t="s">
        <v>21</v>
      </c>
      <c r="C277" s="1"/>
      <c r="D277" s="26">
        <f>D268*I242*D250</f>
        <v>340000000</v>
      </c>
      <c r="E277" s="26">
        <f>E268*E250*I242</f>
        <v>0</v>
      </c>
      <c r="F277" s="26">
        <f>F268*I242*F250</f>
        <v>0</v>
      </c>
      <c r="G277" s="26">
        <f>G268*I242*G250</f>
        <v>110500000</v>
      </c>
      <c r="H277" s="26">
        <f>H268*H250*I242</f>
        <v>0</v>
      </c>
      <c r="J277" s="87"/>
      <c r="K277" s="87"/>
      <c r="L277" s="87"/>
      <c r="M277" s="87"/>
      <c r="N277" s="87"/>
      <c r="O277" s="87"/>
    </row>
    <row r="278" spans="2:15" ht="15">
      <c r="B278" s="91" t="s">
        <v>22</v>
      </c>
      <c r="C278" s="2"/>
      <c r="D278" s="26">
        <f>D269*I243*D251</f>
        <v>566666666.66666663</v>
      </c>
      <c r="E278" s="26">
        <f>E269*E251*I243</f>
        <v>0</v>
      </c>
      <c r="F278" s="26">
        <f>F269*I243*F251</f>
        <v>0</v>
      </c>
      <c r="G278" s="26">
        <f>G269*I243*G251</f>
        <v>0</v>
      </c>
      <c r="H278" s="26">
        <f>H269*H251*I243</f>
        <v>198333333.33333331</v>
      </c>
      <c r="J278" s="87"/>
      <c r="K278" s="87"/>
      <c r="L278" s="87"/>
      <c r="M278" s="87"/>
      <c r="N278" s="87"/>
      <c r="O278" s="87"/>
    </row>
    <row r="279" spans="2:15" ht="15">
      <c r="B279" s="91" t="s">
        <v>23</v>
      </c>
      <c r="C279" s="2"/>
      <c r="D279" s="26">
        <f>D270*I244*D252</f>
        <v>294666666.66666669</v>
      </c>
      <c r="E279" s="26">
        <f>E270*E252*I244</f>
        <v>0</v>
      </c>
      <c r="F279" s="26">
        <f>F270*I244*F252</f>
        <v>88400000</v>
      </c>
      <c r="G279" s="26">
        <f>G270*I244*G252</f>
        <v>0</v>
      </c>
      <c r="H279" s="26">
        <f>H270*H252*I244</f>
        <v>0</v>
      </c>
      <c r="J279" s="87"/>
      <c r="K279" s="87"/>
      <c r="L279" s="87"/>
      <c r="M279" s="87"/>
      <c r="N279" s="87"/>
      <c r="O279" s="87"/>
    </row>
    <row r="280" spans="2:15" ht="15">
      <c r="B280" s="91" t="s">
        <v>24</v>
      </c>
      <c r="C280" s="2"/>
      <c r="D280" s="26">
        <f>D271*I245*D253</f>
        <v>510000000</v>
      </c>
      <c r="E280" s="26">
        <f>E271*E253*I245</f>
        <v>0</v>
      </c>
      <c r="F280" s="26">
        <f>F271*I245*F253</f>
        <v>0</v>
      </c>
      <c r="G280" s="26">
        <f>G271*I245*G253</f>
        <v>0</v>
      </c>
      <c r="H280" s="26">
        <f>H271*H253*I245</f>
        <v>0</v>
      </c>
      <c r="J280" s="87"/>
      <c r="K280" s="87"/>
      <c r="L280" s="87"/>
      <c r="M280" s="87"/>
      <c r="N280" s="87"/>
      <c r="O280" s="87"/>
    </row>
    <row r="281" spans="2:15" ht="15">
      <c r="B281" s="91" t="s">
        <v>25</v>
      </c>
      <c r="C281" s="2"/>
      <c r="D281" s="26">
        <f>D272*I246*D254</f>
        <v>204000000</v>
      </c>
      <c r="E281" s="26">
        <f>E272*E254*I246</f>
        <v>56100000</v>
      </c>
      <c r="F281" s="26">
        <f>F272*I246*F254</f>
        <v>0</v>
      </c>
      <c r="G281" s="26">
        <f>G272*I246*G254</f>
        <v>0</v>
      </c>
      <c r="H281" s="26">
        <f>H272*H254*I246</f>
        <v>0</v>
      </c>
      <c r="J281" s="87"/>
      <c r="K281" s="87"/>
      <c r="L281" s="87"/>
      <c r="M281" s="87"/>
      <c r="N281" s="87"/>
      <c r="O281" s="87"/>
    </row>
    <row r="282" spans="2:15" ht="15.75" thickBot="1">
      <c r="B282" s="92" t="s">
        <v>43</v>
      </c>
      <c r="C282" s="2"/>
      <c r="D282" s="70">
        <f>D273*D255*I247</f>
        <v>238000000</v>
      </c>
      <c r="E282" s="70">
        <f>E273*E255*J247</f>
        <v>0</v>
      </c>
      <c r="F282" s="70">
        <f>F273*F255*D255</f>
        <v>0</v>
      </c>
      <c r="G282" s="70">
        <f>G273*G255*E255</f>
        <v>0</v>
      </c>
      <c r="H282" s="70">
        <f>H273*H255*F255</f>
        <v>0</v>
      </c>
      <c r="J282" s="87"/>
      <c r="K282" s="87"/>
      <c r="L282" s="87"/>
      <c r="M282" s="87"/>
      <c r="N282" s="87"/>
      <c r="O282" s="87"/>
    </row>
    <row r="283" spans="2:15" ht="15.75" thickBot="1">
      <c r="B283" s="144" t="s">
        <v>51</v>
      </c>
      <c r="C283" s="3"/>
      <c r="D283" s="145">
        <f>SUM(D277:D282)</f>
        <v>2153333333.333333</v>
      </c>
      <c r="E283" s="101">
        <f>SUM(E277:E282)</f>
        <v>56100000</v>
      </c>
      <c r="F283" s="101">
        <f>SUM(F277:F282)</f>
        <v>88400000</v>
      </c>
      <c r="G283" s="101">
        <f>SUM(G277:G282)</f>
        <v>110500000</v>
      </c>
      <c r="H283" s="146">
        <f>SUM(H277:H281)</f>
        <v>198333333.33333331</v>
      </c>
      <c r="I283" s="147">
        <f>SUM(D283:H283)</f>
        <v>2606666666.6666665</v>
      </c>
      <c r="J283" s="87"/>
      <c r="K283" s="87"/>
      <c r="L283" s="87"/>
      <c r="M283" s="87"/>
      <c r="N283" s="87"/>
      <c r="O283" s="87"/>
    </row>
    <row r="284" spans="2:15" ht="15">
      <c r="B284"/>
      <c r="C284"/>
      <c r="D284"/>
      <c r="E284"/>
      <c r="F284"/>
      <c r="I284" s="56" t="s">
        <v>52</v>
      </c>
      <c r="J284" s="87"/>
      <c r="K284" s="87"/>
      <c r="L284" s="87"/>
      <c r="M284" s="87"/>
      <c r="N284" s="87"/>
      <c r="O284" s="87"/>
    </row>
    <row r="285" spans="2:15" ht="15">
      <c r="B285"/>
      <c r="C285"/>
      <c r="D285"/>
      <c r="E285"/>
      <c r="F285"/>
      <c r="G285"/>
      <c r="H285"/>
      <c r="I285"/>
    </row>
    <row r="286" spans="2:15">
      <c r="B286" s="13" t="s">
        <v>50</v>
      </c>
    </row>
    <row r="287" spans="2:15" ht="13.5" thickBot="1">
      <c r="D287" s="98" t="s">
        <v>9</v>
      </c>
      <c r="E287" s="98" t="s">
        <v>10</v>
      </c>
      <c r="F287" s="98" t="s">
        <v>11</v>
      </c>
      <c r="G287" s="98" t="s">
        <v>12</v>
      </c>
      <c r="H287" s="98" t="s">
        <v>13</v>
      </c>
    </row>
    <row r="288" spans="2:15">
      <c r="B288" s="90" t="s">
        <v>21</v>
      </c>
      <c r="C288" s="76"/>
      <c r="D288" s="26">
        <f t="shared" ref="D288:D293" si="47">E242*D250</f>
        <v>600000000</v>
      </c>
      <c r="E288" s="99">
        <f>$E$242*E250</f>
        <v>0</v>
      </c>
      <c r="F288" s="99">
        <f t="shared" ref="F288:H293" si="48">$E242*F250</f>
        <v>0</v>
      </c>
      <c r="G288" s="99">
        <f t="shared" si="48"/>
        <v>150000000</v>
      </c>
      <c r="H288" s="99">
        <f t="shared" si="48"/>
        <v>0</v>
      </c>
    </row>
    <row r="289" spans="2:8">
      <c r="B289" s="91" t="s">
        <v>22</v>
      </c>
      <c r="C289" s="23"/>
      <c r="D289" s="26">
        <f t="shared" si="47"/>
        <v>1000000000</v>
      </c>
      <c r="E289" s="99">
        <f>E243*E251</f>
        <v>0</v>
      </c>
      <c r="F289" s="99">
        <f t="shared" si="48"/>
        <v>0</v>
      </c>
      <c r="G289" s="99">
        <f t="shared" si="48"/>
        <v>0</v>
      </c>
      <c r="H289" s="99">
        <f t="shared" si="48"/>
        <v>250000000</v>
      </c>
    </row>
    <row r="290" spans="2:8">
      <c r="B290" s="91" t="s">
        <v>23</v>
      </c>
      <c r="C290" s="23"/>
      <c r="D290" s="26">
        <f t="shared" si="47"/>
        <v>520000000</v>
      </c>
      <c r="E290" s="99">
        <f>E244*E252</f>
        <v>0</v>
      </c>
      <c r="F290" s="99">
        <f t="shared" si="48"/>
        <v>130000000</v>
      </c>
      <c r="G290" s="99">
        <f t="shared" si="48"/>
        <v>0</v>
      </c>
      <c r="H290" s="99">
        <f t="shared" si="48"/>
        <v>0</v>
      </c>
    </row>
    <row r="291" spans="2:8">
      <c r="B291" s="91" t="s">
        <v>24</v>
      </c>
      <c r="C291" s="23"/>
      <c r="D291" s="26">
        <f t="shared" si="47"/>
        <v>900000000</v>
      </c>
      <c r="E291" s="99">
        <f>E245*E253</f>
        <v>0</v>
      </c>
      <c r="F291" s="99">
        <f t="shared" si="48"/>
        <v>0</v>
      </c>
      <c r="G291" s="99">
        <f t="shared" si="48"/>
        <v>0</v>
      </c>
      <c r="H291" s="99">
        <f t="shared" si="48"/>
        <v>0</v>
      </c>
    </row>
    <row r="292" spans="2:8">
      <c r="B292" s="91" t="s">
        <v>25</v>
      </c>
      <c r="C292" s="23"/>
      <c r="D292" s="26">
        <f t="shared" si="47"/>
        <v>360000000</v>
      </c>
      <c r="E292" s="99">
        <f>E246*E254</f>
        <v>90000000</v>
      </c>
      <c r="F292" s="99">
        <f t="shared" si="48"/>
        <v>0</v>
      </c>
      <c r="G292" s="99">
        <f t="shared" si="48"/>
        <v>0</v>
      </c>
      <c r="H292" s="99">
        <f t="shared" si="48"/>
        <v>0</v>
      </c>
    </row>
    <row r="293" spans="2:8" ht="13.5" thickBot="1">
      <c r="B293" s="97" t="s">
        <v>43</v>
      </c>
      <c r="C293" s="23"/>
      <c r="D293" s="26">
        <f t="shared" si="47"/>
        <v>350000000</v>
      </c>
      <c r="E293" s="99">
        <f>E247*E255</f>
        <v>0</v>
      </c>
      <c r="F293" s="99">
        <f t="shared" si="48"/>
        <v>0</v>
      </c>
      <c r="G293" s="99">
        <f t="shared" si="48"/>
        <v>0</v>
      </c>
      <c r="H293" s="99">
        <f t="shared" si="48"/>
        <v>0</v>
      </c>
    </row>
    <row r="294" spans="2:8" ht="13.5" thickBot="1">
      <c r="C294" s="100" t="s">
        <v>51</v>
      </c>
      <c r="D294" s="148">
        <f>SUM(D288:D293)</f>
        <v>3730000000</v>
      </c>
      <c r="E294" s="101">
        <f t="shared" ref="E294:H294" si="49">SUM(E288:E293)</f>
        <v>90000000</v>
      </c>
      <c r="F294" s="101">
        <f t="shared" si="49"/>
        <v>130000000</v>
      </c>
      <c r="G294" s="101">
        <f t="shared" si="49"/>
        <v>150000000</v>
      </c>
      <c r="H294" s="101">
        <f t="shared" si="49"/>
        <v>250000000</v>
      </c>
    </row>
    <row r="295" spans="2:8">
      <c r="D295" s="56" t="s">
        <v>48</v>
      </c>
    </row>
    <row r="297" spans="2:8">
      <c r="B297" s="13" t="s">
        <v>143</v>
      </c>
    </row>
    <row r="298" spans="2:8" ht="13.5" thickBot="1">
      <c r="D298" s="98" t="s">
        <v>9</v>
      </c>
      <c r="E298" s="98" t="s">
        <v>10</v>
      </c>
      <c r="F298" s="98" t="s">
        <v>11</v>
      </c>
      <c r="G298" s="98" t="s">
        <v>12</v>
      </c>
      <c r="H298" s="98" t="s">
        <v>13</v>
      </c>
    </row>
    <row r="299" spans="2:8">
      <c r="B299" s="90" t="s">
        <v>21</v>
      </c>
      <c r="C299" s="76"/>
      <c r="D299" s="26">
        <f>D288*($H$240/100)</f>
        <v>90000000</v>
      </c>
      <c r="E299" s="26">
        <f t="shared" ref="E299:H299" si="50">E288*($H$240/100)</f>
        <v>0</v>
      </c>
      <c r="F299" s="26">
        <f t="shared" si="50"/>
        <v>0</v>
      </c>
      <c r="G299" s="26">
        <f t="shared" si="50"/>
        <v>22500000</v>
      </c>
      <c r="H299" s="26">
        <f t="shared" si="50"/>
        <v>0</v>
      </c>
    </row>
    <row r="300" spans="2:8">
      <c r="B300" s="91" t="s">
        <v>22</v>
      </c>
      <c r="C300" s="23"/>
      <c r="D300" s="26">
        <f t="shared" ref="D300:H304" si="51">D289*($H$240/100)</f>
        <v>150000000</v>
      </c>
      <c r="E300" s="26">
        <f t="shared" si="51"/>
        <v>0</v>
      </c>
      <c r="F300" s="26">
        <f t="shared" si="51"/>
        <v>0</v>
      </c>
      <c r="G300" s="26">
        <f t="shared" si="51"/>
        <v>0</v>
      </c>
      <c r="H300" s="26">
        <f t="shared" si="51"/>
        <v>37500000</v>
      </c>
    </row>
    <row r="301" spans="2:8">
      <c r="B301" s="91" t="s">
        <v>23</v>
      </c>
      <c r="C301" s="23"/>
      <c r="D301" s="26">
        <f t="shared" si="51"/>
        <v>78000000</v>
      </c>
      <c r="E301" s="26">
        <f t="shared" si="51"/>
        <v>0</v>
      </c>
      <c r="F301" s="26">
        <f t="shared" si="51"/>
        <v>19500000</v>
      </c>
      <c r="G301" s="26">
        <f t="shared" si="51"/>
        <v>0</v>
      </c>
      <c r="H301" s="26">
        <f t="shared" si="51"/>
        <v>0</v>
      </c>
    </row>
    <row r="302" spans="2:8">
      <c r="B302" s="91" t="s">
        <v>24</v>
      </c>
      <c r="C302" s="23"/>
      <c r="D302" s="26">
        <f t="shared" si="51"/>
        <v>135000000</v>
      </c>
      <c r="E302" s="26">
        <f t="shared" si="51"/>
        <v>0</v>
      </c>
      <c r="F302" s="26">
        <f t="shared" si="51"/>
        <v>0</v>
      </c>
      <c r="G302" s="26">
        <f t="shared" si="51"/>
        <v>0</v>
      </c>
      <c r="H302" s="26">
        <f t="shared" si="51"/>
        <v>0</v>
      </c>
    </row>
    <row r="303" spans="2:8">
      <c r="B303" s="91" t="s">
        <v>25</v>
      </c>
      <c r="C303" s="23"/>
      <c r="D303" s="26">
        <f t="shared" si="51"/>
        <v>54000000</v>
      </c>
      <c r="E303" s="26">
        <f t="shared" si="51"/>
        <v>13500000</v>
      </c>
      <c r="F303" s="26">
        <f t="shared" si="51"/>
        <v>0</v>
      </c>
      <c r="G303" s="26">
        <f t="shared" si="51"/>
        <v>0</v>
      </c>
      <c r="H303" s="26">
        <f t="shared" si="51"/>
        <v>0</v>
      </c>
    </row>
    <row r="304" spans="2:8" ht="13.5" thickBot="1">
      <c r="B304" s="97" t="s">
        <v>43</v>
      </c>
      <c r="C304" s="23"/>
      <c r="D304" s="26">
        <f t="shared" si="51"/>
        <v>52500000</v>
      </c>
      <c r="E304" s="26">
        <f t="shared" si="51"/>
        <v>0</v>
      </c>
      <c r="F304" s="26">
        <f t="shared" si="51"/>
        <v>0</v>
      </c>
      <c r="G304" s="26">
        <f t="shared" si="51"/>
        <v>0</v>
      </c>
      <c r="H304" s="26">
        <f t="shared" si="51"/>
        <v>0</v>
      </c>
    </row>
    <row r="305" spans="2:14" ht="13.5" thickBot="1">
      <c r="C305" s="100" t="s">
        <v>51</v>
      </c>
      <c r="D305" s="101">
        <f>SUM(D299:D304)</f>
        <v>559500000</v>
      </c>
      <c r="E305" s="101">
        <f t="shared" ref="E305:H305" si="52">SUM(E299:E304)</f>
        <v>13500000</v>
      </c>
      <c r="F305" s="101">
        <f t="shared" si="52"/>
        <v>19500000</v>
      </c>
      <c r="G305" s="101">
        <f t="shared" si="52"/>
        <v>22500000</v>
      </c>
      <c r="H305" s="149">
        <f t="shared" si="52"/>
        <v>37500000</v>
      </c>
      <c r="I305" s="147">
        <f>SUM(D305:H305)</f>
        <v>652500000</v>
      </c>
    </row>
    <row r="306" spans="2:14">
      <c r="I306" s="13" t="s">
        <v>142</v>
      </c>
    </row>
    <row r="308" spans="2:14" ht="13.5" thickBot="1">
      <c r="B308" s="13" t="s">
        <v>112</v>
      </c>
    </row>
    <row r="309" spans="2:14">
      <c r="B309" s="65" t="s">
        <v>113</v>
      </c>
      <c r="C309" s="76"/>
      <c r="D309" s="14" t="s">
        <v>114</v>
      </c>
    </row>
    <row r="310" spans="2:14">
      <c r="B310" s="67" t="s">
        <v>115</v>
      </c>
      <c r="C310" s="23"/>
      <c r="D310" s="26">
        <f>C76</f>
        <v>3682917680.4252</v>
      </c>
    </row>
    <row r="311" spans="2:14">
      <c r="B311" s="67" t="s">
        <v>116</v>
      </c>
      <c r="C311" s="23"/>
      <c r="D311" s="14">
        <v>30</v>
      </c>
    </row>
    <row r="312" spans="2:14">
      <c r="B312" s="67" t="s">
        <v>117</v>
      </c>
      <c r="C312" s="23"/>
      <c r="D312" s="26">
        <f>SUM(D310/D311)</f>
        <v>122763922.68084</v>
      </c>
    </row>
    <row r="313" spans="2:14" ht="13.5" thickBot="1">
      <c r="B313" s="157" t="s">
        <v>118</v>
      </c>
      <c r="C313" s="139"/>
      <c r="D313" s="14">
        <v>3</v>
      </c>
    </row>
    <row r="315" spans="2:14" ht="13.5" thickBot="1">
      <c r="B315" s="13" t="s">
        <v>15</v>
      </c>
    </row>
    <row r="316" spans="2:14">
      <c r="C316" s="10" t="s">
        <v>119</v>
      </c>
      <c r="D316" s="11" t="s">
        <v>120</v>
      </c>
      <c r="E316" s="11" t="s">
        <v>121</v>
      </c>
      <c r="F316" s="11" t="s">
        <v>122</v>
      </c>
      <c r="G316" s="11" t="s">
        <v>123</v>
      </c>
      <c r="H316" s="11" t="s">
        <v>124</v>
      </c>
      <c r="I316" s="11" t="s">
        <v>125</v>
      </c>
      <c r="J316" s="11" t="s">
        <v>126</v>
      </c>
      <c r="K316" s="11" t="s">
        <v>127</v>
      </c>
      <c r="L316" s="11" t="s">
        <v>128</v>
      </c>
      <c r="M316" s="11" t="s">
        <v>129</v>
      </c>
      <c r="N316" s="12" t="s">
        <v>130</v>
      </c>
    </row>
    <row r="317" spans="2:14">
      <c r="C317" s="26" t="s">
        <v>131</v>
      </c>
      <c r="D317" s="26">
        <f>D312</f>
        <v>122763922.68084</v>
      </c>
      <c r="E317" s="26">
        <f>D312</f>
        <v>122763922.68084</v>
      </c>
      <c r="F317" s="26">
        <f>D312</f>
        <v>122763922.68084</v>
      </c>
      <c r="G317" s="26"/>
      <c r="H317" s="26"/>
      <c r="I317" s="26"/>
      <c r="J317" s="26"/>
      <c r="K317" s="26"/>
      <c r="L317" s="26"/>
      <c r="M317" s="26"/>
      <c r="N317" s="26"/>
    </row>
    <row r="318" spans="2:14">
      <c r="C318" s="26"/>
      <c r="D318" s="26" t="s">
        <v>131</v>
      </c>
      <c r="E318" s="26">
        <f>D312</f>
        <v>122763922.68084</v>
      </c>
      <c r="F318" s="26">
        <f>D312</f>
        <v>122763922.68084</v>
      </c>
      <c r="G318" s="26">
        <f>D312</f>
        <v>122763922.68084</v>
      </c>
      <c r="H318" s="26"/>
      <c r="I318" s="26"/>
      <c r="J318" s="26"/>
      <c r="K318" s="26"/>
      <c r="L318" s="26"/>
      <c r="M318" s="26"/>
      <c r="N318" s="26"/>
    </row>
    <row r="319" spans="2:14">
      <c r="C319" s="26"/>
      <c r="D319" s="26"/>
      <c r="E319" s="26" t="s">
        <v>131</v>
      </c>
      <c r="F319" s="26">
        <f>D312</f>
        <v>122763922.68084</v>
      </c>
      <c r="G319" s="26">
        <f>D312</f>
        <v>122763922.68084</v>
      </c>
      <c r="H319" s="26">
        <f>D312</f>
        <v>122763922.68084</v>
      </c>
      <c r="I319" s="26"/>
      <c r="J319" s="26"/>
      <c r="K319" s="26"/>
      <c r="L319" s="26"/>
      <c r="M319" s="26"/>
      <c r="N319" s="26"/>
    </row>
    <row r="320" spans="2:14">
      <c r="C320" s="26"/>
      <c r="D320" s="26"/>
      <c r="E320" s="26"/>
      <c r="F320" s="26" t="s">
        <v>131</v>
      </c>
      <c r="G320" s="26">
        <f>D312</f>
        <v>122763922.68084</v>
      </c>
      <c r="H320" s="26">
        <f>D312</f>
        <v>122763922.68084</v>
      </c>
      <c r="I320" s="26">
        <f>D312</f>
        <v>122763922.68084</v>
      </c>
      <c r="J320" s="26"/>
      <c r="K320" s="26"/>
      <c r="L320" s="26"/>
      <c r="M320" s="26"/>
      <c r="N320" s="26"/>
    </row>
    <row r="321" spans="2:14">
      <c r="C321" s="26"/>
      <c r="D321" s="26"/>
      <c r="E321" s="26"/>
      <c r="F321" s="26"/>
      <c r="G321" s="26" t="s">
        <v>131</v>
      </c>
      <c r="H321" s="26">
        <f>D312</f>
        <v>122763922.68084</v>
      </c>
      <c r="I321" s="26">
        <f>D312</f>
        <v>122763922.68084</v>
      </c>
      <c r="J321" s="26">
        <f>D312</f>
        <v>122763922.68084</v>
      </c>
      <c r="K321" s="26"/>
      <c r="L321" s="26"/>
      <c r="M321" s="26"/>
      <c r="N321" s="26"/>
    </row>
    <row r="322" spans="2:14">
      <c r="C322" s="26"/>
      <c r="D322" s="26"/>
      <c r="E322" s="26"/>
      <c r="F322" s="26"/>
      <c r="G322" s="26"/>
      <c r="H322" s="26" t="s">
        <v>131</v>
      </c>
      <c r="I322" s="26">
        <f>D312</f>
        <v>122763922.68084</v>
      </c>
      <c r="J322" s="26">
        <f>D312</f>
        <v>122763922.68084</v>
      </c>
      <c r="K322" s="26">
        <f>D312</f>
        <v>122763922.68084</v>
      </c>
      <c r="L322" s="26"/>
      <c r="M322" s="26"/>
      <c r="N322" s="26"/>
    </row>
    <row r="323" spans="2:14">
      <c r="C323" s="26"/>
      <c r="D323" s="26"/>
      <c r="E323" s="26"/>
      <c r="F323" s="26"/>
      <c r="G323" s="26"/>
      <c r="H323" s="26"/>
      <c r="I323" s="26" t="s">
        <v>131</v>
      </c>
      <c r="J323" s="26">
        <f>D312</f>
        <v>122763922.68084</v>
      </c>
      <c r="K323" s="26">
        <f>D312</f>
        <v>122763922.68084</v>
      </c>
      <c r="L323" s="26">
        <f>D312</f>
        <v>122763922.68084</v>
      </c>
      <c r="M323" s="26"/>
      <c r="N323" s="26"/>
    </row>
    <row r="324" spans="2:14">
      <c r="C324" s="26"/>
      <c r="D324" s="26"/>
      <c r="E324" s="26"/>
      <c r="F324" s="26"/>
      <c r="G324" s="26"/>
      <c r="H324" s="26"/>
      <c r="I324" s="26"/>
      <c r="J324" s="26" t="s">
        <v>131</v>
      </c>
      <c r="K324" s="26">
        <f>D312</f>
        <v>122763922.68084</v>
      </c>
      <c r="L324" s="26">
        <f>D312</f>
        <v>122763922.68084</v>
      </c>
      <c r="M324" s="26">
        <f>D312</f>
        <v>122763922.68084</v>
      </c>
      <c r="N324" s="26"/>
    </row>
    <row r="325" spans="2:14">
      <c r="C325" s="26"/>
      <c r="D325" s="26"/>
      <c r="E325" s="26"/>
      <c r="F325" s="26"/>
      <c r="G325" s="26"/>
      <c r="H325" s="26"/>
      <c r="I325" s="26"/>
      <c r="J325" s="26"/>
      <c r="K325" s="26" t="s">
        <v>131</v>
      </c>
      <c r="L325" s="26">
        <f>D312</f>
        <v>122763922.68084</v>
      </c>
      <c r="M325" s="26">
        <f>D312</f>
        <v>122763922.68084</v>
      </c>
      <c r="N325" s="26">
        <f>D312</f>
        <v>122763922.68084</v>
      </c>
    </row>
    <row r="326" spans="2:14">
      <c r="C326" s="26"/>
      <c r="D326" s="26"/>
      <c r="E326" s="26"/>
      <c r="F326" s="26"/>
      <c r="G326" s="26"/>
      <c r="H326" s="26"/>
      <c r="I326" s="26"/>
      <c r="J326" s="26"/>
      <c r="K326" s="26"/>
      <c r="L326" s="26" t="s">
        <v>131</v>
      </c>
      <c r="M326" s="26">
        <f>D312</f>
        <v>122763922.68084</v>
      </c>
      <c r="N326" s="26">
        <f>D312</f>
        <v>122763922.68084</v>
      </c>
    </row>
    <row r="327" spans="2:14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 t="s">
        <v>131</v>
      </c>
      <c r="N327" s="26">
        <f>D312</f>
        <v>122763922.68084</v>
      </c>
    </row>
    <row r="328" spans="2:14" ht="13.5" thickBot="1"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 t="s">
        <v>131</v>
      </c>
    </row>
    <row r="329" spans="2:14" ht="13.5" thickBot="1">
      <c r="C329" s="158">
        <f>SUM(C317:C328)</f>
        <v>0</v>
      </c>
      <c r="D329" s="148">
        <f t="shared" ref="D329:N329" si="53">SUM(D317:D328)</f>
        <v>122763922.68084</v>
      </c>
      <c r="E329" s="148">
        <f t="shared" si="53"/>
        <v>245527845.36168</v>
      </c>
      <c r="F329" s="148">
        <f t="shared" si="53"/>
        <v>368291768.04251999</v>
      </c>
      <c r="G329" s="148">
        <f t="shared" si="53"/>
        <v>368291768.04251999</v>
      </c>
      <c r="H329" s="148">
        <f t="shared" si="53"/>
        <v>368291768.04251999</v>
      </c>
      <c r="I329" s="148">
        <f t="shared" si="53"/>
        <v>368291768.04251999</v>
      </c>
      <c r="J329" s="148">
        <f t="shared" si="53"/>
        <v>368291768.04251999</v>
      </c>
      <c r="K329" s="148">
        <f t="shared" si="53"/>
        <v>368291768.04251999</v>
      </c>
      <c r="L329" s="148">
        <f t="shared" si="53"/>
        <v>368291768.04251999</v>
      </c>
      <c r="M329" s="148">
        <f t="shared" si="53"/>
        <v>368291768.04251999</v>
      </c>
      <c r="N329" s="155">
        <f t="shared" si="53"/>
        <v>368291768.04251999</v>
      </c>
    </row>
    <row r="330" spans="2:14" ht="13.5" thickBot="1"/>
    <row r="331" spans="2:14">
      <c r="B331" s="159" t="s">
        <v>145</v>
      </c>
      <c r="C331" s="106">
        <f>E13</f>
        <v>-2781040791.110137</v>
      </c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</row>
    <row r="332" spans="2:14">
      <c r="B332" s="160" t="s">
        <v>144</v>
      </c>
      <c r="C332" s="106">
        <v>12</v>
      </c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</row>
    <row r="333" spans="2:14" ht="13.5" thickBot="1">
      <c r="B333" s="161" t="s">
        <v>146</v>
      </c>
      <c r="C333" s="106">
        <f>C331/C332</f>
        <v>-231753399.25917807</v>
      </c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</row>
    <row r="334" spans="2:14" ht="13.5" thickBot="1"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</row>
    <row r="335" spans="2:14">
      <c r="B335" s="65" t="s">
        <v>132</v>
      </c>
      <c r="C335" s="26">
        <f>C333</f>
        <v>-231753399.25917807</v>
      </c>
      <c r="D335" s="26">
        <f>C333</f>
        <v>-231753399.25917807</v>
      </c>
      <c r="E335" s="26">
        <f>C333</f>
        <v>-231753399.25917807</v>
      </c>
      <c r="F335" s="26">
        <f>C333</f>
        <v>-231753399.25917807</v>
      </c>
      <c r="G335" s="26">
        <f>C333</f>
        <v>-231753399.25917807</v>
      </c>
      <c r="H335" s="26">
        <f>C333</f>
        <v>-231753399.25917807</v>
      </c>
      <c r="I335" s="26">
        <f>C333</f>
        <v>-231753399.25917807</v>
      </c>
      <c r="J335" s="26">
        <f>C333</f>
        <v>-231753399.25917807</v>
      </c>
      <c r="K335" s="26">
        <f>C333</f>
        <v>-231753399.25917807</v>
      </c>
      <c r="L335" s="26">
        <f>C333</f>
        <v>-231753399.25917807</v>
      </c>
      <c r="M335" s="26">
        <f>C333</f>
        <v>-231753399.25917807</v>
      </c>
      <c r="N335" s="26">
        <f>C333</f>
        <v>-231753399.25917807</v>
      </c>
    </row>
    <row r="336" spans="2:14" ht="13.5" thickBot="1">
      <c r="B336" s="157" t="s">
        <v>133</v>
      </c>
      <c r="C336" s="54">
        <f t="shared" ref="C336:N336" si="54">C329+C335</f>
        <v>-231753399.25917807</v>
      </c>
      <c r="D336" s="26">
        <f t="shared" si="54"/>
        <v>-108989476.57833807</v>
      </c>
      <c r="E336" s="26">
        <f t="shared" si="54"/>
        <v>13774446.102501929</v>
      </c>
      <c r="F336" s="26">
        <f t="shared" si="54"/>
        <v>136538368.78334191</v>
      </c>
      <c r="G336" s="26">
        <f t="shared" si="54"/>
        <v>136538368.78334191</v>
      </c>
      <c r="H336" s="26">
        <f t="shared" si="54"/>
        <v>136538368.78334191</v>
      </c>
      <c r="I336" s="26">
        <f t="shared" si="54"/>
        <v>136538368.78334191</v>
      </c>
      <c r="J336" s="26">
        <f t="shared" si="54"/>
        <v>136538368.78334191</v>
      </c>
      <c r="K336" s="26">
        <f t="shared" si="54"/>
        <v>136538368.78334191</v>
      </c>
      <c r="L336" s="26">
        <f t="shared" si="54"/>
        <v>136538368.78334191</v>
      </c>
      <c r="M336" s="26">
        <f t="shared" si="54"/>
        <v>136538368.78334191</v>
      </c>
      <c r="N336" s="26">
        <f t="shared" si="54"/>
        <v>136538368.78334191</v>
      </c>
    </row>
    <row r="337" spans="2:6" ht="13.5" thickBot="1"/>
    <row r="338" spans="2:6" ht="13.5" thickBot="1">
      <c r="B338" s="60" t="s">
        <v>112</v>
      </c>
      <c r="C338" s="79"/>
      <c r="D338" s="54">
        <f>MIN(C336:N336)</f>
        <v>-231753399.25917807</v>
      </c>
    </row>
    <row r="341" spans="2:6" ht="13.5" thickBot="1">
      <c r="B341" s="13" t="s">
        <v>149</v>
      </c>
    </row>
    <row r="342" spans="2:6">
      <c r="B342" s="184"/>
      <c r="C342" s="185">
        <v>6.2E-2</v>
      </c>
      <c r="D342" s="185" t="s">
        <v>150</v>
      </c>
      <c r="E342" s="185"/>
      <c r="F342" s="186" t="s">
        <v>151</v>
      </c>
    </row>
    <row r="343" spans="2:6">
      <c r="B343" s="189" t="s">
        <v>152</v>
      </c>
      <c r="C343" s="190" t="s">
        <v>153</v>
      </c>
      <c r="D343" s="190" t="s">
        <v>154</v>
      </c>
      <c r="E343" s="190" t="s">
        <v>155</v>
      </c>
      <c r="F343" s="191" t="s">
        <v>156</v>
      </c>
    </row>
    <row r="344" spans="2:6">
      <c r="B344" s="14">
        <v>0</v>
      </c>
      <c r="C344" s="14"/>
      <c r="D344" s="14"/>
      <c r="E344" s="14"/>
      <c r="F344" s="26">
        <f>D27</f>
        <v>2611000000</v>
      </c>
    </row>
    <row r="345" spans="2:6">
      <c r="B345" s="14">
        <v>1</v>
      </c>
      <c r="C345" s="26">
        <f>F344*$C$342</f>
        <v>161882000</v>
      </c>
      <c r="D345" s="26">
        <f>$C$353</f>
        <v>623218240.45198488</v>
      </c>
      <c r="E345" s="26">
        <f>D345-C345</f>
        <v>461336240.45198488</v>
      </c>
      <c r="F345" s="26">
        <f>F344-E345</f>
        <v>2149663759.5480151</v>
      </c>
    </row>
    <row r="346" spans="2:6">
      <c r="B346" s="14">
        <v>2</v>
      </c>
      <c r="C346" s="26">
        <f t="shared" ref="C346:C349" si="55">F345*$C$342</f>
        <v>133279153.09197694</v>
      </c>
      <c r="D346" s="26">
        <f>$C$353</f>
        <v>623218240.45198488</v>
      </c>
      <c r="E346" s="26">
        <f t="shared" ref="E346:E349" si="56">D346-C346</f>
        <v>489939087.36000794</v>
      </c>
      <c r="F346" s="26">
        <f t="shared" ref="F346:F349" si="57">F345-E346</f>
        <v>1659724672.1880071</v>
      </c>
    </row>
    <row r="347" spans="2:6">
      <c r="B347" s="14">
        <v>3</v>
      </c>
      <c r="C347" s="26">
        <f t="shared" si="55"/>
        <v>102902929.67565644</v>
      </c>
      <c r="D347" s="26">
        <f>$C$353</f>
        <v>623218240.45198488</v>
      </c>
      <c r="E347" s="26">
        <f t="shared" si="56"/>
        <v>520315310.77632844</v>
      </c>
      <c r="F347" s="26">
        <f t="shared" si="57"/>
        <v>1139409361.4116788</v>
      </c>
    </row>
    <row r="348" spans="2:6">
      <c r="B348" s="14">
        <v>4</v>
      </c>
      <c r="C348" s="26">
        <f t="shared" si="55"/>
        <v>70643380.407524079</v>
      </c>
      <c r="D348" s="26">
        <f>$C$353</f>
        <v>623218240.45198488</v>
      </c>
      <c r="E348" s="26">
        <f t="shared" si="56"/>
        <v>552574860.04446077</v>
      </c>
      <c r="F348" s="26">
        <f t="shared" si="57"/>
        <v>586834501.36721802</v>
      </c>
    </row>
    <row r="349" spans="2:6">
      <c r="B349" s="14">
        <v>5</v>
      </c>
      <c r="C349" s="26">
        <f t="shared" si="55"/>
        <v>36383739.08476752</v>
      </c>
      <c r="D349" s="26">
        <f>$C$353</f>
        <v>623218240.45198488</v>
      </c>
      <c r="E349" s="26">
        <f t="shared" si="56"/>
        <v>586834501.3672173</v>
      </c>
      <c r="F349" s="26">
        <f t="shared" si="57"/>
        <v>0</v>
      </c>
    </row>
    <row r="350" spans="2:6" ht="13.5" thickBot="1">
      <c r="B350" s="187" t="s">
        <v>61</v>
      </c>
      <c r="C350" s="192">
        <f>SUM(C345:C349)</f>
        <v>505091202.25992495</v>
      </c>
      <c r="D350" s="192">
        <f>SUM(D345:D349)</f>
        <v>3116091202.2599244</v>
      </c>
      <c r="E350" s="192">
        <f>SUM(E345:E349)</f>
        <v>2610999999.999999</v>
      </c>
      <c r="F350" s="188"/>
    </row>
    <row r="352" spans="2:6" ht="13.5" thickBot="1"/>
    <row r="353" spans="2:3" ht="13.5" thickBot="1">
      <c r="B353" s="88" t="s">
        <v>157</v>
      </c>
      <c r="C353" s="73">
        <f>(D27*C342*((1+C342)^5))/(((1+C342)^5)-1)</f>
        <v>623218240.45198488</v>
      </c>
    </row>
  </sheetData>
  <mergeCells count="31">
    <mergeCell ref="B154:F157"/>
    <mergeCell ref="B145:C145"/>
    <mergeCell ref="D145:F145"/>
    <mergeCell ref="G145:I145"/>
    <mergeCell ref="J145:L145"/>
    <mergeCell ref="M145:O145"/>
    <mergeCell ref="P145:R145"/>
    <mergeCell ref="B136:C136"/>
    <mergeCell ref="D136:F136"/>
    <mergeCell ref="G136:I136"/>
    <mergeCell ref="J136:L136"/>
    <mergeCell ref="M136:O136"/>
    <mergeCell ref="P136:R136"/>
    <mergeCell ref="B127:C127"/>
    <mergeCell ref="D127:F127"/>
    <mergeCell ref="G127:I127"/>
    <mergeCell ref="J127:L127"/>
    <mergeCell ref="M127:O127"/>
    <mergeCell ref="P127:R127"/>
    <mergeCell ref="B118:C118"/>
    <mergeCell ref="D118:F118"/>
    <mergeCell ref="G118:I118"/>
    <mergeCell ref="J118:L118"/>
    <mergeCell ref="M118:O118"/>
    <mergeCell ref="P118:R118"/>
    <mergeCell ref="B1:H1"/>
    <mergeCell ref="B80:C80"/>
    <mergeCell ref="B87:C87"/>
    <mergeCell ref="B94:C94"/>
    <mergeCell ref="B102:C102"/>
    <mergeCell ref="B110:C110"/>
  </mergeCell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1"/>
  <sheetViews>
    <sheetView workbookViewId="0">
      <selection activeCell="J287" sqref="J287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8" t="s">
        <v>148</v>
      </c>
      <c r="C1" s="198"/>
      <c r="D1" s="198"/>
      <c r="E1" s="198"/>
      <c r="F1" s="198"/>
      <c r="G1" s="198"/>
      <c r="H1" s="198"/>
    </row>
    <row r="2" spans="2:9" ht="13.5" thickBot="1">
      <c r="B2" s="55"/>
      <c r="C2" s="55"/>
      <c r="D2" s="55"/>
      <c r="E2" s="55"/>
      <c r="F2" s="55"/>
    </row>
    <row r="3" spans="2:9" ht="13.5" thickBot="1">
      <c r="D3" s="4" t="s">
        <v>86</v>
      </c>
      <c r="E3" s="113" t="s">
        <v>87</v>
      </c>
      <c r="F3" s="113" t="s">
        <v>88</v>
      </c>
      <c r="G3" s="113" t="s">
        <v>89</v>
      </c>
      <c r="H3" s="113" t="s">
        <v>90</v>
      </c>
      <c r="I3" s="114" t="s">
        <v>91</v>
      </c>
    </row>
    <row r="4" spans="2:9" ht="13.5" thickBot="1">
      <c r="B4" s="60" t="s">
        <v>92</v>
      </c>
      <c r="C4" s="61"/>
      <c r="D4" s="15"/>
      <c r="E4" s="115">
        <f>C56</f>
        <v>14808000000</v>
      </c>
      <c r="F4" s="115">
        <f t="shared" ref="F4:I4" si="0">D56</f>
        <v>15440580000</v>
      </c>
      <c r="G4" s="115">
        <f t="shared" si="0"/>
        <v>16102378799.999998</v>
      </c>
      <c r="H4" s="115">
        <f t="shared" si="0"/>
        <v>16794832270.499996</v>
      </c>
      <c r="I4" s="115">
        <f t="shared" si="0"/>
        <v>17519450277.329998</v>
      </c>
    </row>
    <row r="5" spans="2:9" ht="13.5" thickBot="1">
      <c r="B5" s="60" t="s">
        <v>93</v>
      </c>
      <c r="C5" s="61"/>
      <c r="D5" s="16"/>
      <c r="E5" s="116">
        <v>0</v>
      </c>
      <c r="F5" s="116">
        <v>0</v>
      </c>
      <c r="G5" s="116">
        <v>0</v>
      </c>
      <c r="H5" s="116">
        <v>0</v>
      </c>
      <c r="I5" s="116">
        <v>0</v>
      </c>
    </row>
    <row r="6" spans="2:9" ht="13.5" thickBot="1">
      <c r="B6" s="162" t="s">
        <v>94</v>
      </c>
      <c r="C6" s="163"/>
      <c r="D6" s="17"/>
      <c r="E6" s="117">
        <f>SUM(E4:E5)</f>
        <v>14808000000</v>
      </c>
      <c r="F6" s="117">
        <f>SUM(F4:F5)</f>
        <v>15440580000</v>
      </c>
      <c r="G6" s="117">
        <f>SUM(G4:G5)</f>
        <v>16102378799.999998</v>
      </c>
      <c r="H6" s="117">
        <f>SUM(H4:H5)</f>
        <v>16794832270.499996</v>
      </c>
      <c r="I6" s="118">
        <f>SUM(I4:I5)</f>
        <v>17519450277.329998</v>
      </c>
    </row>
    <row r="7" spans="2:9" ht="13.5" thickBot="1">
      <c r="B7" s="60" t="s">
        <v>95</v>
      </c>
      <c r="C7" s="61"/>
      <c r="D7" s="169"/>
      <c r="E7" s="170">
        <f>-D216</f>
        <v>-266820000</v>
      </c>
      <c r="F7" s="170">
        <f>-E216</f>
        <v>-273502123.21522999</v>
      </c>
      <c r="G7" s="170">
        <f>-F216</f>
        <v>-281082359.86250663</v>
      </c>
      <c r="H7" s="170">
        <f>-G216</f>
        <v>-289155193.01956642</v>
      </c>
      <c r="I7" s="170">
        <f>-H216</f>
        <v>-329468951.61290324</v>
      </c>
    </row>
    <row r="8" spans="2:9" ht="13.5" thickBot="1">
      <c r="B8" s="60" t="s">
        <v>109</v>
      </c>
      <c r="C8" s="61"/>
      <c r="D8" s="18"/>
      <c r="E8" s="119">
        <f>-D184</f>
        <v>-400976864.72999996</v>
      </c>
      <c r="F8" s="119">
        <f>-E184</f>
        <v>-398196549.50630748</v>
      </c>
      <c r="G8" s="119">
        <f>-F184</f>
        <v>-397562919.79812664</v>
      </c>
      <c r="H8" s="119">
        <f>-G184</f>
        <v>-394007654.48801661</v>
      </c>
      <c r="I8" s="119">
        <f>-H184</f>
        <v>-516469999.04078829</v>
      </c>
    </row>
    <row r="9" spans="2:9" ht="13.5" thickBot="1">
      <c r="B9" s="60" t="s">
        <v>110</v>
      </c>
      <c r="C9" s="61"/>
      <c r="D9" s="19"/>
      <c r="E9" s="120">
        <f>-D169</f>
        <v>-670727458.91999984</v>
      </c>
      <c r="F9" s="120">
        <f t="shared" ref="F9:I9" si="1">-E169</f>
        <v>-624457974.81000006</v>
      </c>
      <c r="G9" s="120">
        <f t="shared" si="1"/>
        <v>-584562273.33000004</v>
      </c>
      <c r="H9" s="120">
        <f t="shared" si="1"/>
        <v>-531107972.76000023</v>
      </c>
      <c r="I9" s="120">
        <f t="shared" si="1"/>
        <v>-948035782.07040036</v>
      </c>
    </row>
    <row r="10" spans="2:9" ht="13.5" thickBot="1">
      <c r="B10" s="60" t="s">
        <v>111</v>
      </c>
      <c r="C10" s="61"/>
      <c r="D10" s="19"/>
      <c r="E10" s="120">
        <f>-D177</f>
        <v>-666360000</v>
      </c>
      <c r="F10" s="120">
        <f t="shared" ref="F10:I10" si="2">-E177</f>
        <v>-694826100</v>
      </c>
      <c r="G10" s="120">
        <f t="shared" si="2"/>
        <v>-724607045.99999988</v>
      </c>
      <c r="H10" s="120">
        <f t="shared" si="2"/>
        <v>-755767452.1724999</v>
      </c>
      <c r="I10" s="120">
        <f t="shared" si="2"/>
        <v>-788375262.47984982</v>
      </c>
    </row>
    <row r="11" spans="2:9" ht="13.5" thickBot="1">
      <c r="B11" s="162" t="s">
        <v>96</v>
      </c>
      <c r="C11" s="163"/>
      <c r="D11" s="20"/>
      <c r="E11" s="121">
        <f>SUM(E8:E10)</f>
        <v>-1738064323.6499999</v>
      </c>
      <c r="F11" s="121">
        <f>SUM(F8:F10)</f>
        <v>-1717480624.3163075</v>
      </c>
      <c r="G11" s="121">
        <f>SUM(G8:G10)</f>
        <v>-1706732239.1281266</v>
      </c>
      <c r="H11" s="121">
        <f>SUM(H8:H10)</f>
        <v>-1680883079.4205167</v>
      </c>
      <c r="I11" s="122">
        <f>SUM(I8:I10)</f>
        <v>-2252881043.5910387</v>
      </c>
    </row>
    <row r="12" spans="2:9" ht="13.5" thickBot="1">
      <c r="B12" s="164" t="s">
        <v>97</v>
      </c>
      <c r="C12" s="165"/>
      <c r="D12" s="166"/>
      <c r="E12" s="167">
        <f>SUM(E6+E11)</f>
        <v>13069935676.35</v>
      </c>
      <c r="F12" s="167">
        <f>SUM(F6+F11)</f>
        <v>13723099375.683693</v>
      </c>
      <c r="G12" s="167">
        <f>SUM(G6+G11)</f>
        <v>14395646560.871872</v>
      </c>
      <c r="H12" s="167">
        <f>SUM(H6+H11)</f>
        <v>15113949191.079479</v>
      </c>
      <c r="I12" s="168">
        <f>SUM(I6+I11)</f>
        <v>15266569233.73896</v>
      </c>
    </row>
    <row r="13" spans="2:9" ht="13.5" thickBot="1">
      <c r="B13" s="60" t="s">
        <v>98</v>
      </c>
      <c r="C13" s="61"/>
      <c r="D13" s="15"/>
      <c r="E13" s="123">
        <f>-D242</f>
        <v>-197483333.33333331</v>
      </c>
      <c r="F13" s="123">
        <f>-E242</f>
        <v>-202583333.33333331</v>
      </c>
      <c r="G13" s="123">
        <f>-F242</f>
        <v>-209949999.99999997</v>
      </c>
      <c r="H13" s="123">
        <f>-G242</f>
        <v>-218449999.99999997</v>
      </c>
      <c r="I13" s="123">
        <f>-H242</f>
        <v>-232616666.66666663</v>
      </c>
    </row>
    <row r="14" spans="2:9" ht="13.5" thickBot="1">
      <c r="B14" s="60" t="s">
        <v>158</v>
      </c>
      <c r="C14" s="66"/>
      <c r="D14" s="21"/>
      <c r="E14" s="126">
        <f>-$C323</f>
        <v>-161882000</v>
      </c>
      <c r="F14" s="126">
        <f>-$C324</f>
        <v>-133279153.09197694</v>
      </c>
      <c r="G14" s="126">
        <f>-$C325</f>
        <v>-102902929.67565644</v>
      </c>
      <c r="H14" s="126">
        <f>-$C326</f>
        <v>-70643380.407524079</v>
      </c>
      <c r="I14" s="126">
        <f>-$C327</f>
        <v>-36383739.08476752</v>
      </c>
    </row>
    <row r="15" spans="2:9" ht="13.5" thickBot="1">
      <c r="B15" s="60" t="s">
        <v>99</v>
      </c>
      <c r="C15" s="66"/>
      <c r="D15" s="16"/>
      <c r="E15" s="124"/>
      <c r="F15" s="124"/>
      <c r="G15" s="124"/>
      <c r="H15" s="124"/>
      <c r="I15" s="125">
        <f>-I261</f>
        <v>-2606666666.6666665</v>
      </c>
    </row>
    <row r="16" spans="2:9" ht="13.5" thickBot="1">
      <c r="B16" s="164" t="s">
        <v>100</v>
      </c>
      <c r="C16" s="171"/>
      <c r="D16" s="172"/>
      <c r="E16" s="173">
        <f>SUM(E12:E15)</f>
        <v>12710570343.016666</v>
      </c>
      <c r="F16" s="173">
        <f>SUM(F12:F15)</f>
        <v>13387236889.258383</v>
      </c>
      <c r="G16" s="173">
        <f>SUM(G12:G15)</f>
        <v>14082793631.196215</v>
      </c>
      <c r="H16" s="173">
        <f>SUM(H12:H15)</f>
        <v>14824855810.671955</v>
      </c>
      <c r="I16" s="174">
        <f>SUM(I12:I15)</f>
        <v>12390902161.32086</v>
      </c>
    </row>
    <row r="17" spans="2:9" ht="13.5" thickBot="1">
      <c r="B17" s="60" t="s">
        <v>101</v>
      </c>
      <c r="C17" s="61"/>
      <c r="D17" s="21"/>
      <c r="E17" s="126">
        <f>-SUM(E16)*0.17</f>
        <v>-2160796958.3128333</v>
      </c>
      <c r="F17" s="126">
        <f>-SUM(F16)*0.17</f>
        <v>-2275830271.1739254</v>
      </c>
      <c r="G17" s="126">
        <f>-SUM(G16)*0.17</f>
        <v>-2394074917.3033566</v>
      </c>
      <c r="H17" s="126">
        <f>-SUM(H16)*0.17</f>
        <v>-2520225487.8142323</v>
      </c>
      <c r="I17" s="127">
        <v>0</v>
      </c>
    </row>
    <row r="18" spans="2:9" ht="13.5" thickBot="1">
      <c r="B18" s="164" t="s">
        <v>102</v>
      </c>
      <c r="C18" s="171"/>
      <c r="D18" s="172"/>
      <c r="E18" s="173">
        <f>SUM(E16:E17)</f>
        <v>10549773384.703833</v>
      </c>
      <c r="F18" s="173">
        <f>SUM(F16:F17)</f>
        <v>11111406618.084457</v>
      </c>
      <c r="G18" s="173">
        <f>SUM(G16:G17)</f>
        <v>11688718713.892859</v>
      </c>
      <c r="H18" s="173">
        <f>SUM(H16:H17)</f>
        <v>12304630322.857723</v>
      </c>
      <c r="I18" s="174">
        <f>SUM(I16:I17)</f>
        <v>12390902161.32086</v>
      </c>
    </row>
    <row r="19" spans="2:9" ht="13.5" thickBot="1">
      <c r="B19" s="60" t="s">
        <v>98</v>
      </c>
      <c r="C19" s="61"/>
      <c r="D19" s="18"/>
      <c r="E19" s="128">
        <f>-SUM(E13)</f>
        <v>197483333.33333331</v>
      </c>
      <c r="F19" s="128">
        <f>-SUM(F13)</f>
        <v>202583333.33333331</v>
      </c>
      <c r="G19" s="128">
        <f>-SUM(G13)</f>
        <v>209949999.99999997</v>
      </c>
      <c r="H19" s="128">
        <f>-SUM(H13)</f>
        <v>218449999.99999997</v>
      </c>
      <c r="I19" s="129">
        <f>-SUM(I13)</f>
        <v>232616666.66666663</v>
      </c>
    </row>
    <row r="20" spans="2:9" ht="13.5" thickBot="1">
      <c r="B20" s="60" t="s">
        <v>159</v>
      </c>
      <c r="C20" s="61"/>
      <c r="D20" s="18"/>
      <c r="E20" s="193">
        <f>-E323</f>
        <v>-461336240.45198488</v>
      </c>
      <c r="F20" s="193">
        <f>-E324</f>
        <v>-489939087.36000794</v>
      </c>
      <c r="G20" s="193">
        <f>-E325</f>
        <v>-520315310.77632844</v>
      </c>
      <c r="H20" s="193">
        <f>-E326</f>
        <v>-552574860.04446077</v>
      </c>
      <c r="I20" s="193">
        <f>-E327</f>
        <v>-586834501.3672173</v>
      </c>
    </row>
    <row r="21" spans="2:9" ht="13.5" thickBot="1">
      <c r="B21" s="60" t="s">
        <v>99</v>
      </c>
      <c r="C21" s="61"/>
      <c r="D21" s="19"/>
      <c r="E21" s="130"/>
      <c r="F21" s="131"/>
      <c r="G21" s="131"/>
      <c r="H21" s="131"/>
      <c r="I21" s="132">
        <f>-SUM(I15)</f>
        <v>2606666666.6666665</v>
      </c>
    </row>
    <row r="22" spans="2:9" ht="13.5" thickBot="1">
      <c r="B22" s="60" t="s">
        <v>103</v>
      </c>
      <c r="C22" s="61"/>
      <c r="D22" s="19"/>
      <c r="E22" s="130"/>
      <c r="F22" s="120">
        <f>-E272</f>
        <v>-90000000</v>
      </c>
      <c r="G22" s="120">
        <f t="shared" ref="G22:I22" si="3">-F272</f>
        <v>-130000000</v>
      </c>
      <c r="H22" s="120">
        <f t="shared" si="3"/>
        <v>-150000000</v>
      </c>
      <c r="I22" s="120">
        <f t="shared" si="3"/>
        <v>-250000000</v>
      </c>
    </row>
    <row r="23" spans="2:9" ht="13.5" thickBot="1">
      <c r="B23" s="60" t="s">
        <v>104</v>
      </c>
      <c r="C23" s="61"/>
      <c r="D23" s="19"/>
      <c r="E23" s="130"/>
      <c r="F23" s="120"/>
      <c r="G23" s="130"/>
      <c r="H23" s="133"/>
      <c r="I23" s="134">
        <f>I283</f>
        <v>652500000</v>
      </c>
    </row>
    <row r="24" spans="2:9" ht="13.5" thickBot="1">
      <c r="B24" s="60" t="s">
        <v>105</v>
      </c>
      <c r="C24" s="61"/>
      <c r="D24" s="5">
        <f>-D272</f>
        <v>-3730000000</v>
      </c>
      <c r="E24" s="130"/>
      <c r="F24" s="130"/>
      <c r="G24" s="130"/>
      <c r="H24" s="130"/>
      <c r="I24" s="135"/>
    </row>
    <row r="25" spans="2:9" ht="13.5" thickBot="1">
      <c r="B25" s="60" t="s">
        <v>106</v>
      </c>
      <c r="C25" s="61"/>
      <c r="D25" s="183">
        <f>-D24*(D28/100)</f>
        <v>2611000000</v>
      </c>
      <c r="E25" s="180"/>
      <c r="F25" s="180"/>
      <c r="G25" s="180"/>
      <c r="H25" s="180"/>
      <c r="I25" s="181"/>
    </row>
    <row r="26" spans="2:9" ht="13.5" thickBot="1">
      <c r="B26" s="60" t="s">
        <v>107</v>
      </c>
      <c r="C26" s="61"/>
      <c r="D26" s="6">
        <f>D316</f>
        <v>-144838693.63749999</v>
      </c>
      <c r="E26" s="136"/>
      <c r="F26" s="136"/>
      <c r="G26" s="136"/>
      <c r="H26" s="136"/>
      <c r="I26" s="137"/>
    </row>
    <row r="27" spans="2:9" ht="13.5" thickBot="1">
      <c r="B27" s="164" t="s">
        <v>108</v>
      </c>
      <c r="C27" s="165"/>
      <c r="D27" s="177">
        <f>SUM(D24:D25)</f>
        <v>-1119000000</v>
      </c>
      <c r="E27" s="178">
        <f>SUM(E18:E26)</f>
        <v>10285920477.585182</v>
      </c>
      <c r="F27" s="178">
        <f>SUM(F18:F26)</f>
        <v>10734050864.057783</v>
      </c>
      <c r="G27" s="178">
        <f>SUM(G18:G26)</f>
        <v>11248353403.116529</v>
      </c>
      <c r="H27" s="178">
        <f>SUM(H18:H26)</f>
        <v>11820505462.813263</v>
      </c>
      <c r="I27" s="179">
        <f>SUM(I18:I26)</f>
        <v>15045850993.286974</v>
      </c>
    </row>
    <row r="28" spans="2:9" ht="13.5" thickBot="1">
      <c r="B28" s="22"/>
      <c r="C28" s="23"/>
      <c r="D28" s="182">
        <v>70</v>
      </c>
      <c r="E28" s="25"/>
      <c r="F28" s="25"/>
      <c r="G28" s="25"/>
      <c r="H28" s="25"/>
      <c r="I28" s="25"/>
    </row>
    <row r="29" spans="2:9" ht="13.5" thickBot="1">
      <c r="B29" s="195" t="s">
        <v>134</v>
      </c>
      <c r="C29" s="106">
        <f>NPV(I29/100,E27:I27)+D27</f>
        <v>40677897810.415977</v>
      </c>
      <c r="D29" s="24"/>
      <c r="H29" s="60" t="s">
        <v>171</v>
      </c>
      <c r="I29" s="61">
        <v>12</v>
      </c>
    </row>
    <row r="30" spans="2:9" ht="13.5" thickBot="1">
      <c r="B30" s="195" t="s">
        <v>135</v>
      </c>
      <c r="C30" s="194">
        <f>IRR(D27:I27,I29/100)</f>
        <v>9.2361941474223599</v>
      </c>
      <c r="D30" s="24"/>
      <c r="H30" s="25"/>
      <c r="I30" s="25"/>
    </row>
    <row r="31" spans="2:9" ht="15.75" thickBot="1">
      <c r="B31" s="195" t="s">
        <v>136</v>
      </c>
      <c r="C31" s="106">
        <f>SUM(E27)/-D27</f>
        <v>9.1920647699599485</v>
      </c>
      <c r="D31" t="s">
        <v>9</v>
      </c>
      <c r="E31" s="25"/>
      <c r="F31" s="25"/>
      <c r="G31" s="25"/>
      <c r="H31" s="25"/>
      <c r="I31" s="25"/>
    </row>
    <row r="32" spans="2:9" ht="13.5" thickBot="1">
      <c r="B32" s="195" t="s">
        <v>137</v>
      </c>
      <c r="C32" s="106">
        <f>SUM(E6:I6)/-SUM(E11:I11)</f>
        <v>8.8681700750642314</v>
      </c>
      <c r="D32" s="25"/>
      <c r="E32" s="25"/>
      <c r="F32" s="25"/>
      <c r="G32" s="25"/>
      <c r="H32" s="25"/>
      <c r="I32" s="25"/>
    </row>
    <row r="33" spans="2:9">
      <c r="G33" s="25"/>
      <c r="H33" s="25"/>
      <c r="I33" s="25"/>
    </row>
    <row r="34" spans="2:9" ht="13.5" thickBot="1">
      <c r="D34" s="24"/>
      <c r="E34" s="25"/>
      <c r="F34" s="25"/>
      <c r="G34" s="25"/>
      <c r="H34" s="25"/>
      <c r="I34" s="25"/>
    </row>
    <row r="35" spans="2:9">
      <c r="B35" s="44" t="s">
        <v>1</v>
      </c>
      <c r="C35" s="175" t="s">
        <v>2</v>
      </c>
      <c r="D35" s="175" t="s">
        <v>3</v>
      </c>
      <c r="E35" s="175" t="s">
        <v>4</v>
      </c>
      <c r="F35" s="176" t="s">
        <v>18</v>
      </c>
      <c r="G35" s="25"/>
      <c r="H35" s="25"/>
      <c r="I35" s="25"/>
    </row>
    <row r="36" spans="2:9">
      <c r="B36" s="45" t="s">
        <v>5</v>
      </c>
      <c r="C36" s="31">
        <v>250000</v>
      </c>
      <c r="D36" s="31">
        <v>12</v>
      </c>
      <c r="E36" s="31">
        <v>3.5</v>
      </c>
      <c r="F36" s="32">
        <v>850</v>
      </c>
      <c r="G36" s="25"/>
      <c r="H36" s="25"/>
      <c r="I36" s="25"/>
    </row>
    <row r="37" spans="2:9">
      <c r="B37" s="45" t="s">
        <v>6</v>
      </c>
      <c r="C37" s="31">
        <v>300000</v>
      </c>
      <c r="D37" s="31">
        <v>12</v>
      </c>
      <c r="E37" s="31">
        <v>2.5</v>
      </c>
      <c r="F37" s="32">
        <v>850</v>
      </c>
      <c r="G37" s="25"/>
      <c r="H37" s="25"/>
      <c r="I37" s="25"/>
    </row>
    <row r="38" spans="2:9">
      <c r="B38" s="45" t="s">
        <v>7</v>
      </c>
      <c r="C38" s="31">
        <v>450000</v>
      </c>
      <c r="D38" s="31">
        <v>12</v>
      </c>
      <c r="E38" s="31">
        <v>4.5</v>
      </c>
      <c r="F38" s="32">
        <v>1050</v>
      </c>
      <c r="G38" s="25"/>
      <c r="H38" s="25"/>
      <c r="I38" s="25"/>
    </row>
    <row r="39" spans="2:9" ht="13.5" thickBot="1">
      <c r="B39" s="47" t="s">
        <v>8</v>
      </c>
      <c r="C39" s="33">
        <v>280000</v>
      </c>
      <c r="D39" s="33">
        <v>12</v>
      </c>
      <c r="E39" s="33">
        <v>6</v>
      </c>
      <c r="F39" s="34">
        <v>1050</v>
      </c>
      <c r="G39" s="25"/>
      <c r="H39" s="25"/>
      <c r="I39" s="25"/>
    </row>
    <row r="40" spans="2:9">
      <c r="D40" s="24"/>
      <c r="E40" s="25"/>
      <c r="F40" s="25"/>
      <c r="G40" s="25"/>
      <c r="H40" s="25"/>
      <c r="I40" s="25"/>
    </row>
    <row r="41" spans="2:9">
      <c r="G41" s="28"/>
    </row>
    <row r="42" spans="2:9" ht="13.5" thickBot="1">
      <c r="B42" s="28" t="s">
        <v>17</v>
      </c>
      <c r="C42" s="28"/>
      <c r="D42" s="28"/>
      <c r="E42" s="28"/>
      <c r="F42" s="28"/>
      <c r="G42" s="28"/>
    </row>
    <row r="43" spans="2:9">
      <c r="B43" s="35" t="s">
        <v>0</v>
      </c>
      <c r="C43" s="36" t="s">
        <v>9</v>
      </c>
      <c r="D43" s="36" t="s">
        <v>10</v>
      </c>
      <c r="E43" s="36" t="s">
        <v>11</v>
      </c>
      <c r="F43" s="36" t="s">
        <v>12</v>
      </c>
      <c r="G43" s="37" t="s">
        <v>13</v>
      </c>
    </row>
    <row r="44" spans="2:9">
      <c r="B44" s="38" t="s">
        <v>5</v>
      </c>
      <c r="C44" s="39">
        <f>C36*D36</f>
        <v>3000000</v>
      </c>
      <c r="D44" s="39">
        <f>C44*(1+($E36/100))</f>
        <v>3104999.9999999995</v>
      </c>
      <c r="E44" s="39">
        <f>D44*(1+($E36/100))</f>
        <v>3213674.9999999991</v>
      </c>
      <c r="F44" s="39">
        <f>E44*(1+($E36/100))</f>
        <v>3326153.6249999986</v>
      </c>
      <c r="G44" s="40">
        <f>F44*(1+($E36/100))</f>
        <v>3442569.0018749982</v>
      </c>
    </row>
    <row r="45" spans="2:9">
      <c r="B45" s="38" t="s">
        <v>6</v>
      </c>
      <c r="C45" s="39">
        <f>C37*D37</f>
        <v>3600000</v>
      </c>
      <c r="D45" s="39">
        <f>C45*(1+($E37/100))</f>
        <v>3689999.9999999995</v>
      </c>
      <c r="E45" s="39">
        <f>D45*(1+($E37/100))</f>
        <v>3782249.9999999991</v>
      </c>
      <c r="F45" s="39">
        <f>E45*(1+($E37/100))</f>
        <v>3876806.2499999986</v>
      </c>
      <c r="G45" s="40">
        <f>F45*(1+($E37/100))</f>
        <v>3973726.4062499981</v>
      </c>
    </row>
    <row r="46" spans="2:9">
      <c r="B46" s="38" t="s">
        <v>7</v>
      </c>
      <c r="C46" s="39">
        <f>C38*D38</f>
        <v>5400000</v>
      </c>
      <c r="D46" s="39">
        <f>C46*(1+($E38/100))</f>
        <v>5643000</v>
      </c>
      <c r="E46" s="39">
        <f>D46*(1+($E38/100))</f>
        <v>5896935</v>
      </c>
      <c r="F46" s="39">
        <f>E46*(1+($E38/100))</f>
        <v>6162297.0749999993</v>
      </c>
      <c r="G46" s="40">
        <f>F46*(1+($E38/100))</f>
        <v>6439600.4433749989</v>
      </c>
    </row>
    <row r="47" spans="2:9">
      <c r="B47" s="38" t="s">
        <v>8</v>
      </c>
      <c r="C47" s="39">
        <f>C39*D39</f>
        <v>3360000</v>
      </c>
      <c r="D47" s="39">
        <f>C47*(1+($E39/100))</f>
        <v>3561600</v>
      </c>
      <c r="E47" s="39">
        <f>D47*(1+($E39/100))</f>
        <v>3775296</v>
      </c>
      <c r="F47" s="39">
        <f>E47*(1+($E39/100))</f>
        <v>4001813.7600000002</v>
      </c>
      <c r="G47" s="40">
        <f>F47*(1+($E39/100))</f>
        <v>4241922.5856000008</v>
      </c>
    </row>
    <row r="48" spans="2:9" ht="13.5" thickBot="1">
      <c r="B48" s="41" t="s">
        <v>14</v>
      </c>
      <c r="C48" s="42">
        <f>SUM(C44:C47)</f>
        <v>15360000</v>
      </c>
      <c r="D48" s="42">
        <f t="shared" ref="D48:F48" si="4">SUM(D44:D47)</f>
        <v>15999600</v>
      </c>
      <c r="E48" s="42">
        <f t="shared" si="4"/>
        <v>16668155.999999998</v>
      </c>
      <c r="F48" s="42">
        <f t="shared" si="4"/>
        <v>17367070.709999997</v>
      </c>
      <c r="G48" s="43">
        <f>SUM(G44:G47)</f>
        <v>18097818.437099997</v>
      </c>
    </row>
    <row r="49" spans="2:8">
      <c r="B49" s="28"/>
      <c r="C49" s="28"/>
      <c r="D49" s="28"/>
      <c r="E49" s="28"/>
      <c r="F49" s="28"/>
      <c r="G49" s="28"/>
    </row>
    <row r="50" spans="2:8" ht="13.5" thickBot="1">
      <c r="B50" s="28" t="s">
        <v>19</v>
      </c>
      <c r="C50" s="28"/>
      <c r="D50" s="28"/>
      <c r="E50" s="28"/>
      <c r="F50" s="28"/>
      <c r="G50" s="28"/>
    </row>
    <row r="51" spans="2:8">
      <c r="B51" s="44" t="s">
        <v>15</v>
      </c>
      <c r="C51" s="29" t="s">
        <v>9</v>
      </c>
      <c r="D51" s="29" t="s">
        <v>10</v>
      </c>
      <c r="E51" s="29" t="s">
        <v>11</v>
      </c>
      <c r="F51" s="29" t="s">
        <v>12</v>
      </c>
      <c r="G51" s="30" t="s">
        <v>13</v>
      </c>
    </row>
    <row r="52" spans="2:8">
      <c r="B52" s="45" t="s">
        <v>5</v>
      </c>
      <c r="C52" s="26">
        <f>C44*$F36</f>
        <v>2550000000</v>
      </c>
      <c r="D52" s="26">
        <f>D44*$F36</f>
        <v>2639249999.9999995</v>
      </c>
      <c r="E52" s="26">
        <f>E44*$F36</f>
        <v>2731623749.999999</v>
      </c>
      <c r="F52" s="26">
        <f>F44*$F36</f>
        <v>2827230581.249999</v>
      </c>
      <c r="G52" s="46">
        <f>G44*$F36</f>
        <v>2926183651.5937486</v>
      </c>
    </row>
    <row r="53" spans="2:8">
      <c r="B53" s="45" t="s">
        <v>6</v>
      </c>
      <c r="C53" s="26">
        <f>C45*$F37</f>
        <v>3060000000</v>
      </c>
      <c r="D53" s="26">
        <f>D45*$F37</f>
        <v>3136499999.9999995</v>
      </c>
      <c r="E53" s="26">
        <f>E45*$F37</f>
        <v>3214912499.999999</v>
      </c>
      <c r="F53" s="26">
        <f>F45*$F37</f>
        <v>3295285312.499999</v>
      </c>
      <c r="G53" s="46">
        <f>G45*$F37</f>
        <v>3377667445.3124986</v>
      </c>
    </row>
    <row r="54" spans="2:8">
      <c r="B54" s="45" t="s">
        <v>7</v>
      </c>
      <c r="C54" s="26">
        <f>C46*$F38</f>
        <v>5670000000</v>
      </c>
      <c r="D54" s="26">
        <f>D46*$F38</f>
        <v>5925150000</v>
      </c>
      <c r="E54" s="26">
        <f>E46*$F38</f>
        <v>6191781750</v>
      </c>
      <c r="F54" s="26">
        <f>F46*$F38</f>
        <v>6470411928.749999</v>
      </c>
      <c r="G54" s="46">
        <f>G46*$F38</f>
        <v>6761580465.5437489</v>
      </c>
    </row>
    <row r="55" spans="2:8">
      <c r="B55" s="45" t="s">
        <v>8</v>
      </c>
      <c r="C55" s="26">
        <f>C47*$F39</f>
        <v>3528000000</v>
      </c>
      <c r="D55" s="26">
        <f>D47*$F39</f>
        <v>3739680000</v>
      </c>
      <c r="E55" s="26">
        <f>E47*$F39</f>
        <v>3964060800</v>
      </c>
      <c r="F55" s="26">
        <f>F47*$F39</f>
        <v>4201904448.0000005</v>
      </c>
      <c r="G55" s="46">
        <f>G47*$F39</f>
        <v>4454018714.8800011</v>
      </c>
    </row>
    <row r="56" spans="2:8" ht="13.5" thickBot="1">
      <c r="B56" s="47" t="s">
        <v>16</v>
      </c>
      <c r="C56" s="48">
        <f>SUM(C52:C55)</f>
        <v>14808000000</v>
      </c>
      <c r="D56" s="48">
        <f t="shared" ref="D56:G56" si="5">SUM(D52:D55)</f>
        <v>15440580000</v>
      </c>
      <c r="E56" s="48">
        <f t="shared" si="5"/>
        <v>16102378799.999998</v>
      </c>
      <c r="F56" s="48">
        <f t="shared" si="5"/>
        <v>16794832270.499996</v>
      </c>
      <c r="G56" s="49">
        <f t="shared" si="5"/>
        <v>17519450277.329998</v>
      </c>
    </row>
    <row r="58" spans="2:8">
      <c r="B58" s="50" t="s">
        <v>20</v>
      </c>
    </row>
    <row r="59" spans="2:8" ht="13.5" thickBot="1"/>
    <row r="60" spans="2:8" ht="13.5" thickBot="1">
      <c r="B60" s="206" t="s">
        <v>21</v>
      </c>
      <c r="C60" s="207"/>
    </row>
    <row r="61" spans="2:8">
      <c r="B61" s="51" t="s">
        <v>26</v>
      </c>
      <c r="C61" s="51" t="s">
        <v>27</v>
      </c>
      <c r="D61" s="14" t="s">
        <v>28</v>
      </c>
      <c r="E61" s="14" t="s">
        <v>29</v>
      </c>
      <c r="F61" s="14" t="s">
        <v>30</v>
      </c>
      <c r="G61" s="14" t="s">
        <v>31</v>
      </c>
      <c r="H61" s="52" t="s">
        <v>32</v>
      </c>
    </row>
    <row r="62" spans="2:8">
      <c r="B62" s="53" t="s">
        <v>5</v>
      </c>
      <c r="C62" s="26">
        <v>3800000</v>
      </c>
      <c r="D62" s="26">
        <v>85</v>
      </c>
      <c r="E62" s="26">
        <f>C62*(D62/100)</f>
        <v>3230000</v>
      </c>
      <c r="F62" s="26">
        <f>E62-(E62*0.035)</f>
        <v>3116950</v>
      </c>
      <c r="G62" s="26">
        <f>F62-(F62*0.021)</f>
        <v>3051494.05</v>
      </c>
      <c r="H62" s="54">
        <f>G62</f>
        <v>3051494.05</v>
      </c>
    </row>
    <row r="63" spans="2:8">
      <c r="B63" s="53" t="s">
        <v>6</v>
      </c>
      <c r="C63" s="26">
        <v>3800000</v>
      </c>
      <c r="D63" s="26">
        <v>87</v>
      </c>
      <c r="E63" s="26">
        <f t="shared" ref="E63:E65" si="6">C63*(D63/100)</f>
        <v>3306000</v>
      </c>
      <c r="F63" s="26">
        <f t="shared" ref="F63:F65" si="7">E63-(E63*0.035)</f>
        <v>3190290</v>
      </c>
      <c r="G63" s="26">
        <f t="shared" ref="G63:G65" si="8">F63-(F63*0.021)</f>
        <v>3123293.91</v>
      </c>
      <c r="H63" s="54">
        <f t="shared" ref="H63:H65" si="9">G63</f>
        <v>3123293.91</v>
      </c>
    </row>
    <row r="64" spans="2:8">
      <c r="B64" s="53" t="s">
        <v>7</v>
      </c>
      <c r="C64" s="26">
        <v>3800000</v>
      </c>
      <c r="D64" s="26">
        <v>83</v>
      </c>
      <c r="E64" s="26">
        <f t="shared" si="6"/>
        <v>3154000</v>
      </c>
      <c r="F64" s="26">
        <f t="shared" si="7"/>
        <v>3043610</v>
      </c>
      <c r="G64" s="26">
        <f t="shared" si="8"/>
        <v>2979694.19</v>
      </c>
      <c r="H64" s="54">
        <f t="shared" si="9"/>
        <v>2979694.19</v>
      </c>
    </row>
    <row r="65" spans="2:8">
      <c r="B65" s="53" t="s">
        <v>8</v>
      </c>
      <c r="C65" s="26">
        <v>3800000</v>
      </c>
      <c r="D65" s="26">
        <v>89</v>
      </c>
      <c r="E65" s="26">
        <f t="shared" si="6"/>
        <v>3382000</v>
      </c>
      <c r="F65" s="26">
        <f t="shared" si="7"/>
        <v>3263630</v>
      </c>
      <c r="G65" s="26">
        <f t="shared" si="8"/>
        <v>3195093.77</v>
      </c>
      <c r="H65" s="54">
        <f t="shared" si="9"/>
        <v>3195093.77</v>
      </c>
    </row>
    <row r="66" spans="2:8" ht="13.5" thickBot="1">
      <c r="B66" s="23"/>
      <c r="C66" s="55"/>
      <c r="H66" s="56"/>
    </row>
    <row r="67" spans="2:8" ht="13.5" thickBot="1">
      <c r="B67" s="206" t="s">
        <v>22</v>
      </c>
      <c r="C67" s="207"/>
      <c r="H67" s="56"/>
    </row>
    <row r="68" spans="2:8">
      <c r="B68" s="51" t="s">
        <v>26</v>
      </c>
      <c r="C68" s="51" t="s">
        <v>27</v>
      </c>
      <c r="D68" s="14" t="s">
        <v>28</v>
      </c>
      <c r="E68" s="14" t="s">
        <v>29</v>
      </c>
      <c r="F68" s="14" t="s">
        <v>30</v>
      </c>
      <c r="G68" s="14" t="s">
        <v>31</v>
      </c>
      <c r="H68" s="52" t="s">
        <v>32</v>
      </c>
    </row>
    <row r="69" spans="2:8">
      <c r="B69" s="53" t="s">
        <v>5</v>
      </c>
      <c r="C69" s="26">
        <v>3950000</v>
      </c>
      <c r="D69" s="26">
        <v>85</v>
      </c>
      <c r="E69" s="26">
        <f>C69*(D69/100)</f>
        <v>3357500</v>
      </c>
      <c r="F69" s="26">
        <f>E69-(E69*0.035)</f>
        <v>3239987.5</v>
      </c>
      <c r="G69" s="26">
        <f>F69-(F69*0.021)</f>
        <v>3171947.7625000002</v>
      </c>
      <c r="H69" s="54">
        <f>G69</f>
        <v>3171947.7625000002</v>
      </c>
    </row>
    <row r="70" spans="2:8">
      <c r="B70" s="53" t="s">
        <v>6</v>
      </c>
      <c r="C70" s="26">
        <v>3950000</v>
      </c>
      <c r="D70" s="26">
        <v>87</v>
      </c>
      <c r="E70" s="26">
        <f t="shared" ref="E70:E72" si="10">C70*(D70/100)</f>
        <v>3436500</v>
      </c>
      <c r="F70" s="26">
        <f t="shared" ref="F70:F72" si="11">E70-(E70*0.035)</f>
        <v>3316222.5</v>
      </c>
      <c r="G70" s="26">
        <f t="shared" ref="G70:G72" si="12">F70-(F70*0.021)</f>
        <v>3246581.8275000001</v>
      </c>
      <c r="H70" s="54">
        <f t="shared" ref="H70:H72" si="13">G70</f>
        <v>3246581.8275000001</v>
      </c>
    </row>
    <row r="71" spans="2:8">
      <c r="B71" s="53" t="s">
        <v>7</v>
      </c>
      <c r="C71" s="26">
        <v>3950000</v>
      </c>
      <c r="D71" s="26">
        <v>83</v>
      </c>
      <c r="E71" s="26">
        <f t="shared" si="10"/>
        <v>3278500</v>
      </c>
      <c r="F71" s="26">
        <f t="shared" si="11"/>
        <v>3163752.5</v>
      </c>
      <c r="G71" s="26">
        <f t="shared" si="12"/>
        <v>3097313.6974999998</v>
      </c>
      <c r="H71" s="54">
        <f t="shared" si="13"/>
        <v>3097313.6974999998</v>
      </c>
    </row>
    <row r="72" spans="2:8">
      <c r="B72" s="53" t="s">
        <v>8</v>
      </c>
      <c r="C72" s="26">
        <v>3950000</v>
      </c>
      <c r="D72" s="26">
        <v>89</v>
      </c>
      <c r="E72" s="26">
        <f t="shared" si="10"/>
        <v>3515500</v>
      </c>
      <c r="F72" s="26">
        <f t="shared" si="11"/>
        <v>3392457.5</v>
      </c>
      <c r="G72" s="26">
        <f t="shared" si="12"/>
        <v>3321215.8925000001</v>
      </c>
      <c r="H72" s="54">
        <f t="shared" si="13"/>
        <v>3321215.8925000001</v>
      </c>
    </row>
    <row r="73" spans="2:8" ht="13.5" thickBot="1">
      <c r="B73" s="57"/>
      <c r="C73" s="58"/>
      <c r="D73" s="58"/>
      <c r="E73" s="58"/>
      <c r="F73" s="58"/>
      <c r="G73" s="58"/>
      <c r="H73" s="59"/>
    </row>
    <row r="74" spans="2:8" ht="13.5" thickBot="1">
      <c r="B74" s="206" t="s">
        <v>23</v>
      </c>
      <c r="C74" s="207"/>
      <c r="H74" s="56"/>
    </row>
    <row r="75" spans="2:8">
      <c r="B75" s="51" t="s">
        <v>26</v>
      </c>
      <c r="C75" s="51" t="s">
        <v>27</v>
      </c>
      <c r="D75" s="14" t="s">
        <v>28</v>
      </c>
      <c r="E75" s="14" t="s">
        <v>29</v>
      </c>
      <c r="F75" s="14" t="s">
        <v>30</v>
      </c>
      <c r="G75" s="14" t="s">
        <v>31</v>
      </c>
      <c r="H75" s="52" t="s">
        <v>32</v>
      </c>
    </row>
    <row r="76" spans="2:8">
      <c r="B76" s="53" t="s">
        <v>5</v>
      </c>
      <c r="C76" s="26">
        <v>3600000</v>
      </c>
      <c r="D76" s="26">
        <v>85</v>
      </c>
      <c r="E76" s="26">
        <f>C76*(D76/100)</f>
        <v>3060000</v>
      </c>
      <c r="F76" s="26">
        <f>E76-(E76*0.035)</f>
        <v>2952900</v>
      </c>
      <c r="G76" s="26">
        <f>F76-(F76*0.021)</f>
        <v>2890889.1</v>
      </c>
      <c r="H76" s="54">
        <f>G76</f>
        <v>2890889.1</v>
      </c>
    </row>
    <row r="77" spans="2:8">
      <c r="B77" s="53" t="s">
        <v>6</v>
      </c>
      <c r="C77" s="26">
        <v>3600000</v>
      </c>
      <c r="D77" s="26">
        <v>87</v>
      </c>
      <c r="E77" s="26">
        <f t="shared" ref="E77:E79" si="14">C77*(D77/100)</f>
        <v>3132000</v>
      </c>
      <c r="F77" s="26">
        <f t="shared" ref="F77:F79" si="15">E77-(E77*0.035)</f>
        <v>3022380</v>
      </c>
      <c r="G77" s="26">
        <f t="shared" ref="G77:G79" si="16">F77-(F77*0.021)</f>
        <v>2958910.02</v>
      </c>
      <c r="H77" s="54">
        <f t="shared" ref="H77:H79" si="17">G77</f>
        <v>2958910.02</v>
      </c>
    </row>
    <row r="78" spans="2:8">
      <c r="B78" s="53" t="s">
        <v>7</v>
      </c>
      <c r="C78" s="26">
        <v>3600000</v>
      </c>
      <c r="D78" s="26">
        <v>83</v>
      </c>
      <c r="E78" s="26">
        <f t="shared" si="14"/>
        <v>2988000</v>
      </c>
      <c r="F78" s="26">
        <f t="shared" si="15"/>
        <v>2883420</v>
      </c>
      <c r="G78" s="26">
        <f t="shared" si="16"/>
        <v>2822868.18</v>
      </c>
      <c r="H78" s="54">
        <f t="shared" si="17"/>
        <v>2822868.18</v>
      </c>
    </row>
    <row r="79" spans="2:8">
      <c r="B79" s="53" t="s">
        <v>8</v>
      </c>
      <c r="C79" s="26">
        <v>3600000</v>
      </c>
      <c r="D79" s="26">
        <v>89</v>
      </c>
      <c r="E79" s="26">
        <f t="shared" si="14"/>
        <v>3204000</v>
      </c>
      <c r="F79" s="26">
        <f t="shared" si="15"/>
        <v>3091860</v>
      </c>
      <c r="G79" s="26">
        <f t="shared" si="16"/>
        <v>3026930.94</v>
      </c>
      <c r="H79" s="54">
        <f t="shared" si="17"/>
        <v>3026930.94</v>
      </c>
    </row>
    <row r="80" spans="2:8">
      <c r="H80" s="56"/>
    </row>
    <row r="81" spans="2:8" ht="13.5" thickBot="1">
      <c r="H81" s="56"/>
    </row>
    <row r="82" spans="2:8" ht="13.5" thickBot="1">
      <c r="B82" s="206" t="s">
        <v>24</v>
      </c>
      <c r="C82" s="207"/>
      <c r="H82" s="56"/>
    </row>
    <row r="83" spans="2:8">
      <c r="B83" s="51" t="s">
        <v>26</v>
      </c>
      <c r="C83" s="51" t="s">
        <v>27</v>
      </c>
      <c r="D83" s="14" t="s">
        <v>28</v>
      </c>
      <c r="E83" s="14" t="s">
        <v>29</v>
      </c>
      <c r="F83" s="14" t="s">
        <v>30</v>
      </c>
      <c r="G83" s="14" t="s">
        <v>31</v>
      </c>
      <c r="H83" s="52" t="s">
        <v>32</v>
      </c>
    </row>
    <row r="84" spans="2:8">
      <c r="B84" s="53" t="s">
        <v>5</v>
      </c>
      <c r="C84" s="26">
        <v>3250000</v>
      </c>
      <c r="D84" s="26">
        <v>85</v>
      </c>
      <c r="E84" s="26">
        <f>C84*(D84/100)</f>
        <v>2762500</v>
      </c>
      <c r="F84" s="26">
        <f>E84-(E84*0.035)</f>
        <v>2665812.5</v>
      </c>
      <c r="G84" s="26">
        <f>F84-(F84*0.021)</f>
        <v>2609830.4375</v>
      </c>
      <c r="H84" s="54">
        <f>G84</f>
        <v>2609830.4375</v>
      </c>
    </row>
    <row r="85" spans="2:8">
      <c r="B85" s="53" t="s">
        <v>6</v>
      </c>
      <c r="C85" s="26">
        <v>3250000</v>
      </c>
      <c r="D85" s="26">
        <v>87</v>
      </c>
      <c r="E85" s="26">
        <f t="shared" ref="E85:E87" si="18">C85*(D85/100)</f>
        <v>2827500</v>
      </c>
      <c r="F85" s="26">
        <f t="shared" ref="F85:F87" si="19">E85-(E85*0.035)</f>
        <v>2728537.5</v>
      </c>
      <c r="G85" s="26">
        <f t="shared" ref="G85:G87" si="20">F85-(F85*0.021)</f>
        <v>2671238.2124999999</v>
      </c>
      <c r="H85" s="54">
        <f t="shared" ref="H85:H87" si="21">G85</f>
        <v>2671238.2124999999</v>
      </c>
    </row>
    <row r="86" spans="2:8">
      <c r="B86" s="53" t="s">
        <v>7</v>
      </c>
      <c r="C86" s="26">
        <v>3250000</v>
      </c>
      <c r="D86" s="26">
        <v>83</v>
      </c>
      <c r="E86" s="26">
        <f t="shared" si="18"/>
        <v>2697500</v>
      </c>
      <c r="F86" s="26">
        <f t="shared" si="19"/>
        <v>2603087.5</v>
      </c>
      <c r="G86" s="26">
        <f t="shared" si="20"/>
        <v>2548422.6625000001</v>
      </c>
      <c r="H86" s="54">
        <f t="shared" si="21"/>
        <v>2548422.6625000001</v>
      </c>
    </row>
    <row r="87" spans="2:8">
      <c r="B87" s="53" t="s">
        <v>8</v>
      </c>
      <c r="C87" s="26">
        <v>3250000</v>
      </c>
      <c r="D87" s="26">
        <v>89</v>
      </c>
      <c r="E87" s="26">
        <f t="shared" si="18"/>
        <v>2892500</v>
      </c>
      <c r="F87" s="26">
        <f t="shared" si="19"/>
        <v>2791262.5</v>
      </c>
      <c r="G87" s="26">
        <f t="shared" si="20"/>
        <v>2732645.9874999998</v>
      </c>
      <c r="H87" s="54">
        <f t="shared" si="21"/>
        <v>2732645.9874999998</v>
      </c>
    </row>
    <row r="88" spans="2:8">
      <c r="H88" s="56"/>
    </row>
    <row r="89" spans="2:8" ht="13.5" thickBot="1">
      <c r="H89" s="56"/>
    </row>
    <row r="90" spans="2:8" ht="13.5" thickBot="1">
      <c r="B90" s="206" t="s">
        <v>25</v>
      </c>
      <c r="C90" s="207"/>
      <c r="H90" s="56"/>
    </row>
    <row r="91" spans="2:8">
      <c r="B91" s="51" t="s">
        <v>26</v>
      </c>
      <c r="C91" s="51" t="s">
        <v>27</v>
      </c>
      <c r="D91" s="14" t="s">
        <v>28</v>
      </c>
      <c r="E91" s="14" t="s">
        <v>29</v>
      </c>
      <c r="F91" s="14" t="s">
        <v>30</v>
      </c>
      <c r="G91" s="14" t="s">
        <v>31</v>
      </c>
      <c r="H91" s="52" t="s">
        <v>32</v>
      </c>
    </row>
    <row r="92" spans="2:8">
      <c r="B92" s="53" t="s">
        <v>5</v>
      </c>
      <c r="C92" s="26">
        <v>3450000</v>
      </c>
      <c r="D92" s="26">
        <v>85</v>
      </c>
      <c r="E92" s="26">
        <f>C92*(D92/100)</f>
        <v>2932500</v>
      </c>
      <c r="F92" s="26">
        <f>E92-(E92*0.035)</f>
        <v>2829862.5</v>
      </c>
      <c r="G92" s="26">
        <f>F92-(F92*0.021)</f>
        <v>2770435.3875000002</v>
      </c>
      <c r="H92" s="54">
        <f>G92</f>
        <v>2770435.3875000002</v>
      </c>
    </row>
    <row r="93" spans="2:8">
      <c r="B93" s="53" t="s">
        <v>6</v>
      </c>
      <c r="C93" s="26">
        <v>3450000</v>
      </c>
      <c r="D93" s="26">
        <v>87</v>
      </c>
      <c r="E93" s="26">
        <f t="shared" ref="E93:E95" si="22">C93*(D93/100)</f>
        <v>3001500</v>
      </c>
      <c r="F93" s="26">
        <f t="shared" ref="F93:F95" si="23">E93-(E93*0.035)</f>
        <v>2896447.5</v>
      </c>
      <c r="G93" s="26">
        <f t="shared" ref="G93:G95" si="24">F93-(F93*0.021)</f>
        <v>2835622.1025</v>
      </c>
      <c r="H93" s="54">
        <f t="shared" ref="H93:H95" si="25">G93</f>
        <v>2835622.1025</v>
      </c>
    </row>
    <row r="94" spans="2:8">
      <c r="B94" s="53" t="s">
        <v>7</v>
      </c>
      <c r="C94" s="26">
        <v>3450000</v>
      </c>
      <c r="D94" s="26">
        <v>83</v>
      </c>
      <c r="E94" s="26">
        <f t="shared" si="22"/>
        <v>2863500</v>
      </c>
      <c r="F94" s="26">
        <f t="shared" si="23"/>
        <v>2763277.5</v>
      </c>
      <c r="G94" s="26">
        <f t="shared" si="24"/>
        <v>2705248.6724999999</v>
      </c>
      <c r="H94" s="54">
        <f t="shared" si="25"/>
        <v>2705248.6724999999</v>
      </c>
    </row>
    <row r="95" spans="2:8">
      <c r="B95" s="53" t="s">
        <v>8</v>
      </c>
      <c r="C95" s="26">
        <v>3450000</v>
      </c>
      <c r="D95" s="26">
        <v>89</v>
      </c>
      <c r="E95" s="26">
        <f t="shared" si="22"/>
        <v>3070500</v>
      </c>
      <c r="F95" s="26">
        <f t="shared" si="23"/>
        <v>2963032.5</v>
      </c>
      <c r="G95" s="26">
        <f t="shared" si="24"/>
        <v>2900808.8174999999</v>
      </c>
      <c r="H95" s="54">
        <f t="shared" si="25"/>
        <v>2900808.8174999999</v>
      </c>
    </row>
    <row r="97" spans="2:18" ht="13.5" thickBot="1"/>
    <row r="98" spans="2:18" ht="13.5" thickBot="1">
      <c r="B98" s="204" t="s">
        <v>5</v>
      </c>
      <c r="C98" s="205"/>
      <c r="D98" s="203" t="s">
        <v>9</v>
      </c>
      <c r="E98" s="203"/>
      <c r="F98" s="203"/>
      <c r="G98" s="203" t="s">
        <v>10</v>
      </c>
      <c r="H98" s="203"/>
      <c r="I98" s="203"/>
      <c r="J98" s="199" t="s">
        <v>11</v>
      </c>
      <c r="K98" s="200"/>
      <c r="L98" s="201"/>
      <c r="M98" s="199" t="s">
        <v>12</v>
      </c>
      <c r="N98" s="200"/>
      <c r="O98" s="201"/>
      <c r="P98" s="199" t="s">
        <v>13</v>
      </c>
      <c r="Q98" s="200"/>
      <c r="R98" s="201"/>
    </row>
    <row r="99" spans="2:18" ht="13.5" thickBot="1">
      <c r="B99" s="60" t="s">
        <v>26</v>
      </c>
      <c r="C99" s="61"/>
      <c r="D99" s="62" t="s">
        <v>35</v>
      </c>
      <c r="E99" s="63" t="s">
        <v>33</v>
      </c>
      <c r="F99" s="64" t="s">
        <v>34</v>
      </c>
      <c r="G99" s="63" t="s">
        <v>35</v>
      </c>
      <c r="H99" s="63" t="s">
        <v>33</v>
      </c>
      <c r="I99" s="64" t="s">
        <v>34</v>
      </c>
      <c r="J99" s="63" t="s">
        <v>35</v>
      </c>
      <c r="K99" s="63" t="s">
        <v>33</v>
      </c>
      <c r="L99" s="64" t="s">
        <v>34</v>
      </c>
      <c r="M99" s="63" t="s">
        <v>35</v>
      </c>
      <c r="N99" s="63" t="s">
        <v>33</v>
      </c>
      <c r="O99" s="64" t="s">
        <v>34</v>
      </c>
      <c r="P99" s="63" t="s">
        <v>35</v>
      </c>
      <c r="Q99" s="63" t="s">
        <v>33</v>
      </c>
      <c r="R99" s="64" t="s">
        <v>34</v>
      </c>
    </row>
    <row r="100" spans="2:18">
      <c r="B100" s="65" t="s">
        <v>21</v>
      </c>
      <c r="C100" s="66"/>
      <c r="D100" s="19">
        <v>2</v>
      </c>
      <c r="E100" s="14">
        <v>1</v>
      </c>
      <c r="F100" s="26">
        <f>$H$62*D100*E100</f>
        <v>6102988.0999999996</v>
      </c>
      <c r="G100" s="14">
        <v>2</v>
      </c>
      <c r="H100" s="14">
        <v>1</v>
      </c>
      <c r="I100" s="26">
        <f>$H$62*G100*H100</f>
        <v>6102988.0999999996</v>
      </c>
      <c r="J100" s="14">
        <v>2</v>
      </c>
      <c r="K100" s="14">
        <v>1</v>
      </c>
      <c r="L100" s="26">
        <f>$H$62*J100*K100</f>
        <v>6102988.0999999996</v>
      </c>
      <c r="M100" s="14">
        <v>2</v>
      </c>
      <c r="N100" s="14">
        <v>1</v>
      </c>
      <c r="O100" s="26">
        <f>$H$62*M100*N100</f>
        <v>6102988.0999999996</v>
      </c>
      <c r="P100" s="14">
        <v>2</v>
      </c>
      <c r="Q100" s="14">
        <v>1</v>
      </c>
      <c r="R100" s="26">
        <f>$H$62*P100*Q100</f>
        <v>6102988.0999999996</v>
      </c>
    </row>
    <row r="101" spans="2:18">
      <c r="B101" s="67" t="s">
        <v>22</v>
      </c>
      <c r="C101" s="68"/>
      <c r="D101" s="19">
        <v>2</v>
      </c>
      <c r="E101" s="14">
        <v>1</v>
      </c>
      <c r="F101" s="26">
        <f>$H$69*D101*E101</f>
        <v>6343895.5250000004</v>
      </c>
      <c r="G101" s="14">
        <v>2</v>
      </c>
      <c r="H101" s="14">
        <v>1</v>
      </c>
      <c r="I101" s="26">
        <f>$H$69*G101*H101</f>
        <v>6343895.5250000004</v>
      </c>
      <c r="J101" s="14">
        <v>2</v>
      </c>
      <c r="K101" s="14">
        <v>1</v>
      </c>
      <c r="L101" s="26">
        <f>$H$69*J101*K101</f>
        <v>6343895.5250000004</v>
      </c>
      <c r="M101" s="14">
        <v>2</v>
      </c>
      <c r="N101" s="14">
        <v>1</v>
      </c>
      <c r="O101" s="26">
        <f>$H$69*M101*N101</f>
        <v>6343895.5250000004</v>
      </c>
      <c r="P101" s="14">
        <v>2</v>
      </c>
      <c r="Q101" s="14">
        <v>1</v>
      </c>
      <c r="R101" s="26">
        <f>$H$69*P101*Q101</f>
        <v>6343895.5250000004</v>
      </c>
    </row>
    <row r="102" spans="2:18">
      <c r="B102" s="67" t="s">
        <v>23</v>
      </c>
      <c r="C102" s="68"/>
      <c r="D102" s="19">
        <v>2</v>
      </c>
      <c r="E102" s="14">
        <v>1</v>
      </c>
      <c r="F102" s="26">
        <f>$H$76*D102*E102</f>
        <v>5781778.2000000002</v>
      </c>
      <c r="G102" s="14">
        <v>2</v>
      </c>
      <c r="H102" s="14">
        <v>1</v>
      </c>
      <c r="I102" s="26">
        <f>$H$76*G102*H102</f>
        <v>5781778.2000000002</v>
      </c>
      <c r="J102" s="14">
        <v>2</v>
      </c>
      <c r="K102" s="14">
        <v>1</v>
      </c>
      <c r="L102" s="26">
        <f>$H$76*J102*K102</f>
        <v>5781778.2000000002</v>
      </c>
      <c r="M102" s="14">
        <v>2</v>
      </c>
      <c r="N102" s="14">
        <v>1</v>
      </c>
      <c r="O102" s="26">
        <f>$H$76*M102*N102</f>
        <v>5781778.2000000002</v>
      </c>
      <c r="P102" s="14">
        <v>2</v>
      </c>
      <c r="Q102" s="14">
        <v>1</v>
      </c>
      <c r="R102" s="26">
        <f>$H$76*P102*Q102</f>
        <v>5781778.2000000002</v>
      </c>
    </row>
    <row r="103" spans="2:18">
      <c r="B103" s="67" t="s">
        <v>24</v>
      </c>
      <c r="C103" s="68"/>
      <c r="D103" s="19">
        <v>2</v>
      </c>
      <c r="E103" s="14">
        <v>1</v>
      </c>
      <c r="F103" s="26">
        <f>$H$84*D103*E103</f>
        <v>5219660.875</v>
      </c>
      <c r="G103" s="14">
        <v>2</v>
      </c>
      <c r="H103" s="14">
        <v>1</v>
      </c>
      <c r="I103" s="26">
        <f>$H$84*G103*H103</f>
        <v>5219660.875</v>
      </c>
      <c r="J103" s="14">
        <v>2</v>
      </c>
      <c r="K103" s="14">
        <v>1</v>
      </c>
      <c r="L103" s="26">
        <f>$H$84*J103*K103</f>
        <v>5219660.875</v>
      </c>
      <c r="M103" s="14">
        <v>2</v>
      </c>
      <c r="N103" s="14">
        <v>1</v>
      </c>
      <c r="O103" s="26">
        <f>$H$84*M103*N103</f>
        <v>5219660.875</v>
      </c>
      <c r="P103" s="14">
        <v>2</v>
      </c>
      <c r="Q103" s="14">
        <v>1</v>
      </c>
      <c r="R103" s="26">
        <f>$H$84*P103*Q103</f>
        <v>5219660.875</v>
      </c>
    </row>
    <row r="104" spans="2:18" ht="13.5" thickBot="1">
      <c r="B104" s="67" t="s">
        <v>25</v>
      </c>
      <c r="C104" s="68"/>
      <c r="D104" s="19">
        <v>2</v>
      </c>
      <c r="E104" s="69">
        <v>1</v>
      </c>
      <c r="F104" s="70">
        <f>$H$92*D104*E104</f>
        <v>5540870.7750000004</v>
      </c>
      <c r="G104" s="69">
        <v>2</v>
      </c>
      <c r="H104" s="69">
        <v>1</v>
      </c>
      <c r="I104" s="70">
        <f>$H$92*G104*H104</f>
        <v>5540870.7750000004</v>
      </c>
      <c r="J104" s="69">
        <v>2</v>
      </c>
      <c r="K104" s="69">
        <v>1</v>
      </c>
      <c r="L104" s="70">
        <f>$H$92*J104*K104</f>
        <v>5540870.7750000004</v>
      </c>
      <c r="M104" s="69">
        <v>2</v>
      </c>
      <c r="N104" s="69">
        <v>1</v>
      </c>
      <c r="O104" s="70">
        <f>$H$92*M104*N104</f>
        <v>5540870.7750000004</v>
      </c>
      <c r="P104" s="69">
        <v>2</v>
      </c>
      <c r="Q104" s="69">
        <v>1</v>
      </c>
      <c r="R104" s="70">
        <f>$H$92*P104*Q104</f>
        <v>5540870.7750000004</v>
      </c>
    </row>
    <row r="105" spans="2:18" ht="13.5" thickBot="1">
      <c r="B105" s="60" t="s">
        <v>69</v>
      </c>
      <c r="C105" s="71"/>
      <c r="D105" s="71"/>
      <c r="E105" s="71"/>
      <c r="F105" s="72">
        <f>MIN(F100:F104)</f>
        <v>5219660.875</v>
      </c>
      <c r="G105" s="72"/>
      <c r="H105" s="72"/>
      <c r="I105" s="72">
        <f>MIN(I100:I104)</f>
        <v>5219660.875</v>
      </c>
      <c r="J105" s="72"/>
      <c r="K105" s="72"/>
      <c r="L105" s="72">
        <f>MIN(L100:L104)</f>
        <v>5219660.875</v>
      </c>
      <c r="M105" s="72"/>
      <c r="N105" s="72"/>
      <c r="O105" s="72">
        <f>MIN(O100:O104)</f>
        <v>5219660.875</v>
      </c>
      <c r="P105" s="72"/>
      <c r="Q105" s="72"/>
      <c r="R105" s="73">
        <f>MIN(R100:R104)</f>
        <v>5219660.875</v>
      </c>
    </row>
    <row r="106" spans="2:18" ht="13.5" thickBot="1"/>
    <row r="107" spans="2:18" ht="13.5" thickBot="1">
      <c r="B107" s="204" t="s">
        <v>6</v>
      </c>
      <c r="C107" s="205"/>
      <c r="D107" s="203" t="s">
        <v>9</v>
      </c>
      <c r="E107" s="203"/>
      <c r="F107" s="203"/>
      <c r="G107" s="203" t="s">
        <v>10</v>
      </c>
      <c r="H107" s="203"/>
      <c r="I107" s="203"/>
      <c r="J107" s="199" t="s">
        <v>11</v>
      </c>
      <c r="K107" s="200"/>
      <c r="L107" s="201"/>
      <c r="M107" s="199" t="s">
        <v>12</v>
      </c>
      <c r="N107" s="200"/>
      <c r="O107" s="201"/>
      <c r="P107" s="199" t="s">
        <v>13</v>
      </c>
      <c r="Q107" s="200"/>
      <c r="R107" s="201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$H$63*D109*E109</f>
        <v>6246587.8200000003</v>
      </c>
      <c r="G109" s="19">
        <v>2</v>
      </c>
      <c r="H109" s="14">
        <v>1</v>
      </c>
      <c r="I109" s="26">
        <f>$H$63*G109*H109</f>
        <v>6246587.8200000003</v>
      </c>
      <c r="J109" s="19">
        <v>2</v>
      </c>
      <c r="K109" s="14">
        <v>1</v>
      </c>
      <c r="L109" s="26">
        <f>$H$63*J109*K109</f>
        <v>6246587.8200000003</v>
      </c>
      <c r="M109" s="19">
        <v>2</v>
      </c>
      <c r="N109" s="14">
        <v>1</v>
      </c>
      <c r="O109" s="26">
        <f>$H$63*M109*N109</f>
        <v>6246587.8200000003</v>
      </c>
      <c r="P109" s="19">
        <v>2</v>
      </c>
      <c r="Q109" s="14">
        <v>1</v>
      </c>
      <c r="R109" s="26">
        <f>$H$63*P109*Q109</f>
        <v>6246587.8200000003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$H$70*D110*E110</f>
        <v>6493163.6550000003</v>
      </c>
      <c r="G110" s="19">
        <v>2</v>
      </c>
      <c r="H110" s="14">
        <v>1</v>
      </c>
      <c r="I110" s="26">
        <f>$H$70*G110*H110</f>
        <v>6493163.6550000003</v>
      </c>
      <c r="J110" s="19">
        <v>2</v>
      </c>
      <c r="K110" s="14">
        <v>1</v>
      </c>
      <c r="L110" s="26">
        <f>$H$70*J110*K110</f>
        <v>6493163.6550000003</v>
      </c>
      <c r="M110" s="19">
        <v>2</v>
      </c>
      <c r="N110" s="14">
        <v>1</v>
      </c>
      <c r="O110" s="26">
        <f>$H$70*M110*N110</f>
        <v>6493163.6550000003</v>
      </c>
      <c r="P110" s="19">
        <v>2</v>
      </c>
      <c r="Q110" s="14">
        <v>1</v>
      </c>
      <c r="R110" s="26">
        <f>$H$70*P110*Q110</f>
        <v>6493163.6550000003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$H$77*D111*E111</f>
        <v>5917820.04</v>
      </c>
      <c r="G111" s="19">
        <v>2</v>
      </c>
      <c r="H111" s="14">
        <v>1</v>
      </c>
      <c r="I111" s="26">
        <f>$H$77*G111*H111</f>
        <v>5917820.04</v>
      </c>
      <c r="J111" s="19">
        <v>2</v>
      </c>
      <c r="K111" s="14">
        <v>1</v>
      </c>
      <c r="L111" s="26">
        <f>$H$77*J111*K111</f>
        <v>5917820.04</v>
      </c>
      <c r="M111" s="19">
        <v>2</v>
      </c>
      <c r="N111" s="14">
        <v>1</v>
      </c>
      <c r="O111" s="26">
        <f>$H$77*M111*N111</f>
        <v>5917820.04</v>
      </c>
      <c r="P111" s="19">
        <v>2</v>
      </c>
      <c r="Q111" s="14">
        <v>1</v>
      </c>
      <c r="R111" s="26">
        <f>$H$77*P111*Q111</f>
        <v>5917820.04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$H$85*D112*E112</f>
        <v>5342476.4249999998</v>
      </c>
      <c r="G112" s="19">
        <v>2</v>
      </c>
      <c r="H112" s="14">
        <v>1</v>
      </c>
      <c r="I112" s="26">
        <f>$H$85*G112*H112</f>
        <v>5342476.4249999998</v>
      </c>
      <c r="J112" s="19">
        <v>2</v>
      </c>
      <c r="K112" s="14">
        <v>1</v>
      </c>
      <c r="L112" s="26">
        <f>$H$85*J112*K112</f>
        <v>5342476.4249999998</v>
      </c>
      <c r="M112" s="19">
        <v>2</v>
      </c>
      <c r="N112" s="14">
        <v>1</v>
      </c>
      <c r="O112" s="26">
        <f>$H$85*M112*N112</f>
        <v>5342476.4249999998</v>
      </c>
      <c r="P112" s="19">
        <v>2</v>
      </c>
      <c r="Q112" s="14">
        <v>1</v>
      </c>
      <c r="R112" s="26">
        <f>$H$85*P112*Q112</f>
        <v>5342476.4249999998</v>
      </c>
    </row>
    <row r="113" spans="1:18" ht="13.5" thickBot="1">
      <c r="B113" s="67" t="s">
        <v>25</v>
      </c>
      <c r="C113" s="68"/>
      <c r="D113" s="16">
        <v>2</v>
      </c>
      <c r="E113" s="69">
        <v>1</v>
      </c>
      <c r="F113" s="70">
        <f>$H$93*D113*E113</f>
        <v>5671244.2050000001</v>
      </c>
      <c r="G113" s="16">
        <v>2</v>
      </c>
      <c r="H113" s="69">
        <v>1</v>
      </c>
      <c r="I113" s="70">
        <f>$H$93*G113*H113</f>
        <v>5671244.2050000001</v>
      </c>
      <c r="J113" s="16">
        <v>2</v>
      </c>
      <c r="K113" s="69">
        <v>1</v>
      </c>
      <c r="L113" s="70">
        <f>$H$93*J113*K113</f>
        <v>5671244.2050000001</v>
      </c>
      <c r="M113" s="16">
        <v>2</v>
      </c>
      <c r="N113" s="69">
        <v>1</v>
      </c>
      <c r="O113" s="70">
        <f>$H$93*M113*N113</f>
        <v>5671244.2050000001</v>
      </c>
      <c r="P113" s="16">
        <v>2</v>
      </c>
      <c r="Q113" s="69">
        <v>1</v>
      </c>
      <c r="R113" s="70">
        <f>$H$93*P113*Q113</f>
        <v>5671244.2050000001</v>
      </c>
    </row>
    <row r="114" spans="1:18" ht="13.5" thickBot="1">
      <c r="B114" s="60" t="s">
        <v>69</v>
      </c>
      <c r="C114" s="71"/>
      <c r="D114" s="71"/>
      <c r="E114" s="71"/>
      <c r="F114" s="72">
        <f>MIN(F109:F113)</f>
        <v>5342476.4249999998</v>
      </c>
      <c r="G114" s="72"/>
      <c r="H114" s="72"/>
      <c r="I114" s="72">
        <f>MIN(I109:I113)</f>
        <v>5342476.4249999998</v>
      </c>
      <c r="J114" s="72"/>
      <c r="K114" s="72"/>
      <c r="L114" s="72">
        <f>MIN(L109:L113)</f>
        <v>5342476.4249999998</v>
      </c>
      <c r="M114" s="72"/>
      <c r="N114" s="72"/>
      <c r="O114" s="72">
        <f>MIN(O109:O113)</f>
        <v>5342476.4249999998</v>
      </c>
      <c r="P114" s="72"/>
      <c r="Q114" s="72"/>
      <c r="R114" s="73">
        <f>MIN(R109:R113)</f>
        <v>5342476.4249999998</v>
      </c>
    </row>
    <row r="115" spans="1:18" ht="13.5" thickBot="1"/>
    <row r="116" spans="1:18" ht="13.5" thickBot="1">
      <c r="B116" s="204" t="s">
        <v>7</v>
      </c>
      <c r="C116" s="205"/>
      <c r="D116" s="203" t="s">
        <v>9</v>
      </c>
      <c r="E116" s="203"/>
      <c r="F116" s="203"/>
      <c r="G116" s="203" t="s">
        <v>10</v>
      </c>
      <c r="H116" s="203"/>
      <c r="I116" s="203"/>
      <c r="J116" s="199" t="s">
        <v>11</v>
      </c>
      <c r="K116" s="200"/>
      <c r="L116" s="201"/>
      <c r="M116" s="199" t="s">
        <v>12</v>
      </c>
      <c r="N116" s="200"/>
      <c r="O116" s="201"/>
      <c r="P116" s="199" t="s">
        <v>13</v>
      </c>
      <c r="Q116" s="200"/>
      <c r="R116" s="201"/>
    </row>
    <row r="117" spans="1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1:18">
      <c r="B118" s="65" t="s">
        <v>21</v>
      </c>
      <c r="C118" s="66"/>
      <c r="D118" s="19">
        <v>2</v>
      </c>
      <c r="E118" s="14">
        <v>1</v>
      </c>
      <c r="F118" s="26">
        <f>$H$64*D118*E118</f>
        <v>5959388.3799999999</v>
      </c>
      <c r="G118" s="19">
        <v>2</v>
      </c>
      <c r="H118" s="14">
        <f>E118+0</f>
        <v>1</v>
      </c>
      <c r="I118" s="26">
        <f>$H$64*G118*H118</f>
        <v>5959388.3799999999</v>
      </c>
      <c r="J118" s="19">
        <v>2</v>
      </c>
      <c r="K118" s="14">
        <v>1</v>
      </c>
      <c r="L118" s="26">
        <f>$H$64*J118*K118</f>
        <v>5959388.3799999999</v>
      </c>
      <c r="M118" s="19">
        <v>2</v>
      </c>
      <c r="N118" s="14">
        <v>2</v>
      </c>
      <c r="O118" s="26">
        <f>$H$64*M118*N118</f>
        <v>11918776.76</v>
      </c>
      <c r="P118" s="19">
        <v>2</v>
      </c>
      <c r="Q118" s="14">
        <v>2</v>
      </c>
      <c r="R118" s="26">
        <f>$H$64*P118*Q118</f>
        <v>11918776.76</v>
      </c>
    </row>
    <row r="119" spans="1:18">
      <c r="B119" s="67" t="s">
        <v>22</v>
      </c>
      <c r="C119" s="68"/>
      <c r="D119" s="19">
        <v>2</v>
      </c>
      <c r="E119" s="14">
        <v>1</v>
      </c>
      <c r="F119" s="26">
        <f>$H$71*D119*E119</f>
        <v>6194627.3949999996</v>
      </c>
      <c r="G119" s="19">
        <v>2</v>
      </c>
      <c r="H119" s="14">
        <f t="shared" ref="H119:H121" si="26">E119+0</f>
        <v>1</v>
      </c>
      <c r="I119" s="26">
        <f>$H$71*G119*H119</f>
        <v>6194627.3949999996</v>
      </c>
      <c r="J119" s="19">
        <v>2</v>
      </c>
      <c r="K119" s="14">
        <v>1</v>
      </c>
      <c r="L119" s="26">
        <f>$H$71*J119*K119</f>
        <v>6194627.3949999996</v>
      </c>
      <c r="M119" s="19">
        <v>2</v>
      </c>
      <c r="N119" s="14">
        <v>1</v>
      </c>
      <c r="O119" s="26">
        <f>$H$71*M119*N119</f>
        <v>6194627.3949999996</v>
      </c>
      <c r="P119" s="19">
        <v>2</v>
      </c>
      <c r="Q119" s="14">
        <v>2</v>
      </c>
      <c r="R119" s="26">
        <f>$H$71*P119*Q119</f>
        <v>12389254.789999999</v>
      </c>
    </row>
    <row r="120" spans="1:18">
      <c r="B120" s="67" t="s">
        <v>23</v>
      </c>
      <c r="C120" s="68"/>
      <c r="D120" s="19">
        <v>2</v>
      </c>
      <c r="E120" s="14">
        <v>1</v>
      </c>
      <c r="F120" s="26">
        <f>$H$78*D120*E120</f>
        <v>5645736.3600000003</v>
      </c>
      <c r="G120" s="19">
        <v>2</v>
      </c>
      <c r="H120" s="14">
        <f t="shared" si="26"/>
        <v>1</v>
      </c>
      <c r="I120" s="26">
        <f>$H$78*G120*H120</f>
        <v>5645736.3600000003</v>
      </c>
      <c r="J120" s="19">
        <v>2</v>
      </c>
      <c r="K120" s="14">
        <v>2</v>
      </c>
      <c r="L120" s="26">
        <f>$H$78*J120*K120</f>
        <v>11291472.720000001</v>
      </c>
      <c r="M120" s="19">
        <v>2</v>
      </c>
      <c r="N120" s="14">
        <v>2</v>
      </c>
      <c r="O120" s="26">
        <f>$H$78*M120*N120</f>
        <v>11291472.720000001</v>
      </c>
      <c r="P120" s="19">
        <v>2</v>
      </c>
      <c r="Q120" s="14">
        <v>2</v>
      </c>
      <c r="R120" s="26">
        <f>$H$78*P120*Q120</f>
        <v>11291472.720000001</v>
      </c>
    </row>
    <row r="121" spans="1:18">
      <c r="B121" s="67" t="s">
        <v>24</v>
      </c>
      <c r="C121" s="68"/>
      <c r="D121" s="19">
        <v>2</v>
      </c>
      <c r="E121" s="14">
        <v>2</v>
      </c>
      <c r="F121" s="26">
        <f>$H$86*D121*E121</f>
        <v>10193690.65</v>
      </c>
      <c r="G121" s="19">
        <v>2</v>
      </c>
      <c r="H121" s="14">
        <f t="shared" si="26"/>
        <v>2</v>
      </c>
      <c r="I121" s="26">
        <f>$H$86*G121*H121</f>
        <v>10193690.65</v>
      </c>
      <c r="J121" s="19">
        <v>2</v>
      </c>
      <c r="K121" s="14">
        <v>2</v>
      </c>
      <c r="L121" s="26">
        <f>$H$86*J121*K121</f>
        <v>10193690.65</v>
      </c>
      <c r="M121" s="19">
        <v>2</v>
      </c>
      <c r="N121" s="14">
        <v>2</v>
      </c>
      <c r="O121" s="26">
        <f>$H$86*M121*N121</f>
        <v>10193690.65</v>
      </c>
      <c r="P121" s="19">
        <v>2</v>
      </c>
      <c r="Q121" s="14">
        <v>2</v>
      </c>
      <c r="R121" s="26">
        <f>$H$86*P121*Q121</f>
        <v>10193690.65</v>
      </c>
    </row>
    <row r="122" spans="1:18" ht="13.5" thickBot="1">
      <c r="B122" s="67" t="s">
        <v>25</v>
      </c>
      <c r="C122" s="68"/>
      <c r="D122" s="16">
        <v>2</v>
      </c>
      <c r="E122" s="69">
        <v>1</v>
      </c>
      <c r="F122" s="70">
        <f>$H$94*D122*E122</f>
        <v>5410497.3449999997</v>
      </c>
      <c r="G122" s="16">
        <v>2</v>
      </c>
      <c r="H122" s="14">
        <f>E122+1</f>
        <v>2</v>
      </c>
      <c r="I122" s="70">
        <f>$H$94*G122*H122</f>
        <v>10820994.689999999</v>
      </c>
      <c r="J122" s="16">
        <v>2</v>
      </c>
      <c r="K122" s="14">
        <v>2</v>
      </c>
      <c r="L122" s="70">
        <f>$H$94*J122*K122</f>
        <v>10820994.689999999</v>
      </c>
      <c r="M122" s="16">
        <v>2</v>
      </c>
      <c r="N122" s="69">
        <v>2</v>
      </c>
      <c r="O122" s="70">
        <f>$H$94*M122*N122</f>
        <v>10820994.689999999</v>
      </c>
      <c r="P122" s="16">
        <v>2</v>
      </c>
      <c r="Q122" s="69">
        <v>2</v>
      </c>
      <c r="R122" s="70">
        <f>$H$94*P122*Q122</f>
        <v>10820994.689999999</v>
      </c>
    </row>
    <row r="123" spans="1:18" ht="13.5" thickBot="1">
      <c r="B123" s="60" t="s">
        <v>69</v>
      </c>
      <c r="C123" s="71"/>
      <c r="D123" s="71"/>
      <c r="E123" s="71"/>
      <c r="F123" s="72">
        <f>MIN(F118:F122)</f>
        <v>5410497.3449999997</v>
      </c>
      <c r="G123" s="72"/>
      <c r="H123" s="72"/>
      <c r="I123" s="72">
        <f>MIN(I118:I122)</f>
        <v>5645736.3600000003</v>
      </c>
      <c r="J123" s="72"/>
      <c r="K123" s="72"/>
      <c r="L123" s="72">
        <f>MIN(L118:L122)</f>
        <v>5959388.3799999999</v>
      </c>
      <c r="M123" s="72"/>
      <c r="N123" s="72"/>
      <c r="O123" s="72">
        <f>MIN(O118:O122)</f>
        <v>6194627.3949999996</v>
      </c>
      <c r="P123" s="72"/>
      <c r="Q123" s="72"/>
      <c r="R123" s="73">
        <f>MIN(R118:R122)</f>
        <v>10193690.65</v>
      </c>
    </row>
    <row r="124" spans="1:18" ht="13.5" thickBot="1"/>
    <row r="125" spans="1:18" ht="13.5" thickBot="1">
      <c r="B125" s="204" t="s">
        <v>8</v>
      </c>
      <c r="C125" s="205"/>
      <c r="D125" s="203" t="s">
        <v>9</v>
      </c>
      <c r="E125" s="203"/>
      <c r="F125" s="203"/>
      <c r="G125" s="203" t="s">
        <v>10</v>
      </c>
      <c r="H125" s="203"/>
      <c r="I125" s="203"/>
      <c r="J125" s="199" t="s">
        <v>11</v>
      </c>
      <c r="K125" s="200"/>
      <c r="L125" s="201"/>
      <c r="M125" s="199" t="s">
        <v>12</v>
      </c>
      <c r="N125" s="200"/>
      <c r="O125" s="201"/>
      <c r="P125" s="199" t="s">
        <v>13</v>
      </c>
      <c r="Q125" s="200"/>
      <c r="R125" s="201"/>
    </row>
    <row r="126" spans="1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1:18">
      <c r="B127" s="65" t="s">
        <v>21</v>
      </c>
      <c r="C127" s="66"/>
      <c r="D127" s="19">
        <v>2</v>
      </c>
      <c r="E127" s="14">
        <v>1</v>
      </c>
      <c r="F127" s="26">
        <f>$H$65*D127*E127</f>
        <v>6390187.54</v>
      </c>
      <c r="G127" s="19">
        <v>2</v>
      </c>
      <c r="H127" s="14">
        <v>1</v>
      </c>
      <c r="I127" s="26">
        <f>$H$65*G127*H127</f>
        <v>6390187.54</v>
      </c>
      <c r="J127" s="19">
        <v>2</v>
      </c>
      <c r="K127" s="14">
        <v>1</v>
      </c>
      <c r="L127" s="26">
        <f>$H$65*J127*K127</f>
        <v>6390187.54</v>
      </c>
      <c r="M127" s="19">
        <v>2</v>
      </c>
      <c r="N127" s="14">
        <v>1</v>
      </c>
      <c r="O127" s="26">
        <f>$H$65*M127*N127</f>
        <v>6390187.54</v>
      </c>
      <c r="P127" s="19">
        <v>2</v>
      </c>
      <c r="Q127" s="14">
        <v>1</v>
      </c>
      <c r="R127" s="26">
        <f>$H$65*P127*Q127</f>
        <v>6390187.54</v>
      </c>
    </row>
    <row r="128" spans="1:18">
      <c r="A128" s="74"/>
      <c r="B128" s="67" t="s">
        <v>22</v>
      </c>
      <c r="C128" s="68"/>
      <c r="D128" s="19">
        <v>2</v>
      </c>
      <c r="E128" s="14">
        <v>1</v>
      </c>
      <c r="F128" s="26">
        <f>$H$72*D128*E128</f>
        <v>6642431.7850000001</v>
      </c>
      <c r="G128" s="19">
        <v>2</v>
      </c>
      <c r="H128" s="14">
        <v>1</v>
      </c>
      <c r="I128" s="26">
        <f>$H$72*G128*H128</f>
        <v>6642431.7850000001</v>
      </c>
      <c r="J128" s="19">
        <v>2</v>
      </c>
      <c r="K128" s="14">
        <v>1</v>
      </c>
      <c r="L128" s="26">
        <f>$H$72*J128*K128</f>
        <v>6642431.7850000001</v>
      </c>
      <c r="M128" s="19">
        <v>2</v>
      </c>
      <c r="N128" s="14">
        <v>1</v>
      </c>
      <c r="O128" s="26">
        <f>$H$72*M128*N128</f>
        <v>6642431.7850000001</v>
      </c>
      <c r="P128" s="19">
        <v>2</v>
      </c>
      <c r="Q128" s="14">
        <v>1</v>
      </c>
      <c r="R128" s="26">
        <f>$H$72*P128*Q128</f>
        <v>6642431.7850000001</v>
      </c>
    </row>
    <row r="129" spans="2:18">
      <c r="B129" s="67" t="s">
        <v>23</v>
      </c>
      <c r="C129" s="68"/>
      <c r="D129" s="19">
        <v>2</v>
      </c>
      <c r="E129" s="14">
        <v>1</v>
      </c>
      <c r="F129" s="26">
        <f>$H$79*D129*E129</f>
        <v>6053861.8799999999</v>
      </c>
      <c r="G129" s="19">
        <v>2</v>
      </c>
      <c r="H129" s="14">
        <v>1</v>
      </c>
      <c r="I129" s="26">
        <f>$H$79*G129*H129</f>
        <v>6053861.8799999999</v>
      </c>
      <c r="J129" s="19">
        <v>2</v>
      </c>
      <c r="K129" s="14">
        <v>1</v>
      </c>
      <c r="L129" s="26">
        <f>$H$79*J129*K129</f>
        <v>6053861.8799999999</v>
      </c>
      <c r="M129" s="19">
        <v>2</v>
      </c>
      <c r="N129" s="14">
        <v>1</v>
      </c>
      <c r="O129" s="26">
        <f>$H$79*M129*N129</f>
        <v>6053861.8799999999</v>
      </c>
      <c r="P129" s="19">
        <v>2</v>
      </c>
      <c r="Q129" s="14">
        <v>1</v>
      </c>
      <c r="R129" s="26">
        <f>$H$79*P129*Q129</f>
        <v>6053861.8799999999</v>
      </c>
    </row>
    <row r="130" spans="2:18">
      <c r="B130" s="67" t="s">
        <v>24</v>
      </c>
      <c r="C130" s="68"/>
      <c r="D130" s="19">
        <v>2</v>
      </c>
      <c r="E130" s="14">
        <v>1</v>
      </c>
      <c r="F130" s="26">
        <f>$H$87*D130*E130</f>
        <v>5465291.9749999996</v>
      </c>
      <c r="G130" s="19">
        <v>2</v>
      </c>
      <c r="H130" s="14">
        <v>1</v>
      </c>
      <c r="I130" s="26">
        <f>$H$87*G130*H130</f>
        <v>5465291.9749999996</v>
      </c>
      <c r="J130" s="19">
        <v>2</v>
      </c>
      <c r="K130" s="14">
        <v>1</v>
      </c>
      <c r="L130" s="26">
        <f>$H$87*J130*K130</f>
        <v>5465291.9749999996</v>
      </c>
      <c r="M130" s="19">
        <v>2</v>
      </c>
      <c r="N130" s="14">
        <v>1</v>
      </c>
      <c r="O130" s="26">
        <f>$H$87*M130*N130</f>
        <v>5465291.9749999996</v>
      </c>
      <c r="P130" s="19">
        <v>2</v>
      </c>
      <c r="Q130" s="14">
        <v>1</v>
      </c>
      <c r="R130" s="26">
        <f>$H$87*P130*Q130</f>
        <v>5465291.9749999996</v>
      </c>
    </row>
    <row r="131" spans="2:18" ht="13.5" thickBot="1">
      <c r="B131" s="67" t="s">
        <v>25</v>
      </c>
      <c r="C131" s="68"/>
      <c r="D131" s="16">
        <v>2</v>
      </c>
      <c r="E131" s="69">
        <v>1</v>
      </c>
      <c r="F131" s="70">
        <f>$H$95*D131*E131</f>
        <v>5801617.6349999998</v>
      </c>
      <c r="G131" s="16">
        <v>2</v>
      </c>
      <c r="H131" s="69">
        <v>1</v>
      </c>
      <c r="I131" s="70">
        <f>$H$95*G131*H131</f>
        <v>5801617.6349999998</v>
      </c>
      <c r="J131" s="16">
        <v>2</v>
      </c>
      <c r="K131" s="69">
        <v>1</v>
      </c>
      <c r="L131" s="70">
        <f>$H$95*J131*K131</f>
        <v>5801617.6349999998</v>
      </c>
      <c r="M131" s="16">
        <v>2</v>
      </c>
      <c r="N131" s="69">
        <v>1</v>
      </c>
      <c r="O131" s="70">
        <f>$H$95*M131*N131</f>
        <v>5801617.6349999998</v>
      </c>
      <c r="P131" s="16">
        <v>2</v>
      </c>
      <c r="Q131" s="69">
        <v>1</v>
      </c>
      <c r="R131" s="70">
        <f>$H$95*P131*Q131</f>
        <v>5801617.6349999998</v>
      </c>
    </row>
    <row r="132" spans="2:18" ht="13.5" thickBot="1">
      <c r="B132" s="60" t="s">
        <v>69</v>
      </c>
      <c r="C132" s="71"/>
      <c r="D132" s="71"/>
      <c r="E132" s="71"/>
      <c r="F132" s="72">
        <f>MIN(F127:F131)</f>
        <v>5465291.9749999996</v>
      </c>
      <c r="G132" s="72"/>
      <c r="H132" s="72"/>
      <c r="I132" s="72">
        <f>MIN(I127:I131)</f>
        <v>5465291.9749999996</v>
      </c>
      <c r="J132" s="72"/>
      <c r="K132" s="72"/>
      <c r="L132" s="72">
        <f>MIN(L127:L131)</f>
        <v>5465291.9749999996</v>
      </c>
      <c r="M132" s="72"/>
      <c r="N132" s="72"/>
      <c r="O132" s="72">
        <f>MIN(O127:O131)</f>
        <v>5465291.9749999996</v>
      </c>
      <c r="P132" s="72"/>
      <c r="Q132" s="72"/>
      <c r="R132" s="73">
        <f>MIN(R127:R131)</f>
        <v>5465291.9749999996</v>
      </c>
    </row>
    <row r="134" spans="2:18">
      <c r="B134" s="202" t="s">
        <v>37</v>
      </c>
      <c r="C134" s="202"/>
      <c r="D134" s="202"/>
      <c r="E134" s="202"/>
      <c r="F134" s="202"/>
    </row>
    <row r="135" spans="2:18">
      <c r="B135" s="202"/>
      <c r="C135" s="202"/>
      <c r="D135" s="202"/>
      <c r="E135" s="202"/>
      <c r="F135" s="202"/>
    </row>
    <row r="136" spans="2:18">
      <c r="B136" s="202"/>
      <c r="C136" s="202"/>
      <c r="D136" s="202"/>
      <c r="E136" s="202"/>
      <c r="F136" s="202"/>
    </row>
    <row r="137" spans="2:18">
      <c r="B137" s="202"/>
      <c r="C137" s="202"/>
      <c r="D137" s="202"/>
      <c r="E137" s="202"/>
      <c r="F137" s="202"/>
    </row>
    <row r="138" spans="2:18">
      <c r="B138" s="75"/>
      <c r="C138" s="75"/>
      <c r="D138" s="75"/>
      <c r="E138" s="75"/>
      <c r="F138" s="75"/>
    </row>
    <row r="139" spans="2:18" ht="13.5" thickBot="1">
      <c r="B139" s="50" t="s">
        <v>36</v>
      </c>
    </row>
    <row r="140" spans="2:18">
      <c r="B140" s="65" t="s">
        <v>26</v>
      </c>
      <c r="C140" s="76"/>
      <c r="D140" s="52" t="s">
        <v>9</v>
      </c>
      <c r="E140" s="52" t="s">
        <v>10</v>
      </c>
      <c r="F140" s="52" t="s">
        <v>11</v>
      </c>
      <c r="G140" s="52" t="s">
        <v>12</v>
      </c>
      <c r="H140" s="52" t="s">
        <v>13</v>
      </c>
    </row>
    <row r="141" spans="2:18">
      <c r="B141" s="77" t="s">
        <v>5</v>
      </c>
      <c r="C141" s="58"/>
      <c r="D141" s="26">
        <f>F$105</f>
        <v>5219660.875</v>
      </c>
      <c r="E141" s="26">
        <f>$I$105</f>
        <v>5219660.875</v>
      </c>
      <c r="F141" s="26">
        <f>$L$105</f>
        <v>5219660.875</v>
      </c>
      <c r="G141" s="26">
        <f>$O$105</f>
        <v>5219660.875</v>
      </c>
      <c r="H141" s="26">
        <f>$R$105</f>
        <v>5219660.875</v>
      </c>
    </row>
    <row r="142" spans="2:18">
      <c r="B142" s="77" t="s">
        <v>6</v>
      </c>
      <c r="C142" s="58"/>
      <c r="D142" s="26">
        <f>F114</f>
        <v>5342476.4249999998</v>
      </c>
      <c r="E142" s="26">
        <f>$I$114</f>
        <v>5342476.4249999998</v>
      </c>
      <c r="F142" s="26">
        <f>$L$114</f>
        <v>5342476.4249999998</v>
      </c>
      <c r="G142" s="26">
        <f>$O$114</f>
        <v>5342476.4249999998</v>
      </c>
      <c r="H142" s="26">
        <f>$R$114</f>
        <v>5342476.4249999998</v>
      </c>
    </row>
    <row r="143" spans="2:18">
      <c r="B143" s="77" t="s">
        <v>7</v>
      </c>
      <c r="C143" s="58"/>
      <c r="D143" s="26">
        <f>F123</f>
        <v>5410497.3449999997</v>
      </c>
      <c r="E143" s="26">
        <f>$I$123</f>
        <v>5645736.3600000003</v>
      </c>
      <c r="F143" s="26">
        <f>$L$123</f>
        <v>5959388.3799999999</v>
      </c>
      <c r="G143" s="26">
        <f>$O$123</f>
        <v>6194627.3949999996</v>
      </c>
      <c r="H143" s="26">
        <f>$R$123</f>
        <v>10193690.65</v>
      </c>
    </row>
    <row r="144" spans="2:18" ht="13.5" thickBot="1">
      <c r="B144" s="77" t="s">
        <v>8</v>
      </c>
      <c r="C144" s="58"/>
      <c r="D144" s="70">
        <f>F132</f>
        <v>5465291.9749999996</v>
      </c>
      <c r="E144" s="26">
        <f>$I$132</f>
        <v>5465291.9749999996</v>
      </c>
      <c r="F144" s="26">
        <f>$L$132</f>
        <v>5465291.9749999996</v>
      </c>
      <c r="G144" s="26">
        <f>$O$132</f>
        <v>5465291.9749999996</v>
      </c>
      <c r="H144" s="26">
        <f>$R$132</f>
        <v>5465291.9749999996</v>
      </c>
    </row>
    <row r="145" spans="2:10" ht="13.5" thickBot="1">
      <c r="B145" s="78" t="s">
        <v>38</v>
      </c>
      <c r="C145" s="79"/>
      <c r="D145" s="80">
        <f>SUM(D141:D144)</f>
        <v>21437926.619999997</v>
      </c>
      <c r="E145" s="80">
        <f>SUM(E141:E144)</f>
        <v>21673165.634999998</v>
      </c>
      <c r="F145" s="80">
        <f>SUM(F141:F144)</f>
        <v>21986817.655000001</v>
      </c>
      <c r="G145" s="80">
        <f>SUM(G141:G144)</f>
        <v>22222056.670000002</v>
      </c>
      <c r="H145" s="81">
        <f>SUM(H141:H144)</f>
        <v>26221119.925000004</v>
      </c>
    </row>
    <row r="147" spans="2:10">
      <c r="B147" s="56" t="s">
        <v>40</v>
      </c>
    </row>
    <row r="148" spans="2:10">
      <c r="B148" s="56" t="s">
        <v>39</v>
      </c>
    </row>
    <row r="149" spans="2:10">
      <c r="B149" s="50" t="s">
        <v>41</v>
      </c>
    </row>
    <row r="150" spans="2:10">
      <c r="B150" s="50" t="s">
        <v>70</v>
      </c>
    </row>
    <row r="151" spans="2:10">
      <c r="B151" s="50" t="s">
        <v>71</v>
      </c>
      <c r="J151" s="74"/>
    </row>
    <row r="152" spans="2:10">
      <c r="B152" s="50"/>
    </row>
    <row r="153" spans="2:10">
      <c r="B153" s="82" t="s">
        <v>77</v>
      </c>
      <c r="C153" s="52"/>
      <c r="D153" s="52">
        <v>4</v>
      </c>
      <c r="E153" s="52">
        <v>4</v>
      </c>
      <c r="F153" s="52">
        <v>4</v>
      </c>
      <c r="G153" s="52">
        <v>4</v>
      </c>
      <c r="H153" s="52">
        <v>5</v>
      </c>
    </row>
    <row r="154" spans="2:10">
      <c r="B154" s="50"/>
    </row>
    <row r="155" spans="2:10">
      <c r="B155" s="50" t="s">
        <v>73</v>
      </c>
    </row>
    <row r="156" spans="2:10">
      <c r="B156" s="83" t="s">
        <v>26</v>
      </c>
      <c r="C156" s="16"/>
      <c r="D156" s="84" t="s">
        <v>9</v>
      </c>
      <c r="E156" s="52" t="s">
        <v>10</v>
      </c>
      <c r="F156" s="52" t="s">
        <v>11</v>
      </c>
      <c r="G156" s="52" t="s">
        <v>12</v>
      </c>
      <c r="H156" s="52" t="s">
        <v>13</v>
      </c>
    </row>
    <row r="157" spans="2:10">
      <c r="B157" s="85" t="s">
        <v>5</v>
      </c>
      <c r="C157" s="16"/>
      <c r="D157" s="26">
        <f>(D$141-C$44)*$F$36</f>
        <v>1886711743.75</v>
      </c>
      <c r="E157" s="26">
        <f>(E$141-D$44)*$F$36</f>
        <v>1797461743.7500005</v>
      </c>
      <c r="F157" s="26">
        <f>(F$141-E$44)*$F$36</f>
        <v>1705087993.7500007</v>
      </c>
      <c r="G157" s="26">
        <f>(G$141-F$44)*$F$36</f>
        <v>1609481162.5000012</v>
      </c>
      <c r="H157" s="26">
        <f>(H$141-G$44)*$F$36</f>
        <v>1510528092.1562514</v>
      </c>
    </row>
    <row r="158" spans="2:10">
      <c r="B158" s="86" t="s">
        <v>6</v>
      </c>
      <c r="C158" s="21"/>
      <c r="D158" s="26">
        <f>(D$142-C$45)*$F$37</f>
        <v>1481104961.2499998</v>
      </c>
      <c r="E158" s="26">
        <f>(E$142-D$45)*$F$37</f>
        <v>1404604961.2500002</v>
      </c>
      <c r="F158" s="26">
        <f>(F$142-E$45)*$F$37</f>
        <v>1326192461.2500007</v>
      </c>
      <c r="G158" s="26">
        <f>(G$142-F$45)*$F$37</f>
        <v>1245819648.750001</v>
      </c>
      <c r="H158" s="26">
        <f>(H$142-G$45)*$F$37</f>
        <v>1163437515.9375014</v>
      </c>
    </row>
    <row r="159" spans="2:10">
      <c r="B159" s="86" t="s">
        <v>7</v>
      </c>
      <c r="C159" s="21"/>
      <c r="D159" s="26">
        <f>(D$143-C$46)*$F$38</f>
        <v>11022212.249999726</v>
      </c>
      <c r="E159" s="26">
        <f>(E$143-D$46)*$F$38</f>
        <v>2873178.000000352</v>
      </c>
      <c r="F159" s="26">
        <f>(F$143-E$46)*$F$38</f>
        <v>65576048.999999881</v>
      </c>
      <c r="G159" s="26">
        <f>(G$143-F$46)*$F$38</f>
        <v>33946836.000000313</v>
      </c>
      <c r="H159" s="26">
        <f>(H$143-G$46)*$F$38</f>
        <v>3941794716.9562516</v>
      </c>
    </row>
    <row r="160" spans="2:10" ht="13.5" thickBot="1">
      <c r="B160" s="86" t="s">
        <v>8</v>
      </c>
      <c r="C160" s="21"/>
      <c r="D160" s="70">
        <f>(D$144-C$47)*$F$39</f>
        <v>2210556573.7499995</v>
      </c>
      <c r="E160" s="70">
        <f>(E$144-D$47)*$F$39</f>
        <v>1998876573.7499995</v>
      </c>
      <c r="F160" s="70">
        <f>(F$144-E$47)*$F$39</f>
        <v>1774495773.7499995</v>
      </c>
      <c r="G160" s="70">
        <f>(G$144-F$47)*$F$39</f>
        <v>1536652125.7499993</v>
      </c>
      <c r="H160" s="70">
        <f>(H$144-G$47)*$F$39</f>
        <v>1284537858.8699987</v>
      </c>
    </row>
    <row r="161" spans="2:8" ht="13.5" thickBot="1">
      <c r="B161" s="88" t="s">
        <v>51</v>
      </c>
      <c r="C161" s="94"/>
      <c r="D161" s="93">
        <f>SUM(D157:D160)</f>
        <v>5589395490.999999</v>
      </c>
      <c r="E161" s="72">
        <f>SUM(E157:E160)</f>
        <v>5203816456.750001</v>
      </c>
      <c r="F161" s="72">
        <f>SUM(F157:F160)</f>
        <v>4871352277.750001</v>
      </c>
      <c r="G161" s="72">
        <f>SUM(G157:G160)</f>
        <v>4425899773.0000019</v>
      </c>
      <c r="H161" s="73">
        <f>SUM(H157:H160)</f>
        <v>7900298183.9200039</v>
      </c>
    </row>
    <row r="163" spans="2:8">
      <c r="B163" s="50" t="s">
        <v>72</v>
      </c>
      <c r="D163" s="13">
        <v>12</v>
      </c>
    </row>
    <row r="164" spans="2:8">
      <c r="B164" s="83" t="s">
        <v>26</v>
      </c>
      <c r="C164" s="16"/>
      <c r="D164" s="84" t="s">
        <v>9</v>
      </c>
      <c r="E164" s="52" t="s">
        <v>10</v>
      </c>
      <c r="F164" s="52" t="s">
        <v>11</v>
      </c>
      <c r="G164" s="52" t="s">
        <v>12</v>
      </c>
      <c r="H164" s="52" t="s">
        <v>13</v>
      </c>
    </row>
    <row r="165" spans="2:8">
      <c r="B165" s="85" t="s">
        <v>5</v>
      </c>
      <c r="C165" s="16"/>
      <c r="D165" s="26">
        <f>$D157*($D$163/100)</f>
        <v>226405409.25</v>
      </c>
      <c r="E165" s="26">
        <f t="shared" ref="E165:H165" si="27">E$157*($D$163/100)</f>
        <v>215695409.25000006</v>
      </c>
      <c r="F165" s="26">
        <f t="shared" si="27"/>
        <v>204610559.25000009</v>
      </c>
      <c r="G165" s="26">
        <f t="shared" si="27"/>
        <v>193137739.50000015</v>
      </c>
      <c r="H165" s="26">
        <f t="shared" si="27"/>
        <v>181263371.05875015</v>
      </c>
    </row>
    <row r="166" spans="2:8">
      <c r="B166" s="86" t="s">
        <v>6</v>
      </c>
      <c r="C166" s="21"/>
      <c r="D166" s="26">
        <f>D$158*($D$163/100)</f>
        <v>177732595.34999996</v>
      </c>
      <c r="E166" s="26">
        <f t="shared" ref="E166:H166" si="28">E$158*($D$163/100)</f>
        <v>168552595.35000002</v>
      </c>
      <c r="F166" s="26">
        <f t="shared" si="28"/>
        <v>159143095.35000008</v>
      </c>
      <c r="G166" s="26">
        <f t="shared" si="28"/>
        <v>149498357.85000011</v>
      </c>
      <c r="H166" s="26">
        <f t="shared" si="28"/>
        <v>139612501.91250017</v>
      </c>
    </row>
    <row r="167" spans="2:8">
      <c r="B167" s="86" t="s">
        <v>7</v>
      </c>
      <c r="C167" s="21"/>
      <c r="D167" s="26">
        <f>D$159*($D$163/100)</f>
        <v>1322665.4699999671</v>
      </c>
      <c r="E167" s="26">
        <f t="shared" ref="E167:H167" si="29">E$159*($D$163/100)</f>
        <v>344781.36000004224</v>
      </c>
      <c r="F167" s="26">
        <f t="shared" si="29"/>
        <v>7869125.879999985</v>
      </c>
      <c r="G167" s="26">
        <f t="shared" si="29"/>
        <v>4073620.3200000376</v>
      </c>
      <c r="H167" s="26">
        <f t="shared" si="29"/>
        <v>473015366.03475016</v>
      </c>
    </row>
    <row r="168" spans="2:8" ht="13.5" thickBot="1">
      <c r="B168" s="86" t="s">
        <v>8</v>
      </c>
      <c r="C168" s="21"/>
      <c r="D168" s="70">
        <f>D$160*($D$163/100)</f>
        <v>265266788.84999993</v>
      </c>
      <c r="E168" s="70">
        <f t="shared" ref="E168:H168" si="30">E$160*($D$163/100)</f>
        <v>239865188.84999993</v>
      </c>
      <c r="F168" s="70">
        <f t="shared" si="30"/>
        <v>212939492.84999993</v>
      </c>
      <c r="G168" s="70">
        <f t="shared" si="30"/>
        <v>184398255.08999991</v>
      </c>
      <c r="H168" s="70">
        <f t="shared" si="30"/>
        <v>154144543.06439984</v>
      </c>
    </row>
    <row r="169" spans="2:8" ht="13.5" thickBot="1">
      <c r="B169" s="138" t="s">
        <v>51</v>
      </c>
      <c r="C169" s="94"/>
      <c r="D169" s="72">
        <f>SUM(D165:D168)</f>
        <v>670727458.91999984</v>
      </c>
      <c r="E169" s="72">
        <f t="shared" ref="E169:H169" si="31">SUM(E165:E168)</f>
        <v>624457974.81000006</v>
      </c>
      <c r="F169" s="72">
        <f t="shared" si="31"/>
        <v>584562273.33000004</v>
      </c>
      <c r="G169" s="72">
        <f t="shared" si="31"/>
        <v>531107972.76000023</v>
      </c>
      <c r="H169" s="73">
        <f t="shared" si="31"/>
        <v>948035782.07040036</v>
      </c>
    </row>
    <row r="170" spans="2:8">
      <c r="B170" s="57"/>
      <c r="C170" s="23"/>
      <c r="D170" s="58"/>
      <c r="E170" s="58"/>
      <c r="F170" s="58"/>
      <c r="G170" s="58"/>
      <c r="H170" s="58"/>
    </row>
    <row r="171" spans="2:8" ht="13.5" thickBot="1">
      <c r="B171" s="50" t="s">
        <v>42</v>
      </c>
      <c r="E171" s="13">
        <v>4.5</v>
      </c>
    </row>
    <row r="172" spans="2:8">
      <c r="B172" s="65" t="s">
        <v>26</v>
      </c>
      <c r="C172" s="76"/>
      <c r="D172" s="52" t="s">
        <v>9</v>
      </c>
      <c r="E172" s="52" t="s">
        <v>10</v>
      </c>
      <c r="F172" s="52" t="s">
        <v>11</v>
      </c>
      <c r="G172" s="52" t="s">
        <v>12</v>
      </c>
      <c r="H172" s="52" t="s">
        <v>13</v>
      </c>
    </row>
    <row r="173" spans="2:8">
      <c r="B173" s="77" t="s">
        <v>5</v>
      </c>
      <c r="C173" s="58"/>
      <c r="D173" s="26">
        <f>(C52*($E$171/100))</f>
        <v>114750000</v>
      </c>
      <c r="E173" s="26">
        <f>(D52*($E$171/100))</f>
        <v>118766249.99999997</v>
      </c>
      <c r="F173" s="26">
        <f t="shared" ref="F173:H173" si="32">(E52*($E$171/100))</f>
        <v>122923068.74999996</v>
      </c>
      <c r="G173" s="26">
        <f t="shared" si="32"/>
        <v>127225376.15624996</v>
      </c>
      <c r="H173" s="26">
        <f t="shared" si="32"/>
        <v>131678264.32171868</v>
      </c>
    </row>
    <row r="174" spans="2:8">
      <c r="B174" s="77" t="s">
        <v>6</v>
      </c>
      <c r="C174" s="58"/>
      <c r="D174" s="26">
        <f t="shared" ref="D174:H176" si="33">(C53*($E$171/100))</f>
        <v>137700000</v>
      </c>
      <c r="E174" s="26">
        <f t="shared" si="33"/>
        <v>141142499.99999997</v>
      </c>
      <c r="F174" s="26">
        <f t="shared" si="33"/>
        <v>144671062.49999994</v>
      </c>
      <c r="G174" s="26">
        <f t="shared" si="33"/>
        <v>148287839.06249994</v>
      </c>
      <c r="H174" s="26">
        <f t="shared" si="33"/>
        <v>151995035.03906244</v>
      </c>
    </row>
    <row r="175" spans="2:8">
      <c r="B175" s="77" t="s">
        <v>7</v>
      </c>
      <c r="C175" s="58"/>
      <c r="D175" s="26">
        <f t="shared" si="33"/>
        <v>255150000</v>
      </c>
      <c r="E175" s="26">
        <f t="shared" si="33"/>
        <v>266631750</v>
      </c>
      <c r="F175" s="26">
        <f t="shared" si="33"/>
        <v>278630178.75</v>
      </c>
      <c r="G175" s="26">
        <f t="shared" si="33"/>
        <v>291168536.79374993</v>
      </c>
      <c r="H175" s="26">
        <f t="shared" si="33"/>
        <v>304271120.94946867</v>
      </c>
    </row>
    <row r="176" spans="2:8" ht="13.5" thickBot="1">
      <c r="B176" s="77" t="s">
        <v>8</v>
      </c>
      <c r="C176" s="58"/>
      <c r="D176" s="26">
        <f t="shared" si="33"/>
        <v>158760000</v>
      </c>
      <c r="E176" s="26">
        <f t="shared" si="33"/>
        <v>168285600</v>
      </c>
      <c r="F176" s="26">
        <f t="shared" si="33"/>
        <v>178382736</v>
      </c>
      <c r="G176" s="26">
        <f t="shared" si="33"/>
        <v>189085700.16000003</v>
      </c>
      <c r="H176" s="26">
        <f t="shared" si="33"/>
        <v>200430842.16960004</v>
      </c>
    </row>
    <row r="177" spans="2:9" ht="13.5" thickBot="1">
      <c r="B177" s="88" t="s">
        <v>51</v>
      </c>
      <c r="C177" s="94"/>
      <c r="D177" s="72">
        <f>SUM(D173:D176)</f>
        <v>666360000</v>
      </c>
      <c r="E177" s="72">
        <f t="shared" ref="E177:H177" si="34">SUM(E173:E176)</f>
        <v>694826100</v>
      </c>
      <c r="F177" s="72">
        <f t="shared" si="34"/>
        <v>724607045.99999988</v>
      </c>
      <c r="G177" s="72">
        <f t="shared" si="34"/>
        <v>755767452.1724999</v>
      </c>
      <c r="H177" s="73">
        <f t="shared" si="34"/>
        <v>788375262.47984982</v>
      </c>
    </row>
    <row r="178" spans="2:9">
      <c r="B178" s="190"/>
      <c r="C178" s="190"/>
      <c r="D178" s="59"/>
      <c r="E178" s="59"/>
      <c r="F178" s="59"/>
      <c r="G178" s="59"/>
      <c r="H178" s="59"/>
    </row>
    <row r="179" spans="2:9" ht="13.5" thickBot="1">
      <c r="B179" s="112" t="s">
        <v>79</v>
      </c>
      <c r="C179" s="14"/>
      <c r="D179" s="69">
        <v>25</v>
      </c>
      <c r="E179" s="69"/>
      <c r="F179" s="69"/>
      <c r="G179" s="69"/>
      <c r="H179" s="69"/>
    </row>
    <row r="180" spans="2:9" ht="15.75" thickBot="1">
      <c r="B180"/>
      <c r="C180"/>
      <c r="D180" s="153" t="s">
        <v>9</v>
      </c>
      <c r="E180" s="154" t="s">
        <v>10</v>
      </c>
      <c r="F180" s="154" t="s">
        <v>11</v>
      </c>
      <c r="G180" s="154" t="s">
        <v>12</v>
      </c>
      <c r="H180" s="156" t="s">
        <v>13</v>
      </c>
    </row>
    <row r="181" spans="2:9">
      <c r="B181" s="14" t="s">
        <v>80</v>
      </c>
      <c r="C181" s="14"/>
      <c r="D181" s="151">
        <f>D169</f>
        <v>670727458.91999984</v>
      </c>
      <c r="E181" s="151">
        <f>E169</f>
        <v>624457974.81000006</v>
      </c>
      <c r="F181" s="151">
        <f>F169</f>
        <v>584562273.33000004</v>
      </c>
      <c r="G181" s="151">
        <f>G169</f>
        <v>531107972.76000023</v>
      </c>
      <c r="H181" s="151">
        <f>H169</f>
        <v>948035782.07040036</v>
      </c>
    </row>
    <row r="182" spans="2:9">
      <c r="B182" s="14" t="s">
        <v>81</v>
      </c>
      <c r="C182" s="14"/>
      <c r="D182" s="26">
        <f>D177</f>
        <v>666360000</v>
      </c>
      <c r="E182" s="26">
        <f>E177</f>
        <v>694826100</v>
      </c>
      <c r="F182" s="26">
        <f>F177</f>
        <v>724607045.99999988</v>
      </c>
      <c r="G182" s="26">
        <f>G177</f>
        <v>755767452.1724999</v>
      </c>
      <c r="H182" s="26">
        <f>H177</f>
        <v>788375262.47984982</v>
      </c>
    </row>
    <row r="183" spans="2:9" ht="13.5" thickBot="1">
      <c r="B183" s="69" t="s">
        <v>82</v>
      </c>
      <c r="C183" s="69"/>
      <c r="D183" s="70">
        <f>D216</f>
        <v>266820000</v>
      </c>
      <c r="E183" s="70">
        <f>E216</f>
        <v>273502123.21522999</v>
      </c>
      <c r="F183" s="70">
        <f>F216</f>
        <v>281082359.86250663</v>
      </c>
      <c r="G183" s="70">
        <f>G216</f>
        <v>289155193.01956642</v>
      </c>
      <c r="H183" s="70">
        <f>H216</f>
        <v>329468951.61290324</v>
      </c>
    </row>
    <row r="184" spans="2:9" ht="13.5" thickBot="1">
      <c r="B184" s="153" t="s">
        <v>83</v>
      </c>
      <c r="C184" s="154"/>
      <c r="D184" s="148">
        <f>SUM(D181:D183)*($D$179/100)</f>
        <v>400976864.72999996</v>
      </c>
      <c r="E184" s="148">
        <f>SUM(E181:E183)*($D$179/100)</f>
        <v>398196549.50630748</v>
      </c>
      <c r="F184" s="148">
        <f>SUM(F181:F183)*($D$179/100)</f>
        <v>397562919.79812664</v>
      </c>
      <c r="G184" s="148">
        <f>SUM(G181:G183)*($D$179/100)</f>
        <v>394007654.48801661</v>
      </c>
      <c r="H184" s="155">
        <f>SUM(H181:H183)*($D$179/100)</f>
        <v>516469999.04078829</v>
      </c>
    </row>
    <row r="185" spans="2:9">
      <c r="B185" s="190"/>
      <c r="C185" s="190"/>
      <c r="D185" s="59"/>
      <c r="E185" s="59"/>
      <c r="F185" s="59"/>
      <c r="G185" s="59"/>
      <c r="H185" s="59"/>
    </row>
    <row r="186" spans="2:9">
      <c r="B186" s="13" t="s">
        <v>75</v>
      </c>
    </row>
    <row r="187" spans="2:9">
      <c r="B187" s="13" t="s">
        <v>76</v>
      </c>
      <c r="E187" s="13">
        <v>3</v>
      </c>
    </row>
    <row r="188" spans="2:9" ht="13.5" thickBot="1">
      <c r="B188" s="13" t="s">
        <v>74</v>
      </c>
      <c r="C188" s="13">
        <v>2</v>
      </c>
    </row>
    <row r="189" spans="2:9" ht="13.5" thickBot="1">
      <c r="B189" s="103" t="s">
        <v>78</v>
      </c>
      <c r="C189" s="104"/>
      <c r="D189" s="105" t="s">
        <v>9</v>
      </c>
      <c r="E189" s="105" t="s">
        <v>10</v>
      </c>
      <c r="F189" s="105" t="s">
        <v>11</v>
      </c>
      <c r="G189" s="105" t="s">
        <v>12</v>
      </c>
      <c r="H189" s="150" t="s">
        <v>13</v>
      </c>
      <c r="I189" s="152" t="s">
        <v>63</v>
      </c>
    </row>
    <row r="190" spans="2:9">
      <c r="B190" s="90" t="s">
        <v>53</v>
      </c>
      <c r="C190" s="66"/>
      <c r="D190" s="19">
        <f>$C$188*SUM(E100,E109,E118,E127)</f>
        <v>8</v>
      </c>
      <c r="E190" s="19">
        <f>$C$188*SUM(H100,H109,H118,H127)</f>
        <v>8</v>
      </c>
      <c r="F190" s="19">
        <f>$C$188*SUM(K100,K109,K118,K127)</f>
        <v>8</v>
      </c>
      <c r="G190" s="19">
        <f>$C$188*SUM(N100,N109,N118,N127)</f>
        <v>10</v>
      </c>
      <c r="H190" s="19">
        <f>$C$188*SUM(Q100,Q109,Q118,Q127)</f>
        <v>10</v>
      </c>
      <c r="I190" s="151">
        <v>290000</v>
      </c>
    </row>
    <row r="191" spans="2:9">
      <c r="B191" s="91" t="s">
        <v>54</v>
      </c>
      <c r="C191" s="68"/>
      <c r="D191" s="19">
        <f>$C$188*SUM(E101,E110,E119,E128)</f>
        <v>8</v>
      </c>
      <c r="E191" s="19">
        <f>$C$188*SUM(H101,H110,H119,H128)</f>
        <v>8</v>
      </c>
      <c r="F191" s="19">
        <f>$C$188*SUM(K101,K110,K119,K128)</f>
        <v>8</v>
      </c>
      <c r="G191" s="19">
        <f>$C$188*SUM(N101,N110,N119,N128)</f>
        <v>8</v>
      </c>
      <c r="H191" s="19">
        <f>$C$188*SUM(Q101,Q110,Q119,Q128)</f>
        <v>10</v>
      </c>
      <c r="I191" s="26">
        <v>350000</v>
      </c>
    </row>
    <row r="192" spans="2:9">
      <c r="B192" s="91" t="s">
        <v>55</v>
      </c>
      <c r="C192" s="68"/>
      <c r="D192" s="19">
        <f>$C$188*SUM(E102,E111,E120,E129)</f>
        <v>8</v>
      </c>
      <c r="E192" s="19">
        <f>$C$188*SUM(H102,H111,H120,H129)</f>
        <v>8</v>
      </c>
      <c r="F192" s="19">
        <f>$C$188*SUM(K102,K111,K120,K129)</f>
        <v>10</v>
      </c>
      <c r="G192" s="19">
        <f>$C$188*SUM(N102,N111,N120,N129)</f>
        <v>10</v>
      </c>
      <c r="H192" s="19">
        <f>$C$188*SUM(Q102,Q111,Q120,Q129)</f>
        <v>10</v>
      </c>
      <c r="I192" s="26">
        <v>270000</v>
      </c>
    </row>
    <row r="193" spans="2:9">
      <c r="B193" s="91" t="s">
        <v>56</v>
      </c>
      <c r="C193" s="68"/>
      <c r="D193" s="19">
        <f>$C$188*SUM(E103,E112,E121,E130)</f>
        <v>10</v>
      </c>
      <c r="E193" s="19">
        <f>$C$188*SUM(H103,H112,H121,H130)</f>
        <v>10</v>
      </c>
      <c r="F193" s="19">
        <f>$C$188*SUM(K103,K112,K121,K130)</f>
        <v>10</v>
      </c>
      <c r="G193" s="19">
        <f>$C$188*SUM(N103,N112,N121,N130)</f>
        <v>10</v>
      </c>
      <c r="H193" s="19">
        <f>$C$188*SUM(Q103,Q112,Q121,Q130)</f>
        <v>10</v>
      </c>
      <c r="I193" s="26">
        <v>260000</v>
      </c>
    </row>
    <row r="194" spans="2:9">
      <c r="B194" s="91" t="s">
        <v>57</v>
      </c>
      <c r="C194" s="68"/>
      <c r="D194" s="19">
        <f>$C$188*SUM(E104,E113,E122,E131)</f>
        <v>8</v>
      </c>
      <c r="E194" s="19">
        <f>$C$188*SUM(H104,H113,H122,H131)</f>
        <v>10</v>
      </c>
      <c r="F194" s="19">
        <f>$C$188*SUM(K104,K113,K122,K131)</f>
        <v>10</v>
      </c>
      <c r="G194" s="19">
        <f>$C$188*SUM(N104,N113,N122,N131)</f>
        <v>10</v>
      </c>
      <c r="H194" s="19">
        <f>$C$188*SUM(Q104,Q113,Q122,Q131)</f>
        <v>10</v>
      </c>
      <c r="I194" s="26">
        <v>240000</v>
      </c>
    </row>
    <row r="195" spans="2:9">
      <c r="B195" s="91" t="s">
        <v>58</v>
      </c>
      <c r="C195" s="68"/>
      <c r="D195" s="106">
        <f>D196*$E$187</f>
        <v>24</v>
      </c>
      <c r="E195" s="106">
        <f>E196*$E$187</f>
        <v>24</v>
      </c>
      <c r="F195" s="106">
        <f>F196*$E$187</f>
        <v>24</v>
      </c>
      <c r="G195" s="106">
        <f>G196*$E$187</f>
        <v>24</v>
      </c>
      <c r="H195" s="106">
        <f>H196*$E$187</f>
        <v>30</v>
      </c>
      <c r="I195" s="26">
        <v>190000</v>
      </c>
    </row>
    <row r="196" spans="2:9" ht="13.5" thickBot="1">
      <c r="B196" s="107" t="s">
        <v>59</v>
      </c>
      <c r="C196" s="96"/>
      <c r="D196" s="106">
        <f>$C$188*D153</f>
        <v>8</v>
      </c>
      <c r="E196" s="106">
        <f>$C$188*E153</f>
        <v>8</v>
      </c>
      <c r="F196" s="106">
        <f>$C$188*F153</f>
        <v>8</v>
      </c>
      <c r="G196" s="106">
        <f>$C$188*G153</f>
        <v>8</v>
      </c>
      <c r="H196" s="106">
        <f>$C$188*H153</f>
        <v>10</v>
      </c>
      <c r="I196" s="26">
        <v>550000</v>
      </c>
    </row>
    <row r="197" spans="2:9">
      <c r="B197" s="55"/>
      <c r="C197" s="23"/>
      <c r="D197" s="23"/>
      <c r="E197" s="23"/>
      <c r="F197" s="23"/>
      <c r="G197" s="23"/>
      <c r="H197" s="23"/>
      <c r="I197" s="58"/>
    </row>
    <row r="198" spans="2:9">
      <c r="B198" s="102"/>
      <c r="D198" s="13">
        <v>12.5</v>
      </c>
    </row>
    <row r="199" spans="2:9" ht="13.5" thickBot="1">
      <c r="B199" s="103" t="s">
        <v>62</v>
      </c>
      <c r="C199" s="104"/>
      <c r="D199" s="105" t="s">
        <v>64</v>
      </c>
      <c r="E199" s="105" t="s">
        <v>65</v>
      </c>
      <c r="F199" s="105" t="s">
        <v>66</v>
      </c>
      <c r="G199" s="105" t="s">
        <v>67</v>
      </c>
      <c r="H199" s="105" t="s">
        <v>68</v>
      </c>
    </row>
    <row r="200" spans="2:9">
      <c r="B200" s="90" t="s">
        <v>53</v>
      </c>
      <c r="C200" s="66"/>
      <c r="D200" s="106">
        <f>I190*($D$198/100)</f>
        <v>36250</v>
      </c>
      <c r="E200" s="26">
        <f>(E$145*D200)/D$145</f>
        <v>36647.772342675831</v>
      </c>
      <c r="F200" s="26">
        <f>(F$145*E200)/E$145</f>
        <v>37178.135466243613</v>
      </c>
      <c r="G200" s="26">
        <f>(G$145*F200)/F$145</f>
        <v>37575.907808919445</v>
      </c>
      <c r="H200" s="26">
        <f>(H$145*G200)/G$145</f>
        <v>44338.037634408611</v>
      </c>
    </row>
    <row r="201" spans="2:9">
      <c r="B201" s="91" t="s">
        <v>54</v>
      </c>
      <c r="C201" s="68"/>
      <c r="D201" s="106">
        <f>I191*($D$198/100)</f>
        <v>43750</v>
      </c>
      <c r="E201" s="26">
        <f>(E$145*D201)/D$145</f>
        <v>44230.070068746696</v>
      </c>
      <c r="F201" s="26">
        <f>(F$145*E201)/E$145</f>
        <v>44870.163493742293</v>
      </c>
      <c r="G201" s="26">
        <f>(G$145*F201)/F$145</f>
        <v>45350.233562488989</v>
      </c>
      <c r="H201" s="26">
        <f>(H$145*G201)/G$145</f>
        <v>53511.424731182808</v>
      </c>
    </row>
    <row r="202" spans="2:9">
      <c r="B202" s="91" t="s">
        <v>55</v>
      </c>
      <c r="C202" s="68"/>
      <c r="D202" s="106">
        <f>I192*($D$198/100)</f>
        <v>33750</v>
      </c>
      <c r="E202" s="26">
        <f>(E$145*D202)/D$145</f>
        <v>34120.339767318881</v>
      </c>
      <c r="F202" s="26">
        <f>(F$145*E202)/E$145</f>
        <v>34614.126123744056</v>
      </c>
      <c r="G202" s="26">
        <f>(G$145*F202)/F$145</f>
        <v>34984.465891062937</v>
      </c>
      <c r="H202" s="26">
        <f>(H$145*G202)/G$145</f>
        <v>41280.241935483886</v>
      </c>
    </row>
    <row r="203" spans="2:9">
      <c r="B203" s="91" t="s">
        <v>56</v>
      </c>
      <c r="C203" s="68"/>
      <c r="D203" s="106">
        <f>I193*($D$198/100)</f>
        <v>32500</v>
      </c>
      <c r="E203" s="26">
        <f>(E$145*D203)/D$145</f>
        <v>32856.623479640402</v>
      </c>
      <c r="F203" s="26">
        <f>(F$145*E203)/E$145</f>
        <v>33332.121452494277</v>
      </c>
      <c r="G203" s="26">
        <f>(G$145*F203)/F$145</f>
        <v>33688.744932134679</v>
      </c>
      <c r="H203" s="26">
        <f>(H$145*G203)/G$145</f>
        <v>39751.34408602152</v>
      </c>
    </row>
    <row r="204" spans="2:9" ht="13.5" thickBot="1">
      <c r="B204" s="107" t="s">
        <v>57</v>
      </c>
      <c r="C204" s="96"/>
      <c r="D204" s="108">
        <f>I194*($D$198/100)</f>
        <v>30000</v>
      </c>
      <c r="E204" s="70">
        <f>(E$145*D204)/D$145</f>
        <v>30329.190904283445</v>
      </c>
      <c r="F204" s="70">
        <f>(F$145*E204)/E$145</f>
        <v>30768.112109994712</v>
      </c>
      <c r="G204" s="70">
        <f>(G$145*F204)/F$145</f>
        <v>31097.303014278161</v>
      </c>
      <c r="H204" s="70">
        <f>(H$145*G204)/G$145</f>
        <v>36693.54838709678</v>
      </c>
    </row>
    <row r="205" spans="2:9" ht="13.5" thickBot="1">
      <c r="D205" s="109">
        <f>SUM(D200:D204)</f>
        <v>176250</v>
      </c>
      <c r="E205" s="110">
        <f>(E$145*D205)/D$145</f>
        <v>178183.99656266527</v>
      </c>
      <c r="F205" s="110">
        <f>(F$145*E205)/E$145</f>
        <v>180762.65864621897</v>
      </c>
      <c r="G205" s="110">
        <f>(G$145*F205)/F$145</f>
        <v>182696.65520888424</v>
      </c>
      <c r="H205" s="111">
        <f>(H$145*G205)/G$145</f>
        <v>215574.59677419363</v>
      </c>
    </row>
    <row r="208" spans="2:9" ht="13.5" thickBot="1">
      <c r="B208" s="102" t="s">
        <v>60</v>
      </c>
      <c r="D208" s="105" t="s">
        <v>9</v>
      </c>
      <c r="E208" s="105" t="s">
        <v>10</v>
      </c>
      <c r="F208" s="105" t="s">
        <v>11</v>
      </c>
      <c r="G208" s="105" t="s">
        <v>12</v>
      </c>
      <c r="H208" s="105" t="s">
        <v>13</v>
      </c>
    </row>
    <row r="209" spans="2:9">
      <c r="B209" s="90" t="s">
        <v>53</v>
      </c>
      <c r="C209" s="76"/>
      <c r="D209" s="26">
        <f>D190*($I190+D200)*12</f>
        <v>31320000</v>
      </c>
      <c r="E209" s="26">
        <f>E190*($I190+E200)*12</f>
        <v>31358186.14489688</v>
      </c>
      <c r="F209" s="26">
        <f>F190*($I190+F200)*12</f>
        <v>31409101.004759386</v>
      </c>
      <c r="G209" s="26">
        <f>G190*($I190+G200)*12</f>
        <v>39309108.937070332</v>
      </c>
      <c r="H209" s="26">
        <f>H190*($I190+H200)*12</f>
        <v>40120564.516129032</v>
      </c>
    </row>
    <row r="210" spans="2:9">
      <c r="B210" s="91" t="s">
        <v>54</v>
      </c>
      <c r="C210" s="23"/>
      <c r="D210" s="26">
        <f>D191*($I191+D201)*12</f>
        <v>37800000</v>
      </c>
      <c r="E210" s="26">
        <f>E191*($I191+E201)*12</f>
        <v>37846086.726599678</v>
      </c>
      <c r="F210" s="26">
        <f>F191*($I191+F201)*12</f>
        <v>37907535.695399262</v>
      </c>
      <c r="G210" s="26">
        <f>G191*($I191+G201)*12</f>
        <v>37953622.42199894</v>
      </c>
      <c r="H210" s="26">
        <f>H191*($I191+H201)*12</f>
        <v>48421370.967741936</v>
      </c>
    </row>
    <row r="211" spans="2:9">
      <c r="B211" s="91" t="s">
        <v>55</v>
      </c>
      <c r="C211" s="23"/>
      <c r="D211" s="26">
        <f>D192*($I192+D202)*12</f>
        <v>29160000</v>
      </c>
      <c r="E211" s="26">
        <f>E192*($I192+E202)*12</f>
        <v>29195552.617662609</v>
      </c>
      <c r="F211" s="26">
        <f>F192*($I192+F202)*12</f>
        <v>36553695.134849288</v>
      </c>
      <c r="G211" s="26">
        <f>G192*($I192+G202)*12</f>
        <v>36598135.906927556</v>
      </c>
      <c r="H211" s="26">
        <f>H192*($I192+H202)*12</f>
        <v>37353629.032258064</v>
      </c>
    </row>
    <row r="212" spans="2:9">
      <c r="B212" s="91" t="s">
        <v>56</v>
      </c>
      <c r="C212" s="23"/>
      <c r="D212" s="26">
        <f>D193*($I193+D203)*12</f>
        <v>35100000</v>
      </c>
      <c r="E212" s="26">
        <f>E193*($I193+E203)*12</f>
        <v>35142794.817556843</v>
      </c>
      <c r="F212" s="26">
        <f>F193*($I193+F203)*12</f>
        <v>35199854.574299313</v>
      </c>
      <c r="G212" s="26">
        <f>G193*($I193+G203)*12</f>
        <v>35242649.391856164</v>
      </c>
      <c r="H212" s="26">
        <f>H193*($I193+H203)*12</f>
        <v>35970161.290322587</v>
      </c>
    </row>
    <row r="213" spans="2:9">
      <c r="B213" s="91" t="s">
        <v>57</v>
      </c>
      <c r="C213" s="23"/>
      <c r="D213" s="26">
        <f>D194*($I194+D204)*12</f>
        <v>25920000</v>
      </c>
      <c r="E213" s="26">
        <f>E194*($I194+E204)*12</f>
        <v>32439502.908514012</v>
      </c>
      <c r="F213" s="26">
        <f>F194*($I194+F204)*12</f>
        <v>32492173.453199364</v>
      </c>
      <c r="G213" s="26">
        <f>G194*($I194+G204)*12</f>
        <v>32531676.36171338</v>
      </c>
      <c r="H213" s="26">
        <f>H194*($I194+H204)*12</f>
        <v>33203225.806451611</v>
      </c>
    </row>
    <row r="214" spans="2:9">
      <c r="B214" s="91" t="s">
        <v>58</v>
      </c>
      <c r="C214" s="23"/>
      <c r="D214" s="26">
        <f>D195*$I195*12</f>
        <v>54720000</v>
      </c>
      <c r="E214" s="26">
        <f>E195*$I195*12</f>
        <v>54720000</v>
      </c>
      <c r="F214" s="26">
        <f>F195*$I195*12</f>
        <v>54720000</v>
      </c>
      <c r="G214" s="26">
        <f>G195*$I195*12</f>
        <v>54720000</v>
      </c>
      <c r="H214" s="26">
        <f>H195*$I195*12</f>
        <v>68400000</v>
      </c>
    </row>
    <row r="215" spans="2:9" ht="13.5" thickBot="1">
      <c r="B215" s="91" t="s">
        <v>59</v>
      </c>
      <c r="C215" s="23"/>
      <c r="D215" s="70">
        <f>D196*$I196*12</f>
        <v>52800000</v>
      </c>
      <c r="E215" s="70">
        <f>E196*$I196*12</f>
        <v>52800000</v>
      </c>
      <c r="F215" s="70">
        <f>F196*$I196*12</f>
        <v>52800000</v>
      </c>
      <c r="G215" s="70">
        <f>G196*$I196*12</f>
        <v>52800000</v>
      </c>
      <c r="H215" s="70">
        <f>H196*$I196*12</f>
        <v>66000000</v>
      </c>
    </row>
    <row r="216" spans="2:9" ht="13.5" thickBot="1">
      <c r="B216" s="78" t="s">
        <v>61</v>
      </c>
      <c r="C216" s="79"/>
      <c r="D216" s="80">
        <f>SUM(D209:D215)</f>
        <v>266820000</v>
      </c>
      <c r="E216" s="80">
        <f>SUM(E209:E215)</f>
        <v>273502123.21522999</v>
      </c>
      <c r="F216" s="80">
        <f t="shared" ref="F216:H216" si="35">SUM(F209:F215)</f>
        <v>281082359.86250663</v>
      </c>
      <c r="G216" s="80">
        <f t="shared" si="35"/>
        <v>289155193.01956642</v>
      </c>
      <c r="H216" s="81">
        <f t="shared" si="35"/>
        <v>329468951.61290324</v>
      </c>
    </row>
    <row r="217" spans="2:9">
      <c r="B217" s="190"/>
      <c r="C217" s="190"/>
      <c r="D217" s="59"/>
      <c r="E217" s="59"/>
      <c r="F217" s="59"/>
      <c r="G217" s="59"/>
      <c r="H217" s="59"/>
    </row>
    <row r="218" spans="2:9">
      <c r="B218" s="56" t="s">
        <v>85</v>
      </c>
      <c r="C218" s="56"/>
      <c r="H218" s="89">
        <v>15</v>
      </c>
    </row>
    <row r="219" spans="2:9" ht="13.5" thickBot="1">
      <c r="D219" s="52" t="s">
        <v>33</v>
      </c>
      <c r="E219" s="52" t="s">
        <v>44</v>
      </c>
      <c r="F219" s="52" t="s">
        <v>45</v>
      </c>
      <c r="G219" s="52" t="s">
        <v>46</v>
      </c>
      <c r="H219" s="52" t="s">
        <v>49</v>
      </c>
      <c r="I219" s="52" t="s">
        <v>47</v>
      </c>
    </row>
    <row r="220" spans="2:9">
      <c r="B220" s="90" t="s">
        <v>21</v>
      </c>
      <c r="C220" s="76"/>
      <c r="D220" s="26">
        <v>1</v>
      </c>
      <c r="E220" s="26">
        <v>150000000</v>
      </c>
      <c r="F220" s="26">
        <f>(E220*D220)</f>
        <v>150000000</v>
      </c>
      <c r="G220" s="26">
        <v>15</v>
      </c>
      <c r="H220" s="26">
        <f>(F220*($H$218/100))</f>
        <v>22500000</v>
      </c>
      <c r="I220" s="26">
        <f>(F220-H220)/G220</f>
        <v>8500000</v>
      </c>
    </row>
    <row r="221" spans="2:9">
      <c r="B221" s="91" t="s">
        <v>22</v>
      </c>
      <c r="C221" s="23"/>
      <c r="D221" s="26">
        <v>1</v>
      </c>
      <c r="E221" s="26">
        <v>250000000</v>
      </c>
      <c r="F221" s="26">
        <f t="shared" ref="F221:F225" si="36">(E221*D221)</f>
        <v>250000000</v>
      </c>
      <c r="G221" s="26">
        <v>15</v>
      </c>
      <c r="H221" s="26">
        <f>(F221*($H$218/100))</f>
        <v>37500000</v>
      </c>
      <c r="I221" s="26">
        <f t="shared" ref="I221:I225" si="37">(F221-H221)/G221</f>
        <v>14166666.666666666</v>
      </c>
    </row>
    <row r="222" spans="2:9">
      <c r="B222" s="91" t="s">
        <v>23</v>
      </c>
      <c r="C222" s="23"/>
      <c r="D222" s="26">
        <v>1</v>
      </c>
      <c r="E222" s="26">
        <v>130000000</v>
      </c>
      <c r="F222" s="26">
        <f t="shared" si="36"/>
        <v>130000000</v>
      </c>
      <c r="G222" s="26">
        <v>15</v>
      </c>
      <c r="H222" s="26">
        <f>(F222*($H$218/100))</f>
        <v>19500000</v>
      </c>
      <c r="I222" s="26">
        <f t="shared" si="37"/>
        <v>7366666.666666667</v>
      </c>
    </row>
    <row r="223" spans="2:9">
      <c r="B223" s="91" t="s">
        <v>24</v>
      </c>
      <c r="C223" s="23"/>
      <c r="D223" s="26">
        <v>1</v>
      </c>
      <c r="E223" s="26">
        <v>180000000</v>
      </c>
      <c r="F223" s="26">
        <f t="shared" si="36"/>
        <v>180000000</v>
      </c>
      <c r="G223" s="26">
        <v>15</v>
      </c>
      <c r="H223" s="26">
        <f>(F223*($H$218/100))</f>
        <v>27000000</v>
      </c>
      <c r="I223" s="26">
        <f t="shared" si="37"/>
        <v>10200000</v>
      </c>
    </row>
    <row r="224" spans="2:9">
      <c r="B224" s="91" t="s">
        <v>25</v>
      </c>
      <c r="C224" s="23"/>
      <c r="D224" s="26">
        <v>1</v>
      </c>
      <c r="E224" s="26">
        <v>90000000</v>
      </c>
      <c r="F224" s="26">
        <f t="shared" si="36"/>
        <v>90000000</v>
      </c>
      <c r="G224" s="26">
        <v>15</v>
      </c>
      <c r="H224" s="26">
        <f>(F224*($H$218/100))</f>
        <v>13500000</v>
      </c>
      <c r="I224" s="26">
        <f t="shared" si="37"/>
        <v>5100000</v>
      </c>
    </row>
    <row r="225" spans="2:9" ht="13.5" thickBot="1">
      <c r="B225" s="97" t="s">
        <v>43</v>
      </c>
      <c r="C225" s="139"/>
      <c r="D225" s="26">
        <v>1</v>
      </c>
      <c r="E225" s="26">
        <v>350000000</v>
      </c>
      <c r="F225" s="26">
        <f t="shared" si="36"/>
        <v>350000000</v>
      </c>
      <c r="G225" s="26">
        <v>50</v>
      </c>
      <c r="H225" s="26">
        <f>(F225*($H$218/100))</f>
        <v>52500000</v>
      </c>
      <c r="I225" s="26">
        <f t="shared" si="37"/>
        <v>5950000</v>
      </c>
    </row>
    <row r="226" spans="2:9">
      <c r="B226" s="102"/>
      <c r="C226" s="23"/>
      <c r="D226" s="58"/>
      <c r="E226" s="58"/>
      <c r="F226" s="58"/>
      <c r="G226" s="58"/>
      <c r="H226" s="58"/>
      <c r="I226" s="58"/>
    </row>
    <row r="227" spans="2:9" ht="15.75" thickBot="1">
      <c r="B227" s="102" t="s">
        <v>138</v>
      </c>
      <c r="C227"/>
      <c r="D227" s="52" t="s">
        <v>9</v>
      </c>
      <c r="E227" s="52" t="s">
        <v>10</v>
      </c>
      <c r="F227" s="52" t="s">
        <v>11</v>
      </c>
      <c r="G227" s="52" t="s">
        <v>12</v>
      </c>
      <c r="H227" s="52" t="s">
        <v>13</v>
      </c>
      <c r="I227" s="142" t="s">
        <v>84</v>
      </c>
    </row>
    <row r="228" spans="2:9">
      <c r="B228" s="90" t="s">
        <v>21</v>
      </c>
      <c r="C228" s="76"/>
      <c r="D228" s="14">
        <v>4</v>
      </c>
      <c r="E228" s="14"/>
      <c r="F228" s="14"/>
      <c r="G228" s="14">
        <v>1</v>
      </c>
      <c r="H228" s="14"/>
      <c r="I228" s="14">
        <f>SUM(D228:H228)</f>
        <v>5</v>
      </c>
    </row>
    <row r="229" spans="2:9">
      <c r="B229" s="91" t="s">
        <v>22</v>
      </c>
      <c r="C229" s="23"/>
      <c r="D229" s="14">
        <v>4</v>
      </c>
      <c r="E229" s="14"/>
      <c r="F229" s="14"/>
      <c r="G229" s="14"/>
      <c r="H229" s="14">
        <v>1</v>
      </c>
      <c r="I229" s="14">
        <f t="shared" ref="I229:I232" si="38">SUM(D229:H229)</f>
        <v>5</v>
      </c>
    </row>
    <row r="230" spans="2:9">
      <c r="B230" s="91" t="s">
        <v>23</v>
      </c>
      <c r="C230" s="23"/>
      <c r="D230" s="14">
        <v>4</v>
      </c>
      <c r="E230" s="14"/>
      <c r="F230" s="14">
        <v>1</v>
      </c>
      <c r="G230" s="14"/>
      <c r="H230" s="14"/>
      <c r="I230" s="14">
        <f t="shared" si="38"/>
        <v>5</v>
      </c>
    </row>
    <row r="231" spans="2:9">
      <c r="B231" s="91" t="s">
        <v>24</v>
      </c>
      <c r="C231" s="23"/>
      <c r="D231" s="14">
        <v>5</v>
      </c>
      <c r="E231" s="14"/>
      <c r="F231" s="14"/>
      <c r="G231" s="14"/>
      <c r="H231" s="14"/>
      <c r="I231" s="14">
        <f t="shared" si="38"/>
        <v>5</v>
      </c>
    </row>
    <row r="232" spans="2:9">
      <c r="B232" s="91" t="s">
        <v>25</v>
      </c>
      <c r="C232" s="23"/>
      <c r="D232" s="14">
        <v>4</v>
      </c>
      <c r="E232" s="14">
        <v>1</v>
      </c>
      <c r="F232" s="14"/>
      <c r="G232" s="14"/>
      <c r="H232" s="14"/>
      <c r="I232" s="14">
        <f t="shared" si="38"/>
        <v>5</v>
      </c>
    </row>
    <row r="233" spans="2:9" ht="13.5" thickBot="1">
      <c r="B233" s="97" t="s">
        <v>43</v>
      </c>
      <c r="C233" s="139"/>
      <c r="D233" s="14">
        <v>1</v>
      </c>
      <c r="E233" s="14"/>
      <c r="F233" s="14"/>
      <c r="G233" s="14"/>
      <c r="H233" s="14"/>
      <c r="I233" s="14"/>
    </row>
    <row r="234" spans="2:9">
      <c r="B234" s="102"/>
      <c r="C234" s="23"/>
      <c r="D234" s="23"/>
      <c r="E234" s="23"/>
      <c r="F234" s="23"/>
      <c r="G234" s="23"/>
      <c r="H234" s="23"/>
    </row>
    <row r="235" spans="2:9" ht="13.5" thickBot="1">
      <c r="B235" s="102" t="s">
        <v>139</v>
      </c>
      <c r="C235" s="23"/>
      <c r="D235" s="52" t="s">
        <v>9</v>
      </c>
      <c r="E235" s="52" t="s">
        <v>10</v>
      </c>
      <c r="F235" s="52" t="s">
        <v>11</v>
      </c>
      <c r="G235" s="52" t="s">
        <v>12</v>
      </c>
      <c r="H235" s="52" t="s">
        <v>13</v>
      </c>
    </row>
    <row r="236" spans="2:9">
      <c r="B236" s="90" t="s">
        <v>21</v>
      </c>
      <c r="C236" s="76"/>
      <c r="D236" s="26">
        <f>D228*I220</f>
        <v>34000000</v>
      </c>
      <c r="E236" s="26"/>
      <c r="F236" s="26"/>
      <c r="G236" s="26">
        <f>G228*I220</f>
        <v>8500000</v>
      </c>
      <c r="H236" s="26"/>
    </row>
    <row r="237" spans="2:9">
      <c r="B237" s="91" t="s">
        <v>22</v>
      </c>
      <c r="C237" s="23"/>
      <c r="D237" s="26">
        <f>D229*I221</f>
        <v>56666666.666666664</v>
      </c>
      <c r="E237" s="26"/>
      <c r="F237" s="26"/>
      <c r="G237" s="26"/>
      <c r="H237" s="26">
        <f>H229*I221</f>
        <v>14166666.666666666</v>
      </c>
    </row>
    <row r="238" spans="2:9">
      <c r="B238" s="91" t="s">
        <v>23</v>
      </c>
      <c r="C238" s="23"/>
      <c r="D238" s="26">
        <f>D230*I222</f>
        <v>29466666.666666668</v>
      </c>
      <c r="E238" s="26"/>
      <c r="F238" s="26">
        <f>F230*I222</f>
        <v>7366666.666666667</v>
      </c>
      <c r="G238" s="26"/>
      <c r="H238" s="26"/>
    </row>
    <row r="239" spans="2:9">
      <c r="B239" s="91" t="s">
        <v>24</v>
      </c>
      <c r="C239" s="23"/>
      <c r="D239" s="26">
        <f>D231*I223</f>
        <v>51000000</v>
      </c>
      <c r="E239" s="26"/>
      <c r="F239" s="26"/>
      <c r="G239" s="26"/>
      <c r="H239" s="26"/>
    </row>
    <row r="240" spans="2:9">
      <c r="B240" s="91" t="s">
        <v>25</v>
      </c>
      <c r="C240" s="23"/>
      <c r="D240" s="26">
        <f>D232*I224</f>
        <v>20400000</v>
      </c>
      <c r="E240" s="26">
        <f>I224*E232</f>
        <v>5100000</v>
      </c>
      <c r="F240" s="26"/>
      <c r="G240" s="26"/>
      <c r="H240" s="26"/>
    </row>
    <row r="241" spans="2:15" ht="13.5" thickBot="1">
      <c r="B241" s="97" t="s">
        <v>43</v>
      </c>
      <c r="C241" s="139"/>
      <c r="D241" s="26">
        <f>D233*I225</f>
        <v>5950000</v>
      </c>
      <c r="E241" s="14"/>
      <c r="F241" s="14"/>
      <c r="G241" s="14"/>
      <c r="H241" s="14"/>
    </row>
    <row r="242" spans="2:15" ht="15.75" thickBot="1">
      <c r="B242" s="78" t="s">
        <v>51</v>
      </c>
      <c r="C242" s="3"/>
      <c r="D242" s="95">
        <f>SUM(D236:D241)</f>
        <v>197483333.33333331</v>
      </c>
      <c r="E242" s="140">
        <f>SUM(E236:E240)+D242</f>
        <v>202583333.33333331</v>
      </c>
      <c r="F242" s="140">
        <f>SUM(F236:F240)+E242</f>
        <v>209949999.99999997</v>
      </c>
      <c r="G242" s="140">
        <f>SUM(G236:G240)+F242</f>
        <v>218449999.99999997</v>
      </c>
      <c r="H242" s="141">
        <f>SUM(H236:H240)+G242</f>
        <v>232616666.66666663</v>
      </c>
    </row>
    <row r="243" spans="2:15" ht="15">
      <c r="B243" s="102"/>
      <c r="C243" s="2"/>
      <c r="D243" s="58"/>
      <c r="E243" s="58"/>
      <c r="F243" s="58"/>
      <c r="G243" s="58"/>
      <c r="H243" s="58"/>
    </row>
    <row r="244" spans="2:15" ht="15">
      <c r="B244" s="102"/>
      <c r="C244" s="2"/>
      <c r="D244" s="58"/>
      <c r="E244" s="58"/>
      <c r="F244" s="58"/>
      <c r="G244" s="58"/>
      <c r="H244" s="58"/>
    </row>
    <row r="245" spans="2:15" ht="15.75" thickBot="1">
      <c r="B245" s="102" t="s">
        <v>140</v>
      </c>
      <c r="C245" s="2"/>
      <c r="D245" s="52" t="s">
        <v>9</v>
      </c>
      <c r="E245" s="52" t="s">
        <v>10</v>
      </c>
      <c r="F245" s="52" t="s">
        <v>11</v>
      </c>
      <c r="G245" s="52" t="s">
        <v>12</v>
      </c>
      <c r="H245" s="52" t="s">
        <v>13</v>
      </c>
    </row>
    <row r="246" spans="2:15" ht="15">
      <c r="B246" s="90" t="s">
        <v>21</v>
      </c>
      <c r="C246" s="1"/>
      <c r="D246" s="26">
        <v>10</v>
      </c>
      <c r="E246" s="26"/>
      <c r="F246" s="26"/>
      <c r="G246" s="26">
        <v>13</v>
      </c>
      <c r="H246" s="26"/>
    </row>
    <row r="247" spans="2:15" ht="15">
      <c r="B247" s="91" t="s">
        <v>22</v>
      </c>
      <c r="C247" s="2"/>
      <c r="D247" s="26">
        <v>10</v>
      </c>
      <c r="E247" s="26"/>
      <c r="F247" s="26"/>
      <c r="G247" s="26"/>
      <c r="H247" s="26">
        <v>14</v>
      </c>
    </row>
    <row r="248" spans="2:15" ht="15">
      <c r="B248" s="91" t="s">
        <v>23</v>
      </c>
      <c r="C248" s="2"/>
      <c r="D248" s="26">
        <v>10</v>
      </c>
      <c r="E248" s="26"/>
      <c r="F248" s="26">
        <v>12</v>
      </c>
      <c r="G248" s="26"/>
      <c r="H248" s="26"/>
    </row>
    <row r="249" spans="2:15" ht="15">
      <c r="B249" s="91" t="s">
        <v>24</v>
      </c>
      <c r="C249" s="2"/>
      <c r="D249" s="26">
        <v>10</v>
      </c>
      <c r="E249" s="26"/>
      <c r="F249" s="26"/>
      <c r="G249" s="26"/>
      <c r="H249" s="26"/>
    </row>
    <row r="250" spans="2:15" ht="15">
      <c r="B250" s="91" t="s">
        <v>25</v>
      </c>
      <c r="C250" s="2"/>
      <c r="D250" s="26">
        <v>10</v>
      </c>
      <c r="E250" s="26">
        <v>11</v>
      </c>
      <c r="F250" s="26"/>
      <c r="G250" s="26"/>
      <c r="H250" s="26"/>
    </row>
    <row r="251" spans="2:15" ht="15.75" thickBot="1">
      <c r="B251" s="97" t="s">
        <v>43</v>
      </c>
      <c r="C251" s="143"/>
      <c r="D251" s="26">
        <v>40</v>
      </c>
      <c r="E251" s="14"/>
      <c r="F251" s="14"/>
      <c r="G251" s="14"/>
      <c r="H251" s="14"/>
    </row>
    <row r="252" spans="2:15" ht="15">
      <c r="B252"/>
      <c r="C252" s="2"/>
      <c r="D252" s="58"/>
      <c r="E252" s="58"/>
      <c r="F252" s="58"/>
      <c r="G252" s="58"/>
      <c r="H252" s="58"/>
    </row>
    <row r="253" spans="2:15" ht="15">
      <c r="B253"/>
      <c r="C253"/>
      <c r="D253"/>
      <c r="E253"/>
      <c r="F253"/>
    </row>
    <row r="254" spans="2:15" ht="15.75" thickBot="1">
      <c r="B254" s="102" t="s">
        <v>141</v>
      </c>
      <c r="C254" s="2"/>
      <c r="D254" s="52" t="s">
        <v>9</v>
      </c>
      <c r="E254" s="52" t="s">
        <v>10</v>
      </c>
      <c r="F254" s="52" t="s">
        <v>11</v>
      </c>
      <c r="G254" s="52" t="s">
        <v>12</v>
      </c>
      <c r="H254" s="52" t="s">
        <v>13</v>
      </c>
      <c r="J254" s="87"/>
      <c r="K254" s="87"/>
      <c r="L254" s="87"/>
      <c r="M254" s="87"/>
      <c r="N254" s="87"/>
      <c r="O254" s="87"/>
    </row>
    <row r="255" spans="2:15" ht="15">
      <c r="B255" s="90" t="s">
        <v>21</v>
      </c>
      <c r="C255" s="1"/>
      <c r="D255" s="26">
        <f>D246*I220*D228</f>
        <v>340000000</v>
      </c>
      <c r="E255" s="26">
        <f>E246*E228*I220</f>
        <v>0</v>
      </c>
      <c r="F255" s="26">
        <f>F246*I220*F228</f>
        <v>0</v>
      </c>
      <c r="G255" s="26">
        <f>G246*I220*G228</f>
        <v>110500000</v>
      </c>
      <c r="H255" s="26">
        <f>H246*H228*I220</f>
        <v>0</v>
      </c>
      <c r="J255" s="87"/>
      <c r="K255" s="87"/>
      <c r="L255" s="87"/>
      <c r="M255" s="87"/>
      <c r="N255" s="87"/>
      <c r="O255" s="87"/>
    </row>
    <row r="256" spans="2:15" ht="15">
      <c r="B256" s="91" t="s">
        <v>22</v>
      </c>
      <c r="C256" s="2"/>
      <c r="D256" s="26">
        <f>D247*I221*D229</f>
        <v>566666666.66666663</v>
      </c>
      <c r="E256" s="26">
        <f>E247*E229*I221</f>
        <v>0</v>
      </c>
      <c r="F256" s="26">
        <f>F247*I221*F229</f>
        <v>0</v>
      </c>
      <c r="G256" s="26">
        <f>G247*I221*G229</f>
        <v>0</v>
      </c>
      <c r="H256" s="26">
        <f>H247*H229*I221</f>
        <v>198333333.33333331</v>
      </c>
      <c r="J256" s="87"/>
      <c r="K256" s="87"/>
      <c r="L256" s="87"/>
      <c r="M256" s="87"/>
      <c r="N256" s="87"/>
      <c r="O256" s="87"/>
    </row>
    <row r="257" spans="2:15" ht="15">
      <c r="B257" s="91" t="s">
        <v>23</v>
      </c>
      <c r="C257" s="2"/>
      <c r="D257" s="26">
        <f>D248*I222*D230</f>
        <v>294666666.66666669</v>
      </c>
      <c r="E257" s="26">
        <f>E248*E230*I222</f>
        <v>0</v>
      </c>
      <c r="F257" s="26">
        <f>F248*I222*F230</f>
        <v>88400000</v>
      </c>
      <c r="G257" s="26">
        <f>G248*I222*G230</f>
        <v>0</v>
      </c>
      <c r="H257" s="26">
        <f>H248*H230*I222</f>
        <v>0</v>
      </c>
      <c r="J257" s="87"/>
      <c r="K257" s="87"/>
      <c r="L257" s="87"/>
      <c r="M257" s="87"/>
      <c r="N257" s="87"/>
      <c r="O257" s="87"/>
    </row>
    <row r="258" spans="2:15" ht="15">
      <c r="B258" s="91" t="s">
        <v>24</v>
      </c>
      <c r="C258" s="2"/>
      <c r="D258" s="26">
        <f>D249*I223*D231</f>
        <v>510000000</v>
      </c>
      <c r="E258" s="26">
        <f>E249*E231*I223</f>
        <v>0</v>
      </c>
      <c r="F258" s="26">
        <f>F249*I223*F231</f>
        <v>0</v>
      </c>
      <c r="G258" s="26">
        <f>G249*I223*G231</f>
        <v>0</v>
      </c>
      <c r="H258" s="26">
        <f>H249*H231*I223</f>
        <v>0</v>
      </c>
      <c r="J258" s="87"/>
      <c r="K258" s="87"/>
      <c r="L258" s="87"/>
      <c r="M258" s="87"/>
      <c r="N258" s="87"/>
      <c r="O258" s="87"/>
    </row>
    <row r="259" spans="2:15" ht="15">
      <c r="B259" s="91" t="s">
        <v>25</v>
      </c>
      <c r="C259" s="2"/>
      <c r="D259" s="26">
        <f>D250*I224*D232</f>
        <v>204000000</v>
      </c>
      <c r="E259" s="26">
        <f>E250*E232*I224</f>
        <v>56100000</v>
      </c>
      <c r="F259" s="26">
        <f>F250*I224*F232</f>
        <v>0</v>
      </c>
      <c r="G259" s="26">
        <f>G250*I224*G232</f>
        <v>0</v>
      </c>
      <c r="H259" s="26">
        <f>H250*H232*I224</f>
        <v>0</v>
      </c>
      <c r="J259" s="87"/>
      <c r="K259" s="87"/>
      <c r="L259" s="87"/>
      <c r="M259" s="87"/>
      <c r="N259" s="87"/>
      <c r="O259" s="87"/>
    </row>
    <row r="260" spans="2:15" ht="15.75" thickBot="1">
      <c r="B260" s="92" t="s">
        <v>43</v>
      </c>
      <c r="C260" s="2"/>
      <c r="D260" s="70">
        <f>D251*D233*I225</f>
        <v>238000000</v>
      </c>
      <c r="E260" s="70">
        <f>E251*E233*J225</f>
        <v>0</v>
      </c>
      <c r="F260" s="70">
        <f>F251*F233*D233</f>
        <v>0</v>
      </c>
      <c r="G260" s="70">
        <f>G251*G233*E233</f>
        <v>0</v>
      </c>
      <c r="H260" s="70">
        <f>H251*H233*F233</f>
        <v>0</v>
      </c>
      <c r="J260" s="87"/>
      <c r="K260" s="87"/>
      <c r="L260" s="87"/>
      <c r="M260" s="87"/>
      <c r="N260" s="87"/>
      <c r="O260" s="87"/>
    </row>
    <row r="261" spans="2:15" ht="15.75" thickBot="1">
      <c r="B261" s="144" t="s">
        <v>51</v>
      </c>
      <c r="C261" s="3"/>
      <c r="D261" s="145">
        <f>SUM(D255:D260)</f>
        <v>2153333333.333333</v>
      </c>
      <c r="E261" s="101">
        <f>SUM(E255:E260)</f>
        <v>56100000</v>
      </c>
      <c r="F261" s="101">
        <f>SUM(F255:F260)</f>
        <v>88400000</v>
      </c>
      <c r="G261" s="101">
        <f>SUM(G255:G260)</f>
        <v>110500000</v>
      </c>
      <c r="H261" s="146">
        <f>SUM(H255:H259)</f>
        <v>198333333.33333331</v>
      </c>
      <c r="I261" s="147">
        <f>SUM(D261:H261)</f>
        <v>2606666666.6666665</v>
      </c>
      <c r="J261" s="87"/>
      <c r="K261" s="87"/>
      <c r="L261" s="87"/>
      <c r="M261" s="87"/>
      <c r="N261" s="87"/>
      <c r="O261" s="87"/>
    </row>
    <row r="262" spans="2:15" ht="15">
      <c r="B262"/>
      <c r="C262"/>
      <c r="D262"/>
      <c r="E262"/>
      <c r="F262"/>
      <c r="I262" s="56" t="s">
        <v>52</v>
      </c>
      <c r="J262" s="87"/>
      <c r="K262" s="87"/>
      <c r="L262" s="87"/>
      <c r="M262" s="87"/>
      <c r="N262" s="87"/>
      <c r="O262" s="87"/>
    </row>
    <row r="263" spans="2:15" ht="15">
      <c r="B263"/>
      <c r="C263"/>
      <c r="D263"/>
      <c r="E263"/>
      <c r="F263"/>
      <c r="G263"/>
      <c r="H263"/>
      <c r="I263"/>
    </row>
    <row r="264" spans="2:15">
      <c r="B264" s="13" t="s">
        <v>50</v>
      </c>
    </row>
    <row r="265" spans="2:15" ht="13.5" thickBot="1">
      <c r="D265" s="98" t="s">
        <v>9</v>
      </c>
      <c r="E265" s="98" t="s">
        <v>10</v>
      </c>
      <c r="F265" s="98" t="s">
        <v>11</v>
      </c>
      <c r="G265" s="98" t="s">
        <v>12</v>
      </c>
      <c r="H265" s="98" t="s">
        <v>13</v>
      </c>
    </row>
    <row r="266" spans="2:15">
      <c r="B266" s="90" t="s">
        <v>21</v>
      </c>
      <c r="C266" s="76"/>
      <c r="D266" s="26">
        <f>E220*D228</f>
        <v>600000000</v>
      </c>
      <c r="E266" s="99">
        <f>$E$220*E228</f>
        <v>0</v>
      </c>
      <c r="F266" s="99">
        <f>$E220*F228</f>
        <v>0</v>
      </c>
      <c r="G266" s="99">
        <f>$E220*G228</f>
        <v>150000000</v>
      </c>
      <c r="H266" s="99">
        <f>$E220*H228</f>
        <v>0</v>
      </c>
    </row>
    <row r="267" spans="2:15">
      <c r="B267" s="91" t="s">
        <v>22</v>
      </c>
      <c r="C267" s="23"/>
      <c r="D267" s="26">
        <f>E221*D229</f>
        <v>1000000000</v>
      </c>
      <c r="E267" s="99">
        <f>E221*E229</f>
        <v>0</v>
      </c>
      <c r="F267" s="99">
        <f>$E221*F229</f>
        <v>0</v>
      </c>
      <c r="G267" s="99">
        <f>$E221*G229</f>
        <v>0</v>
      </c>
      <c r="H267" s="99">
        <f>$E221*H229</f>
        <v>250000000</v>
      </c>
    </row>
    <row r="268" spans="2:15">
      <c r="B268" s="91" t="s">
        <v>23</v>
      </c>
      <c r="C268" s="23"/>
      <c r="D268" s="26">
        <f>E222*D230</f>
        <v>520000000</v>
      </c>
      <c r="E268" s="99">
        <f>E222*E230</f>
        <v>0</v>
      </c>
      <c r="F268" s="99">
        <f>$E222*F230</f>
        <v>130000000</v>
      </c>
      <c r="G268" s="99">
        <f>$E222*G230</f>
        <v>0</v>
      </c>
      <c r="H268" s="99">
        <f>$E222*H230</f>
        <v>0</v>
      </c>
    </row>
    <row r="269" spans="2:15">
      <c r="B269" s="91" t="s">
        <v>24</v>
      </c>
      <c r="C269" s="23"/>
      <c r="D269" s="26">
        <f>E223*D231</f>
        <v>900000000</v>
      </c>
      <c r="E269" s="99">
        <f>E223*E231</f>
        <v>0</v>
      </c>
      <c r="F269" s="99">
        <f>$E223*F231</f>
        <v>0</v>
      </c>
      <c r="G269" s="99">
        <f>$E223*G231</f>
        <v>0</v>
      </c>
      <c r="H269" s="99">
        <f>$E223*H231</f>
        <v>0</v>
      </c>
    </row>
    <row r="270" spans="2:15">
      <c r="B270" s="91" t="s">
        <v>25</v>
      </c>
      <c r="C270" s="23"/>
      <c r="D270" s="26">
        <f>E224*D232</f>
        <v>360000000</v>
      </c>
      <c r="E270" s="99">
        <f>E224*E232</f>
        <v>90000000</v>
      </c>
      <c r="F270" s="99">
        <f>$E224*F232</f>
        <v>0</v>
      </c>
      <c r="G270" s="99">
        <f>$E224*G232</f>
        <v>0</v>
      </c>
      <c r="H270" s="99">
        <f>$E224*H232</f>
        <v>0</v>
      </c>
    </row>
    <row r="271" spans="2:15" ht="13.5" thickBot="1">
      <c r="B271" s="97" t="s">
        <v>43</v>
      </c>
      <c r="C271" s="23"/>
      <c r="D271" s="26">
        <f>E225*D233</f>
        <v>350000000</v>
      </c>
      <c r="E271" s="99">
        <f>E225*E233</f>
        <v>0</v>
      </c>
      <c r="F271" s="99">
        <f>$E225*F233</f>
        <v>0</v>
      </c>
      <c r="G271" s="99">
        <f>$E225*G233</f>
        <v>0</v>
      </c>
      <c r="H271" s="99">
        <f>$E225*H233</f>
        <v>0</v>
      </c>
    </row>
    <row r="272" spans="2:15" ht="13.5" thickBot="1">
      <c r="C272" s="100" t="s">
        <v>51</v>
      </c>
      <c r="D272" s="148">
        <f>SUM(D266:D271)</f>
        <v>3730000000</v>
      </c>
      <c r="E272" s="101">
        <f t="shared" ref="E272:H272" si="39">SUM(E266:E271)</f>
        <v>90000000</v>
      </c>
      <c r="F272" s="101">
        <f t="shared" si="39"/>
        <v>130000000</v>
      </c>
      <c r="G272" s="101">
        <f t="shared" si="39"/>
        <v>150000000</v>
      </c>
      <c r="H272" s="101">
        <f t="shared" si="39"/>
        <v>250000000</v>
      </c>
    </row>
    <row r="273" spans="2:9">
      <c r="D273" s="56" t="s">
        <v>48</v>
      </c>
    </row>
    <row r="275" spans="2:9">
      <c r="B275" s="13" t="s">
        <v>143</v>
      </c>
    </row>
    <row r="276" spans="2:9" ht="13.5" thickBot="1">
      <c r="D276" s="98" t="s">
        <v>9</v>
      </c>
      <c r="E276" s="98" t="s">
        <v>10</v>
      </c>
      <c r="F276" s="98" t="s">
        <v>11</v>
      </c>
      <c r="G276" s="98" t="s">
        <v>12</v>
      </c>
      <c r="H276" s="98" t="s">
        <v>13</v>
      </c>
    </row>
    <row r="277" spans="2:9">
      <c r="B277" s="90" t="s">
        <v>21</v>
      </c>
      <c r="C277" s="76"/>
      <c r="D277" s="26">
        <f>D266*($H$218/100)</f>
        <v>90000000</v>
      </c>
      <c r="E277" s="26">
        <f>E266*($H$218/100)</f>
        <v>0</v>
      </c>
      <c r="F277" s="26">
        <f>F266*($H$218/100)</f>
        <v>0</v>
      </c>
      <c r="G277" s="26">
        <f>G266*($H$218/100)</f>
        <v>22500000</v>
      </c>
      <c r="H277" s="26">
        <f>H266*($H$218/100)</f>
        <v>0</v>
      </c>
    </row>
    <row r="278" spans="2:9">
      <c r="B278" s="91" t="s">
        <v>22</v>
      </c>
      <c r="C278" s="23"/>
      <c r="D278" s="26">
        <f>D267*($H$218/100)</f>
        <v>150000000</v>
      </c>
      <c r="E278" s="26">
        <f>E267*($H$218/100)</f>
        <v>0</v>
      </c>
      <c r="F278" s="26">
        <f>F267*($H$218/100)</f>
        <v>0</v>
      </c>
      <c r="G278" s="26">
        <f>G267*($H$218/100)</f>
        <v>0</v>
      </c>
      <c r="H278" s="26">
        <f>H267*($H$218/100)</f>
        <v>37500000</v>
      </c>
    </row>
    <row r="279" spans="2:9">
      <c r="B279" s="91" t="s">
        <v>23</v>
      </c>
      <c r="C279" s="23"/>
      <c r="D279" s="26">
        <f>D268*($H$218/100)</f>
        <v>78000000</v>
      </c>
      <c r="E279" s="26">
        <f>E268*($H$218/100)</f>
        <v>0</v>
      </c>
      <c r="F279" s="26">
        <f>F268*($H$218/100)</f>
        <v>19500000</v>
      </c>
      <c r="G279" s="26">
        <f>G268*($H$218/100)</f>
        <v>0</v>
      </c>
      <c r="H279" s="26">
        <f>H268*($H$218/100)</f>
        <v>0</v>
      </c>
    </row>
    <row r="280" spans="2:9">
      <c r="B280" s="91" t="s">
        <v>24</v>
      </c>
      <c r="C280" s="23"/>
      <c r="D280" s="26">
        <f>D269*($H$218/100)</f>
        <v>135000000</v>
      </c>
      <c r="E280" s="26">
        <f>E269*($H$218/100)</f>
        <v>0</v>
      </c>
      <c r="F280" s="26">
        <f>F269*($H$218/100)</f>
        <v>0</v>
      </c>
      <c r="G280" s="26">
        <f>G269*($H$218/100)</f>
        <v>0</v>
      </c>
      <c r="H280" s="26">
        <f>H269*($H$218/100)</f>
        <v>0</v>
      </c>
    </row>
    <row r="281" spans="2:9">
      <c r="B281" s="91" t="s">
        <v>25</v>
      </c>
      <c r="C281" s="23"/>
      <c r="D281" s="26">
        <f>D270*($H$218/100)</f>
        <v>54000000</v>
      </c>
      <c r="E281" s="26">
        <f>E270*($H$218/100)</f>
        <v>13500000</v>
      </c>
      <c r="F281" s="26">
        <f>F270*($H$218/100)</f>
        <v>0</v>
      </c>
      <c r="G281" s="26">
        <f>G270*($H$218/100)</f>
        <v>0</v>
      </c>
      <c r="H281" s="26">
        <f>H270*($H$218/100)</f>
        <v>0</v>
      </c>
    </row>
    <row r="282" spans="2:9" ht="13.5" thickBot="1">
      <c r="B282" s="97" t="s">
        <v>43</v>
      </c>
      <c r="C282" s="23"/>
      <c r="D282" s="26">
        <f>D271*($H$218/100)</f>
        <v>52500000</v>
      </c>
      <c r="E282" s="26">
        <f>E271*($H$218/100)</f>
        <v>0</v>
      </c>
      <c r="F282" s="26">
        <f>F271*($H$218/100)</f>
        <v>0</v>
      </c>
      <c r="G282" s="26">
        <f>G271*($H$218/100)</f>
        <v>0</v>
      </c>
      <c r="H282" s="26">
        <f>H271*($H$218/100)</f>
        <v>0</v>
      </c>
    </row>
    <row r="283" spans="2:9" ht="13.5" thickBot="1">
      <c r="C283" s="100" t="s">
        <v>51</v>
      </c>
      <c r="D283" s="101">
        <f>SUM(D277:D282)</f>
        <v>559500000</v>
      </c>
      <c r="E283" s="101">
        <f t="shared" ref="E283:H283" si="40">SUM(E277:E282)</f>
        <v>13500000</v>
      </c>
      <c r="F283" s="101">
        <f t="shared" si="40"/>
        <v>19500000</v>
      </c>
      <c r="G283" s="101">
        <f t="shared" si="40"/>
        <v>22500000</v>
      </c>
      <c r="H283" s="149">
        <f t="shared" si="40"/>
        <v>37500000</v>
      </c>
      <c r="I283" s="147">
        <f>SUM(D283:H283)</f>
        <v>652500000</v>
      </c>
    </row>
    <row r="284" spans="2:9">
      <c r="I284" s="13" t="s">
        <v>142</v>
      </c>
    </row>
    <row r="286" spans="2:9" ht="13.5" thickBot="1">
      <c r="B286" s="13" t="s">
        <v>112</v>
      </c>
    </row>
    <row r="287" spans="2:9">
      <c r="B287" s="65" t="s">
        <v>113</v>
      </c>
      <c r="C287" s="76"/>
      <c r="D287" s="14" t="s">
        <v>114</v>
      </c>
    </row>
    <row r="288" spans="2:9">
      <c r="B288" s="67" t="s">
        <v>115</v>
      </c>
      <c r="C288" s="23"/>
      <c r="D288" s="26">
        <f>C56</f>
        <v>14808000000</v>
      </c>
    </row>
    <row r="289" spans="2:14">
      <c r="B289" s="67" t="s">
        <v>116</v>
      </c>
      <c r="C289" s="23"/>
      <c r="D289" s="14">
        <v>30</v>
      </c>
    </row>
    <row r="290" spans="2:14">
      <c r="B290" s="67" t="s">
        <v>117</v>
      </c>
      <c r="C290" s="23"/>
      <c r="D290" s="26">
        <f>SUM(D288/D289)</f>
        <v>493600000</v>
      </c>
    </row>
    <row r="291" spans="2:14" ht="13.5" thickBot="1">
      <c r="B291" s="157" t="s">
        <v>118</v>
      </c>
      <c r="C291" s="139"/>
      <c r="D291" s="14">
        <v>3</v>
      </c>
    </row>
    <row r="293" spans="2:14" ht="13.5" thickBot="1">
      <c r="B293" s="13" t="s">
        <v>15</v>
      </c>
    </row>
    <row r="294" spans="2:14">
      <c r="C294" s="10" t="s">
        <v>119</v>
      </c>
      <c r="D294" s="11" t="s">
        <v>120</v>
      </c>
      <c r="E294" s="11" t="s">
        <v>121</v>
      </c>
      <c r="F294" s="11" t="s">
        <v>122</v>
      </c>
      <c r="G294" s="11" t="s">
        <v>123</v>
      </c>
      <c r="H294" s="11" t="s">
        <v>124</v>
      </c>
      <c r="I294" s="11" t="s">
        <v>125</v>
      </c>
      <c r="J294" s="11" t="s">
        <v>126</v>
      </c>
      <c r="K294" s="11" t="s">
        <v>127</v>
      </c>
      <c r="L294" s="11" t="s">
        <v>128</v>
      </c>
      <c r="M294" s="11" t="s">
        <v>129</v>
      </c>
      <c r="N294" s="12" t="s">
        <v>130</v>
      </c>
    </row>
    <row r="295" spans="2:14">
      <c r="C295" s="26" t="s">
        <v>131</v>
      </c>
      <c r="D295" s="26">
        <f>D290</f>
        <v>493600000</v>
      </c>
      <c r="E295" s="26">
        <f>D290</f>
        <v>493600000</v>
      </c>
      <c r="F295" s="26">
        <f>D290</f>
        <v>493600000</v>
      </c>
      <c r="G295" s="26"/>
      <c r="H295" s="26"/>
      <c r="I295" s="26"/>
      <c r="J295" s="26"/>
      <c r="K295" s="26"/>
      <c r="L295" s="26"/>
      <c r="M295" s="26"/>
      <c r="N295" s="26"/>
    </row>
    <row r="296" spans="2:14">
      <c r="C296" s="26"/>
      <c r="D296" s="26" t="s">
        <v>131</v>
      </c>
      <c r="E296" s="26">
        <f>D290</f>
        <v>493600000</v>
      </c>
      <c r="F296" s="26">
        <f>D290</f>
        <v>493600000</v>
      </c>
      <c r="G296" s="26">
        <f>D290</f>
        <v>493600000</v>
      </c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/>
      <c r="E297" s="26" t="s">
        <v>131</v>
      </c>
      <c r="F297" s="26">
        <f>D290</f>
        <v>493600000</v>
      </c>
      <c r="G297" s="26">
        <f>D290</f>
        <v>493600000</v>
      </c>
      <c r="H297" s="26">
        <f>D290</f>
        <v>493600000</v>
      </c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/>
      <c r="F298" s="26" t="s">
        <v>131</v>
      </c>
      <c r="G298" s="26">
        <f>D290</f>
        <v>493600000</v>
      </c>
      <c r="H298" s="26">
        <f>D290</f>
        <v>493600000</v>
      </c>
      <c r="I298" s="26">
        <f>D290</f>
        <v>493600000</v>
      </c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/>
      <c r="G299" s="26" t="s">
        <v>131</v>
      </c>
      <c r="H299" s="26">
        <f>D290</f>
        <v>493600000</v>
      </c>
      <c r="I299" s="26">
        <f>D290</f>
        <v>493600000</v>
      </c>
      <c r="J299" s="26">
        <f>D290</f>
        <v>493600000</v>
      </c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/>
      <c r="H300" s="26" t="s">
        <v>131</v>
      </c>
      <c r="I300" s="26">
        <f>D290</f>
        <v>493600000</v>
      </c>
      <c r="J300" s="26">
        <f>D290</f>
        <v>493600000</v>
      </c>
      <c r="K300" s="26">
        <f>D290</f>
        <v>493600000</v>
      </c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/>
      <c r="I301" s="26" t="s">
        <v>131</v>
      </c>
      <c r="J301" s="26">
        <f>D290</f>
        <v>493600000</v>
      </c>
      <c r="K301" s="26">
        <f>D290</f>
        <v>493600000</v>
      </c>
      <c r="L301" s="26">
        <f>D290</f>
        <v>493600000</v>
      </c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/>
      <c r="J302" s="26" t="s">
        <v>131</v>
      </c>
      <c r="K302" s="26">
        <f>D290</f>
        <v>493600000</v>
      </c>
      <c r="L302" s="26">
        <f>D290</f>
        <v>493600000</v>
      </c>
      <c r="M302" s="26">
        <f>D290</f>
        <v>493600000</v>
      </c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/>
      <c r="K303" s="26" t="s">
        <v>131</v>
      </c>
      <c r="L303" s="26">
        <f>D290</f>
        <v>493600000</v>
      </c>
      <c r="M303" s="26">
        <f>D290</f>
        <v>493600000</v>
      </c>
      <c r="N303" s="26">
        <f>D290</f>
        <v>493600000</v>
      </c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/>
      <c r="L304" s="26" t="s">
        <v>131</v>
      </c>
      <c r="M304" s="26">
        <f>D290</f>
        <v>493600000</v>
      </c>
      <c r="N304" s="26">
        <f>D290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 t="s">
        <v>131</v>
      </c>
      <c r="N305" s="26">
        <f>D290</f>
        <v>493600000</v>
      </c>
    </row>
    <row r="306" spans="2:14" ht="13.5" thickBot="1"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 t="s">
        <v>131</v>
      </c>
    </row>
    <row r="307" spans="2:14" ht="13.5" thickBot="1">
      <c r="C307" s="158">
        <f>SUM(C295:C306)</f>
        <v>0</v>
      </c>
      <c r="D307" s="148">
        <f t="shared" ref="D307:N307" si="41">SUM(D295:D306)</f>
        <v>493600000</v>
      </c>
      <c r="E307" s="148">
        <f t="shared" si="41"/>
        <v>987200000</v>
      </c>
      <c r="F307" s="148">
        <f t="shared" si="41"/>
        <v>1480800000</v>
      </c>
      <c r="G307" s="148">
        <f t="shared" si="41"/>
        <v>1480800000</v>
      </c>
      <c r="H307" s="148">
        <f t="shared" si="41"/>
        <v>1480800000</v>
      </c>
      <c r="I307" s="148">
        <f t="shared" si="41"/>
        <v>1480800000</v>
      </c>
      <c r="J307" s="148">
        <f t="shared" si="41"/>
        <v>1480800000</v>
      </c>
      <c r="K307" s="148">
        <f t="shared" si="41"/>
        <v>1480800000</v>
      </c>
      <c r="L307" s="148">
        <f t="shared" si="41"/>
        <v>1480800000</v>
      </c>
      <c r="M307" s="148">
        <f t="shared" si="41"/>
        <v>1480800000</v>
      </c>
      <c r="N307" s="155">
        <f t="shared" si="41"/>
        <v>1480800000</v>
      </c>
    </row>
    <row r="308" spans="2:14" ht="13.5" thickBot="1"/>
    <row r="309" spans="2:14">
      <c r="B309" s="159" t="s">
        <v>145</v>
      </c>
      <c r="C309" s="106">
        <f>E11</f>
        <v>-1738064323.6499999</v>
      </c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 spans="2:14">
      <c r="B310" s="160" t="s">
        <v>144</v>
      </c>
      <c r="C310" s="106">
        <v>12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 ht="13.5" thickBot="1">
      <c r="B311" s="161" t="s">
        <v>146</v>
      </c>
      <c r="C311" s="106">
        <f>C309/C310</f>
        <v>-144838693.63749999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>
      <c r="B313" s="65" t="s">
        <v>132</v>
      </c>
      <c r="C313" s="26">
        <f>C311</f>
        <v>-144838693.63749999</v>
      </c>
      <c r="D313" s="26">
        <f>C311</f>
        <v>-144838693.63749999</v>
      </c>
      <c r="E313" s="26">
        <f>C311</f>
        <v>-144838693.63749999</v>
      </c>
      <c r="F313" s="26">
        <f>C311</f>
        <v>-144838693.63749999</v>
      </c>
      <c r="G313" s="26">
        <f>C311</f>
        <v>-144838693.63749999</v>
      </c>
      <c r="H313" s="26">
        <f>C311</f>
        <v>-144838693.63749999</v>
      </c>
      <c r="I313" s="26">
        <f>C311</f>
        <v>-144838693.63749999</v>
      </c>
      <c r="J313" s="26">
        <f>C311</f>
        <v>-144838693.63749999</v>
      </c>
      <c r="K313" s="26">
        <f>C311</f>
        <v>-144838693.63749999</v>
      </c>
      <c r="L313" s="26">
        <f>C311</f>
        <v>-144838693.63749999</v>
      </c>
      <c r="M313" s="26">
        <f>C311</f>
        <v>-144838693.63749999</v>
      </c>
      <c r="N313" s="26">
        <f>C311</f>
        <v>-144838693.63749999</v>
      </c>
    </row>
    <row r="314" spans="2:14" ht="13.5" thickBot="1">
      <c r="B314" s="157" t="s">
        <v>133</v>
      </c>
      <c r="C314" s="54">
        <f t="shared" ref="C314:N314" si="42">C307+C313</f>
        <v>-144838693.63749999</v>
      </c>
      <c r="D314" s="26">
        <f t="shared" si="42"/>
        <v>348761306.36250001</v>
      </c>
      <c r="E314" s="26">
        <f t="shared" si="42"/>
        <v>842361306.36249995</v>
      </c>
      <c r="F314" s="26">
        <f t="shared" si="42"/>
        <v>1335961306.3625</v>
      </c>
      <c r="G314" s="26">
        <f t="shared" si="42"/>
        <v>1335961306.3625</v>
      </c>
      <c r="H314" s="26">
        <f t="shared" si="42"/>
        <v>1335961306.3625</v>
      </c>
      <c r="I314" s="26">
        <f t="shared" si="42"/>
        <v>1335961306.3625</v>
      </c>
      <c r="J314" s="26">
        <f t="shared" si="42"/>
        <v>1335961306.3625</v>
      </c>
      <c r="K314" s="26">
        <f t="shared" si="42"/>
        <v>1335961306.3625</v>
      </c>
      <c r="L314" s="26">
        <f t="shared" si="42"/>
        <v>1335961306.3625</v>
      </c>
      <c r="M314" s="26">
        <f t="shared" si="42"/>
        <v>1335961306.3625</v>
      </c>
      <c r="N314" s="26">
        <f t="shared" si="42"/>
        <v>1335961306.3625</v>
      </c>
    </row>
    <row r="315" spans="2:14" ht="13.5" thickBot="1"/>
    <row r="316" spans="2:14" ht="13.5" thickBot="1">
      <c r="B316" s="60" t="s">
        <v>112</v>
      </c>
      <c r="C316" s="79"/>
      <c r="D316" s="54">
        <f>MIN(C314:N314)</f>
        <v>-144838693.63749999</v>
      </c>
    </row>
    <row r="319" spans="2:14" ht="13.5" thickBot="1">
      <c r="B319" s="13" t="s">
        <v>149</v>
      </c>
    </row>
    <row r="320" spans="2:14">
      <c r="B320" s="184"/>
      <c r="C320" s="185">
        <v>6.2E-2</v>
      </c>
      <c r="D320" s="185" t="s">
        <v>150</v>
      </c>
      <c r="E320" s="185"/>
      <c r="F320" s="186" t="s">
        <v>151</v>
      </c>
    </row>
    <row r="321" spans="2:6">
      <c r="B321" s="189" t="s">
        <v>152</v>
      </c>
      <c r="C321" s="190" t="s">
        <v>153</v>
      </c>
      <c r="D321" s="190" t="s">
        <v>154</v>
      </c>
      <c r="E321" s="190" t="s">
        <v>155</v>
      </c>
      <c r="F321" s="191" t="s">
        <v>156</v>
      </c>
    </row>
    <row r="322" spans="2:6">
      <c r="B322" s="14">
        <v>0</v>
      </c>
      <c r="C322" s="14"/>
      <c r="D322" s="14"/>
      <c r="E322" s="14"/>
      <c r="F322" s="26">
        <f>D25</f>
        <v>2611000000</v>
      </c>
    </row>
    <row r="323" spans="2:6">
      <c r="B323" s="14">
        <v>1</v>
      </c>
      <c r="C323" s="26">
        <f>F322*$C$320</f>
        <v>161882000</v>
      </c>
      <c r="D323" s="26">
        <f>$C$331</f>
        <v>623218240.45198488</v>
      </c>
      <c r="E323" s="26">
        <f>D323-C323</f>
        <v>461336240.45198488</v>
      </c>
      <c r="F323" s="26">
        <f>F322-E323</f>
        <v>2149663759.5480151</v>
      </c>
    </row>
    <row r="324" spans="2:6">
      <c r="B324" s="14">
        <v>2</v>
      </c>
      <c r="C324" s="26">
        <f t="shared" ref="C324:C327" si="43">F323*$C$320</f>
        <v>133279153.09197694</v>
      </c>
      <c r="D324" s="26">
        <f>$C$331</f>
        <v>623218240.45198488</v>
      </c>
      <c r="E324" s="26">
        <f t="shared" ref="E324:E327" si="44">D324-C324</f>
        <v>489939087.36000794</v>
      </c>
      <c r="F324" s="26">
        <f t="shared" ref="F324:F327" si="45">F323-E324</f>
        <v>1659724672.1880071</v>
      </c>
    </row>
    <row r="325" spans="2:6">
      <c r="B325" s="14">
        <v>3</v>
      </c>
      <c r="C325" s="26">
        <f t="shared" si="43"/>
        <v>102902929.67565644</v>
      </c>
      <c r="D325" s="26">
        <f>$C$331</f>
        <v>623218240.45198488</v>
      </c>
      <c r="E325" s="26">
        <f t="shared" si="44"/>
        <v>520315310.77632844</v>
      </c>
      <c r="F325" s="26">
        <f t="shared" si="45"/>
        <v>1139409361.4116788</v>
      </c>
    </row>
    <row r="326" spans="2:6">
      <c r="B326" s="14">
        <v>4</v>
      </c>
      <c r="C326" s="26">
        <f t="shared" si="43"/>
        <v>70643380.407524079</v>
      </c>
      <c r="D326" s="26">
        <f>$C$331</f>
        <v>623218240.45198488</v>
      </c>
      <c r="E326" s="26">
        <f t="shared" si="44"/>
        <v>552574860.04446077</v>
      </c>
      <c r="F326" s="26">
        <f t="shared" si="45"/>
        <v>586834501.36721802</v>
      </c>
    </row>
    <row r="327" spans="2:6">
      <c r="B327" s="14">
        <v>5</v>
      </c>
      <c r="C327" s="26">
        <f t="shared" si="43"/>
        <v>36383739.08476752</v>
      </c>
      <c r="D327" s="26">
        <f>$C$331</f>
        <v>623218240.45198488</v>
      </c>
      <c r="E327" s="26">
        <f t="shared" si="44"/>
        <v>586834501.3672173</v>
      </c>
      <c r="F327" s="26">
        <f t="shared" si="45"/>
        <v>0</v>
      </c>
    </row>
    <row r="328" spans="2:6" ht="13.5" thickBot="1">
      <c r="B328" s="187" t="s">
        <v>61</v>
      </c>
      <c r="C328" s="192">
        <f>SUM(C323:C327)</f>
        <v>505091202.25992495</v>
      </c>
      <c r="D328" s="192">
        <f>SUM(D323:D327)</f>
        <v>3116091202.2599244</v>
      </c>
      <c r="E328" s="192">
        <f>SUM(E323:E327)</f>
        <v>2610999999.999999</v>
      </c>
      <c r="F328" s="188"/>
    </row>
    <row r="330" spans="2:6" ht="13.5" thickBot="1"/>
    <row r="331" spans="2:6" ht="13.5" thickBot="1">
      <c r="B331" s="88" t="s">
        <v>157</v>
      </c>
      <c r="C331" s="73">
        <f>(D25*C320*((1+C320)^5))/(((1+C320)^5)-1)</f>
        <v>623218240.45198488</v>
      </c>
    </row>
  </sheetData>
  <mergeCells count="31">
    <mergeCell ref="B134:F137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P107:R107"/>
    <mergeCell ref="B98:C98"/>
    <mergeCell ref="D98:F98"/>
    <mergeCell ref="G98:I98"/>
    <mergeCell ref="J98:L98"/>
    <mergeCell ref="M98:O98"/>
    <mergeCell ref="P98:R98"/>
    <mergeCell ref="B107:C107"/>
    <mergeCell ref="D107:F107"/>
    <mergeCell ref="G107:I107"/>
    <mergeCell ref="J107:L107"/>
    <mergeCell ref="M107:O107"/>
    <mergeCell ref="B90:C90"/>
    <mergeCell ref="B1:H1"/>
    <mergeCell ref="B60:C60"/>
    <mergeCell ref="B67:C67"/>
    <mergeCell ref="B74:C74"/>
    <mergeCell ref="B82:C82"/>
  </mergeCell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46"/>
  <sheetViews>
    <sheetView workbookViewId="0">
      <selection activeCell="C300" sqref="C300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8" t="s">
        <v>161</v>
      </c>
      <c r="C1" s="198"/>
      <c r="D1" s="198"/>
      <c r="E1" s="198"/>
      <c r="F1" s="198"/>
      <c r="G1" s="198"/>
      <c r="H1" s="198"/>
    </row>
    <row r="3" spans="2:9">
      <c r="H3" s="13" t="s">
        <v>163</v>
      </c>
      <c r="I3" s="13">
        <v>1.25</v>
      </c>
    </row>
    <row r="4" spans="2:9" ht="13.5" thickBot="1"/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C67</f>
        <v>18510000000</v>
      </c>
      <c r="F6" s="115">
        <f t="shared" ref="F6:I6" si="0">D67</f>
        <v>19300725000</v>
      </c>
      <c r="G6" s="115">
        <f t="shared" si="0"/>
        <v>20127973500</v>
      </c>
      <c r="H6" s="115">
        <f t="shared" si="0"/>
        <v>20993540338.124996</v>
      </c>
      <c r="I6" s="115">
        <f t="shared" si="0"/>
        <v>21899312846.662495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18510000000</v>
      </c>
      <c r="F8" s="117">
        <f>SUM(F6:F7)</f>
        <v>19300725000</v>
      </c>
      <c r="G8" s="117">
        <f>SUM(G6:G7)</f>
        <v>20127973500</v>
      </c>
      <c r="H8" s="117">
        <f>SUM(H6:H7)</f>
        <v>20993540338.124996</v>
      </c>
      <c r="I8" s="118">
        <f>SUM(I6:I7)</f>
        <v>21899312846.662495</v>
      </c>
    </row>
    <row r="9" spans="2:9" ht="13.5" thickBot="1">
      <c r="B9" s="60" t="s">
        <v>95</v>
      </c>
      <c r="C9" s="61"/>
      <c r="D9" s="169"/>
      <c r="E9" s="170">
        <f>-D229</f>
        <v>-324750000</v>
      </c>
      <c r="F9" s="170">
        <f>-E229</f>
        <v>-324750000</v>
      </c>
      <c r="G9" s="170">
        <f>-F229</f>
        <v>-324750000</v>
      </c>
      <c r="H9" s="170">
        <f>-G229</f>
        <v>-324750000</v>
      </c>
      <c r="I9" s="170">
        <f>-H229</f>
        <v>-324750000</v>
      </c>
    </row>
    <row r="10" spans="2:9" ht="13.5" thickBot="1">
      <c r="B10" s="60" t="s">
        <v>109</v>
      </c>
      <c r="C10" s="61"/>
      <c r="D10" s="18"/>
      <c r="E10" s="119">
        <f>-D196</f>
        <v>-496717453.83749998</v>
      </c>
      <c r="F10" s="119">
        <f>-E196</f>
        <v>-481891360.08749998</v>
      </c>
      <c r="G10" s="119">
        <f>-F196</f>
        <v>-466380450.71249998</v>
      </c>
      <c r="H10" s="119">
        <f>-G196</f>
        <v>-450151072.49765629</v>
      </c>
      <c r="I10" s="119">
        <f>-H196</f>
        <v>-433167837.96257818</v>
      </c>
    </row>
    <row r="11" spans="2:9" ht="13.5" thickBot="1">
      <c r="B11" s="60" t="s">
        <v>110</v>
      </c>
      <c r="C11" s="61"/>
      <c r="D11" s="19"/>
      <c r="E11" s="120">
        <f>-D180</f>
        <v>-829169815.3499999</v>
      </c>
      <c r="F11" s="120">
        <f t="shared" ref="F11:I11" si="1">-E180</f>
        <v>-734282815.35000014</v>
      </c>
      <c r="G11" s="120">
        <f t="shared" si="1"/>
        <v>-635012995.35000014</v>
      </c>
      <c r="H11" s="120">
        <f t="shared" si="1"/>
        <v>-531144974.77500039</v>
      </c>
      <c r="I11" s="120">
        <f t="shared" si="1"/>
        <v>-422452273.75050044</v>
      </c>
    </row>
    <row r="12" spans="2:9" ht="13.5" thickBot="1">
      <c r="B12" s="60" t="s">
        <v>111</v>
      </c>
      <c r="C12" s="61"/>
      <c r="D12" s="19"/>
      <c r="E12" s="120">
        <f>-D188</f>
        <v>-832950000</v>
      </c>
      <c r="F12" s="120">
        <f t="shared" ref="F12:I12" si="2">-E188</f>
        <v>-868532624.99999988</v>
      </c>
      <c r="G12" s="120">
        <f t="shared" si="2"/>
        <v>-905758807.49999988</v>
      </c>
      <c r="H12" s="120">
        <f t="shared" si="2"/>
        <v>-944709315.21562481</v>
      </c>
      <c r="I12" s="120">
        <f t="shared" si="2"/>
        <v>-985469078.09981215</v>
      </c>
    </row>
    <row r="13" spans="2:9" ht="13.5" thickBot="1">
      <c r="B13" s="162" t="s">
        <v>96</v>
      </c>
      <c r="C13" s="163"/>
      <c r="D13" s="20"/>
      <c r="E13" s="121">
        <f>SUM(E10:E12)</f>
        <v>-2158837269.1875</v>
      </c>
      <c r="F13" s="121">
        <f>SUM(F10:F12)</f>
        <v>-2084706800.4375</v>
      </c>
      <c r="G13" s="121">
        <f>SUM(G10:G12)</f>
        <v>-2007152253.5625</v>
      </c>
      <c r="H13" s="121">
        <f>SUM(H10:H12)</f>
        <v>-1926005362.4882815</v>
      </c>
      <c r="I13" s="122">
        <f>SUM(I10:I12)</f>
        <v>-1841089189.8128908</v>
      </c>
    </row>
    <row r="14" spans="2:9" ht="13.5" thickBot="1">
      <c r="B14" s="164" t="s">
        <v>97</v>
      </c>
      <c r="C14" s="165"/>
      <c r="D14" s="166"/>
      <c r="E14" s="167">
        <f>SUM(E8+E13)</f>
        <v>16351162730.8125</v>
      </c>
      <c r="F14" s="167">
        <f>SUM(F8+F13)</f>
        <v>17216018199.5625</v>
      </c>
      <c r="G14" s="167">
        <f>SUM(G8+G13)</f>
        <v>18120821246.4375</v>
      </c>
      <c r="H14" s="167">
        <f>SUM(H8+H13)</f>
        <v>19067534975.636715</v>
      </c>
      <c r="I14" s="168">
        <f>SUM(I8+I13)</f>
        <v>20058223656.849606</v>
      </c>
    </row>
    <row r="15" spans="2:9" ht="13.5" thickBot="1">
      <c r="B15" s="60" t="s">
        <v>98</v>
      </c>
      <c r="C15" s="61"/>
      <c r="D15" s="15"/>
      <c r="E15" s="123">
        <f>-D257</f>
        <v>-232616666.66666666</v>
      </c>
      <c r="F15" s="123">
        <f>-E257</f>
        <v>-232616666.66666666</v>
      </c>
      <c r="G15" s="123">
        <f>-F257</f>
        <v>-232616666.66666666</v>
      </c>
      <c r="H15" s="123">
        <f>-G257</f>
        <v>-232616666.66666666</v>
      </c>
      <c r="I15" s="123">
        <f>-H257</f>
        <v>-232616666.66666666</v>
      </c>
    </row>
    <row r="16" spans="2:9" ht="13.5" thickBot="1">
      <c r="B16" s="60" t="s">
        <v>158</v>
      </c>
      <c r="C16" s="66"/>
      <c r="D16" s="21"/>
      <c r="E16" s="126">
        <f>-$C338</f>
        <v>-188790000</v>
      </c>
      <c r="F16" s="126">
        <f>-$C339</f>
        <v>-155432792.47991946</v>
      </c>
      <c r="G16" s="126">
        <f>-$C340</f>
        <v>-120007438.09359397</v>
      </c>
      <c r="H16" s="126">
        <f>-$C341</f>
        <v>-82385711.735316291</v>
      </c>
      <c r="I16" s="126">
        <f>-$C342</f>
        <v>-42431438.34282539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-I276</f>
        <v>-2504666666.6666665</v>
      </c>
    </row>
    <row r="18" spans="2:9" ht="13.5" thickBot="1">
      <c r="B18" s="164" t="s">
        <v>100</v>
      </c>
      <c r="C18" s="171"/>
      <c r="D18" s="172"/>
      <c r="E18" s="173">
        <f>SUM(E14:E17)</f>
        <v>15929756064.145834</v>
      </c>
      <c r="F18" s="173">
        <f>SUM(F14:F17)</f>
        <v>16827968740.415915</v>
      </c>
      <c r="G18" s="173">
        <f>SUM(G14:G17)</f>
        <v>17768197141.677238</v>
      </c>
      <c r="H18" s="173">
        <f>SUM(H14:H17)</f>
        <v>18752532597.23473</v>
      </c>
      <c r="I18" s="174">
        <f>SUM(I14:I17)</f>
        <v>17278508885.173443</v>
      </c>
    </row>
    <row r="19" spans="2:9" ht="13.5" thickBot="1">
      <c r="B19" s="60" t="s">
        <v>101</v>
      </c>
      <c r="C19" s="61"/>
      <c r="D19" s="21"/>
      <c r="E19" s="126">
        <f>-SUM(E18)*0.17</f>
        <v>-2708058530.9047918</v>
      </c>
      <c r="F19" s="126">
        <f>-SUM(F18)*0.17</f>
        <v>-2860754685.8707056</v>
      </c>
      <c r="G19" s="126">
        <f>-SUM(G18)*0.17</f>
        <v>-3020593514.0851307</v>
      </c>
      <c r="H19" s="126">
        <f>-SUM(H18)*0.17</f>
        <v>-3187930541.5299044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13221697533.241043</v>
      </c>
      <c r="F20" s="173">
        <f>SUM(F18:F19)</f>
        <v>13967214054.545208</v>
      </c>
      <c r="G20" s="173">
        <f>SUM(G18:G19)</f>
        <v>14747603627.592108</v>
      </c>
      <c r="H20" s="173">
        <f>SUM(H18:H19)</f>
        <v>15564602055.704826</v>
      </c>
      <c r="I20" s="174">
        <f>SUM(I18:I19)</f>
        <v>17278508885.173443</v>
      </c>
    </row>
    <row r="21" spans="2:9" ht="13.5" thickBot="1">
      <c r="B21" s="60" t="s">
        <v>98</v>
      </c>
      <c r="C21" s="61"/>
      <c r="D21" s="18"/>
      <c r="E21" s="128">
        <f>-SUM(E15)</f>
        <v>232616666.66666666</v>
      </c>
      <c r="F21" s="128">
        <f>-SUM(F15)</f>
        <v>232616666.66666666</v>
      </c>
      <c r="G21" s="128">
        <f>-SUM(G15)</f>
        <v>232616666.66666666</v>
      </c>
      <c r="H21" s="128">
        <f>-SUM(H15)</f>
        <v>232616666.66666666</v>
      </c>
      <c r="I21" s="129">
        <f>-SUM(I15)</f>
        <v>232616666.66666666</v>
      </c>
    </row>
    <row r="22" spans="2:9" ht="13.5" thickBot="1">
      <c r="B22" s="60" t="s">
        <v>159</v>
      </c>
      <c r="C22" s="61"/>
      <c r="D22" s="18"/>
      <c r="E22" s="193">
        <f>-E338</f>
        <v>-538019476.1303308</v>
      </c>
      <c r="F22" s="193">
        <f>-E339</f>
        <v>-571376683.65041137</v>
      </c>
      <c r="G22" s="193">
        <f>-E340</f>
        <v>-606802038.03673685</v>
      </c>
      <c r="H22" s="193">
        <f>-E341</f>
        <v>-644423764.39501452</v>
      </c>
      <c r="I22" s="193">
        <f>-E342</f>
        <v>-684378037.78750539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2504666666.6666665</v>
      </c>
    </row>
    <row r="24" spans="2:9" ht="13.5" thickBot="1">
      <c r="B24" s="60" t="s">
        <v>103</v>
      </c>
      <c r="C24" s="61"/>
      <c r="D24" s="19"/>
      <c r="E24" s="130"/>
      <c r="F24" s="120">
        <f>-E287</f>
        <v>0</v>
      </c>
      <c r="G24" s="120">
        <f t="shared" ref="G24:I24" si="3">-F287</f>
        <v>0</v>
      </c>
      <c r="H24" s="120">
        <f t="shared" si="3"/>
        <v>0</v>
      </c>
      <c r="I24" s="120">
        <f t="shared" si="3"/>
        <v>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I298</f>
        <v>652500000</v>
      </c>
    </row>
    <row r="26" spans="2:9" ht="13.5" thickBot="1">
      <c r="B26" s="60" t="s">
        <v>105</v>
      </c>
      <c r="C26" s="61"/>
      <c r="D26" s="5">
        <f>-D287</f>
        <v>-4350000000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3045000000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D331</f>
        <v>-179903105.765625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-1305000000</v>
      </c>
      <c r="E29" s="178">
        <f>SUM(E20:E28)</f>
        <v>12916294723.777378</v>
      </c>
      <c r="F29" s="178">
        <f>SUM(F20:F28)</f>
        <v>13628454037.561462</v>
      </c>
      <c r="G29" s="178">
        <f>SUM(G20:G28)</f>
        <v>14373418256.222036</v>
      </c>
      <c r="H29" s="178">
        <f>SUM(H20:H28)</f>
        <v>15152794957.976479</v>
      </c>
      <c r="I29" s="179">
        <f>SUM(I20:I28)</f>
        <v>19983914180.719273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52291926053.613152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9.9527416751572044</v>
      </c>
      <c r="D32" s="24"/>
      <c r="H32" s="25"/>
      <c r="I32" s="25"/>
    </row>
    <row r="33" spans="2:9" ht="15.75" thickBot="1">
      <c r="B33" s="195" t="s">
        <v>136</v>
      </c>
      <c r="C33" s="106">
        <f>SUM(E29)/-D29</f>
        <v>9.8975438496378381</v>
      </c>
      <c r="D33" t="s">
        <v>9</v>
      </c>
      <c r="E33" s="25"/>
      <c r="F33" s="25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10.065248210710815</v>
      </c>
      <c r="D34" s="25"/>
      <c r="G34" s="25"/>
      <c r="H34" s="25"/>
      <c r="I34" s="25"/>
    </row>
    <row r="35" spans="2:9">
      <c r="G35" s="25"/>
      <c r="H35" s="25"/>
      <c r="I35" s="25"/>
    </row>
    <row r="36" spans="2:9" ht="13.5" thickBot="1">
      <c r="D36" s="24"/>
      <c r="E36" s="25"/>
      <c r="F36" s="25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G42" s="28"/>
    </row>
    <row r="43" spans="2:9" ht="13.5" thickBot="1">
      <c r="B43" s="28" t="s">
        <v>162</v>
      </c>
      <c r="C43" s="28"/>
      <c r="D43" s="28"/>
      <c r="E43" s="28"/>
      <c r="F43" s="28"/>
      <c r="G43" s="28"/>
    </row>
    <row r="44" spans="2:9">
      <c r="B44" s="35" t="s">
        <v>0</v>
      </c>
      <c r="C44" s="36" t="s">
        <v>9</v>
      </c>
      <c r="D44" s="36" t="s">
        <v>10</v>
      </c>
      <c r="E44" s="36" t="s">
        <v>11</v>
      </c>
      <c r="F44" s="36" t="s">
        <v>12</v>
      </c>
      <c r="G44" s="37" t="s">
        <v>13</v>
      </c>
    </row>
    <row r="45" spans="2:9">
      <c r="B45" s="38" t="s">
        <v>5</v>
      </c>
      <c r="C45" s="39">
        <f>C54*$I$3</f>
        <v>3750000</v>
      </c>
      <c r="D45" s="39">
        <f t="shared" ref="D45:G45" si="4">D54*$I$3</f>
        <v>3881249.9999999995</v>
      </c>
      <c r="E45" s="39">
        <f t="shared" si="4"/>
        <v>4017093.7499999991</v>
      </c>
      <c r="F45" s="39">
        <f t="shared" si="4"/>
        <v>4157692.0312499981</v>
      </c>
      <c r="G45" s="39">
        <f t="shared" si="4"/>
        <v>4303211.2523437478</v>
      </c>
    </row>
    <row r="46" spans="2:9">
      <c r="B46" s="38" t="s">
        <v>6</v>
      </c>
      <c r="C46" s="39">
        <f t="shared" ref="C46:G48" si="5">C55*$I$3</f>
        <v>4500000</v>
      </c>
      <c r="D46" s="39">
        <f t="shared" si="5"/>
        <v>4612499.9999999991</v>
      </c>
      <c r="E46" s="39">
        <f t="shared" si="5"/>
        <v>4727812.4999999991</v>
      </c>
      <c r="F46" s="39">
        <f t="shared" si="5"/>
        <v>4846007.8124999981</v>
      </c>
      <c r="G46" s="39">
        <f t="shared" si="5"/>
        <v>4967158.0078124981</v>
      </c>
    </row>
    <row r="47" spans="2:9">
      <c r="B47" s="38" t="s">
        <v>7</v>
      </c>
      <c r="C47" s="39">
        <f t="shared" si="5"/>
        <v>6750000</v>
      </c>
      <c r="D47" s="39">
        <f t="shared" si="5"/>
        <v>7053750</v>
      </c>
      <c r="E47" s="39">
        <f t="shared" si="5"/>
        <v>7371168.75</v>
      </c>
      <c r="F47" s="39">
        <f t="shared" si="5"/>
        <v>7702871.3437499991</v>
      </c>
      <c r="G47" s="39">
        <f t="shared" si="5"/>
        <v>8049500.5542187486</v>
      </c>
    </row>
    <row r="48" spans="2:9">
      <c r="B48" s="38" t="s">
        <v>8</v>
      </c>
      <c r="C48" s="39">
        <f t="shared" si="5"/>
        <v>4200000</v>
      </c>
      <c r="D48" s="39">
        <f t="shared" si="5"/>
        <v>4452000</v>
      </c>
      <c r="E48" s="39">
        <f t="shared" si="5"/>
        <v>4719120</v>
      </c>
      <c r="F48" s="39">
        <f t="shared" si="5"/>
        <v>5002267.2</v>
      </c>
      <c r="G48" s="39">
        <f t="shared" si="5"/>
        <v>5302403.2320000008</v>
      </c>
    </row>
    <row r="49" spans="2:7" ht="13.5" thickBot="1">
      <c r="B49" s="41" t="s">
        <v>14</v>
      </c>
      <c r="C49" s="42">
        <f>SUM(C45:C48)</f>
        <v>19200000</v>
      </c>
      <c r="D49" s="42">
        <f t="shared" ref="D49:F49" si="6">SUM(D45:D48)</f>
        <v>19999500</v>
      </c>
      <c r="E49" s="42">
        <f t="shared" si="6"/>
        <v>20835195</v>
      </c>
      <c r="F49" s="42">
        <f t="shared" si="6"/>
        <v>21708838.387499996</v>
      </c>
      <c r="G49" s="43">
        <f>SUM(G45:G48)</f>
        <v>22622273.046374995</v>
      </c>
    </row>
    <row r="50" spans="2:7">
      <c r="B50" s="28"/>
      <c r="C50" s="28"/>
      <c r="D50" s="28"/>
      <c r="E50" s="28"/>
      <c r="F50" s="28"/>
      <c r="G50" s="28"/>
    </row>
    <row r="51" spans="2:7">
      <c r="B51" s="28"/>
      <c r="C51" s="28"/>
      <c r="D51" s="28"/>
      <c r="E51" s="28"/>
      <c r="F51" s="28"/>
      <c r="G51" s="28"/>
    </row>
    <row r="52" spans="2:7" ht="13.5" thickBot="1">
      <c r="B52" s="28" t="s">
        <v>17</v>
      </c>
      <c r="C52" s="28"/>
      <c r="D52" s="28"/>
      <c r="E52" s="28"/>
      <c r="F52" s="28"/>
      <c r="G52" s="28"/>
    </row>
    <row r="53" spans="2:7">
      <c r="B53" s="35" t="s">
        <v>0</v>
      </c>
      <c r="C53" s="36" t="s">
        <v>9</v>
      </c>
      <c r="D53" s="36" t="s">
        <v>10</v>
      </c>
      <c r="E53" s="36" t="s">
        <v>11</v>
      </c>
      <c r="F53" s="36" t="s">
        <v>12</v>
      </c>
      <c r="G53" s="37" t="s">
        <v>13</v>
      </c>
    </row>
    <row r="54" spans="2:7">
      <c r="B54" s="38" t="s">
        <v>5</v>
      </c>
      <c r="C54" s="39">
        <f>C38*D38</f>
        <v>3000000</v>
      </c>
      <c r="D54" s="39">
        <f>C54*(1+($E38/100))</f>
        <v>3104999.9999999995</v>
      </c>
      <c r="E54" s="39">
        <f>D54*(1+($E38/100))</f>
        <v>3213674.9999999991</v>
      </c>
      <c r="F54" s="39">
        <f>E54*(1+($E38/100))</f>
        <v>3326153.6249999986</v>
      </c>
      <c r="G54" s="39">
        <f>F54*(1+($E38/100))</f>
        <v>3442569.0018749982</v>
      </c>
    </row>
    <row r="55" spans="2:7">
      <c r="B55" s="38" t="s">
        <v>6</v>
      </c>
      <c r="C55" s="39">
        <f>C39*D39</f>
        <v>3600000</v>
      </c>
      <c r="D55" s="39">
        <f>C55*(1+($E39/100))</f>
        <v>3689999.9999999995</v>
      </c>
      <c r="E55" s="39">
        <f>D55*(1+($E39/100))</f>
        <v>3782249.9999999991</v>
      </c>
      <c r="F55" s="39">
        <f>E55*(1+($E39/100))</f>
        <v>3876806.2499999986</v>
      </c>
      <c r="G55" s="39">
        <f>F55*(1+($E39/100))</f>
        <v>3973726.4062499981</v>
      </c>
    </row>
    <row r="56" spans="2:7">
      <c r="B56" s="38" t="s">
        <v>7</v>
      </c>
      <c r="C56" s="39">
        <f>C40*D40</f>
        <v>5400000</v>
      </c>
      <c r="D56" s="39">
        <f>C56*(1+($E40/100))</f>
        <v>5643000</v>
      </c>
      <c r="E56" s="39">
        <f>D56*(1+($E40/100))</f>
        <v>5896935</v>
      </c>
      <c r="F56" s="39">
        <f>E56*(1+($E40/100))</f>
        <v>6162297.0749999993</v>
      </c>
      <c r="G56" s="39">
        <f>F56*(1+($E40/100))</f>
        <v>6439600.4433749989</v>
      </c>
    </row>
    <row r="57" spans="2:7">
      <c r="B57" s="38" t="s">
        <v>8</v>
      </c>
      <c r="C57" s="39">
        <f>C41*D41</f>
        <v>3360000</v>
      </c>
      <c r="D57" s="39">
        <f>C57*(1+($E41/100))</f>
        <v>3561600</v>
      </c>
      <c r="E57" s="39">
        <f>D57*(1+($E41/100))</f>
        <v>3775296</v>
      </c>
      <c r="F57" s="39">
        <f>E57*(1+($E41/100))</f>
        <v>4001813.7600000002</v>
      </c>
      <c r="G57" s="39">
        <f>F57*(1+($E41/100))</f>
        <v>4241922.5856000008</v>
      </c>
    </row>
    <row r="58" spans="2:7" ht="13.5" thickBot="1">
      <c r="B58" s="41" t="s">
        <v>14</v>
      </c>
      <c r="C58" s="42">
        <f>SUM(C54:C57)</f>
        <v>15360000</v>
      </c>
      <c r="D58" s="42">
        <f t="shared" ref="D58:F58" si="7">SUM(D54:D57)</f>
        <v>15999600</v>
      </c>
      <c r="E58" s="42">
        <f t="shared" si="7"/>
        <v>16668155.999999998</v>
      </c>
      <c r="F58" s="42">
        <f t="shared" si="7"/>
        <v>17367070.709999997</v>
      </c>
      <c r="G58" s="43">
        <f>SUM(G54:G57)</f>
        <v>18097818.437099997</v>
      </c>
    </row>
    <row r="59" spans="2:7">
      <c r="B59" s="28"/>
      <c r="C59" s="28"/>
      <c r="D59" s="28"/>
      <c r="E59" s="28"/>
      <c r="F59" s="28"/>
      <c r="G59" s="28"/>
    </row>
    <row r="60" spans="2:7">
      <c r="B60" s="28"/>
      <c r="C60" s="28"/>
      <c r="D60" s="28"/>
      <c r="E60" s="28"/>
      <c r="F60" s="28"/>
      <c r="G60" s="28"/>
    </row>
    <row r="61" spans="2:7" ht="13.5" thickBot="1">
      <c r="B61" s="28" t="s">
        <v>19</v>
      </c>
      <c r="C61" s="28"/>
      <c r="D61" s="28"/>
      <c r="E61" s="28"/>
      <c r="F61" s="28"/>
      <c r="G61" s="28"/>
    </row>
    <row r="62" spans="2:7">
      <c r="B62" s="44" t="s">
        <v>15</v>
      </c>
      <c r="C62" s="29" t="s">
        <v>9</v>
      </c>
      <c r="D62" s="29" t="s">
        <v>10</v>
      </c>
      <c r="E62" s="29" t="s">
        <v>11</v>
      </c>
      <c r="F62" s="29" t="s">
        <v>12</v>
      </c>
      <c r="G62" s="30" t="s">
        <v>13</v>
      </c>
    </row>
    <row r="63" spans="2:7">
      <c r="B63" s="45" t="s">
        <v>5</v>
      </c>
      <c r="C63" s="26">
        <f>C45*$F38</f>
        <v>3187500000</v>
      </c>
      <c r="D63" s="26">
        <f>D45*$F38</f>
        <v>3299062499.9999995</v>
      </c>
      <c r="E63" s="26">
        <f>E45*$F38</f>
        <v>3414529687.499999</v>
      </c>
      <c r="F63" s="26">
        <f>F45*$F38</f>
        <v>3534038226.5624986</v>
      </c>
      <c r="G63" s="46">
        <f>G45*$F38</f>
        <v>3657729564.4921856</v>
      </c>
    </row>
    <row r="64" spans="2:7">
      <c r="B64" s="45" t="s">
        <v>6</v>
      </c>
      <c r="C64" s="26">
        <f>C46*$F39</f>
        <v>3825000000</v>
      </c>
      <c r="D64" s="26">
        <f>D46*$F39</f>
        <v>3920624999.999999</v>
      </c>
      <c r="E64" s="26">
        <f>E46*$F39</f>
        <v>4018640624.999999</v>
      </c>
      <c r="F64" s="26">
        <f>F46*$F39</f>
        <v>4119106640.6249986</v>
      </c>
      <c r="G64" s="46">
        <f>G46*$F39</f>
        <v>4222084306.6406236</v>
      </c>
    </row>
    <row r="65" spans="2:8">
      <c r="B65" s="45" t="s">
        <v>7</v>
      </c>
      <c r="C65" s="26">
        <f>C47*$F40</f>
        <v>7087500000</v>
      </c>
      <c r="D65" s="26">
        <f>D47*$F40</f>
        <v>7406437500</v>
      </c>
      <c r="E65" s="26">
        <f>E47*$F40</f>
        <v>7739727187.5</v>
      </c>
      <c r="F65" s="26">
        <f>F47*$F40</f>
        <v>8088014910.937499</v>
      </c>
      <c r="G65" s="46">
        <f>G47*$F40</f>
        <v>8451975581.9296856</v>
      </c>
    </row>
    <row r="66" spans="2:8">
      <c r="B66" s="45" t="s">
        <v>8</v>
      </c>
      <c r="C66" s="26">
        <f>C48*$F41</f>
        <v>4410000000</v>
      </c>
      <c r="D66" s="26">
        <f>D48*$F41</f>
        <v>4674600000</v>
      </c>
      <c r="E66" s="26">
        <f>E48*$F41</f>
        <v>4955076000</v>
      </c>
      <c r="F66" s="26">
        <f>F48*$F41</f>
        <v>5252380560</v>
      </c>
      <c r="G66" s="46">
        <f>G48*$F41</f>
        <v>5567523393.6000004</v>
      </c>
    </row>
    <row r="67" spans="2:8" ht="13.5" thickBot="1">
      <c r="B67" s="47" t="s">
        <v>16</v>
      </c>
      <c r="C67" s="48">
        <f>SUM(C63:C66)</f>
        <v>18510000000</v>
      </c>
      <c r="D67" s="48">
        <f t="shared" ref="D67:G67" si="8">SUM(D63:D66)</f>
        <v>19300725000</v>
      </c>
      <c r="E67" s="48">
        <f t="shared" si="8"/>
        <v>20127973500</v>
      </c>
      <c r="F67" s="48">
        <f t="shared" si="8"/>
        <v>20993540338.124996</v>
      </c>
      <c r="G67" s="49">
        <f t="shared" si="8"/>
        <v>21899312846.662495</v>
      </c>
    </row>
    <row r="69" spans="2:8">
      <c r="B69" s="50" t="s">
        <v>20</v>
      </c>
    </row>
    <row r="70" spans="2:8" ht="13.5" thickBot="1"/>
    <row r="71" spans="2:8" ht="13.5" thickBot="1">
      <c r="B71" s="206" t="s">
        <v>21</v>
      </c>
      <c r="C71" s="207"/>
    </row>
    <row r="72" spans="2:8">
      <c r="B72" s="51" t="s">
        <v>26</v>
      </c>
      <c r="C72" s="51" t="s">
        <v>27</v>
      </c>
      <c r="D72" s="14" t="s">
        <v>28</v>
      </c>
      <c r="E72" s="14" t="s">
        <v>29</v>
      </c>
      <c r="F72" s="14" t="s">
        <v>30</v>
      </c>
      <c r="G72" s="14" t="s">
        <v>31</v>
      </c>
      <c r="H72" s="52" t="s">
        <v>32</v>
      </c>
    </row>
    <row r="73" spans="2:8">
      <c r="B73" s="53" t="s">
        <v>5</v>
      </c>
      <c r="C73" s="26">
        <v>3800000</v>
      </c>
      <c r="D73" s="26">
        <v>85</v>
      </c>
      <c r="E73" s="26">
        <f>C73*(D73/100)</f>
        <v>3230000</v>
      </c>
      <c r="F73" s="26">
        <f>E73-(E73*0.035)</f>
        <v>3116950</v>
      </c>
      <c r="G73" s="26">
        <f>F73-(F73*0.021)</f>
        <v>3051494.05</v>
      </c>
      <c r="H73" s="54">
        <f>G73</f>
        <v>3051494.05</v>
      </c>
    </row>
    <row r="74" spans="2:8">
      <c r="B74" s="53" t="s">
        <v>6</v>
      </c>
      <c r="C74" s="26">
        <v>3800000</v>
      </c>
      <c r="D74" s="26">
        <v>87</v>
      </c>
      <c r="E74" s="26">
        <f t="shared" ref="E74:E76" si="9">C74*(D74/100)</f>
        <v>3306000</v>
      </c>
      <c r="F74" s="26">
        <f t="shared" ref="F74:F76" si="10">E74-(E74*0.035)</f>
        <v>3190290</v>
      </c>
      <c r="G74" s="26">
        <f t="shared" ref="G74:G76" si="11">F74-(F74*0.021)</f>
        <v>3123293.91</v>
      </c>
      <c r="H74" s="54">
        <f t="shared" ref="H74:H76" si="12">G74</f>
        <v>3123293.91</v>
      </c>
    </row>
    <row r="75" spans="2:8">
      <c r="B75" s="53" t="s">
        <v>7</v>
      </c>
      <c r="C75" s="26">
        <v>3800000</v>
      </c>
      <c r="D75" s="26">
        <v>83</v>
      </c>
      <c r="E75" s="26">
        <f t="shared" si="9"/>
        <v>3154000</v>
      </c>
      <c r="F75" s="26">
        <f t="shared" si="10"/>
        <v>3043610</v>
      </c>
      <c r="G75" s="26">
        <f t="shared" si="11"/>
        <v>2979694.19</v>
      </c>
      <c r="H75" s="54">
        <f t="shared" si="12"/>
        <v>2979694.19</v>
      </c>
    </row>
    <row r="76" spans="2:8">
      <c r="B76" s="53" t="s">
        <v>8</v>
      </c>
      <c r="C76" s="26">
        <v>3800000</v>
      </c>
      <c r="D76" s="26">
        <v>89</v>
      </c>
      <c r="E76" s="26">
        <f t="shared" si="9"/>
        <v>3382000</v>
      </c>
      <c r="F76" s="26">
        <f t="shared" si="10"/>
        <v>3263630</v>
      </c>
      <c r="G76" s="26">
        <f t="shared" si="11"/>
        <v>3195093.77</v>
      </c>
      <c r="H76" s="54">
        <f t="shared" si="12"/>
        <v>3195093.77</v>
      </c>
    </row>
    <row r="77" spans="2:8" ht="13.5" thickBot="1">
      <c r="B77" s="23"/>
      <c r="C77" s="55"/>
      <c r="H77" s="56"/>
    </row>
    <row r="78" spans="2:8" ht="13.5" thickBot="1">
      <c r="B78" s="206" t="s">
        <v>22</v>
      </c>
      <c r="C78" s="207"/>
      <c r="H78" s="56"/>
    </row>
    <row r="79" spans="2:8">
      <c r="B79" s="51" t="s">
        <v>26</v>
      </c>
      <c r="C79" s="51" t="s">
        <v>27</v>
      </c>
      <c r="D79" s="14" t="s">
        <v>28</v>
      </c>
      <c r="E79" s="14" t="s">
        <v>29</v>
      </c>
      <c r="F79" s="14" t="s">
        <v>30</v>
      </c>
      <c r="G79" s="14" t="s">
        <v>31</v>
      </c>
      <c r="H79" s="52" t="s">
        <v>32</v>
      </c>
    </row>
    <row r="80" spans="2:8">
      <c r="B80" s="53" t="s">
        <v>5</v>
      </c>
      <c r="C80" s="26">
        <v>3950000</v>
      </c>
      <c r="D80" s="26">
        <v>85</v>
      </c>
      <c r="E80" s="26">
        <f>C80*(D80/100)</f>
        <v>3357500</v>
      </c>
      <c r="F80" s="26">
        <f>E80-(E80*0.035)</f>
        <v>3239987.5</v>
      </c>
      <c r="G80" s="26">
        <f>F80-(F80*0.021)</f>
        <v>3171947.7625000002</v>
      </c>
      <c r="H80" s="54">
        <f>G80</f>
        <v>3171947.7625000002</v>
      </c>
    </row>
    <row r="81" spans="2:8">
      <c r="B81" s="53" t="s">
        <v>6</v>
      </c>
      <c r="C81" s="26">
        <v>3950000</v>
      </c>
      <c r="D81" s="26">
        <v>87</v>
      </c>
      <c r="E81" s="26">
        <f t="shared" ref="E81:E83" si="13">C81*(D81/100)</f>
        <v>3436500</v>
      </c>
      <c r="F81" s="26">
        <f t="shared" ref="F81:F83" si="14">E81-(E81*0.035)</f>
        <v>3316222.5</v>
      </c>
      <c r="G81" s="26">
        <f t="shared" ref="G81:G83" si="15">F81-(F81*0.021)</f>
        <v>3246581.8275000001</v>
      </c>
      <c r="H81" s="54">
        <f t="shared" ref="H81:H83" si="16">G81</f>
        <v>3246581.8275000001</v>
      </c>
    </row>
    <row r="82" spans="2:8">
      <c r="B82" s="53" t="s">
        <v>7</v>
      </c>
      <c r="C82" s="26">
        <v>3950000</v>
      </c>
      <c r="D82" s="26">
        <v>83</v>
      </c>
      <c r="E82" s="26">
        <f t="shared" si="13"/>
        <v>3278500</v>
      </c>
      <c r="F82" s="26">
        <f t="shared" si="14"/>
        <v>3163752.5</v>
      </c>
      <c r="G82" s="26">
        <f t="shared" si="15"/>
        <v>3097313.6974999998</v>
      </c>
      <c r="H82" s="54">
        <f t="shared" si="16"/>
        <v>3097313.6974999998</v>
      </c>
    </row>
    <row r="83" spans="2:8">
      <c r="B83" s="53" t="s">
        <v>8</v>
      </c>
      <c r="C83" s="26">
        <v>3950000</v>
      </c>
      <c r="D83" s="26">
        <v>89</v>
      </c>
      <c r="E83" s="26">
        <f t="shared" si="13"/>
        <v>3515500</v>
      </c>
      <c r="F83" s="26">
        <f t="shared" si="14"/>
        <v>3392457.5</v>
      </c>
      <c r="G83" s="26">
        <f t="shared" si="15"/>
        <v>3321215.8925000001</v>
      </c>
      <c r="H83" s="54">
        <f t="shared" si="16"/>
        <v>3321215.8925000001</v>
      </c>
    </row>
    <row r="84" spans="2:8" ht="13.5" thickBot="1">
      <c r="B84" s="57"/>
      <c r="C84" s="58"/>
      <c r="D84" s="58"/>
      <c r="E84" s="58"/>
      <c r="F84" s="58"/>
      <c r="G84" s="58"/>
      <c r="H84" s="59"/>
    </row>
    <row r="85" spans="2:8" ht="13.5" thickBot="1">
      <c r="B85" s="206" t="s">
        <v>23</v>
      </c>
      <c r="C85" s="207"/>
      <c r="H85" s="56"/>
    </row>
    <row r="86" spans="2:8">
      <c r="B86" s="51" t="s">
        <v>26</v>
      </c>
      <c r="C86" s="51" t="s">
        <v>27</v>
      </c>
      <c r="D86" s="14" t="s">
        <v>28</v>
      </c>
      <c r="E86" s="14" t="s">
        <v>29</v>
      </c>
      <c r="F86" s="14" t="s">
        <v>30</v>
      </c>
      <c r="G86" s="14" t="s">
        <v>31</v>
      </c>
      <c r="H86" s="52" t="s">
        <v>32</v>
      </c>
    </row>
    <row r="87" spans="2:8">
      <c r="B87" s="53" t="s">
        <v>5</v>
      </c>
      <c r="C87" s="26">
        <v>3600000</v>
      </c>
      <c r="D87" s="26">
        <v>85</v>
      </c>
      <c r="E87" s="26">
        <f>C87*(D87/100)</f>
        <v>3060000</v>
      </c>
      <c r="F87" s="26">
        <f>E87-(E87*0.035)</f>
        <v>2952900</v>
      </c>
      <c r="G87" s="26">
        <f>F87-(F87*0.021)</f>
        <v>2890889.1</v>
      </c>
      <c r="H87" s="54">
        <f>G87</f>
        <v>2890889.1</v>
      </c>
    </row>
    <row r="88" spans="2:8">
      <c r="B88" s="53" t="s">
        <v>6</v>
      </c>
      <c r="C88" s="26">
        <v>3600000</v>
      </c>
      <c r="D88" s="26">
        <v>87</v>
      </c>
      <c r="E88" s="26">
        <f t="shared" ref="E88:E90" si="17">C88*(D88/100)</f>
        <v>3132000</v>
      </c>
      <c r="F88" s="26">
        <f t="shared" ref="F88:F90" si="18">E88-(E88*0.035)</f>
        <v>3022380</v>
      </c>
      <c r="G88" s="26">
        <f t="shared" ref="G88:G90" si="19">F88-(F88*0.021)</f>
        <v>2958910.02</v>
      </c>
      <c r="H88" s="54">
        <f t="shared" ref="H88:H90" si="20">G88</f>
        <v>2958910.02</v>
      </c>
    </row>
    <row r="89" spans="2:8">
      <c r="B89" s="53" t="s">
        <v>7</v>
      </c>
      <c r="C89" s="26">
        <v>3600000</v>
      </c>
      <c r="D89" s="26">
        <v>83</v>
      </c>
      <c r="E89" s="26">
        <f t="shared" si="17"/>
        <v>2988000</v>
      </c>
      <c r="F89" s="26">
        <f t="shared" si="18"/>
        <v>2883420</v>
      </c>
      <c r="G89" s="26">
        <f t="shared" si="19"/>
        <v>2822868.18</v>
      </c>
      <c r="H89" s="54">
        <f t="shared" si="20"/>
        <v>2822868.18</v>
      </c>
    </row>
    <row r="90" spans="2:8">
      <c r="B90" s="53" t="s">
        <v>8</v>
      </c>
      <c r="C90" s="26">
        <v>3600000</v>
      </c>
      <c r="D90" s="26">
        <v>89</v>
      </c>
      <c r="E90" s="26">
        <f t="shared" si="17"/>
        <v>3204000</v>
      </c>
      <c r="F90" s="26">
        <f t="shared" si="18"/>
        <v>3091860</v>
      </c>
      <c r="G90" s="26">
        <f t="shared" si="19"/>
        <v>3026930.94</v>
      </c>
      <c r="H90" s="54">
        <f t="shared" si="20"/>
        <v>3026930.94</v>
      </c>
    </row>
    <row r="91" spans="2:8">
      <c r="H91" s="56"/>
    </row>
    <row r="92" spans="2:8" ht="13.5" thickBot="1">
      <c r="H92" s="56"/>
    </row>
    <row r="93" spans="2:8" ht="13.5" thickBot="1">
      <c r="B93" s="206" t="s">
        <v>24</v>
      </c>
      <c r="C93" s="207"/>
      <c r="H93" s="56"/>
    </row>
    <row r="94" spans="2:8">
      <c r="B94" s="51" t="s">
        <v>26</v>
      </c>
      <c r="C94" s="51" t="s">
        <v>27</v>
      </c>
      <c r="D94" s="14" t="s">
        <v>28</v>
      </c>
      <c r="E94" s="14" t="s">
        <v>29</v>
      </c>
      <c r="F94" s="14" t="s">
        <v>30</v>
      </c>
      <c r="G94" s="14" t="s">
        <v>31</v>
      </c>
      <c r="H94" s="52" t="s">
        <v>32</v>
      </c>
    </row>
    <row r="95" spans="2:8">
      <c r="B95" s="53" t="s">
        <v>5</v>
      </c>
      <c r="C95" s="26">
        <v>3250000</v>
      </c>
      <c r="D95" s="26">
        <v>85</v>
      </c>
      <c r="E95" s="26">
        <f>C95*(D95/100)</f>
        <v>2762500</v>
      </c>
      <c r="F95" s="26">
        <f>E95-(E95*0.035)</f>
        <v>2665812.5</v>
      </c>
      <c r="G95" s="26">
        <f>F95-(F95*0.021)</f>
        <v>2609830.4375</v>
      </c>
      <c r="H95" s="54">
        <f>G95</f>
        <v>2609830.4375</v>
      </c>
    </row>
    <row r="96" spans="2:8">
      <c r="B96" s="53" t="s">
        <v>6</v>
      </c>
      <c r="C96" s="26">
        <v>3250000</v>
      </c>
      <c r="D96" s="26">
        <v>87</v>
      </c>
      <c r="E96" s="26">
        <f t="shared" ref="E96:E98" si="21">C96*(D96/100)</f>
        <v>2827500</v>
      </c>
      <c r="F96" s="26">
        <f t="shared" ref="F96:F98" si="22">E96-(E96*0.035)</f>
        <v>2728537.5</v>
      </c>
      <c r="G96" s="26">
        <f t="shared" ref="G96:G98" si="23">F96-(F96*0.021)</f>
        <v>2671238.2124999999</v>
      </c>
      <c r="H96" s="54">
        <f t="shared" ref="H96:H98" si="24">G96</f>
        <v>2671238.2124999999</v>
      </c>
    </row>
    <row r="97" spans="2:18">
      <c r="B97" s="53" t="s">
        <v>7</v>
      </c>
      <c r="C97" s="26">
        <v>3250000</v>
      </c>
      <c r="D97" s="26">
        <v>83</v>
      </c>
      <c r="E97" s="26">
        <f t="shared" si="21"/>
        <v>2697500</v>
      </c>
      <c r="F97" s="26">
        <f t="shared" si="22"/>
        <v>2603087.5</v>
      </c>
      <c r="G97" s="26">
        <f t="shared" si="23"/>
        <v>2548422.6625000001</v>
      </c>
      <c r="H97" s="54">
        <f t="shared" si="24"/>
        <v>2548422.6625000001</v>
      </c>
    </row>
    <row r="98" spans="2:18">
      <c r="B98" s="53" t="s">
        <v>8</v>
      </c>
      <c r="C98" s="26">
        <v>3250000</v>
      </c>
      <c r="D98" s="26">
        <v>89</v>
      </c>
      <c r="E98" s="26">
        <f t="shared" si="21"/>
        <v>2892500</v>
      </c>
      <c r="F98" s="26">
        <f t="shared" si="22"/>
        <v>2791262.5</v>
      </c>
      <c r="G98" s="26">
        <f t="shared" si="23"/>
        <v>2732645.9874999998</v>
      </c>
      <c r="H98" s="54">
        <f t="shared" si="24"/>
        <v>2732645.9874999998</v>
      </c>
    </row>
    <row r="99" spans="2:18">
      <c r="H99" s="56"/>
    </row>
    <row r="100" spans="2:18" ht="13.5" thickBot="1">
      <c r="H100" s="56"/>
    </row>
    <row r="101" spans="2:18" ht="13.5" thickBot="1">
      <c r="B101" s="206" t="s">
        <v>25</v>
      </c>
      <c r="C101" s="207"/>
      <c r="H101" s="56"/>
    </row>
    <row r="102" spans="2:18">
      <c r="B102" s="51" t="s">
        <v>26</v>
      </c>
      <c r="C102" s="51" t="s">
        <v>27</v>
      </c>
      <c r="D102" s="14" t="s">
        <v>28</v>
      </c>
      <c r="E102" s="14" t="s">
        <v>29</v>
      </c>
      <c r="F102" s="14" t="s">
        <v>30</v>
      </c>
      <c r="G102" s="14" t="s">
        <v>31</v>
      </c>
      <c r="H102" s="52" t="s">
        <v>32</v>
      </c>
    </row>
    <row r="103" spans="2:18">
      <c r="B103" s="53" t="s">
        <v>5</v>
      </c>
      <c r="C103" s="26">
        <v>3450000</v>
      </c>
      <c r="D103" s="26">
        <v>85</v>
      </c>
      <c r="E103" s="26">
        <f>C103*(D103/100)</f>
        <v>2932500</v>
      </c>
      <c r="F103" s="26">
        <f>E103-(E103*0.035)</f>
        <v>2829862.5</v>
      </c>
      <c r="G103" s="26">
        <f>F103-(F103*0.021)</f>
        <v>2770435.3875000002</v>
      </c>
      <c r="H103" s="54">
        <f>G103</f>
        <v>2770435.3875000002</v>
      </c>
    </row>
    <row r="104" spans="2:18">
      <c r="B104" s="53" t="s">
        <v>6</v>
      </c>
      <c r="C104" s="26">
        <v>3450000</v>
      </c>
      <c r="D104" s="26">
        <v>87</v>
      </c>
      <c r="E104" s="26">
        <f t="shared" ref="E104:E106" si="25">C104*(D104/100)</f>
        <v>3001500</v>
      </c>
      <c r="F104" s="26">
        <f t="shared" ref="F104:F106" si="26">E104-(E104*0.035)</f>
        <v>2896447.5</v>
      </c>
      <c r="G104" s="26">
        <f t="shared" ref="G104:G106" si="27">F104-(F104*0.021)</f>
        <v>2835622.1025</v>
      </c>
      <c r="H104" s="54">
        <f t="shared" ref="H104:H106" si="28">G104</f>
        <v>2835622.1025</v>
      </c>
    </row>
    <row r="105" spans="2:18">
      <c r="B105" s="53" t="s">
        <v>7</v>
      </c>
      <c r="C105" s="26">
        <v>3450000</v>
      </c>
      <c r="D105" s="26">
        <v>83</v>
      </c>
      <c r="E105" s="26">
        <f t="shared" si="25"/>
        <v>2863500</v>
      </c>
      <c r="F105" s="26">
        <f t="shared" si="26"/>
        <v>2763277.5</v>
      </c>
      <c r="G105" s="26">
        <f t="shared" si="27"/>
        <v>2705248.6724999999</v>
      </c>
      <c r="H105" s="54">
        <f t="shared" si="28"/>
        <v>2705248.6724999999</v>
      </c>
    </row>
    <row r="106" spans="2:18">
      <c r="B106" s="53" t="s">
        <v>8</v>
      </c>
      <c r="C106" s="26">
        <v>3450000</v>
      </c>
      <c r="D106" s="26">
        <v>89</v>
      </c>
      <c r="E106" s="26">
        <f t="shared" si="25"/>
        <v>3070500</v>
      </c>
      <c r="F106" s="26">
        <f t="shared" si="26"/>
        <v>2963032.5</v>
      </c>
      <c r="G106" s="26">
        <f t="shared" si="27"/>
        <v>2900808.8174999999</v>
      </c>
      <c r="H106" s="54">
        <f t="shared" si="28"/>
        <v>2900808.8174999999</v>
      </c>
    </row>
    <row r="108" spans="2:18" ht="13.5" thickBot="1"/>
    <row r="109" spans="2:18" ht="13.5" thickBot="1">
      <c r="B109" s="204" t="s">
        <v>5</v>
      </c>
      <c r="C109" s="205"/>
      <c r="D109" s="203" t="s">
        <v>9</v>
      </c>
      <c r="E109" s="203"/>
      <c r="F109" s="203"/>
      <c r="G109" s="203" t="s">
        <v>10</v>
      </c>
      <c r="H109" s="203"/>
      <c r="I109" s="203"/>
      <c r="J109" s="199" t="s">
        <v>11</v>
      </c>
      <c r="K109" s="200"/>
      <c r="L109" s="201"/>
      <c r="M109" s="199" t="s">
        <v>12</v>
      </c>
      <c r="N109" s="200"/>
      <c r="O109" s="201"/>
      <c r="P109" s="199" t="s">
        <v>13</v>
      </c>
      <c r="Q109" s="200"/>
      <c r="R109" s="201"/>
    </row>
    <row r="110" spans="2:18" ht="13.5" thickBot="1">
      <c r="B110" s="60" t="s">
        <v>26</v>
      </c>
      <c r="C110" s="61"/>
      <c r="D110" s="62" t="s">
        <v>35</v>
      </c>
      <c r="E110" s="63" t="s">
        <v>33</v>
      </c>
      <c r="F110" s="64" t="s">
        <v>34</v>
      </c>
      <c r="G110" s="63" t="s">
        <v>35</v>
      </c>
      <c r="H110" s="63" t="s">
        <v>33</v>
      </c>
      <c r="I110" s="64" t="s">
        <v>34</v>
      </c>
      <c r="J110" s="63" t="s">
        <v>35</v>
      </c>
      <c r="K110" s="63" t="s">
        <v>33</v>
      </c>
      <c r="L110" s="64" t="s">
        <v>34</v>
      </c>
      <c r="M110" s="63" t="s">
        <v>35</v>
      </c>
      <c r="N110" s="63" t="s">
        <v>33</v>
      </c>
      <c r="O110" s="64" t="s">
        <v>34</v>
      </c>
      <c r="P110" s="63" t="s">
        <v>35</v>
      </c>
      <c r="Q110" s="63" t="s">
        <v>33</v>
      </c>
      <c r="R110" s="64" t="s">
        <v>34</v>
      </c>
    </row>
    <row r="111" spans="2:18">
      <c r="B111" s="65" t="s">
        <v>21</v>
      </c>
      <c r="C111" s="66"/>
      <c r="D111" s="19">
        <v>2</v>
      </c>
      <c r="E111" s="14">
        <v>1</v>
      </c>
      <c r="F111" s="26">
        <f>$H$73*D111*E111</f>
        <v>6102988.0999999996</v>
      </c>
      <c r="G111" s="14">
        <v>2</v>
      </c>
      <c r="H111" s="14">
        <v>1</v>
      </c>
      <c r="I111" s="26">
        <f>$H$73*G111*H111</f>
        <v>6102988.0999999996</v>
      </c>
      <c r="J111" s="14">
        <v>2</v>
      </c>
      <c r="K111" s="14">
        <v>1</v>
      </c>
      <c r="L111" s="26">
        <f>$H$73*J111*K111</f>
        <v>6102988.0999999996</v>
      </c>
      <c r="M111" s="14">
        <v>2</v>
      </c>
      <c r="N111" s="14">
        <v>1</v>
      </c>
      <c r="O111" s="26">
        <f>$H$73*M111*N111</f>
        <v>6102988.0999999996</v>
      </c>
      <c r="P111" s="14">
        <v>2</v>
      </c>
      <c r="Q111" s="14">
        <v>1</v>
      </c>
      <c r="R111" s="26">
        <f>$H$73*P111*Q111</f>
        <v>6102988.0999999996</v>
      </c>
    </row>
    <row r="112" spans="2:18">
      <c r="B112" s="67" t="s">
        <v>22</v>
      </c>
      <c r="C112" s="68"/>
      <c r="D112" s="19">
        <v>2</v>
      </c>
      <c r="E112" s="14">
        <v>1</v>
      </c>
      <c r="F112" s="26">
        <f>$H$80*D112*E112</f>
        <v>6343895.5250000004</v>
      </c>
      <c r="G112" s="14">
        <v>2</v>
      </c>
      <c r="H112" s="14">
        <v>1</v>
      </c>
      <c r="I112" s="26">
        <f>$H$80*G112*H112</f>
        <v>6343895.5250000004</v>
      </c>
      <c r="J112" s="14">
        <v>2</v>
      </c>
      <c r="K112" s="14">
        <v>1</v>
      </c>
      <c r="L112" s="26">
        <f>$H$80*J112*K112</f>
        <v>6343895.5250000004</v>
      </c>
      <c r="M112" s="14">
        <v>2</v>
      </c>
      <c r="N112" s="14">
        <v>1</v>
      </c>
      <c r="O112" s="26">
        <f>$H$80*M112*N112</f>
        <v>6343895.5250000004</v>
      </c>
      <c r="P112" s="14">
        <v>2</v>
      </c>
      <c r="Q112" s="14">
        <v>1</v>
      </c>
      <c r="R112" s="26">
        <f>$H$80*P112*Q112</f>
        <v>6343895.5250000004</v>
      </c>
    </row>
    <row r="113" spans="2:18">
      <c r="B113" s="67" t="s">
        <v>23</v>
      </c>
      <c r="C113" s="68"/>
      <c r="D113" s="19">
        <v>2</v>
      </c>
      <c r="E113" s="14">
        <v>1</v>
      </c>
      <c r="F113" s="26">
        <f>$H$87*D113*E113</f>
        <v>5781778.2000000002</v>
      </c>
      <c r="G113" s="14">
        <v>2</v>
      </c>
      <c r="H113" s="14">
        <v>1</v>
      </c>
      <c r="I113" s="26">
        <f>$H$87*G113*H113</f>
        <v>5781778.2000000002</v>
      </c>
      <c r="J113" s="14">
        <v>2</v>
      </c>
      <c r="K113" s="14">
        <v>1</v>
      </c>
      <c r="L113" s="26">
        <f>$H$87*J113*K113</f>
        <v>5781778.2000000002</v>
      </c>
      <c r="M113" s="14">
        <v>2</v>
      </c>
      <c r="N113" s="14">
        <v>1</v>
      </c>
      <c r="O113" s="26">
        <f>$H$87*M113*N113</f>
        <v>5781778.2000000002</v>
      </c>
      <c r="P113" s="14">
        <v>2</v>
      </c>
      <c r="Q113" s="14">
        <v>1</v>
      </c>
      <c r="R113" s="26">
        <f>$H$87*P113*Q113</f>
        <v>5781778.2000000002</v>
      </c>
    </row>
    <row r="114" spans="2:18">
      <c r="B114" s="67" t="s">
        <v>24</v>
      </c>
      <c r="C114" s="68"/>
      <c r="D114" s="19">
        <v>2</v>
      </c>
      <c r="E114" s="14">
        <v>1</v>
      </c>
      <c r="F114" s="26">
        <f>$H$95*D114*E114</f>
        <v>5219660.875</v>
      </c>
      <c r="G114" s="14">
        <v>2</v>
      </c>
      <c r="H114" s="14">
        <v>1</v>
      </c>
      <c r="I114" s="26">
        <f>$H$95*G114*H114</f>
        <v>5219660.875</v>
      </c>
      <c r="J114" s="14">
        <v>2</v>
      </c>
      <c r="K114" s="14">
        <v>1</v>
      </c>
      <c r="L114" s="26">
        <f>$H$95*J114*K114</f>
        <v>5219660.875</v>
      </c>
      <c r="M114" s="14">
        <v>2</v>
      </c>
      <c r="N114" s="14">
        <v>1</v>
      </c>
      <c r="O114" s="26">
        <f>$H$95*M114*N114</f>
        <v>5219660.875</v>
      </c>
      <c r="P114" s="14">
        <v>2</v>
      </c>
      <c r="Q114" s="14">
        <v>1</v>
      </c>
      <c r="R114" s="26">
        <f>$H$95*P114*Q114</f>
        <v>5219660.875</v>
      </c>
    </row>
    <row r="115" spans="2:18" ht="13.5" thickBot="1">
      <c r="B115" s="67" t="s">
        <v>25</v>
      </c>
      <c r="C115" s="68"/>
      <c r="D115" s="19">
        <v>2</v>
      </c>
      <c r="E115" s="69">
        <v>1</v>
      </c>
      <c r="F115" s="70">
        <f>$H$103*D115*E115</f>
        <v>5540870.7750000004</v>
      </c>
      <c r="G115" s="69">
        <v>2</v>
      </c>
      <c r="H115" s="69">
        <v>1</v>
      </c>
      <c r="I115" s="70">
        <f>$H$103*G115*H115</f>
        <v>5540870.7750000004</v>
      </c>
      <c r="J115" s="69">
        <v>2</v>
      </c>
      <c r="K115" s="69">
        <v>1</v>
      </c>
      <c r="L115" s="70">
        <f>$H$103*J115*K115</f>
        <v>5540870.7750000004</v>
      </c>
      <c r="M115" s="69">
        <v>2</v>
      </c>
      <c r="N115" s="69">
        <v>1</v>
      </c>
      <c r="O115" s="70">
        <f>$H$103*M115*N115</f>
        <v>5540870.7750000004</v>
      </c>
      <c r="P115" s="69">
        <v>2</v>
      </c>
      <c r="Q115" s="69">
        <v>1</v>
      </c>
      <c r="R115" s="70">
        <f>$H$103*P115*Q115</f>
        <v>5540870.7750000004</v>
      </c>
    </row>
    <row r="116" spans="2:18" ht="13.5" thickBot="1">
      <c r="B116" s="60" t="s">
        <v>69</v>
      </c>
      <c r="C116" s="71"/>
      <c r="D116" s="71"/>
      <c r="E116" s="71"/>
      <c r="F116" s="72">
        <f>MIN(F111:F115)</f>
        <v>5219660.875</v>
      </c>
      <c r="G116" s="72"/>
      <c r="H116" s="72"/>
      <c r="I116" s="72">
        <f>MIN(I111:I115)</f>
        <v>5219660.875</v>
      </c>
      <c r="J116" s="72"/>
      <c r="K116" s="72"/>
      <c r="L116" s="72">
        <f>MIN(L111:L115)</f>
        <v>5219660.875</v>
      </c>
      <c r="M116" s="72"/>
      <c r="N116" s="72"/>
      <c r="O116" s="72">
        <f>MIN(O111:O115)</f>
        <v>5219660.875</v>
      </c>
      <c r="P116" s="72"/>
      <c r="Q116" s="72"/>
      <c r="R116" s="73">
        <f>MIN(R111:R115)</f>
        <v>5219660.875</v>
      </c>
    </row>
    <row r="117" spans="2:18" ht="13.5" thickBot="1"/>
    <row r="118" spans="2:18" ht="13.5" thickBot="1">
      <c r="B118" s="204" t="s">
        <v>6</v>
      </c>
      <c r="C118" s="205"/>
      <c r="D118" s="203" t="s">
        <v>9</v>
      </c>
      <c r="E118" s="203"/>
      <c r="F118" s="203"/>
      <c r="G118" s="203" t="s">
        <v>10</v>
      </c>
      <c r="H118" s="203"/>
      <c r="I118" s="203"/>
      <c r="J118" s="199" t="s">
        <v>11</v>
      </c>
      <c r="K118" s="200"/>
      <c r="L118" s="201"/>
      <c r="M118" s="199" t="s">
        <v>12</v>
      </c>
      <c r="N118" s="200"/>
      <c r="O118" s="201"/>
      <c r="P118" s="199" t="s">
        <v>13</v>
      </c>
      <c r="Q118" s="200"/>
      <c r="R118" s="201"/>
    </row>
    <row r="119" spans="2:18" ht="13.5" thickBot="1">
      <c r="B119" s="60" t="s">
        <v>26</v>
      </c>
      <c r="C119" s="61"/>
      <c r="D119" s="62" t="s">
        <v>35</v>
      </c>
      <c r="E119" s="63" t="s">
        <v>33</v>
      </c>
      <c r="F119" s="64" t="s">
        <v>34</v>
      </c>
      <c r="G119" s="63" t="s">
        <v>35</v>
      </c>
      <c r="H119" s="63" t="s">
        <v>33</v>
      </c>
      <c r="I119" s="64" t="s">
        <v>34</v>
      </c>
      <c r="J119" s="63" t="s">
        <v>35</v>
      </c>
      <c r="K119" s="63" t="s">
        <v>33</v>
      </c>
      <c r="L119" s="64" t="s">
        <v>34</v>
      </c>
      <c r="M119" s="63" t="s">
        <v>35</v>
      </c>
      <c r="N119" s="63" t="s">
        <v>33</v>
      </c>
      <c r="O119" s="64" t="s">
        <v>34</v>
      </c>
      <c r="P119" s="63" t="s">
        <v>35</v>
      </c>
      <c r="Q119" s="63" t="s">
        <v>33</v>
      </c>
      <c r="R119" s="64" t="s">
        <v>34</v>
      </c>
    </row>
    <row r="120" spans="2:18">
      <c r="B120" s="65" t="s">
        <v>21</v>
      </c>
      <c r="C120" s="66"/>
      <c r="D120" s="19">
        <v>2</v>
      </c>
      <c r="E120" s="14">
        <v>1</v>
      </c>
      <c r="F120" s="26">
        <f>$H$74*D120*E120</f>
        <v>6246587.8200000003</v>
      </c>
      <c r="G120" s="19">
        <v>2</v>
      </c>
      <c r="H120" s="14">
        <v>1</v>
      </c>
      <c r="I120" s="26">
        <f>$H$74*G120*H120</f>
        <v>6246587.8200000003</v>
      </c>
      <c r="J120" s="19">
        <v>2</v>
      </c>
      <c r="K120" s="14">
        <v>1</v>
      </c>
      <c r="L120" s="26">
        <f>$H$74*J120*K120</f>
        <v>6246587.8200000003</v>
      </c>
      <c r="M120" s="19">
        <v>2</v>
      </c>
      <c r="N120" s="14">
        <v>1</v>
      </c>
      <c r="O120" s="26">
        <f>$H$74*M120*N120</f>
        <v>6246587.8200000003</v>
      </c>
      <c r="P120" s="19">
        <v>2</v>
      </c>
      <c r="Q120" s="14">
        <v>1</v>
      </c>
      <c r="R120" s="26">
        <f>$H$74*P120*Q120</f>
        <v>6246587.8200000003</v>
      </c>
    </row>
    <row r="121" spans="2:18">
      <c r="B121" s="67" t="s">
        <v>22</v>
      </c>
      <c r="C121" s="68"/>
      <c r="D121" s="19">
        <v>2</v>
      </c>
      <c r="E121" s="14">
        <v>1</v>
      </c>
      <c r="F121" s="26">
        <f>$H$81*D121*E121</f>
        <v>6493163.6550000003</v>
      </c>
      <c r="G121" s="19">
        <v>2</v>
      </c>
      <c r="H121" s="14">
        <v>1</v>
      </c>
      <c r="I121" s="26">
        <f>$H$81*G121*H121</f>
        <v>6493163.6550000003</v>
      </c>
      <c r="J121" s="19">
        <v>2</v>
      </c>
      <c r="K121" s="14">
        <v>1</v>
      </c>
      <c r="L121" s="26">
        <f>$H$81*J121*K121</f>
        <v>6493163.6550000003</v>
      </c>
      <c r="M121" s="19">
        <v>2</v>
      </c>
      <c r="N121" s="14">
        <v>1</v>
      </c>
      <c r="O121" s="26">
        <f>$H$81*M121*N121</f>
        <v>6493163.6550000003</v>
      </c>
      <c r="P121" s="19">
        <v>2</v>
      </c>
      <c r="Q121" s="14">
        <v>1</v>
      </c>
      <c r="R121" s="26">
        <f>$H$81*P121*Q121</f>
        <v>6493163.6550000003</v>
      </c>
    </row>
    <row r="122" spans="2:18">
      <c r="B122" s="67" t="s">
        <v>23</v>
      </c>
      <c r="C122" s="68"/>
      <c r="D122" s="19">
        <v>2</v>
      </c>
      <c r="E122" s="14">
        <v>1</v>
      </c>
      <c r="F122" s="26">
        <f>$H$88*D122*E122</f>
        <v>5917820.04</v>
      </c>
      <c r="G122" s="19">
        <v>2</v>
      </c>
      <c r="H122" s="14">
        <v>1</v>
      </c>
      <c r="I122" s="26">
        <f>$H$88*G122*H122</f>
        <v>5917820.04</v>
      </c>
      <c r="J122" s="19">
        <v>2</v>
      </c>
      <c r="K122" s="14">
        <v>1</v>
      </c>
      <c r="L122" s="26">
        <f>$H$88*J122*K122</f>
        <v>5917820.04</v>
      </c>
      <c r="M122" s="19">
        <v>2</v>
      </c>
      <c r="N122" s="14">
        <v>1</v>
      </c>
      <c r="O122" s="26">
        <f>$H$88*M122*N122</f>
        <v>5917820.04</v>
      </c>
      <c r="P122" s="19">
        <v>2</v>
      </c>
      <c r="Q122" s="14">
        <v>1</v>
      </c>
      <c r="R122" s="26">
        <f>$H$88*P122*Q122</f>
        <v>5917820.04</v>
      </c>
    </row>
    <row r="123" spans="2:18">
      <c r="B123" s="67" t="s">
        <v>24</v>
      </c>
      <c r="C123" s="68"/>
      <c r="D123" s="19">
        <v>2</v>
      </c>
      <c r="E123" s="14">
        <v>1</v>
      </c>
      <c r="F123" s="26">
        <f>$H$96*D123*E123</f>
        <v>5342476.4249999998</v>
      </c>
      <c r="G123" s="19">
        <v>2</v>
      </c>
      <c r="H123" s="14">
        <v>1</v>
      </c>
      <c r="I123" s="26">
        <f>$H$96*G123*H123</f>
        <v>5342476.4249999998</v>
      </c>
      <c r="J123" s="19">
        <v>2</v>
      </c>
      <c r="K123" s="14">
        <v>1</v>
      </c>
      <c r="L123" s="26">
        <f>$H$96*J123*K123</f>
        <v>5342476.4249999998</v>
      </c>
      <c r="M123" s="19">
        <v>2</v>
      </c>
      <c r="N123" s="14">
        <v>1</v>
      </c>
      <c r="O123" s="26">
        <f>$H$96*M123*N123</f>
        <v>5342476.4249999998</v>
      </c>
      <c r="P123" s="19">
        <v>2</v>
      </c>
      <c r="Q123" s="14">
        <v>1</v>
      </c>
      <c r="R123" s="26">
        <f>$H$96*P123*Q123</f>
        <v>5342476.4249999998</v>
      </c>
    </row>
    <row r="124" spans="2:18" ht="13.5" thickBot="1">
      <c r="B124" s="67" t="s">
        <v>25</v>
      </c>
      <c r="C124" s="68"/>
      <c r="D124" s="16">
        <v>2</v>
      </c>
      <c r="E124" s="69">
        <v>1</v>
      </c>
      <c r="F124" s="70">
        <f>$H$104*D124*E124</f>
        <v>5671244.2050000001</v>
      </c>
      <c r="G124" s="16">
        <v>2</v>
      </c>
      <c r="H124" s="69">
        <v>1</v>
      </c>
      <c r="I124" s="70">
        <f>$H$104*G124*H124</f>
        <v>5671244.2050000001</v>
      </c>
      <c r="J124" s="16">
        <v>2</v>
      </c>
      <c r="K124" s="69">
        <v>1</v>
      </c>
      <c r="L124" s="70">
        <f>$H$104*J124*K124</f>
        <v>5671244.2050000001</v>
      </c>
      <c r="M124" s="16">
        <v>2</v>
      </c>
      <c r="N124" s="69">
        <v>1</v>
      </c>
      <c r="O124" s="70">
        <f>$H$104*M124*N124</f>
        <v>5671244.2050000001</v>
      </c>
      <c r="P124" s="16">
        <v>2</v>
      </c>
      <c r="Q124" s="69">
        <v>1</v>
      </c>
      <c r="R124" s="70">
        <f>$H$104*P124*Q124</f>
        <v>5671244.2050000001</v>
      </c>
    </row>
    <row r="125" spans="2:18" ht="13.5" thickBot="1">
      <c r="B125" s="60" t="s">
        <v>69</v>
      </c>
      <c r="C125" s="71"/>
      <c r="D125" s="71"/>
      <c r="E125" s="71"/>
      <c r="F125" s="72">
        <f>MIN(F120:F124)</f>
        <v>5342476.4249999998</v>
      </c>
      <c r="G125" s="72"/>
      <c r="H125" s="72"/>
      <c r="I125" s="72">
        <f>MIN(I120:I124)</f>
        <v>5342476.4249999998</v>
      </c>
      <c r="J125" s="72"/>
      <c r="K125" s="72"/>
      <c r="L125" s="72">
        <f>MIN(L120:L124)</f>
        <v>5342476.4249999998</v>
      </c>
      <c r="M125" s="72"/>
      <c r="N125" s="72"/>
      <c r="O125" s="72">
        <f>MIN(O120:O124)</f>
        <v>5342476.4249999998</v>
      </c>
      <c r="P125" s="72"/>
      <c r="Q125" s="72"/>
      <c r="R125" s="73">
        <f>MIN(R120:R124)</f>
        <v>5342476.4249999998</v>
      </c>
    </row>
    <row r="126" spans="2:18" ht="13.5" thickBot="1"/>
    <row r="127" spans="2:18" ht="13.5" thickBot="1">
      <c r="B127" s="204" t="s">
        <v>7</v>
      </c>
      <c r="C127" s="205"/>
      <c r="D127" s="203" t="s">
        <v>9</v>
      </c>
      <c r="E127" s="203"/>
      <c r="F127" s="203"/>
      <c r="G127" s="203" t="s">
        <v>10</v>
      </c>
      <c r="H127" s="203"/>
      <c r="I127" s="203"/>
      <c r="J127" s="199" t="s">
        <v>11</v>
      </c>
      <c r="K127" s="200"/>
      <c r="L127" s="201"/>
      <c r="M127" s="199" t="s">
        <v>12</v>
      </c>
      <c r="N127" s="200"/>
      <c r="O127" s="201"/>
      <c r="P127" s="199" t="s">
        <v>13</v>
      </c>
      <c r="Q127" s="200"/>
      <c r="R127" s="201"/>
    </row>
    <row r="128" spans="2:18" ht="13.5" thickBot="1">
      <c r="B128" s="60" t="s">
        <v>26</v>
      </c>
      <c r="C128" s="61"/>
      <c r="D128" s="62" t="s">
        <v>35</v>
      </c>
      <c r="E128" s="63" t="s">
        <v>33</v>
      </c>
      <c r="F128" s="64" t="s">
        <v>34</v>
      </c>
      <c r="G128" s="63" t="s">
        <v>35</v>
      </c>
      <c r="H128" s="63" t="s">
        <v>33</v>
      </c>
      <c r="I128" s="64" t="s">
        <v>34</v>
      </c>
      <c r="J128" s="63" t="s">
        <v>35</v>
      </c>
      <c r="K128" s="63" t="s">
        <v>33</v>
      </c>
      <c r="L128" s="64" t="s">
        <v>34</v>
      </c>
      <c r="M128" s="63" t="s">
        <v>35</v>
      </c>
      <c r="N128" s="63" t="s">
        <v>33</v>
      </c>
      <c r="O128" s="64" t="s">
        <v>34</v>
      </c>
      <c r="P128" s="63" t="s">
        <v>35</v>
      </c>
      <c r="Q128" s="63" t="s">
        <v>33</v>
      </c>
      <c r="R128" s="64" t="s">
        <v>34</v>
      </c>
    </row>
    <row r="129" spans="1:18">
      <c r="B129" s="65" t="s">
        <v>21</v>
      </c>
      <c r="C129" s="66"/>
      <c r="D129" s="19">
        <v>2</v>
      </c>
      <c r="E129" s="14">
        <v>2</v>
      </c>
      <c r="F129" s="26">
        <f>$H$75*D129*E129</f>
        <v>11918776.76</v>
      </c>
      <c r="G129" s="19">
        <v>2</v>
      </c>
      <c r="H129" s="14">
        <f>E129+0</f>
        <v>2</v>
      </c>
      <c r="I129" s="26">
        <f>$H$75*G129*H129</f>
        <v>11918776.76</v>
      </c>
      <c r="J129" s="19">
        <v>2</v>
      </c>
      <c r="K129" s="14">
        <v>2</v>
      </c>
      <c r="L129" s="26">
        <f>$H$75*J129*K129</f>
        <v>11918776.76</v>
      </c>
      <c r="M129" s="19">
        <v>2</v>
      </c>
      <c r="N129" s="14">
        <v>2</v>
      </c>
      <c r="O129" s="26">
        <f>$H$75*M129*N129</f>
        <v>11918776.76</v>
      </c>
      <c r="P129" s="19">
        <v>2</v>
      </c>
      <c r="Q129" s="14">
        <v>2</v>
      </c>
      <c r="R129" s="26">
        <f>$H$75*P129*Q129</f>
        <v>11918776.76</v>
      </c>
    </row>
    <row r="130" spans="1:18">
      <c r="B130" s="67" t="s">
        <v>22</v>
      </c>
      <c r="C130" s="68"/>
      <c r="D130" s="19">
        <v>2</v>
      </c>
      <c r="E130" s="14">
        <v>2</v>
      </c>
      <c r="F130" s="26">
        <f>$H$82*D130*E130</f>
        <v>12389254.789999999</v>
      </c>
      <c r="G130" s="19">
        <v>2</v>
      </c>
      <c r="H130" s="14">
        <f t="shared" ref="H130:H132" si="29">E130+0</f>
        <v>2</v>
      </c>
      <c r="I130" s="26">
        <f>$H$82*G130*H130</f>
        <v>12389254.789999999</v>
      </c>
      <c r="J130" s="19">
        <v>2</v>
      </c>
      <c r="K130" s="14">
        <v>2</v>
      </c>
      <c r="L130" s="26">
        <f>$H$82*J130*K130</f>
        <v>12389254.789999999</v>
      </c>
      <c r="M130" s="19">
        <v>2</v>
      </c>
      <c r="N130" s="14">
        <v>2</v>
      </c>
      <c r="O130" s="26">
        <f>$H$82*M130*N130</f>
        <v>12389254.789999999</v>
      </c>
      <c r="P130" s="19">
        <v>2</v>
      </c>
      <c r="Q130" s="14">
        <v>2</v>
      </c>
      <c r="R130" s="26">
        <f>$H$82*P130*Q130</f>
        <v>12389254.789999999</v>
      </c>
    </row>
    <row r="131" spans="1:18">
      <c r="B131" s="67" t="s">
        <v>23</v>
      </c>
      <c r="C131" s="68"/>
      <c r="D131" s="19">
        <v>2</v>
      </c>
      <c r="E131" s="14">
        <v>2</v>
      </c>
      <c r="F131" s="26">
        <f>$H$89*D131*E131</f>
        <v>11291472.720000001</v>
      </c>
      <c r="G131" s="19">
        <v>2</v>
      </c>
      <c r="H131" s="14">
        <f t="shared" si="29"/>
        <v>2</v>
      </c>
      <c r="I131" s="26">
        <f>$H$89*G131*H131</f>
        <v>11291472.720000001</v>
      </c>
      <c r="J131" s="19">
        <v>2</v>
      </c>
      <c r="K131" s="14">
        <v>2</v>
      </c>
      <c r="L131" s="26">
        <f>$H$89*J131*K131</f>
        <v>11291472.720000001</v>
      </c>
      <c r="M131" s="19">
        <v>2</v>
      </c>
      <c r="N131" s="14">
        <v>2</v>
      </c>
      <c r="O131" s="26">
        <f>$H$89*M131*N131</f>
        <v>11291472.720000001</v>
      </c>
      <c r="P131" s="19">
        <v>2</v>
      </c>
      <c r="Q131" s="14">
        <v>2</v>
      </c>
      <c r="R131" s="26">
        <f>$H$89*P131*Q131</f>
        <v>11291472.720000001</v>
      </c>
    </row>
    <row r="132" spans="1:18">
      <c r="B132" s="67" t="s">
        <v>24</v>
      </c>
      <c r="C132" s="68"/>
      <c r="D132" s="19">
        <v>2</v>
      </c>
      <c r="E132" s="14">
        <v>2</v>
      </c>
      <c r="F132" s="26">
        <f>$H$97*D132*E132</f>
        <v>10193690.65</v>
      </c>
      <c r="G132" s="19">
        <v>2</v>
      </c>
      <c r="H132" s="14">
        <f t="shared" si="29"/>
        <v>2</v>
      </c>
      <c r="I132" s="26">
        <f>$H$97*G132*H132</f>
        <v>10193690.65</v>
      </c>
      <c r="J132" s="19">
        <v>2</v>
      </c>
      <c r="K132" s="14">
        <v>2</v>
      </c>
      <c r="L132" s="26">
        <f>$H$97*J132*K132</f>
        <v>10193690.65</v>
      </c>
      <c r="M132" s="19">
        <v>2</v>
      </c>
      <c r="N132" s="14">
        <v>2</v>
      </c>
      <c r="O132" s="26">
        <f>$H$97*M132*N132</f>
        <v>10193690.65</v>
      </c>
      <c r="P132" s="19">
        <v>2</v>
      </c>
      <c r="Q132" s="14">
        <v>2</v>
      </c>
      <c r="R132" s="26">
        <f>$H$97*P132*Q132</f>
        <v>10193690.65</v>
      </c>
    </row>
    <row r="133" spans="1:18" ht="13.5" thickBot="1">
      <c r="B133" s="67" t="s">
        <v>25</v>
      </c>
      <c r="C133" s="68"/>
      <c r="D133" s="16">
        <v>2</v>
      </c>
      <c r="E133" s="69">
        <v>2</v>
      </c>
      <c r="F133" s="70">
        <f>$H$105*D133*E133</f>
        <v>10820994.689999999</v>
      </c>
      <c r="G133" s="16">
        <v>2</v>
      </c>
      <c r="H133" s="14">
        <v>2</v>
      </c>
      <c r="I133" s="70">
        <f>$H$105*G133*H133</f>
        <v>10820994.689999999</v>
      </c>
      <c r="J133" s="16">
        <v>2</v>
      </c>
      <c r="K133" s="14">
        <v>2</v>
      </c>
      <c r="L133" s="70">
        <f>$H$105*J133*K133</f>
        <v>10820994.689999999</v>
      </c>
      <c r="M133" s="16">
        <v>2</v>
      </c>
      <c r="N133" s="69">
        <v>2</v>
      </c>
      <c r="O133" s="70">
        <f>$H$105*M133*N133</f>
        <v>10820994.689999999</v>
      </c>
      <c r="P133" s="16">
        <v>2</v>
      </c>
      <c r="Q133" s="69">
        <v>2</v>
      </c>
      <c r="R133" s="70">
        <f>$H$105*P133*Q133</f>
        <v>10820994.689999999</v>
      </c>
    </row>
    <row r="134" spans="1:18" ht="13.5" thickBot="1">
      <c r="B134" s="60" t="s">
        <v>69</v>
      </c>
      <c r="C134" s="71"/>
      <c r="D134" s="71"/>
      <c r="E134" s="71"/>
      <c r="F134" s="72">
        <f>MIN(F129:F133)</f>
        <v>10193690.65</v>
      </c>
      <c r="G134" s="72"/>
      <c r="H134" s="72"/>
      <c r="I134" s="72">
        <f>MIN(I129:I133)</f>
        <v>10193690.65</v>
      </c>
      <c r="J134" s="72"/>
      <c r="K134" s="72"/>
      <c r="L134" s="72">
        <f>MIN(L129:L133)</f>
        <v>10193690.65</v>
      </c>
      <c r="M134" s="72"/>
      <c r="N134" s="72"/>
      <c r="O134" s="72">
        <f>MIN(O129:O133)</f>
        <v>10193690.65</v>
      </c>
      <c r="P134" s="72"/>
      <c r="Q134" s="72"/>
      <c r="R134" s="73">
        <f>MIN(R129:R133)</f>
        <v>10193690.65</v>
      </c>
    </row>
    <row r="135" spans="1:18" ht="13.5" thickBot="1"/>
    <row r="136" spans="1:18" ht="13.5" thickBot="1">
      <c r="B136" s="204" t="s">
        <v>8</v>
      </c>
      <c r="C136" s="205"/>
      <c r="D136" s="203" t="s">
        <v>9</v>
      </c>
      <c r="E136" s="203"/>
      <c r="F136" s="203"/>
      <c r="G136" s="203" t="s">
        <v>10</v>
      </c>
      <c r="H136" s="203"/>
      <c r="I136" s="203"/>
      <c r="J136" s="199" t="s">
        <v>11</v>
      </c>
      <c r="K136" s="200"/>
      <c r="L136" s="201"/>
      <c r="M136" s="199" t="s">
        <v>12</v>
      </c>
      <c r="N136" s="200"/>
      <c r="O136" s="201"/>
      <c r="P136" s="199" t="s">
        <v>13</v>
      </c>
      <c r="Q136" s="200"/>
      <c r="R136" s="201"/>
    </row>
    <row r="137" spans="1:18" ht="13.5" thickBot="1">
      <c r="B137" s="60" t="s">
        <v>26</v>
      </c>
      <c r="C137" s="61"/>
      <c r="D137" s="62" t="s">
        <v>35</v>
      </c>
      <c r="E137" s="63" t="s">
        <v>33</v>
      </c>
      <c r="F137" s="64" t="s">
        <v>34</v>
      </c>
      <c r="G137" s="63" t="s">
        <v>35</v>
      </c>
      <c r="H137" s="63" t="s">
        <v>33</v>
      </c>
      <c r="I137" s="64" t="s">
        <v>34</v>
      </c>
      <c r="J137" s="63" t="s">
        <v>35</v>
      </c>
      <c r="K137" s="63" t="s">
        <v>33</v>
      </c>
      <c r="L137" s="64" t="s">
        <v>34</v>
      </c>
      <c r="M137" s="63" t="s">
        <v>35</v>
      </c>
      <c r="N137" s="63" t="s">
        <v>33</v>
      </c>
      <c r="O137" s="64" t="s">
        <v>34</v>
      </c>
      <c r="P137" s="63" t="s">
        <v>35</v>
      </c>
      <c r="Q137" s="63" t="s">
        <v>33</v>
      </c>
      <c r="R137" s="64" t="s">
        <v>34</v>
      </c>
    </row>
    <row r="138" spans="1:18">
      <c r="B138" s="65" t="s">
        <v>21</v>
      </c>
      <c r="C138" s="66"/>
      <c r="D138" s="19">
        <v>2</v>
      </c>
      <c r="E138" s="14">
        <v>1</v>
      </c>
      <c r="F138" s="26">
        <f>$H$76*D138*E138</f>
        <v>6390187.54</v>
      </c>
      <c r="G138" s="19">
        <v>2</v>
      </c>
      <c r="H138" s="14">
        <v>1</v>
      </c>
      <c r="I138" s="26">
        <f>$H$76*G138*H138</f>
        <v>6390187.54</v>
      </c>
      <c r="J138" s="19">
        <v>2</v>
      </c>
      <c r="K138" s="14">
        <v>1</v>
      </c>
      <c r="L138" s="26">
        <f>$H$76*J138*K138</f>
        <v>6390187.54</v>
      </c>
      <c r="M138" s="19">
        <v>2</v>
      </c>
      <c r="N138" s="14">
        <v>1</v>
      </c>
      <c r="O138" s="26">
        <f>$H$76*M138*N138</f>
        <v>6390187.54</v>
      </c>
      <c r="P138" s="19">
        <v>2</v>
      </c>
      <c r="Q138" s="14">
        <v>1</v>
      </c>
      <c r="R138" s="26">
        <f>$H$76*P138*Q138</f>
        <v>6390187.54</v>
      </c>
    </row>
    <row r="139" spans="1:18">
      <c r="A139" s="74"/>
      <c r="B139" s="67" t="s">
        <v>22</v>
      </c>
      <c r="C139" s="68"/>
      <c r="D139" s="19">
        <v>2</v>
      </c>
      <c r="E139" s="14">
        <v>1</v>
      </c>
      <c r="F139" s="26">
        <f>$H$83*D139*E139</f>
        <v>6642431.7850000001</v>
      </c>
      <c r="G139" s="19">
        <v>2</v>
      </c>
      <c r="H139" s="14">
        <v>1</v>
      </c>
      <c r="I139" s="26">
        <f>$H$83*G139*H139</f>
        <v>6642431.7850000001</v>
      </c>
      <c r="J139" s="19">
        <v>2</v>
      </c>
      <c r="K139" s="14">
        <v>1</v>
      </c>
      <c r="L139" s="26">
        <f>$H$83*J139*K139</f>
        <v>6642431.7850000001</v>
      </c>
      <c r="M139" s="19">
        <v>2</v>
      </c>
      <c r="N139" s="14">
        <v>1</v>
      </c>
      <c r="O139" s="26">
        <f>$H$83*M139*N139</f>
        <v>6642431.7850000001</v>
      </c>
      <c r="P139" s="19">
        <v>2</v>
      </c>
      <c r="Q139" s="14">
        <v>1</v>
      </c>
      <c r="R139" s="26">
        <f>$H$83*P139*Q139</f>
        <v>6642431.7850000001</v>
      </c>
    </row>
    <row r="140" spans="1:18">
      <c r="B140" s="67" t="s">
        <v>23</v>
      </c>
      <c r="C140" s="68"/>
      <c r="D140" s="19">
        <v>2</v>
      </c>
      <c r="E140" s="14">
        <v>1</v>
      </c>
      <c r="F140" s="26">
        <f>$H$90*D140*E140</f>
        <v>6053861.8799999999</v>
      </c>
      <c r="G140" s="19">
        <v>2</v>
      </c>
      <c r="H140" s="14">
        <v>1</v>
      </c>
      <c r="I140" s="26">
        <f>$H$90*G140*H140</f>
        <v>6053861.8799999999</v>
      </c>
      <c r="J140" s="19">
        <v>2</v>
      </c>
      <c r="K140" s="14">
        <v>1</v>
      </c>
      <c r="L140" s="26">
        <f>$H$90*J140*K140</f>
        <v>6053861.8799999999</v>
      </c>
      <c r="M140" s="19">
        <v>2</v>
      </c>
      <c r="N140" s="14">
        <v>1</v>
      </c>
      <c r="O140" s="26">
        <f>$H$90*M140*N140</f>
        <v>6053861.8799999999</v>
      </c>
      <c r="P140" s="19">
        <v>2</v>
      </c>
      <c r="Q140" s="14">
        <v>1</v>
      </c>
      <c r="R140" s="26">
        <f>$H$90*P140*Q140</f>
        <v>6053861.8799999999</v>
      </c>
    </row>
    <row r="141" spans="1:18">
      <c r="B141" s="67" t="s">
        <v>24</v>
      </c>
      <c r="C141" s="68"/>
      <c r="D141" s="19">
        <v>2</v>
      </c>
      <c r="E141" s="14">
        <v>1</v>
      </c>
      <c r="F141" s="26">
        <f>$H$98*D141*E141</f>
        <v>5465291.9749999996</v>
      </c>
      <c r="G141" s="19">
        <v>2</v>
      </c>
      <c r="H141" s="14">
        <v>1</v>
      </c>
      <c r="I141" s="26">
        <f>$H$98*G141*H141</f>
        <v>5465291.9749999996</v>
      </c>
      <c r="J141" s="19">
        <v>2</v>
      </c>
      <c r="K141" s="14">
        <v>1</v>
      </c>
      <c r="L141" s="26">
        <f>$H$98*J141*K141</f>
        <v>5465291.9749999996</v>
      </c>
      <c r="M141" s="19">
        <v>2</v>
      </c>
      <c r="N141" s="14">
        <v>1</v>
      </c>
      <c r="O141" s="26">
        <f>$H$98*M141*N141</f>
        <v>5465291.9749999996</v>
      </c>
      <c r="P141" s="19">
        <v>2</v>
      </c>
      <c r="Q141" s="14">
        <v>1</v>
      </c>
      <c r="R141" s="26">
        <f>$H$98*P141*Q141</f>
        <v>5465291.9749999996</v>
      </c>
    </row>
    <row r="142" spans="1:18" ht="13.5" thickBot="1">
      <c r="B142" s="67" t="s">
        <v>25</v>
      </c>
      <c r="C142" s="68"/>
      <c r="D142" s="16">
        <v>2</v>
      </c>
      <c r="E142" s="69">
        <v>1</v>
      </c>
      <c r="F142" s="70">
        <f>$H$106*D142*E142</f>
        <v>5801617.6349999998</v>
      </c>
      <c r="G142" s="16">
        <v>2</v>
      </c>
      <c r="H142" s="69">
        <v>1</v>
      </c>
      <c r="I142" s="70">
        <f>$H$106*G142*H142</f>
        <v>5801617.6349999998</v>
      </c>
      <c r="J142" s="16">
        <v>2</v>
      </c>
      <c r="K142" s="69">
        <v>1</v>
      </c>
      <c r="L142" s="70">
        <f>$H$106*J142*K142</f>
        <v>5801617.6349999998</v>
      </c>
      <c r="M142" s="16">
        <v>2</v>
      </c>
      <c r="N142" s="69">
        <v>1</v>
      </c>
      <c r="O142" s="70">
        <f>$H$106*M142*N142</f>
        <v>5801617.6349999998</v>
      </c>
      <c r="P142" s="16">
        <v>2</v>
      </c>
      <c r="Q142" s="69">
        <v>1</v>
      </c>
      <c r="R142" s="70">
        <f>$H$106*P142*Q142</f>
        <v>5801617.6349999998</v>
      </c>
    </row>
    <row r="143" spans="1:18" ht="13.5" thickBot="1">
      <c r="B143" s="60" t="s">
        <v>69</v>
      </c>
      <c r="C143" s="71"/>
      <c r="D143" s="71"/>
      <c r="E143" s="71"/>
      <c r="F143" s="72">
        <f>MIN(F138:F142)</f>
        <v>5465291.9749999996</v>
      </c>
      <c r="G143" s="72"/>
      <c r="H143" s="72"/>
      <c r="I143" s="72">
        <f>MIN(I138:I142)</f>
        <v>5465291.9749999996</v>
      </c>
      <c r="J143" s="72"/>
      <c r="K143" s="72"/>
      <c r="L143" s="72">
        <f>MIN(L138:L142)</f>
        <v>5465291.9749999996</v>
      </c>
      <c r="M143" s="72"/>
      <c r="N143" s="72"/>
      <c r="O143" s="72">
        <f>MIN(O138:O142)</f>
        <v>5465291.9749999996</v>
      </c>
      <c r="P143" s="72"/>
      <c r="Q143" s="72"/>
      <c r="R143" s="73">
        <f>MIN(R138:R142)</f>
        <v>5465291.9749999996</v>
      </c>
    </row>
    <row r="145" spans="2:8">
      <c r="B145" s="202" t="s">
        <v>37</v>
      </c>
      <c r="C145" s="202"/>
      <c r="D145" s="202"/>
      <c r="E145" s="202"/>
      <c r="F145" s="202"/>
    </row>
    <row r="146" spans="2:8">
      <c r="B146" s="202"/>
      <c r="C146" s="202"/>
      <c r="D146" s="202"/>
      <c r="E146" s="202"/>
      <c r="F146" s="202"/>
    </row>
    <row r="147" spans="2:8">
      <c r="B147" s="202"/>
      <c r="C147" s="202"/>
      <c r="D147" s="202"/>
      <c r="E147" s="202"/>
      <c r="F147" s="202"/>
    </row>
    <row r="148" spans="2:8">
      <c r="B148" s="202"/>
      <c r="C148" s="202"/>
      <c r="D148" s="202"/>
      <c r="E148" s="202"/>
      <c r="F148" s="202"/>
    </row>
    <row r="149" spans="2:8">
      <c r="B149" s="75"/>
      <c r="C149" s="75"/>
      <c r="D149" s="75"/>
      <c r="E149" s="75"/>
      <c r="F149" s="75"/>
    </row>
    <row r="150" spans="2:8" ht="13.5" thickBot="1">
      <c r="B150" s="50" t="s">
        <v>36</v>
      </c>
    </row>
    <row r="151" spans="2:8">
      <c r="B151" s="65" t="s">
        <v>26</v>
      </c>
      <c r="C151" s="76"/>
      <c r="D151" s="52" t="s">
        <v>9</v>
      </c>
      <c r="E151" s="52" t="s">
        <v>10</v>
      </c>
      <c r="F151" s="52" t="s">
        <v>11</v>
      </c>
      <c r="G151" s="52" t="s">
        <v>12</v>
      </c>
      <c r="H151" s="52" t="s">
        <v>13</v>
      </c>
    </row>
    <row r="152" spans="2:8">
      <c r="B152" s="77" t="s">
        <v>5</v>
      </c>
      <c r="C152" s="58"/>
      <c r="D152" s="26">
        <f>F$116</f>
        <v>5219660.875</v>
      </c>
      <c r="E152" s="26">
        <f>$I$116</f>
        <v>5219660.875</v>
      </c>
      <c r="F152" s="26">
        <f>$L$116</f>
        <v>5219660.875</v>
      </c>
      <c r="G152" s="26">
        <f>$O$116</f>
        <v>5219660.875</v>
      </c>
      <c r="H152" s="26">
        <f>$R$116</f>
        <v>5219660.875</v>
      </c>
    </row>
    <row r="153" spans="2:8">
      <c r="B153" s="77" t="s">
        <v>6</v>
      </c>
      <c r="C153" s="58"/>
      <c r="D153" s="26">
        <f>F125</f>
        <v>5342476.4249999998</v>
      </c>
      <c r="E153" s="26">
        <f>$I$125</f>
        <v>5342476.4249999998</v>
      </c>
      <c r="F153" s="26">
        <f>$L$125</f>
        <v>5342476.4249999998</v>
      </c>
      <c r="G153" s="26">
        <f>$O$125</f>
        <v>5342476.4249999998</v>
      </c>
      <c r="H153" s="26">
        <f>$R$125</f>
        <v>5342476.4249999998</v>
      </c>
    </row>
    <row r="154" spans="2:8">
      <c r="B154" s="77" t="s">
        <v>7</v>
      </c>
      <c r="C154" s="58"/>
      <c r="D154" s="26">
        <f>F134</f>
        <v>10193690.65</v>
      </c>
      <c r="E154" s="26">
        <f>$I$134</f>
        <v>10193690.65</v>
      </c>
      <c r="F154" s="26">
        <f>$L$134</f>
        <v>10193690.65</v>
      </c>
      <c r="G154" s="26">
        <f>$O$134</f>
        <v>10193690.65</v>
      </c>
      <c r="H154" s="26">
        <f>$R$134</f>
        <v>10193690.65</v>
      </c>
    </row>
    <row r="155" spans="2:8" ht="13.5" thickBot="1">
      <c r="B155" s="77" t="s">
        <v>8</v>
      </c>
      <c r="C155" s="58"/>
      <c r="D155" s="70">
        <f>F143</f>
        <v>5465291.9749999996</v>
      </c>
      <c r="E155" s="26">
        <f>$I$143</f>
        <v>5465291.9749999996</v>
      </c>
      <c r="F155" s="26">
        <f>$L$143</f>
        <v>5465291.9749999996</v>
      </c>
      <c r="G155" s="26">
        <f>$O$143</f>
        <v>5465291.9749999996</v>
      </c>
      <c r="H155" s="26">
        <f>$R$143</f>
        <v>5465291.9749999996</v>
      </c>
    </row>
    <row r="156" spans="2:8" ht="13.5" thickBot="1">
      <c r="B156" s="78" t="s">
        <v>38</v>
      </c>
      <c r="C156" s="79"/>
      <c r="D156" s="80">
        <f>SUM(D152:D155)</f>
        <v>26221119.925000004</v>
      </c>
      <c r="E156" s="80">
        <f>SUM(E152:E155)</f>
        <v>26221119.925000004</v>
      </c>
      <c r="F156" s="80">
        <f>SUM(F152:F155)</f>
        <v>26221119.925000004</v>
      </c>
      <c r="G156" s="80">
        <f>SUM(G152:G155)</f>
        <v>26221119.925000004</v>
      </c>
      <c r="H156" s="81">
        <f>SUM(H152:H155)</f>
        <v>26221119.925000004</v>
      </c>
    </row>
    <row r="158" spans="2:8">
      <c r="B158" s="56" t="s">
        <v>40</v>
      </c>
    </row>
    <row r="159" spans="2:8">
      <c r="B159" s="56" t="s">
        <v>39</v>
      </c>
    </row>
    <row r="160" spans="2:8">
      <c r="B160" s="50" t="s">
        <v>41</v>
      </c>
    </row>
    <row r="161" spans="2:10">
      <c r="B161" s="50" t="s">
        <v>70</v>
      </c>
    </row>
    <row r="162" spans="2:10">
      <c r="B162" s="50" t="s">
        <v>71</v>
      </c>
      <c r="J162" s="74"/>
    </row>
    <row r="163" spans="2:10">
      <c r="B163" s="50"/>
    </row>
    <row r="164" spans="2:10">
      <c r="B164" s="82" t="s">
        <v>77</v>
      </c>
      <c r="C164" s="52"/>
      <c r="D164" s="52">
        <v>5</v>
      </c>
      <c r="E164" s="52">
        <v>5</v>
      </c>
      <c r="F164" s="52">
        <v>5</v>
      </c>
      <c r="G164" s="52">
        <v>5</v>
      </c>
      <c r="H164" s="52">
        <v>5</v>
      </c>
    </row>
    <row r="165" spans="2:10">
      <c r="B165" s="50"/>
    </row>
    <row r="166" spans="2:10">
      <c r="B166" s="50" t="s">
        <v>73</v>
      </c>
    </row>
    <row r="167" spans="2:10">
      <c r="B167" s="83" t="s">
        <v>26</v>
      </c>
      <c r="C167" s="16"/>
      <c r="D167" s="84" t="s">
        <v>9</v>
      </c>
      <c r="E167" s="52" t="s">
        <v>10</v>
      </c>
      <c r="F167" s="52" t="s">
        <v>11</v>
      </c>
      <c r="G167" s="52" t="s">
        <v>12</v>
      </c>
      <c r="H167" s="52" t="s">
        <v>13</v>
      </c>
    </row>
    <row r="168" spans="2:10">
      <c r="B168" s="85" t="s">
        <v>5</v>
      </c>
      <c r="C168" s="16"/>
      <c r="D168" s="26">
        <f>(D$152-C$45)*$F$38</f>
        <v>1249211743.75</v>
      </c>
      <c r="E168" s="26">
        <f>(E$152-D$45)*$F$38</f>
        <v>1137649243.7500005</v>
      </c>
      <c r="F168" s="26">
        <f>(F$152-E$45)*$F$38</f>
        <v>1022182056.2500008</v>
      </c>
      <c r="G168" s="26">
        <f>(G$152-F$45)*$F$38</f>
        <v>902673517.18750155</v>
      </c>
      <c r="H168" s="26">
        <f>(H$152-G$45)*$F$38</f>
        <v>778982179.25781441</v>
      </c>
    </row>
    <row r="169" spans="2:10">
      <c r="B169" s="86" t="s">
        <v>6</v>
      </c>
      <c r="C169" s="21"/>
      <c r="D169" s="26">
        <f>(D$153-C$46)*$F$39</f>
        <v>716104961.24999988</v>
      </c>
      <c r="E169" s="26">
        <f>(E$153-D$46)*$F$39</f>
        <v>620479961.2500006</v>
      </c>
      <c r="F169" s="26">
        <f>(F$153-E$46)*$F$39</f>
        <v>522464336.25000066</v>
      </c>
      <c r="G169" s="26">
        <f>(G$153-F$46)*$F$39</f>
        <v>421998320.62500143</v>
      </c>
      <c r="H169" s="26">
        <f>(H$153-G$46)*$F$39</f>
        <v>319020654.60937643</v>
      </c>
    </row>
    <row r="170" spans="2:10">
      <c r="B170" s="86" t="s">
        <v>7</v>
      </c>
      <c r="C170" s="21"/>
      <c r="D170" s="26">
        <f>(D$154-C$47)*$F$40</f>
        <v>3615875182.5000005</v>
      </c>
      <c r="E170" s="26">
        <f>(E$154-D$47)*$F$40</f>
        <v>3296937682.5000005</v>
      </c>
      <c r="F170" s="26">
        <f>(F$154-E$47)*$F$40</f>
        <v>2963647995.0000005</v>
      </c>
      <c r="G170" s="26">
        <f>(G$154-F$47)*$F$40</f>
        <v>2615360271.5625014</v>
      </c>
      <c r="H170" s="26">
        <f>(H$154-G$47)*$F$40</f>
        <v>2251399600.5703144</v>
      </c>
    </row>
    <row r="171" spans="2:10" ht="13.5" thickBot="1">
      <c r="B171" s="86" t="s">
        <v>8</v>
      </c>
      <c r="C171" s="21"/>
      <c r="D171" s="70">
        <f>(D$155-C$48)*$F$41</f>
        <v>1328556573.7499995</v>
      </c>
      <c r="E171" s="70">
        <f>(E$155-D$48)*$F$41</f>
        <v>1063956573.7499996</v>
      </c>
      <c r="F171" s="70">
        <f>(F$155-E$48)*$F$41</f>
        <v>783480573.74999964</v>
      </c>
      <c r="G171" s="70">
        <f>(G$155-F$48)*$F$41</f>
        <v>486176013.7499994</v>
      </c>
      <c r="H171" s="70">
        <f>(H$155-G$48)*$F$41</f>
        <v>171033180.14999878</v>
      </c>
    </row>
    <row r="172" spans="2:10" ht="13.5" thickBot="1">
      <c r="B172" s="88" t="s">
        <v>51</v>
      </c>
      <c r="C172" s="94"/>
      <c r="D172" s="93">
        <f>SUM(D168:D171)</f>
        <v>6909748461.25</v>
      </c>
      <c r="E172" s="72">
        <f>SUM(E168:E171)</f>
        <v>6119023461.2500019</v>
      </c>
      <c r="F172" s="72">
        <f>SUM(F168:F171)</f>
        <v>5291774961.2500019</v>
      </c>
      <c r="G172" s="72">
        <f>SUM(G168:G171)</f>
        <v>4426208123.1250038</v>
      </c>
      <c r="H172" s="73">
        <f>SUM(H168:H171)</f>
        <v>3520435614.5875039</v>
      </c>
    </row>
    <row r="174" spans="2:10">
      <c r="B174" s="50" t="s">
        <v>72</v>
      </c>
      <c r="D174" s="13">
        <v>12</v>
      </c>
    </row>
    <row r="175" spans="2:10">
      <c r="B175" s="83" t="s">
        <v>26</v>
      </c>
      <c r="C175" s="16"/>
      <c r="D175" s="84" t="s">
        <v>9</v>
      </c>
      <c r="E175" s="52" t="s">
        <v>10</v>
      </c>
      <c r="F175" s="52" t="s">
        <v>11</v>
      </c>
      <c r="G175" s="52" t="s">
        <v>12</v>
      </c>
      <c r="H175" s="52" t="s">
        <v>13</v>
      </c>
    </row>
    <row r="176" spans="2:10">
      <c r="B176" s="85" t="s">
        <v>5</v>
      </c>
      <c r="C176" s="16"/>
      <c r="D176" s="26">
        <f>$D168*($D$174/100)</f>
        <v>149905409.25</v>
      </c>
      <c r="E176" s="26">
        <f t="shared" ref="E176:H176" si="30">E$168*($D$174/100)</f>
        <v>136517909.25000006</v>
      </c>
      <c r="F176" s="26">
        <f t="shared" si="30"/>
        <v>122661846.75000009</v>
      </c>
      <c r="G176" s="26">
        <f t="shared" si="30"/>
        <v>108320822.06250018</v>
      </c>
      <c r="H176" s="26">
        <f t="shared" si="30"/>
        <v>93477861.510937721</v>
      </c>
    </row>
    <row r="177" spans="2:8">
      <c r="B177" s="86" t="s">
        <v>6</v>
      </c>
      <c r="C177" s="21"/>
      <c r="D177" s="26">
        <f>D$169*($D$174/100)</f>
        <v>85932595.349999979</v>
      </c>
      <c r="E177" s="26">
        <f t="shared" ref="E177:H177" si="31">E$169*($D$174/100)</f>
        <v>74457595.350000069</v>
      </c>
      <c r="F177" s="26">
        <f t="shared" si="31"/>
        <v>62695720.350000076</v>
      </c>
      <c r="G177" s="26">
        <f t="shared" si="31"/>
        <v>50639798.475000173</v>
      </c>
      <c r="H177" s="26">
        <f t="shared" si="31"/>
        <v>38282478.553125173</v>
      </c>
    </row>
    <row r="178" spans="2:8">
      <c r="B178" s="86" t="s">
        <v>7</v>
      </c>
      <c r="C178" s="21"/>
      <c r="D178" s="26">
        <f>D$170*($D$174/100)</f>
        <v>433905021.90000004</v>
      </c>
      <c r="E178" s="26">
        <f t="shared" ref="E178:H178" si="32">E$170*($D$174/100)</f>
        <v>395632521.90000004</v>
      </c>
      <c r="F178" s="26">
        <f t="shared" si="32"/>
        <v>355637759.40000004</v>
      </c>
      <c r="G178" s="26">
        <f t="shared" si="32"/>
        <v>313843232.58750015</v>
      </c>
      <c r="H178" s="26">
        <f t="shared" si="32"/>
        <v>270167952.0684377</v>
      </c>
    </row>
    <row r="179" spans="2:8" ht="13.5" thickBot="1">
      <c r="B179" s="86" t="s">
        <v>8</v>
      </c>
      <c r="C179" s="21"/>
      <c r="D179" s="70">
        <f>D$171*($D$174/100)</f>
        <v>159426788.84999993</v>
      </c>
      <c r="E179" s="70">
        <f t="shared" ref="E179:H179" si="33">E$171*($D$174/100)</f>
        <v>127674788.84999995</v>
      </c>
      <c r="F179" s="70">
        <f t="shared" si="33"/>
        <v>94017668.849999949</v>
      </c>
      <c r="G179" s="70">
        <f t="shared" si="33"/>
        <v>58341121.649999924</v>
      </c>
      <c r="H179" s="70">
        <f t="shared" si="33"/>
        <v>20523981.617999852</v>
      </c>
    </row>
    <row r="180" spans="2:8" ht="13.5" thickBot="1">
      <c r="B180" s="138" t="s">
        <v>51</v>
      </c>
      <c r="C180" s="94"/>
      <c r="D180" s="72">
        <f>SUM(D176:D179)</f>
        <v>829169815.3499999</v>
      </c>
      <c r="E180" s="72">
        <f t="shared" ref="E180:H180" si="34">SUM(E176:E179)</f>
        <v>734282815.35000014</v>
      </c>
      <c r="F180" s="72">
        <f t="shared" si="34"/>
        <v>635012995.35000014</v>
      </c>
      <c r="G180" s="72">
        <f t="shared" si="34"/>
        <v>531144974.77500039</v>
      </c>
      <c r="H180" s="73">
        <f t="shared" si="34"/>
        <v>422452273.75050044</v>
      </c>
    </row>
    <row r="181" spans="2:8">
      <c r="B181" s="57"/>
      <c r="C181" s="23"/>
      <c r="D181" s="58"/>
      <c r="E181" s="58"/>
      <c r="F181" s="58"/>
      <c r="G181" s="58"/>
      <c r="H181" s="58"/>
    </row>
    <row r="182" spans="2:8" ht="13.5" thickBot="1">
      <c r="B182" s="50" t="s">
        <v>42</v>
      </c>
      <c r="E182" s="13">
        <v>4.5</v>
      </c>
    </row>
    <row r="183" spans="2:8">
      <c r="B183" s="65" t="s">
        <v>26</v>
      </c>
      <c r="C183" s="76"/>
      <c r="D183" s="52" t="s">
        <v>9</v>
      </c>
      <c r="E183" s="52" t="s">
        <v>10</v>
      </c>
      <c r="F183" s="52" t="s">
        <v>11</v>
      </c>
      <c r="G183" s="52" t="s">
        <v>12</v>
      </c>
      <c r="H183" s="52" t="s">
        <v>13</v>
      </c>
    </row>
    <row r="184" spans="2:8">
      <c r="B184" s="77" t="s">
        <v>5</v>
      </c>
      <c r="C184" s="58"/>
      <c r="D184" s="26">
        <f>(C63*($E$182/100))</f>
        <v>143437500</v>
      </c>
      <c r="E184" s="26">
        <f>(D63*($E$182/100))</f>
        <v>148457812.49999997</v>
      </c>
      <c r="F184" s="26">
        <f t="shared" ref="F184:H184" si="35">(E63*($E$182/100))</f>
        <v>153653835.93749994</v>
      </c>
      <c r="G184" s="26">
        <f t="shared" si="35"/>
        <v>159031720.19531244</v>
      </c>
      <c r="H184" s="26">
        <f t="shared" si="35"/>
        <v>164597830.40214834</v>
      </c>
    </row>
    <row r="185" spans="2:8">
      <c r="B185" s="77" t="s">
        <v>6</v>
      </c>
      <c r="C185" s="58"/>
      <c r="D185" s="26">
        <f t="shared" ref="D185:H187" si="36">(C64*($E$182/100))</f>
        <v>172125000</v>
      </c>
      <c r="E185" s="26">
        <f t="shared" si="36"/>
        <v>176428124.99999994</v>
      </c>
      <c r="F185" s="26">
        <f t="shared" si="36"/>
        <v>180838828.12499994</v>
      </c>
      <c r="G185" s="26">
        <f t="shared" si="36"/>
        <v>185359798.82812494</v>
      </c>
      <c r="H185" s="26">
        <f t="shared" si="36"/>
        <v>189993793.79882807</v>
      </c>
    </row>
    <row r="186" spans="2:8">
      <c r="B186" s="77" t="s">
        <v>7</v>
      </c>
      <c r="C186" s="58"/>
      <c r="D186" s="26">
        <f t="shared" si="36"/>
        <v>318937500</v>
      </c>
      <c r="E186" s="26">
        <f t="shared" si="36"/>
        <v>333289687.5</v>
      </c>
      <c r="F186" s="26">
        <f t="shared" si="36"/>
        <v>348287723.4375</v>
      </c>
      <c r="G186" s="26">
        <f t="shared" si="36"/>
        <v>363960670.99218744</v>
      </c>
      <c r="H186" s="26">
        <f t="shared" si="36"/>
        <v>380338901.18683583</v>
      </c>
    </row>
    <row r="187" spans="2:8" ht="13.5" thickBot="1">
      <c r="B187" s="77" t="s">
        <v>8</v>
      </c>
      <c r="C187" s="58"/>
      <c r="D187" s="26">
        <f t="shared" si="36"/>
        <v>198450000</v>
      </c>
      <c r="E187" s="26">
        <f t="shared" si="36"/>
        <v>210357000</v>
      </c>
      <c r="F187" s="26">
        <f t="shared" si="36"/>
        <v>222978420</v>
      </c>
      <c r="G187" s="26">
        <f t="shared" si="36"/>
        <v>236357125.19999999</v>
      </c>
      <c r="H187" s="26">
        <f t="shared" si="36"/>
        <v>250538552.71200001</v>
      </c>
    </row>
    <row r="188" spans="2:8" ht="13.5" thickBot="1">
      <c r="B188" s="88" t="s">
        <v>51</v>
      </c>
      <c r="C188" s="94"/>
      <c r="D188" s="72">
        <f>SUM(D184:D187)</f>
        <v>832950000</v>
      </c>
      <c r="E188" s="72">
        <f t="shared" ref="E188:H188" si="37">SUM(E184:E187)</f>
        <v>868532624.99999988</v>
      </c>
      <c r="F188" s="72">
        <f t="shared" si="37"/>
        <v>905758807.49999988</v>
      </c>
      <c r="G188" s="72">
        <f t="shared" si="37"/>
        <v>944709315.21562481</v>
      </c>
      <c r="H188" s="73">
        <f t="shared" si="37"/>
        <v>985469078.09981215</v>
      </c>
    </row>
    <row r="189" spans="2:8">
      <c r="B189" s="190"/>
      <c r="C189" s="190"/>
      <c r="D189" s="59"/>
      <c r="E189" s="59"/>
      <c r="F189" s="59"/>
      <c r="G189" s="59"/>
      <c r="H189" s="59"/>
    </row>
    <row r="190" spans="2:8">
      <c r="B190" s="190"/>
      <c r="C190" s="190"/>
      <c r="D190" s="59"/>
      <c r="E190" s="59"/>
      <c r="F190" s="59"/>
      <c r="G190" s="59"/>
      <c r="H190" s="59"/>
    </row>
    <row r="191" spans="2:8" ht="13.5" thickBot="1">
      <c r="B191" s="112" t="s">
        <v>79</v>
      </c>
      <c r="C191" s="14"/>
      <c r="D191" s="69">
        <v>25</v>
      </c>
      <c r="E191" s="69"/>
      <c r="F191" s="69"/>
      <c r="G191" s="69"/>
      <c r="H191" s="69"/>
    </row>
    <row r="192" spans="2:8" ht="15.75" thickBot="1">
      <c r="B192"/>
      <c r="C192"/>
      <c r="D192" s="153" t="s">
        <v>9</v>
      </c>
      <c r="E192" s="154" t="s">
        <v>10</v>
      </c>
      <c r="F192" s="154" t="s">
        <v>11</v>
      </c>
      <c r="G192" s="154" t="s">
        <v>12</v>
      </c>
      <c r="H192" s="156" t="s">
        <v>13</v>
      </c>
    </row>
    <row r="193" spans="2:9">
      <c r="B193" s="14" t="s">
        <v>80</v>
      </c>
      <c r="C193" s="14"/>
      <c r="D193" s="151">
        <f>D180</f>
        <v>829169815.3499999</v>
      </c>
      <c r="E193" s="151">
        <f>E180</f>
        <v>734282815.35000014</v>
      </c>
      <c r="F193" s="151">
        <f>F180</f>
        <v>635012995.35000014</v>
      </c>
      <c r="G193" s="151">
        <f>G180</f>
        <v>531144974.77500039</v>
      </c>
      <c r="H193" s="151">
        <f>H180</f>
        <v>422452273.75050044</v>
      </c>
    </row>
    <row r="194" spans="2:9">
      <c r="B194" s="14" t="s">
        <v>81</v>
      </c>
      <c r="C194" s="14"/>
      <c r="D194" s="26">
        <f>D188</f>
        <v>832950000</v>
      </c>
      <c r="E194" s="26">
        <f>E188</f>
        <v>868532624.99999988</v>
      </c>
      <c r="F194" s="26">
        <f>F188</f>
        <v>905758807.49999988</v>
      </c>
      <c r="G194" s="26">
        <f>G188</f>
        <v>944709315.21562481</v>
      </c>
      <c r="H194" s="26">
        <f>H188</f>
        <v>985469078.09981215</v>
      </c>
    </row>
    <row r="195" spans="2:9" ht="13.5" thickBot="1">
      <c r="B195" s="69" t="s">
        <v>82</v>
      </c>
      <c r="C195" s="69"/>
      <c r="D195" s="70">
        <f>D229</f>
        <v>324750000</v>
      </c>
      <c r="E195" s="70">
        <f>E229</f>
        <v>324750000</v>
      </c>
      <c r="F195" s="70">
        <f>F229</f>
        <v>324750000</v>
      </c>
      <c r="G195" s="70">
        <f>G229</f>
        <v>324750000</v>
      </c>
      <c r="H195" s="70">
        <f>H229</f>
        <v>324750000</v>
      </c>
    </row>
    <row r="196" spans="2:9" ht="13.5" thickBot="1">
      <c r="B196" s="153" t="s">
        <v>83</v>
      </c>
      <c r="C196" s="154"/>
      <c r="D196" s="148">
        <f>SUM(D193:D195)*($D$191/100)</f>
        <v>496717453.83749998</v>
      </c>
      <c r="E196" s="148">
        <f>SUM(E193:E195)*($D$191/100)</f>
        <v>481891360.08749998</v>
      </c>
      <c r="F196" s="148">
        <f>SUM(F193:F195)*($D$191/100)</f>
        <v>466380450.71249998</v>
      </c>
      <c r="G196" s="148">
        <f>SUM(G193:G195)*($D$191/100)</f>
        <v>450151072.49765629</v>
      </c>
      <c r="H196" s="155">
        <f>SUM(H193:H195)*($D$191/100)</f>
        <v>433167837.96257818</v>
      </c>
    </row>
    <row r="197" spans="2:9">
      <c r="B197" s="190"/>
      <c r="C197" s="190"/>
      <c r="D197" s="59"/>
      <c r="E197" s="59"/>
      <c r="F197" s="59"/>
      <c r="G197" s="59"/>
      <c r="H197" s="59"/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$C$201*SUM(E111,E120,E129,E138)</f>
        <v>10</v>
      </c>
      <c r="E203" s="19">
        <f>$C$201*SUM(H111,H120,H129,H138)</f>
        <v>10</v>
      </c>
      <c r="F203" s="19">
        <f>$C$201*SUM(K111,K120,K129,K138)</f>
        <v>10</v>
      </c>
      <c r="G203" s="19">
        <f>$C$201*SUM(N111,N120,N129,N138)</f>
        <v>10</v>
      </c>
      <c r="H203" s="19">
        <f>$C$201*SUM(Q111,Q120,Q129,Q138)</f>
        <v>10</v>
      </c>
      <c r="I203" s="151">
        <v>290000</v>
      </c>
    </row>
    <row r="204" spans="2:9">
      <c r="B204" s="91" t="s">
        <v>54</v>
      </c>
      <c r="C204" s="68"/>
      <c r="D204" s="19">
        <f>$C$201*SUM(E112,E121,E130,E139)</f>
        <v>10</v>
      </c>
      <c r="E204" s="19">
        <f>$C$201*SUM(H112,H121,H130,H139)</f>
        <v>10</v>
      </c>
      <c r="F204" s="19">
        <f>$C$201*SUM(K112,K121,K130,K139)</f>
        <v>10</v>
      </c>
      <c r="G204" s="19">
        <f>$C$201*SUM(N112,N121,N130,N139)</f>
        <v>10</v>
      </c>
      <c r="H204" s="19">
        <f>$C$201*SUM(Q112,Q121,Q130,Q139)</f>
        <v>10</v>
      </c>
      <c r="I204" s="26">
        <v>350000</v>
      </c>
    </row>
    <row r="205" spans="2:9">
      <c r="B205" s="91" t="s">
        <v>55</v>
      </c>
      <c r="C205" s="68"/>
      <c r="D205" s="19">
        <f>$C$201*SUM(E113,E122,E131,E140)</f>
        <v>10</v>
      </c>
      <c r="E205" s="19">
        <f>$C$201*SUM(H113,H122,H131,H140)</f>
        <v>10</v>
      </c>
      <c r="F205" s="19">
        <f>$C$201*SUM(K113,K122,K131,K140)</f>
        <v>10</v>
      </c>
      <c r="G205" s="19">
        <f>$C$201*SUM(N113,N122,N131,N140)</f>
        <v>10</v>
      </c>
      <c r="H205" s="19">
        <f>$C$201*SUM(Q113,Q122,Q131,Q140)</f>
        <v>10</v>
      </c>
      <c r="I205" s="26">
        <v>270000</v>
      </c>
    </row>
    <row r="206" spans="2:9">
      <c r="B206" s="91" t="s">
        <v>56</v>
      </c>
      <c r="C206" s="68"/>
      <c r="D206" s="19">
        <f>$C$201*SUM(E114,E123,E132,E141)</f>
        <v>10</v>
      </c>
      <c r="E206" s="19">
        <f>$C$201*SUM(H114,H123,H132,H141)</f>
        <v>10</v>
      </c>
      <c r="F206" s="19">
        <f>$C$201*SUM(K114,K123,K132,K141)</f>
        <v>10</v>
      </c>
      <c r="G206" s="19">
        <f>$C$201*SUM(N114,N123,N132,N141)</f>
        <v>10</v>
      </c>
      <c r="H206" s="19">
        <f>$C$201*SUM(Q114,Q123,Q132,Q141)</f>
        <v>10</v>
      </c>
      <c r="I206" s="26">
        <v>260000</v>
      </c>
    </row>
    <row r="207" spans="2:9">
      <c r="B207" s="91" t="s">
        <v>57</v>
      </c>
      <c r="C207" s="68"/>
      <c r="D207" s="19">
        <f>$C$201*SUM(E115,E124,E133,E142)</f>
        <v>10</v>
      </c>
      <c r="E207" s="19">
        <f>$C$201*SUM(H115,H124,H133,H142)</f>
        <v>10</v>
      </c>
      <c r="F207" s="19">
        <f>$C$201*SUM(K115,K124,K133,K142)</f>
        <v>10</v>
      </c>
      <c r="G207" s="19">
        <f>$C$201*SUM(N115,N124,N133,N142)</f>
        <v>10</v>
      </c>
      <c r="H207" s="19">
        <f>$C$201*SUM(Q115,Q124,Q133,Q142)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30</v>
      </c>
      <c r="E208" s="106">
        <f>E209*$E$200</f>
        <v>30</v>
      </c>
      <c r="F208" s="106">
        <f>F209*$E$200</f>
        <v>30</v>
      </c>
      <c r="G208" s="106">
        <f>G209*$E$200</f>
        <v>30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$C$201*D164</f>
        <v>10</v>
      </c>
      <c r="E209" s="106">
        <f>$C$201*E164</f>
        <v>10</v>
      </c>
      <c r="F209" s="106">
        <f>$C$201*F164</f>
        <v>10</v>
      </c>
      <c r="G209" s="106">
        <f>$C$201*G164</f>
        <v>10</v>
      </c>
      <c r="H209" s="106">
        <f>$C$201*H164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 t="shared" ref="E213:H218" si="38">(E$156*D213)/D$156</f>
        <v>36250</v>
      </c>
      <c r="F213" s="26">
        <f t="shared" si="38"/>
        <v>36250</v>
      </c>
      <c r="G213" s="26">
        <f t="shared" si="38"/>
        <v>36250</v>
      </c>
      <c r="H213" s="26">
        <f t="shared" si="38"/>
        <v>36250</v>
      </c>
    </row>
    <row r="214" spans="2:9">
      <c r="B214" s="91" t="s">
        <v>54</v>
      </c>
      <c r="C214" s="68"/>
      <c r="D214" s="106">
        <f>I204*($D$211/100)</f>
        <v>43750</v>
      </c>
      <c r="E214" s="26">
        <f t="shared" si="38"/>
        <v>43750</v>
      </c>
      <c r="F214" s="26">
        <f t="shared" si="38"/>
        <v>43750</v>
      </c>
      <c r="G214" s="26">
        <f t="shared" si="38"/>
        <v>43750</v>
      </c>
      <c r="H214" s="26">
        <f t="shared" si="38"/>
        <v>43750</v>
      </c>
    </row>
    <row r="215" spans="2:9">
      <c r="B215" s="91" t="s">
        <v>55</v>
      </c>
      <c r="C215" s="68"/>
      <c r="D215" s="106">
        <f>I205*($D$211/100)</f>
        <v>33750</v>
      </c>
      <c r="E215" s="26">
        <f t="shared" si="38"/>
        <v>33750</v>
      </c>
      <c r="F215" s="26">
        <f t="shared" si="38"/>
        <v>33750</v>
      </c>
      <c r="G215" s="26">
        <f t="shared" si="38"/>
        <v>33750</v>
      </c>
      <c r="H215" s="26">
        <f t="shared" si="38"/>
        <v>33750</v>
      </c>
    </row>
    <row r="216" spans="2:9">
      <c r="B216" s="91" t="s">
        <v>56</v>
      </c>
      <c r="C216" s="68"/>
      <c r="D216" s="106">
        <f>I206*($D$211/100)</f>
        <v>32500</v>
      </c>
      <c r="E216" s="26">
        <f t="shared" si="38"/>
        <v>32500</v>
      </c>
      <c r="F216" s="26">
        <f t="shared" si="38"/>
        <v>32500</v>
      </c>
      <c r="G216" s="26">
        <f t="shared" si="38"/>
        <v>32500</v>
      </c>
      <c r="H216" s="26">
        <f t="shared" si="38"/>
        <v>32500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 t="shared" si="38"/>
        <v>30000</v>
      </c>
      <c r="F217" s="70">
        <f t="shared" si="38"/>
        <v>30000</v>
      </c>
      <c r="G217" s="70">
        <f t="shared" si="38"/>
        <v>30000</v>
      </c>
      <c r="H217" s="70">
        <f t="shared" si="38"/>
        <v>30000</v>
      </c>
    </row>
    <row r="218" spans="2:9" ht="13.5" thickBot="1">
      <c r="D218" s="109">
        <f>SUM(D213:D217)</f>
        <v>176250</v>
      </c>
      <c r="E218" s="110">
        <f t="shared" si="38"/>
        <v>176250</v>
      </c>
      <c r="F218" s="110">
        <f t="shared" si="38"/>
        <v>176250</v>
      </c>
      <c r="G218" s="110">
        <f t="shared" si="38"/>
        <v>176250</v>
      </c>
      <c r="H218" s="111">
        <f t="shared" si="38"/>
        <v>176250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 t="shared" ref="D222:H226" si="39">D203*($I203+D213)*12</f>
        <v>39150000</v>
      </c>
      <c r="E222" s="26">
        <f t="shared" si="39"/>
        <v>39150000</v>
      </c>
      <c r="F222" s="26">
        <f t="shared" si="39"/>
        <v>39150000</v>
      </c>
      <c r="G222" s="26">
        <f t="shared" si="39"/>
        <v>39150000</v>
      </c>
      <c r="H222" s="26">
        <f t="shared" si="39"/>
        <v>39150000</v>
      </c>
    </row>
    <row r="223" spans="2:9">
      <c r="B223" s="91" t="s">
        <v>54</v>
      </c>
      <c r="C223" s="23"/>
      <c r="D223" s="26">
        <f t="shared" si="39"/>
        <v>47250000</v>
      </c>
      <c r="E223" s="26">
        <f t="shared" si="39"/>
        <v>47250000</v>
      </c>
      <c r="F223" s="26">
        <f t="shared" si="39"/>
        <v>47250000</v>
      </c>
      <c r="G223" s="26">
        <f t="shared" si="39"/>
        <v>47250000</v>
      </c>
      <c r="H223" s="26">
        <f t="shared" si="39"/>
        <v>47250000</v>
      </c>
    </row>
    <row r="224" spans="2:9">
      <c r="B224" s="91" t="s">
        <v>55</v>
      </c>
      <c r="C224" s="23"/>
      <c r="D224" s="26">
        <f t="shared" si="39"/>
        <v>36450000</v>
      </c>
      <c r="E224" s="26">
        <f t="shared" si="39"/>
        <v>36450000</v>
      </c>
      <c r="F224" s="26">
        <f t="shared" si="39"/>
        <v>36450000</v>
      </c>
      <c r="G224" s="26">
        <f t="shared" si="39"/>
        <v>36450000</v>
      </c>
      <c r="H224" s="26">
        <f t="shared" si="39"/>
        <v>36450000</v>
      </c>
    </row>
    <row r="225" spans="2:9">
      <c r="B225" s="91" t="s">
        <v>56</v>
      </c>
      <c r="C225" s="23"/>
      <c r="D225" s="26">
        <f t="shared" si="39"/>
        <v>35100000</v>
      </c>
      <c r="E225" s="26">
        <f t="shared" si="39"/>
        <v>35100000</v>
      </c>
      <c r="F225" s="26">
        <f t="shared" si="39"/>
        <v>35100000</v>
      </c>
      <c r="G225" s="26">
        <f t="shared" si="39"/>
        <v>35100000</v>
      </c>
      <c r="H225" s="26">
        <f t="shared" si="39"/>
        <v>35100000</v>
      </c>
    </row>
    <row r="226" spans="2:9">
      <c r="B226" s="91" t="s">
        <v>57</v>
      </c>
      <c r="C226" s="23"/>
      <c r="D226" s="26">
        <f t="shared" si="39"/>
        <v>32400000</v>
      </c>
      <c r="E226" s="26">
        <f t="shared" si="39"/>
        <v>32400000</v>
      </c>
      <c r="F226" s="26">
        <f t="shared" si="39"/>
        <v>32400000</v>
      </c>
      <c r="G226" s="26">
        <f t="shared" si="39"/>
        <v>32400000</v>
      </c>
      <c r="H226" s="26">
        <f t="shared" si="39"/>
        <v>32400000</v>
      </c>
    </row>
    <row r="227" spans="2:9">
      <c r="B227" s="91" t="s">
        <v>58</v>
      </c>
      <c r="C227" s="23"/>
      <c r="D227" s="26">
        <f t="shared" ref="D227:H228" si="40">D208*$I208*12</f>
        <v>68400000</v>
      </c>
      <c r="E227" s="26">
        <f t="shared" si="40"/>
        <v>68400000</v>
      </c>
      <c r="F227" s="26">
        <f t="shared" si="40"/>
        <v>68400000</v>
      </c>
      <c r="G227" s="26">
        <f t="shared" si="40"/>
        <v>68400000</v>
      </c>
      <c r="H227" s="26">
        <f t="shared" si="40"/>
        <v>68400000</v>
      </c>
    </row>
    <row r="228" spans="2:9" ht="13.5" thickBot="1">
      <c r="B228" s="91" t="s">
        <v>59</v>
      </c>
      <c r="C228" s="23"/>
      <c r="D228" s="70">
        <f t="shared" si="40"/>
        <v>66000000</v>
      </c>
      <c r="E228" s="70">
        <f t="shared" si="40"/>
        <v>66000000</v>
      </c>
      <c r="F228" s="70">
        <f t="shared" si="40"/>
        <v>66000000</v>
      </c>
      <c r="G228" s="70">
        <f t="shared" si="40"/>
        <v>66000000</v>
      </c>
      <c r="H228" s="70">
        <f t="shared" si="40"/>
        <v>66000000</v>
      </c>
    </row>
    <row r="229" spans="2:9" ht="13.5" thickBot="1">
      <c r="B229" s="78" t="s">
        <v>61</v>
      </c>
      <c r="C229" s="79"/>
      <c r="D229" s="80">
        <f>SUM(D222:D228)</f>
        <v>324750000</v>
      </c>
      <c r="E229" s="80">
        <f>SUM(E222:E228)</f>
        <v>324750000</v>
      </c>
      <c r="F229" s="80">
        <f t="shared" ref="F229:H229" si="41">SUM(F222:F228)</f>
        <v>324750000</v>
      </c>
      <c r="G229" s="80">
        <f t="shared" si="41"/>
        <v>324750000</v>
      </c>
      <c r="H229" s="81">
        <f t="shared" si="41"/>
        <v>324750000</v>
      </c>
    </row>
    <row r="230" spans="2:9">
      <c r="B230" s="190"/>
      <c r="C230" s="190"/>
      <c r="D230" s="59"/>
      <c r="E230" s="59"/>
      <c r="F230" s="59"/>
      <c r="G230" s="59"/>
      <c r="H230" s="59"/>
    </row>
    <row r="231" spans="2:9">
      <c r="B231" s="190"/>
      <c r="C231" s="190"/>
      <c r="D231" s="59"/>
      <c r="E231" s="59"/>
      <c r="F231" s="59"/>
      <c r="G231" s="59"/>
      <c r="H231" s="59"/>
    </row>
    <row r="233" spans="2:9">
      <c r="B233" s="56" t="s">
        <v>85</v>
      </c>
      <c r="C233" s="56"/>
      <c r="H233" s="89">
        <v>15</v>
      </c>
    </row>
    <row r="234" spans="2:9" ht="13.5" thickBot="1">
      <c r="D234" s="52" t="s">
        <v>33</v>
      </c>
      <c r="E234" s="52" t="s">
        <v>44</v>
      </c>
      <c r="F234" s="52" t="s">
        <v>45</v>
      </c>
      <c r="G234" s="52" t="s">
        <v>46</v>
      </c>
      <c r="H234" s="52" t="s">
        <v>49</v>
      </c>
      <c r="I234" s="52" t="s">
        <v>47</v>
      </c>
    </row>
    <row r="235" spans="2:9">
      <c r="B235" s="90" t="s">
        <v>21</v>
      </c>
      <c r="C235" s="76"/>
      <c r="D235" s="26">
        <v>1</v>
      </c>
      <c r="E235" s="26">
        <v>150000000</v>
      </c>
      <c r="F235" s="26">
        <f>(E235*D235)</f>
        <v>150000000</v>
      </c>
      <c r="G235" s="26">
        <v>15</v>
      </c>
      <c r="H235" s="26">
        <f>(F235*($H$233/100))</f>
        <v>22500000</v>
      </c>
      <c r="I235" s="26">
        <f>(F235-H235)/G235</f>
        <v>8500000</v>
      </c>
    </row>
    <row r="236" spans="2:9">
      <c r="B236" s="91" t="s">
        <v>22</v>
      </c>
      <c r="C236" s="23"/>
      <c r="D236" s="26">
        <v>1</v>
      </c>
      <c r="E236" s="26">
        <v>250000000</v>
      </c>
      <c r="F236" s="26">
        <f t="shared" ref="F236:F240" si="42">(E236*D236)</f>
        <v>250000000</v>
      </c>
      <c r="G236" s="26">
        <v>15</v>
      </c>
      <c r="H236" s="26">
        <f t="shared" ref="H236:H240" si="43">(F236*($H$233/100))</f>
        <v>37500000</v>
      </c>
      <c r="I236" s="26">
        <f t="shared" ref="I236:I240" si="44">(F236-H236)/G236</f>
        <v>14166666.666666666</v>
      </c>
    </row>
    <row r="237" spans="2:9">
      <c r="B237" s="91" t="s">
        <v>23</v>
      </c>
      <c r="C237" s="23"/>
      <c r="D237" s="26">
        <v>1</v>
      </c>
      <c r="E237" s="26">
        <v>130000000</v>
      </c>
      <c r="F237" s="26">
        <f t="shared" si="42"/>
        <v>130000000</v>
      </c>
      <c r="G237" s="26">
        <v>15</v>
      </c>
      <c r="H237" s="26">
        <f t="shared" si="43"/>
        <v>19500000</v>
      </c>
      <c r="I237" s="26">
        <f t="shared" si="44"/>
        <v>7366666.666666667</v>
      </c>
    </row>
    <row r="238" spans="2:9">
      <c r="B238" s="91" t="s">
        <v>24</v>
      </c>
      <c r="C238" s="23"/>
      <c r="D238" s="26">
        <v>1</v>
      </c>
      <c r="E238" s="26">
        <v>180000000</v>
      </c>
      <c r="F238" s="26">
        <f t="shared" si="42"/>
        <v>180000000</v>
      </c>
      <c r="G238" s="26">
        <v>15</v>
      </c>
      <c r="H238" s="26">
        <f t="shared" si="43"/>
        <v>27000000</v>
      </c>
      <c r="I238" s="26">
        <f t="shared" si="44"/>
        <v>10200000</v>
      </c>
    </row>
    <row r="239" spans="2:9">
      <c r="B239" s="91" t="s">
        <v>25</v>
      </c>
      <c r="C239" s="23"/>
      <c r="D239" s="26">
        <v>1</v>
      </c>
      <c r="E239" s="26">
        <v>90000000</v>
      </c>
      <c r="F239" s="26">
        <f t="shared" si="42"/>
        <v>90000000</v>
      </c>
      <c r="G239" s="26">
        <v>15</v>
      </c>
      <c r="H239" s="26">
        <f t="shared" si="43"/>
        <v>13500000</v>
      </c>
      <c r="I239" s="26">
        <f t="shared" si="44"/>
        <v>5100000</v>
      </c>
    </row>
    <row r="240" spans="2:9" ht="13.5" thickBot="1">
      <c r="B240" s="97" t="s">
        <v>43</v>
      </c>
      <c r="C240" s="139"/>
      <c r="D240" s="26">
        <v>1</v>
      </c>
      <c r="E240" s="26">
        <v>350000000</v>
      </c>
      <c r="F240" s="26">
        <f t="shared" si="42"/>
        <v>350000000</v>
      </c>
      <c r="G240" s="26">
        <v>50</v>
      </c>
      <c r="H240" s="26">
        <f t="shared" si="43"/>
        <v>52500000</v>
      </c>
      <c r="I240" s="26">
        <f t="shared" si="44"/>
        <v>5950000</v>
      </c>
    </row>
    <row r="241" spans="2:9">
      <c r="B241" s="102"/>
      <c r="C241" s="23"/>
      <c r="D241" s="58"/>
      <c r="E241" s="58"/>
      <c r="F241" s="58"/>
      <c r="G241" s="58"/>
      <c r="H241" s="58"/>
      <c r="I241" s="58"/>
    </row>
    <row r="242" spans="2:9" ht="15.75" thickBot="1">
      <c r="B242" s="102" t="s">
        <v>138</v>
      </c>
      <c r="C242"/>
      <c r="D242" s="52" t="s">
        <v>9</v>
      </c>
      <c r="E242" s="52" t="s">
        <v>10</v>
      </c>
      <c r="F242" s="52" t="s">
        <v>11</v>
      </c>
      <c r="G242" s="52" t="s">
        <v>12</v>
      </c>
      <c r="H242" s="52" t="s">
        <v>13</v>
      </c>
      <c r="I242" s="142" t="s">
        <v>84</v>
      </c>
    </row>
    <row r="243" spans="2:9">
      <c r="B243" s="90" t="s">
        <v>21</v>
      </c>
      <c r="C243" s="76"/>
      <c r="D243" s="14">
        <v>5</v>
      </c>
      <c r="E243" s="14"/>
      <c r="F243" s="14"/>
      <c r="G243" s="14"/>
      <c r="H243" s="14"/>
      <c r="I243" s="14">
        <f>SUM(D243:H243)</f>
        <v>5</v>
      </c>
    </row>
    <row r="244" spans="2:9">
      <c r="B244" s="91" t="s">
        <v>22</v>
      </c>
      <c r="C244" s="23"/>
      <c r="D244" s="14">
        <v>5</v>
      </c>
      <c r="E244" s="14"/>
      <c r="F244" s="14"/>
      <c r="G244" s="14"/>
      <c r="H244" s="14"/>
      <c r="I244" s="14">
        <f t="shared" ref="I244:I247" si="45">SUM(D244:H244)</f>
        <v>5</v>
      </c>
    </row>
    <row r="245" spans="2:9">
      <c r="B245" s="91" t="s">
        <v>23</v>
      </c>
      <c r="C245" s="23"/>
      <c r="D245" s="14">
        <v>5</v>
      </c>
      <c r="E245" s="14"/>
      <c r="F245" s="14"/>
      <c r="G245" s="14"/>
      <c r="H245" s="14"/>
      <c r="I245" s="14">
        <f t="shared" si="45"/>
        <v>5</v>
      </c>
    </row>
    <row r="246" spans="2:9">
      <c r="B246" s="91" t="s">
        <v>24</v>
      </c>
      <c r="C246" s="23"/>
      <c r="D246" s="14">
        <v>5</v>
      </c>
      <c r="E246" s="14"/>
      <c r="F246" s="14"/>
      <c r="G246" s="14"/>
      <c r="H246" s="14"/>
      <c r="I246" s="14">
        <f t="shared" si="45"/>
        <v>5</v>
      </c>
    </row>
    <row r="247" spans="2:9">
      <c r="B247" s="91" t="s">
        <v>25</v>
      </c>
      <c r="C247" s="23"/>
      <c r="D247" s="14">
        <v>5</v>
      </c>
      <c r="E247" s="14"/>
      <c r="F247" s="14"/>
      <c r="G247" s="14"/>
      <c r="H247" s="14"/>
      <c r="I247" s="14">
        <f t="shared" si="45"/>
        <v>5</v>
      </c>
    </row>
    <row r="248" spans="2:9" ht="13.5" thickBot="1">
      <c r="B248" s="97" t="s">
        <v>43</v>
      </c>
      <c r="C248" s="139"/>
      <c r="D248" s="14">
        <v>1</v>
      </c>
      <c r="E248" s="14"/>
      <c r="F248" s="14"/>
      <c r="G248" s="14"/>
      <c r="H248" s="14"/>
      <c r="I248" s="14"/>
    </row>
    <row r="249" spans="2:9">
      <c r="B249" s="102"/>
      <c r="C249" s="23"/>
      <c r="D249" s="23"/>
      <c r="E249" s="23"/>
      <c r="F249" s="23"/>
      <c r="G249" s="23"/>
      <c r="H249" s="23"/>
    </row>
    <row r="250" spans="2:9" ht="13.5" thickBot="1">
      <c r="B250" s="102" t="s">
        <v>139</v>
      </c>
      <c r="C250" s="23"/>
      <c r="D250" s="52" t="s">
        <v>9</v>
      </c>
      <c r="E250" s="52" t="s">
        <v>10</v>
      </c>
      <c r="F250" s="52" t="s">
        <v>11</v>
      </c>
      <c r="G250" s="52" t="s">
        <v>12</v>
      </c>
      <c r="H250" s="52" t="s">
        <v>13</v>
      </c>
    </row>
    <row r="251" spans="2:9">
      <c r="B251" s="90" t="s">
        <v>21</v>
      </c>
      <c r="C251" s="76"/>
      <c r="D251" s="26">
        <f t="shared" ref="D251:D256" si="46">D243*I235</f>
        <v>42500000</v>
      </c>
      <c r="E251" s="26"/>
      <c r="F251" s="26"/>
      <c r="G251" s="26">
        <f>G243*I235</f>
        <v>0</v>
      </c>
      <c r="H251" s="26"/>
    </row>
    <row r="252" spans="2:9">
      <c r="B252" s="91" t="s">
        <v>22</v>
      </c>
      <c r="C252" s="23"/>
      <c r="D252" s="26">
        <f t="shared" si="46"/>
        <v>70833333.333333328</v>
      </c>
      <c r="E252" s="26"/>
      <c r="F252" s="26"/>
      <c r="G252" s="26"/>
      <c r="H252" s="26">
        <f>H244*I236</f>
        <v>0</v>
      </c>
    </row>
    <row r="253" spans="2:9">
      <c r="B253" s="91" t="s">
        <v>23</v>
      </c>
      <c r="C253" s="23"/>
      <c r="D253" s="26">
        <f t="shared" si="46"/>
        <v>36833333.333333336</v>
      </c>
      <c r="E253" s="26"/>
      <c r="F253" s="26">
        <f>F245*I237</f>
        <v>0</v>
      </c>
      <c r="G253" s="26"/>
      <c r="H253" s="26"/>
    </row>
    <row r="254" spans="2:9">
      <c r="B254" s="91" t="s">
        <v>24</v>
      </c>
      <c r="C254" s="23"/>
      <c r="D254" s="26">
        <f t="shared" si="46"/>
        <v>51000000</v>
      </c>
      <c r="E254" s="26"/>
      <c r="F254" s="26"/>
      <c r="G254" s="26"/>
      <c r="H254" s="26"/>
    </row>
    <row r="255" spans="2:9">
      <c r="B255" s="91" t="s">
        <v>25</v>
      </c>
      <c r="C255" s="23"/>
      <c r="D255" s="26">
        <f t="shared" si="46"/>
        <v>25500000</v>
      </c>
      <c r="E255" s="26">
        <f>I239*E247</f>
        <v>0</v>
      </c>
      <c r="F255" s="26"/>
      <c r="G255" s="26"/>
      <c r="H255" s="26"/>
    </row>
    <row r="256" spans="2:9" ht="13.5" thickBot="1">
      <c r="B256" s="97" t="s">
        <v>43</v>
      </c>
      <c r="C256" s="139"/>
      <c r="D256" s="26">
        <f t="shared" si="46"/>
        <v>5950000</v>
      </c>
      <c r="E256" s="14"/>
      <c r="F256" s="14"/>
      <c r="G256" s="14"/>
      <c r="H256" s="14"/>
    </row>
    <row r="257" spans="2:15" ht="15.75" thickBot="1">
      <c r="B257" s="78" t="s">
        <v>51</v>
      </c>
      <c r="C257" s="3"/>
      <c r="D257" s="95">
        <f>SUM(D251:D256)</f>
        <v>232616666.66666666</v>
      </c>
      <c r="E257" s="140">
        <f>SUM(E251:E255)+D257</f>
        <v>232616666.66666666</v>
      </c>
      <c r="F257" s="140">
        <f>SUM(F251:F255)+E257</f>
        <v>232616666.66666666</v>
      </c>
      <c r="G257" s="140">
        <f>SUM(G251:G255)+F257</f>
        <v>232616666.66666666</v>
      </c>
      <c r="H257" s="141">
        <f>SUM(H251:H255)+G257</f>
        <v>232616666.66666666</v>
      </c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">
      <c r="B259" s="102"/>
      <c r="C259" s="2"/>
      <c r="D259" s="58"/>
      <c r="E259" s="58"/>
      <c r="F259" s="58"/>
      <c r="G259" s="58"/>
      <c r="H259" s="58"/>
    </row>
    <row r="260" spans="2:15" ht="15.75" thickBot="1">
      <c r="B260" s="102" t="s">
        <v>140</v>
      </c>
      <c r="C260" s="2"/>
      <c r="D260" s="52" t="s">
        <v>9</v>
      </c>
      <c r="E260" s="52" t="s">
        <v>10</v>
      </c>
      <c r="F260" s="52" t="s">
        <v>11</v>
      </c>
      <c r="G260" s="52" t="s">
        <v>12</v>
      </c>
      <c r="H260" s="52" t="s">
        <v>13</v>
      </c>
    </row>
    <row r="261" spans="2:15" ht="15">
      <c r="B261" s="90" t="s">
        <v>21</v>
      </c>
      <c r="C261" s="1"/>
      <c r="D261" s="26">
        <v>10</v>
      </c>
      <c r="E261" s="26"/>
      <c r="F261" s="26"/>
      <c r="G261" s="26"/>
      <c r="H261" s="26"/>
    </row>
    <row r="262" spans="2:15" ht="15">
      <c r="B262" s="91" t="s">
        <v>22</v>
      </c>
      <c r="C262" s="2"/>
      <c r="D262" s="26">
        <v>10</v>
      </c>
      <c r="E262" s="26"/>
      <c r="F262" s="26"/>
      <c r="G262" s="26"/>
      <c r="H262" s="26"/>
    </row>
    <row r="263" spans="2:15" ht="15">
      <c r="B263" s="91" t="s">
        <v>23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24</v>
      </c>
      <c r="C264" s="2"/>
      <c r="D264" s="26">
        <v>10</v>
      </c>
      <c r="E264" s="26"/>
      <c r="F264" s="26"/>
      <c r="G264" s="26"/>
      <c r="H264" s="26"/>
    </row>
    <row r="265" spans="2:15" ht="15">
      <c r="B265" s="91" t="s">
        <v>25</v>
      </c>
      <c r="C265" s="2"/>
      <c r="D265" s="26">
        <v>10</v>
      </c>
      <c r="E265" s="26"/>
      <c r="F265" s="26"/>
      <c r="G265" s="26"/>
      <c r="H265" s="26"/>
    </row>
    <row r="266" spans="2:15" ht="15.75" thickBot="1">
      <c r="B266" s="97" t="s">
        <v>43</v>
      </c>
      <c r="C266" s="143"/>
      <c r="D266" s="26">
        <v>40</v>
      </c>
      <c r="E266" s="14"/>
      <c r="F266" s="14"/>
      <c r="G266" s="14"/>
      <c r="H266" s="14"/>
    </row>
    <row r="267" spans="2:15" ht="15">
      <c r="B267"/>
      <c r="C267" s="2"/>
      <c r="D267" s="58"/>
      <c r="E267" s="58"/>
      <c r="F267" s="58"/>
      <c r="G267" s="58"/>
      <c r="H267" s="58"/>
    </row>
    <row r="268" spans="2:15" ht="15">
      <c r="B268"/>
      <c r="C268"/>
      <c r="D268"/>
      <c r="E268"/>
      <c r="F268"/>
    </row>
    <row r="269" spans="2:15" ht="15.75" thickBot="1">
      <c r="B269" s="102" t="s">
        <v>141</v>
      </c>
      <c r="C269" s="2"/>
      <c r="D269" s="52" t="s">
        <v>9</v>
      </c>
      <c r="E269" s="52" t="s">
        <v>10</v>
      </c>
      <c r="F269" s="52" t="s">
        <v>11</v>
      </c>
      <c r="G269" s="52" t="s">
        <v>12</v>
      </c>
      <c r="H269" s="52" t="s">
        <v>13</v>
      </c>
      <c r="J269" s="87"/>
      <c r="K269" s="87"/>
      <c r="L269" s="87"/>
      <c r="M269" s="87"/>
      <c r="N269" s="87"/>
      <c r="O269" s="87"/>
    </row>
    <row r="270" spans="2:15" ht="15">
      <c r="B270" s="90" t="s">
        <v>21</v>
      </c>
      <c r="C270" s="1"/>
      <c r="D270" s="26">
        <f>D261*I235*D243</f>
        <v>425000000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0</v>
      </c>
      <c r="J270" s="87"/>
      <c r="K270" s="87"/>
      <c r="L270" s="87"/>
      <c r="M270" s="87"/>
      <c r="N270" s="87"/>
      <c r="O270" s="87"/>
    </row>
    <row r="271" spans="2:15" ht="15">
      <c r="B271" s="91" t="s">
        <v>22</v>
      </c>
      <c r="C271" s="2"/>
      <c r="D271" s="26">
        <f>D262*I236*D244</f>
        <v>708333333.33333325</v>
      </c>
      <c r="E271" s="26">
        <f>E262*E244*I236</f>
        <v>0</v>
      </c>
      <c r="F271" s="26">
        <f>F262*I236*F244</f>
        <v>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23</v>
      </c>
      <c r="C272" s="2"/>
      <c r="D272" s="26">
        <f>D263*I237*D245</f>
        <v>368333333.33333337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24</v>
      </c>
      <c r="C273" s="2"/>
      <c r="D273" s="26">
        <f>D264*I238*D246</f>
        <v>510000000</v>
      </c>
      <c r="E273" s="26">
        <f>E264*E246*I238</f>
        <v>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">
      <c r="B274" s="91" t="s">
        <v>25</v>
      </c>
      <c r="C274" s="2"/>
      <c r="D274" s="26">
        <f>D265*I239*D247</f>
        <v>255000000</v>
      </c>
      <c r="E274" s="26">
        <f>E265*E247*I239</f>
        <v>0</v>
      </c>
      <c r="F274" s="26">
        <f>F265*I239*F247</f>
        <v>0</v>
      </c>
      <c r="G274" s="26">
        <f>G265*I239*G247</f>
        <v>0</v>
      </c>
      <c r="H274" s="26">
        <f>H265*H247*I239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92" t="s">
        <v>43</v>
      </c>
      <c r="C275" s="2"/>
      <c r="D275" s="70">
        <f>D266*D248*I240</f>
        <v>238000000</v>
      </c>
      <c r="E275" s="70">
        <f>E266*E248*J240</f>
        <v>0</v>
      </c>
      <c r="F275" s="70">
        <f>F266*F248*D248</f>
        <v>0</v>
      </c>
      <c r="G275" s="70">
        <f>G266*G248*E248</f>
        <v>0</v>
      </c>
      <c r="H275" s="70">
        <f>H266*H248*F248</f>
        <v>0</v>
      </c>
      <c r="J275" s="87"/>
      <c r="K275" s="87"/>
      <c r="L275" s="87"/>
      <c r="M275" s="87"/>
      <c r="N275" s="87"/>
      <c r="O275" s="87"/>
    </row>
    <row r="276" spans="2:15" ht="15.75" thickBot="1">
      <c r="B276" s="144" t="s">
        <v>51</v>
      </c>
      <c r="C276" s="3"/>
      <c r="D276" s="145">
        <f>SUM(D270:D275)</f>
        <v>2504666666.6666665</v>
      </c>
      <c r="E276" s="101">
        <f>SUM(E270:E275)</f>
        <v>0</v>
      </c>
      <c r="F276" s="101">
        <f>SUM(F270:F275)</f>
        <v>0</v>
      </c>
      <c r="G276" s="101">
        <f>SUM(G270:G275)</f>
        <v>0</v>
      </c>
      <c r="H276" s="146">
        <f>SUM(H270:H274)</f>
        <v>0</v>
      </c>
      <c r="I276" s="147">
        <f>SUM(D276:H276)</f>
        <v>2504666666.6666665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I277" s="56" t="s">
        <v>52</v>
      </c>
      <c r="J277" s="87"/>
      <c r="K277" s="87"/>
      <c r="L277" s="87"/>
      <c r="M277" s="87"/>
      <c r="N277" s="87"/>
      <c r="O277" s="87"/>
    </row>
    <row r="278" spans="2:15" ht="15">
      <c r="B278"/>
      <c r="C278"/>
      <c r="D278"/>
      <c r="E278"/>
      <c r="F278"/>
      <c r="G278"/>
      <c r="H278"/>
      <c r="I278"/>
    </row>
    <row r="279" spans="2:15">
      <c r="B279" s="13" t="s">
        <v>50</v>
      </c>
    </row>
    <row r="280" spans="2:15" ht="13.5" thickBot="1">
      <c r="D280" s="98" t="s">
        <v>9</v>
      </c>
      <c r="E280" s="98" t="s">
        <v>10</v>
      </c>
      <c r="F280" s="98" t="s">
        <v>11</v>
      </c>
      <c r="G280" s="98" t="s">
        <v>12</v>
      </c>
      <c r="H280" s="98" t="s">
        <v>13</v>
      </c>
    </row>
    <row r="281" spans="2:15">
      <c r="B281" s="90" t="s">
        <v>21</v>
      </c>
      <c r="C281" s="76"/>
      <c r="D281" s="26">
        <f t="shared" ref="D281:D286" si="47">E235*D243</f>
        <v>750000000</v>
      </c>
      <c r="E281" s="99">
        <f>$E$235*E243</f>
        <v>0</v>
      </c>
      <c r="F281" s="99">
        <f t="shared" ref="F281:H286" si="48">$E235*F243</f>
        <v>0</v>
      </c>
      <c r="G281" s="99">
        <f t="shared" si="48"/>
        <v>0</v>
      </c>
      <c r="H281" s="99">
        <f t="shared" si="48"/>
        <v>0</v>
      </c>
    </row>
    <row r="282" spans="2:15">
      <c r="B282" s="91" t="s">
        <v>22</v>
      </c>
      <c r="C282" s="23"/>
      <c r="D282" s="26">
        <f t="shared" si="47"/>
        <v>1250000000</v>
      </c>
      <c r="E282" s="99">
        <f>E236*E244</f>
        <v>0</v>
      </c>
      <c r="F282" s="99">
        <f t="shared" si="48"/>
        <v>0</v>
      </c>
      <c r="G282" s="99">
        <f t="shared" si="48"/>
        <v>0</v>
      </c>
      <c r="H282" s="99">
        <f t="shared" si="48"/>
        <v>0</v>
      </c>
    </row>
    <row r="283" spans="2:15">
      <c r="B283" s="91" t="s">
        <v>23</v>
      </c>
      <c r="C283" s="23"/>
      <c r="D283" s="26">
        <f t="shared" si="47"/>
        <v>650000000</v>
      </c>
      <c r="E283" s="99">
        <f>E237*E245</f>
        <v>0</v>
      </c>
      <c r="F283" s="99">
        <f t="shared" si="48"/>
        <v>0</v>
      </c>
      <c r="G283" s="99">
        <f t="shared" si="48"/>
        <v>0</v>
      </c>
      <c r="H283" s="99">
        <f t="shared" si="48"/>
        <v>0</v>
      </c>
    </row>
    <row r="284" spans="2:15">
      <c r="B284" s="91" t="s">
        <v>24</v>
      </c>
      <c r="C284" s="23"/>
      <c r="D284" s="26">
        <f t="shared" si="47"/>
        <v>900000000</v>
      </c>
      <c r="E284" s="99">
        <f>E238*E246</f>
        <v>0</v>
      </c>
      <c r="F284" s="99">
        <f t="shared" si="48"/>
        <v>0</v>
      </c>
      <c r="G284" s="99">
        <f t="shared" si="48"/>
        <v>0</v>
      </c>
      <c r="H284" s="99">
        <f t="shared" si="48"/>
        <v>0</v>
      </c>
    </row>
    <row r="285" spans="2:15">
      <c r="B285" s="91" t="s">
        <v>25</v>
      </c>
      <c r="C285" s="23"/>
      <c r="D285" s="26">
        <f t="shared" si="47"/>
        <v>450000000</v>
      </c>
      <c r="E285" s="99">
        <f>E239*E247</f>
        <v>0</v>
      </c>
      <c r="F285" s="99">
        <f t="shared" si="48"/>
        <v>0</v>
      </c>
      <c r="G285" s="99">
        <f t="shared" si="48"/>
        <v>0</v>
      </c>
      <c r="H285" s="99">
        <f t="shared" si="48"/>
        <v>0</v>
      </c>
    </row>
    <row r="286" spans="2:15" ht="13.5" thickBot="1">
      <c r="B286" s="97" t="s">
        <v>43</v>
      </c>
      <c r="C286" s="23"/>
      <c r="D286" s="26">
        <f t="shared" si="47"/>
        <v>350000000</v>
      </c>
      <c r="E286" s="99">
        <f>E240*E248</f>
        <v>0</v>
      </c>
      <c r="F286" s="99">
        <f t="shared" si="48"/>
        <v>0</v>
      </c>
      <c r="G286" s="99">
        <f t="shared" si="48"/>
        <v>0</v>
      </c>
      <c r="H286" s="99">
        <f t="shared" si="48"/>
        <v>0</v>
      </c>
    </row>
    <row r="287" spans="2:15" ht="13.5" thickBot="1">
      <c r="C287" s="100" t="s">
        <v>51</v>
      </c>
      <c r="D287" s="148">
        <f>SUM(D281:D286)</f>
        <v>4350000000</v>
      </c>
      <c r="E287" s="101">
        <f t="shared" ref="E287:H287" si="49">SUM(E281:E286)</f>
        <v>0</v>
      </c>
      <c r="F287" s="101">
        <f t="shared" si="49"/>
        <v>0</v>
      </c>
      <c r="G287" s="101">
        <f t="shared" si="49"/>
        <v>0</v>
      </c>
      <c r="H287" s="101">
        <f t="shared" si="49"/>
        <v>0</v>
      </c>
    </row>
    <row r="288" spans="2:15">
      <c r="D288" s="56" t="s">
        <v>48</v>
      </c>
    </row>
    <row r="290" spans="2:9">
      <c r="B290" s="13" t="s">
        <v>143</v>
      </c>
    </row>
    <row r="291" spans="2:9" ht="13.5" thickBot="1">
      <c r="D291" s="98" t="s">
        <v>9</v>
      </c>
      <c r="E291" s="98" t="s">
        <v>10</v>
      </c>
      <c r="F291" s="98" t="s">
        <v>11</v>
      </c>
      <c r="G291" s="98" t="s">
        <v>12</v>
      </c>
      <c r="H291" s="98" t="s">
        <v>13</v>
      </c>
    </row>
    <row r="292" spans="2:9">
      <c r="B292" s="90" t="s">
        <v>21</v>
      </c>
      <c r="C292" s="76"/>
      <c r="D292" s="26">
        <f>D281*($H$233/100)</f>
        <v>112500000</v>
      </c>
      <c r="E292" s="26">
        <f t="shared" ref="E292:H292" si="50">E281*($H$233/100)</f>
        <v>0</v>
      </c>
      <c r="F292" s="26">
        <f t="shared" si="50"/>
        <v>0</v>
      </c>
      <c r="G292" s="26">
        <f t="shared" si="50"/>
        <v>0</v>
      </c>
      <c r="H292" s="26">
        <f t="shared" si="50"/>
        <v>0</v>
      </c>
    </row>
    <row r="293" spans="2:9">
      <c r="B293" s="91" t="s">
        <v>22</v>
      </c>
      <c r="C293" s="23"/>
      <c r="D293" s="26">
        <f t="shared" ref="D293:H297" si="51">D282*($H$233/100)</f>
        <v>187500000</v>
      </c>
      <c r="E293" s="26">
        <f t="shared" si="51"/>
        <v>0</v>
      </c>
      <c r="F293" s="26">
        <f t="shared" si="51"/>
        <v>0</v>
      </c>
      <c r="G293" s="26">
        <f t="shared" si="51"/>
        <v>0</v>
      </c>
      <c r="H293" s="26">
        <f t="shared" si="51"/>
        <v>0</v>
      </c>
    </row>
    <row r="294" spans="2:9">
      <c r="B294" s="91" t="s">
        <v>23</v>
      </c>
      <c r="C294" s="23"/>
      <c r="D294" s="26">
        <f t="shared" si="51"/>
        <v>97500000</v>
      </c>
      <c r="E294" s="26">
        <f t="shared" si="51"/>
        <v>0</v>
      </c>
      <c r="F294" s="26">
        <f t="shared" si="51"/>
        <v>0</v>
      </c>
      <c r="G294" s="26">
        <f t="shared" si="51"/>
        <v>0</v>
      </c>
      <c r="H294" s="26">
        <f t="shared" si="51"/>
        <v>0</v>
      </c>
    </row>
    <row r="295" spans="2:9">
      <c r="B295" s="91" t="s">
        <v>24</v>
      </c>
      <c r="C295" s="23"/>
      <c r="D295" s="26">
        <f t="shared" si="51"/>
        <v>135000000</v>
      </c>
      <c r="E295" s="26">
        <f t="shared" si="51"/>
        <v>0</v>
      </c>
      <c r="F295" s="26">
        <f t="shared" si="51"/>
        <v>0</v>
      </c>
      <c r="G295" s="26">
        <f t="shared" si="51"/>
        <v>0</v>
      </c>
      <c r="H295" s="26">
        <f t="shared" si="51"/>
        <v>0</v>
      </c>
    </row>
    <row r="296" spans="2:9">
      <c r="B296" s="91" t="s">
        <v>25</v>
      </c>
      <c r="C296" s="23"/>
      <c r="D296" s="26">
        <f t="shared" si="51"/>
        <v>67500000</v>
      </c>
      <c r="E296" s="26">
        <f t="shared" si="51"/>
        <v>0</v>
      </c>
      <c r="F296" s="26">
        <f t="shared" si="51"/>
        <v>0</v>
      </c>
      <c r="G296" s="26">
        <f t="shared" si="51"/>
        <v>0</v>
      </c>
      <c r="H296" s="26">
        <f t="shared" si="51"/>
        <v>0</v>
      </c>
    </row>
    <row r="297" spans="2:9" ht="13.5" thickBot="1">
      <c r="B297" s="97" t="s">
        <v>43</v>
      </c>
      <c r="C297" s="23"/>
      <c r="D297" s="26">
        <f t="shared" si="51"/>
        <v>52500000</v>
      </c>
      <c r="E297" s="26">
        <f t="shared" si="51"/>
        <v>0</v>
      </c>
      <c r="F297" s="26">
        <f t="shared" si="51"/>
        <v>0</v>
      </c>
      <c r="G297" s="26">
        <f t="shared" si="51"/>
        <v>0</v>
      </c>
      <c r="H297" s="26">
        <f t="shared" si="51"/>
        <v>0</v>
      </c>
    </row>
    <row r="298" spans="2:9" ht="13.5" thickBot="1">
      <c r="C298" s="100" t="s">
        <v>51</v>
      </c>
      <c r="D298" s="101">
        <f>SUM(D292:D297)</f>
        <v>652500000</v>
      </c>
      <c r="E298" s="101">
        <f t="shared" ref="E298:H298" si="52">SUM(E292:E297)</f>
        <v>0</v>
      </c>
      <c r="F298" s="101">
        <f t="shared" si="52"/>
        <v>0</v>
      </c>
      <c r="G298" s="101">
        <f t="shared" si="52"/>
        <v>0</v>
      </c>
      <c r="H298" s="149">
        <f t="shared" si="52"/>
        <v>0</v>
      </c>
      <c r="I298" s="147">
        <f>SUM(D298:H298)</f>
        <v>652500000</v>
      </c>
    </row>
    <row r="299" spans="2:9">
      <c r="I299" s="13" t="s">
        <v>142</v>
      </c>
    </row>
    <row r="301" spans="2:9" ht="13.5" thickBot="1">
      <c r="B301" s="13" t="s">
        <v>112</v>
      </c>
    </row>
    <row r="302" spans="2:9">
      <c r="B302" s="65" t="s">
        <v>113</v>
      </c>
      <c r="C302" s="76"/>
      <c r="D302" s="14" t="s">
        <v>114</v>
      </c>
    </row>
    <row r="303" spans="2:9">
      <c r="B303" s="67" t="s">
        <v>115</v>
      </c>
      <c r="C303" s="23"/>
      <c r="D303" s="26">
        <f>C67</f>
        <v>18510000000</v>
      </c>
    </row>
    <row r="304" spans="2:9">
      <c r="B304" s="67" t="s">
        <v>116</v>
      </c>
      <c r="C304" s="23"/>
      <c r="D304" s="14">
        <v>30</v>
      </c>
    </row>
    <row r="305" spans="2:14">
      <c r="B305" s="67" t="s">
        <v>117</v>
      </c>
      <c r="C305" s="23"/>
      <c r="D305" s="26">
        <f>SUM(D303/D304)</f>
        <v>617000000</v>
      </c>
    </row>
    <row r="306" spans="2:14" ht="13.5" thickBot="1">
      <c r="B306" s="157" t="s">
        <v>118</v>
      </c>
      <c r="C306" s="139"/>
      <c r="D306" s="14">
        <v>3</v>
      </c>
    </row>
    <row r="308" spans="2:14" ht="13.5" thickBot="1">
      <c r="B308" s="13" t="s">
        <v>15</v>
      </c>
    </row>
    <row r="309" spans="2:14">
      <c r="C309" s="10" t="s">
        <v>119</v>
      </c>
      <c r="D309" s="11" t="s">
        <v>120</v>
      </c>
      <c r="E309" s="11" t="s">
        <v>121</v>
      </c>
      <c r="F309" s="11" t="s">
        <v>122</v>
      </c>
      <c r="G309" s="11" t="s">
        <v>123</v>
      </c>
      <c r="H309" s="11" t="s">
        <v>124</v>
      </c>
      <c r="I309" s="11" t="s">
        <v>125</v>
      </c>
      <c r="J309" s="11" t="s">
        <v>126</v>
      </c>
      <c r="K309" s="11" t="s">
        <v>127</v>
      </c>
      <c r="L309" s="11" t="s">
        <v>128</v>
      </c>
      <c r="M309" s="11" t="s">
        <v>129</v>
      </c>
      <c r="N309" s="12" t="s">
        <v>130</v>
      </c>
    </row>
    <row r="310" spans="2:14">
      <c r="C310" s="26" t="s">
        <v>131</v>
      </c>
      <c r="D310" s="26">
        <f>D305</f>
        <v>617000000</v>
      </c>
      <c r="E310" s="26">
        <f>D305</f>
        <v>617000000</v>
      </c>
      <c r="F310" s="26">
        <f>D305</f>
        <v>617000000</v>
      </c>
      <c r="G310" s="26"/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 t="s">
        <v>131</v>
      </c>
      <c r="E311" s="26">
        <f>D305</f>
        <v>617000000</v>
      </c>
      <c r="F311" s="26">
        <f>D305</f>
        <v>617000000</v>
      </c>
      <c r="G311" s="26">
        <f>D305</f>
        <v>617000000</v>
      </c>
      <c r="H311" s="26"/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 t="s">
        <v>131</v>
      </c>
      <c r="F312" s="26">
        <f>D305</f>
        <v>617000000</v>
      </c>
      <c r="G312" s="26">
        <f>D305</f>
        <v>617000000</v>
      </c>
      <c r="H312" s="26">
        <f>D305</f>
        <v>617000000</v>
      </c>
      <c r="I312" s="26"/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 t="s">
        <v>131</v>
      </c>
      <c r="G313" s="26">
        <f>D305</f>
        <v>617000000</v>
      </c>
      <c r="H313" s="26">
        <f>D305</f>
        <v>617000000</v>
      </c>
      <c r="I313" s="26">
        <f>D305</f>
        <v>617000000</v>
      </c>
      <c r="J313" s="26"/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 t="s">
        <v>131</v>
      </c>
      <c r="H314" s="26">
        <f>D305</f>
        <v>617000000</v>
      </c>
      <c r="I314" s="26">
        <f>D305</f>
        <v>617000000</v>
      </c>
      <c r="J314" s="26">
        <f>D305</f>
        <v>617000000</v>
      </c>
      <c r="K314" s="26"/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 t="s">
        <v>131</v>
      </c>
      <c r="I315" s="26">
        <f>D305</f>
        <v>617000000</v>
      </c>
      <c r="J315" s="26">
        <f>D305</f>
        <v>617000000</v>
      </c>
      <c r="K315" s="26">
        <f>D305</f>
        <v>617000000</v>
      </c>
      <c r="L315" s="26"/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 t="s">
        <v>131</v>
      </c>
      <c r="J316" s="26">
        <f>D305</f>
        <v>617000000</v>
      </c>
      <c r="K316" s="26">
        <f>D305</f>
        <v>617000000</v>
      </c>
      <c r="L316" s="26">
        <f>D305</f>
        <v>617000000</v>
      </c>
      <c r="M316" s="26"/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 t="s">
        <v>131</v>
      </c>
      <c r="K317" s="26">
        <f>D305</f>
        <v>617000000</v>
      </c>
      <c r="L317" s="26">
        <f>D305</f>
        <v>617000000</v>
      </c>
      <c r="M317" s="26">
        <f>D305</f>
        <v>617000000</v>
      </c>
      <c r="N317" s="26"/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 t="s">
        <v>131</v>
      </c>
      <c r="L318" s="26">
        <f>D305</f>
        <v>617000000</v>
      </c>
      <c r="M318" s="26">
        <f>D305</f>
        <v>617000000</v>
      </c>
      <c r="N318" s="26">
        <f>D305</f>
        <v>617000000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 t="s">
        <v>131</v>
      </c>
      <c r="M319" s="26">
        <f>D305</f>
        <v>617000000</v>
      </c>
      <c r="N319" s="26">
        <f>D305</f>
        <v>617000000</v>
      </c>
    </row>
    <row r="320" spans="2:14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 t="s">
        <v>131</v>
      </c>
      <c r="N320" s="26">
        <f>D305</f>
        <v>617000000</v>
      </c>
    </row>
    <row r="321" spans="2:14" ht="13.5" thickBot="1"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 t="s">
        <v>131</v>
      </c>
    </row>
    <row r="322" spans="2:14" ht="13.5" thickBot="1">
      <c r="C322" s="158">
        <f>SUM(C310:C321)</f>
        <v>0</v>
      </c>
      <c r="D322" s="148">
        <f t="shared" ref="D322:N322" si="53">SUM(D310:D321)</f>
        <v>617000000</v>
      </c>
      <c r="E322" s="148">
        <f t="shared" si="53"/>
        <v>1234000000</v>
      </c>
      <c r="F322" s="148">
        <f t="shared" si="53"/>
        <v>1851000000</v>
      </c>
      <c r="G322" s="148">
        <f t="shared" si="53"/>
        <v>1851000000</v>
      </c>
      <c r="H322" s="148">
        <f t="shared" si="53"/>
        <v>1851000000</v>
      </c>
      <c r="I322" s="148">
        <f t="shared" si="53"/>
        <v>1851000000</v>
      </c>
      <c r="J322" s="148">
        <f t="shared" si="53"/>
        <v>1851000000</v>
      </c>
      <c r="K322" s="148">
        <f t="shared" si="53"/>
        <v>1851000000</v>
      </c>
      <c r="L322" s="148">
        <f t="shared" si="53"/>
        <v>1851000000</v>
      </c>
      <c r="M322" s="148">
        <f t="shared" si="53"/>
        <v>1851000000</v>
      </c>
      <c r="N322" s="155">
        <f t="shared" si="53"/>
        <v>1851000000</v>
      </c>
    </row>
    <row r="323" spans="2:14" ht="13.5" thickBot="1"/>
    <row r="324" spans="2:14">
      <c r="B324" s="159" t="s">
        <v>145</v>
      </c>
      <c r="C324" s="106">
        <f>E13</f>
        <v>-2158837269.1875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>
      <c r="B325" s="160" t="s">
        <v>144</v>
      </c>
      <c r="C325" s="106">
        <v>12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B326" s="161" t="s">
        <v>146</v>
      </c>
      <c r="C326" s="106">
        <f>C324/C325</f>
        <v>-179903105.765625</v>
      </c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 ht="13.5" thickBot="1"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</row>
    <row r="328" spans="2:14">
      <c r="B328" s="65" t="s">
        <v>132</v>
      </c>
      <c r="C328" s="26">
        <f>C326</f>
        <v>-179903105.765625</v>
      </c>
      <c r="D328" s="26">
        <f>C326</f>
        <v>-179903105.765625</v>
      </c>
      <c r="E328" s="26">
        <f>C326</f>
        <v>-179903105.765625</v>
      </c>
      <c r="F328" s="26">
        <f>C326</f>
        <v>-179903105.765625</v>
      </c>
      <c r="G328" s="26">
        <f>C326</f>
        <v>-179903105.765625</v>
      </c>
      <c r="H328" s="26">
        <f>C326</f>
        <v>-179903105.765625</v>
      </c>
      <c r="I328" s="26">
        <f>C326</f>
        <v>-179903105.765625</v>
      </c>
      <c r="J328" s="26">
        <f>C326</f>
        <v>-179903105.765625</v>
      </c>
      <c r="K328" s="26">
        <f>C326</f>
        <v>-179903105.765625</v>
      </c>
      <c r="L328" s="26">
        <f>C326</f>
        <v>-179903105.765625</v>
      </c>
      <c r="M328" s="26">
        <f>C326</f>
        <v>-179903105.765625</v>
      </c>
      <c r="N328" s="26">
        <f>C326</f>
        <v>-179903105.765625</v>
      </c>
    </row>
    <row r="329" spans="2:14" ht="13.5" thickBot="1">
      <c r="B329" s="157" t="s">
        <v>133</v>
      </c>
      <c r="C329" s="54">
        <f t="shared" ref="C329:N329" si="54">C322+C328</f>
        <v>-179903105.765625</v>
      </c>
      <c r="D329" s="26">
        <f t="shared" si="54"/>
        <v>437096894.234375</v>
      </c>
      <c r="E329" s="26">
        <f t="shared" si="54"/>
        <v>1054096894.234375</v>
      </c>
      <c r="F329" s="26">
        <f t="shared" si="54"/>
        <v>1671096894.234375</v>
      </c>
      <c r="G329" s="26">
        <f t="shared" si="54"/>
        <v>1671096894.234375</v>
      </c>
      <c r="H329" s="26">
        <f t="shared" si="54"/>
        <v>1671096894.234375</v>
      </c>
      <c r="I329" s="26">
        <f t="shared" si="54"/>
        <v>1671096894.234375</v>
      </c>
      <c r="J329" s="26">
        <f t="shared" si="54"/>
        <v>1671096894.234375</v>
      </c>
      <c r="K329" s="26">
        <f t="shared" si="54"/>
        <v>1671096894.234375</v>
      </c>
      <c r="L329" s="26">
        <f t="shared" si="54"/>
        <v>1671096894.234375</v>
      </c>
      <c r="M329" s="26">
        <f t="shared" si="54"/>
        <v>1671096894.234375</v>
      </c>
      <c r="N329" s="26">
        <f t="shared" si="54"/>
        <v>1671096894.234375</v>
      </c>
    </row>
    <row r="330" spans="2:14" ht="13.5" thickBot="1"/>
    <row r="331" spans="2:14" ht="13.5" thickBot="1">
      <c r="B331" s="60" t="s">
        <v>112</v>
      </c>
      <c r="C331" s="79"/>
      <c r="D331" s="54">
        <f>MIN(C329:N329)</f>
        <v>-179903105.765625</v>
      </c>
    </row>
    <row r="334" spans="2:14" ht="13.5" thickBot="1">
      <c r="B334" s="13" t="s">
        <v>149</v>
      </c>
    </row>
    <row r="335" spans="2:14">
      <c r="B335" s="184"/>
      <c r="C335" s="185">
        <v>6.2E-2</v>
      </c>
      <c r="D335" s="185" t="s">
        <v>150</v>
      </c>
      <c r="E335" s="185"/>
      <c r="F335" s="186" t="s">
        <v>151</v>
      </c>
    </row>
    <row r="336" spans="2:14">
      <c r="B336" s="189" t="s">
        <v>152</v>
      </c>
      <c r="C336" s="190" t="s">
        <v>153</v>
      </c>
      <c r="D336" s="190" t="s">
        <v>154</v>
      </c>
      <c r="E336" s="190" t="s">
        <v>155</v>
      </c>
      <c r="F336" s="191" t="s">
        <v>156</v>
      </c>
    </row>
    <row r="337" spans="2:6">
      <c r="B337" s="14">
        <v>0</v>
      </c>
      <c r="C337" s="14"/>
      <c r="D337" s="14"/>
      <c r="E337" s="14"/>
      <c r="F337" s="26">
        <f>D27</f>
        <v>3045000000</v>
      </c>
    </row>
    <row r="338" spans="2:6">
      <c r="B338" s="14">
        <v>1</v>
      </c>
      <c r="C338" s="26">
        <f>F337*$C$335</f>
        <v>188790000</v>
      </c>
      <c r="D338" s="26">
        <f>$C$346</f>
        <v>726809476.1303308</v>
      </c>
      <c r="E338" s="26">
        <f>D338-C338</f>
        <v>538019476.1303308</v>
      </c>
      <c r="F338" s="26">
        <f>F337-E338</f>
        <v>2506980523.869669</v>
      </c>
    </row>
    <row r="339" spans="2:6">
      <c r="B339" s="14">
        <v>2</v>
      </c>
      <c r="C339" s="26">
        <f t="shared" ref="C339:C342" si="55">F338*$C$335</f>
        <v>155432792.47991946</v>
      </c>
      <c r="D339" s="26">
        <f>$C$346</f>
        <v>726809476.1303308</v>
      </c>
      <c r="E339" s="26">
        <f t="shared" ref="E339:E342" si="56">D339-C339</f>
        <v>571376683.65041137</v>
      </c>
      <c r="F339" s="26">
        <f t="shared" ref="F339:F342" si="57">F338-E339</f>
        <v>1935603840.2192576</v>
      </c>
    </row>
    <row r="340" spans="2:6">
      <c r="B340" s="14">
        <v>3</v>
      </c>
      <c r="C340" s="26">
        <f t="shared" si="55"/>
        <v>120007438.09359397</v>
      </c>
      <c r="D340" s="26">
        <f>$C$346</f>
        <v>726809476.1303308</v>
      </c>
      <c r="E340" s="26">
        <f t="shared" si="56"/>
        <v>606802038.03673685</v>
      </c>
      <c r="F340" s="26">
        <f t="shared" si="57"/>
        <v>1328801802.1825209</v>
      </c>
    </row>
    <row r="341" spans="2:6">
      <c r="B341" s="14">
        <v>4</v>
      </c>
      <c r="C341" s="26">
        <f t="shared" si="55"/>
        <v>82385711.735316291</v>
      </c>
      <c r="D341" s="26">
        <f>$C$346</f>
        <v>726809476.1303308</v>
      </c>
      <c r="E341" s="26">
        <f t="shared" si="56"/>
        <v>644423764.39501452</v>
      </c>
      <c r="F341" s="26">
        <f t="shared" si="57"/>
        <v>684378037.78750634</v>
      </c>
    </row>
    <row r="342" spans="2:6">
      <c r="B342" s="14">
        <v>5</v>
      </c>
      <c r="C342" s="26">
        <f t="shared" si="55"/>
        <v>42431438.34282539</v>
      </c>
      <c r="D342" s="26">
        <f>$C$346</f>
        <v>726809476.1303308</v>
      </c>
      <c r="E342" s="26">
        <f t="shared" si="56"/>
        <v>684378037.78750539</v>
      </c>
      <c r="F342" s="26">
        <f t="shared" si="57"/>
        <v>9.5367431640625E-7</v>
      </c>
    </row>
    <row r="343" spans="2:6" ht="13.5" thickBot="1">
      <c r="B343" s="187" t="s">
        <v>61</v>
      </c>
      <c r="C343" s="192">
        <f>SUM(C338:C342)</f>
        <v>589047380.65165508</v>
      </c>
      <c r="D343" s="192">
        <f>SUM(D338:D342)</f>
        <v>3634047380.6516542</v>
      </c>
      <c r="E343" s="192">
        <f>SUM(E338:E342)</f>
        <v>3044999999.999999</v>
      </c>
      <c r="F343" s="188"/>
    </row>
    <row r="345" spans="2:6" ht="13.5" thickBot="1"/>
    <row r="346" spans="2:6" ht="13.5" thickBot="1">
      <c r="B346" s="88" t="s">
        <v>157</v>
      </c>
      <c r="C346" s="73">
        <f>(D27*C335*((1+C335)^5))/(((1+C335)^5)-1)</f>
        <v>726809476.1303308</v>
      </c>
    </row>
  </sheetData>
  <mergeCells count="31">
    <mergeCell ref="B145:F148"/>
    <mergeCell ref="B136:C136"/>
    <mergeCell ref="D136:F136"/>
    <mergeCell ref="G136:I136"/>
    <mergeCell ref="J136:L136"/>
    <mergeCell ref="M136:O136"/>
    <mergeCell ref="P136:R136"/>
    <mergeCell ref="B127:C127"/>
    <mergeCell ref="D127:F127"/>
    <mergeCell ref="G127:I127"/>
    <mergeCell ref="J127:L127"/>
    <mergeCell ref="M127:O127"/>
    <mergeCell ref="P127:R127"/>
    <mergeCell ref="P118:R118"/>
    <mergeCell ref="B109:C109"/>
    <mergeCell ref="D109:F109"/>
    <mergeCell ref="G109:I109"/>
    <mergeCell ref="J109:L109"/>
    <mergeCell ref="M109:O109"/>
    <mergeCell ref="P109:R109"/>
    <mergeCell ref="B118:C118"/>
    <mergeCell ref="D118:F118"/>
    <mergeCell ref="G118:I118"/>
    <mergeCell ref="J118:L118"/>
    <mergeCell ref="M118:O118"/>
    <mergeCell ref="B101:C101"/>
    <mergeCell ref="B1:H1"/>
    <mergeCell ref="B71:C71"/>
    <mergeCell ref="B78:C78"/>
    <mergeCell ref="B85:C85"/>
    <mergeCell ref="B93:C9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5"/>
  <sheetViews>
    <sheetView workbookViewId="0">
      <selection activeCell="G301" sqref="G30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8" t="s">
        <v>166</v>
      </c>
      <c r="C1" s="198"/>
      <c r="D1" s="198"/>
      <c r="E1" s="198"/>
      <c r="F1" s="198"/>
      <c r="G1" s="198"/>
      <c r="H1" s="198"/>
    </row>
    <row r="3" spans="2:9">
      <c r="H3" s="13" t="s">
        <v>164</v>
      </c>
      <c r="I3" s="13">
        <v>0.75</v>
      </c>
    </row>
    <row r="4" spans="2:9" ht="13.5" thickBot="1">
      <c r="B4" s="55"/>
      <c r="C4" s="55"/>
      <c r="D4" s="55"/>
      <c r="E4" s="55"/>
      <c r="F4" s="55"/>
    </row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C68</f>
        <v>11106000000</v>
      </c>
      <c r="F6" s="115">
        <f t="shared" ref="F6:I6" si="0">D68</f>
        <v>11580435000</v>
      </c>
      <c r="G6" s="115">
        <f t="shared" si="0"/>
        <v>12076784099.999998</v>
      </c>
      <c r="H6" s="115">
        <f t="shared" si="0"/>
        <v>12596124202.874996</v>
      </c>
      <c r="I6" s="115">
        <f t="shared" si="0"/>
        <v>13139587707.997498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11106000000</v>
      </c>
      <c r="F8" s="117">
        <f>SUM(F6:F7)</f>
        <v>11580435000</v>
      </c>
      <c r="G8" s="117">
        <f>SUM(G6:G7)</f>
        <v>12076784099.999998</v>
      </c>
      <c r="H8" s="117">
        <f>SUM(H6:H7)</f>
        <v>12596124202.874996</v>
      </c>
      <c r="I8" s="118">
        <f>SUM(I6:I7)</f>
        <v>13139587707.997498</v>
      </c>
    </row>
    <row r="9" spans="2:9" ht="13.5" thickBot="1">
      <c r="B9" s="60" t="s">
        <v>95</v>
      </c>
      <c r="C9" s="61"/>
      <c r="D9" s="169"/>
      <c r="E9" s="170">
        <f>-D229</f>
        <v>-266820000</v>
      </c>
      <c r="F9" s="170">
        <f>-E229</f>
        <v>-273502123.21522999</v>
      </c>
      <c r="G9" s="170">
        <f>-F229</f>
        <v>-281082359.86250663</v>
      </c>
      <c r="H9" s="170">
        <f>-G229</f>
        <v>-289155193.01956642</v>
      </c>
      <c r="I9" s="170">
        <f>-H229</f>
        <v>-329468951.61290324</v>
      </c>
    </row>
    <row r="10" spans="2:9" ht="13.5" thickBot="1">
      <c r="B10" s="60" t="s">
        <v>109</v>
      </c>
      <c r="C10" s="61"/>
      <c r="D10" s="18"/>
      <c r="E10" s="119">
        <f>-D197</f>
        <v>-470389364.72999996</v>
      </c>
      <c r="F10" s="119">
        <f>-E197</f>
        <v>-470574268.25630748</v>
      </c>
      <c r="G10" s="119">
        <f>-F197</f>
        <v>-473042820.42312664</v>
      </c>
      <c r="H10" s="119">
        <f>-G197</f>
        <v>-472733430.75598538</v>
      </c>
      <c r="I10" s="119">
        <f>-H197</f>
        <v>-598592422.21577275</v>
      </c>
    </row>
    <row r="11" spans="2:9" ht="13.5" thickBot="1">
      <c r="B11" s="60" t="s">
        <v>110</v>
      </c>
      <c r="C11" s="61"/>
      <c r="D11" s="19"/>
      <c r="E11" s="120">
        <f>-D181</f>
        <v>-1114967458.9199998</v>
      </c>
      <c r="F11" s="120">
        <f t="shared" ref="F11:I11" si="1">-E181</f>
        <v>-1087675374.8099999</v>
      </c>
      <c r="G11" s="120">
        <f t="shared" si="1"/>
        <v>-1067633637.33</v>
      </c>
      <c r="H11" s="120">
        <f t="shared" si="1"/>
        <v>-1034952940.8750002</v>
      </c>
      <c r="I11" s="120">
        <f t="shared" si="1"/>
        <v>-1473619290.3903003</v>
      </c>
    </row>
    <row r="12" spans="2:9" ht="13.5" thickBot="1">
      <c r="B12" s="60" t="s">
        <v>111</v>
      </c>
      <c r="C12" s="61"/>
      <c r="D12" s="19"/>
      <c r="E12" s="120">
        <f>-D189</f>
        <v>-499770000</v>
      </c>
      <c r="F12" s="120">
        <f t="shared" ref="F12:I12" si="2">-E189</f>
        <v>-521119574.99999994</v>
      </c>
      <c r="G12" s="120">
        <f t="shared" si="2"/>
        <v>-543455284.5</v>
      </c>
      <c r="H12" s="120">
        <f t="shared" si="2"/>
        <v>-566825589.12937486</v>
      </c>
      <c r="I12" s="120">
        <f t="shared" si="2"/>
        <v>-591281446.85988736</v>
      </c>
    </row>
    <row r="13" spans="2:9" ht="13.5" thickBot="1">
      <c r="B13" s="162" t="s">
        <v>96</v>
      </c>
      <c r="C13" s="163"/>
      <c r="D13" s="20"/>
      <c r="E13" s="121">
        <f>SUM(E10:E12)</f>
        <v>-2085126823.6499999</v>
      </c>
      <c r="F13" s="121">
        <f>SUM(F10:F12)</f>
        <v>-2079369218.0663075</v>
      </c>
      <c r="G13" s="121">
        <f>SUM(G10:G12)</f>
        <v>-2084131742.2531266</v>
      </c>
      <c r="H13" s="121">
        <f>SUM(H10:H12)</f>
        <v>-2074511960.7603607</v>
      </c>
      <c r="I13" s="122">
        <f>SUM(I10:I12)</f>
        <v>-2663493159.4659605</v>
      </c>
    </row>
    <row r="14" spans="2:9" ht="13.5" thickBot="1">
      <c r="B14" s="164" t="s">
        <v>97</v>
      </c>
      <c r="C14" s="165"/>
      <c r="D14" s="166"/>
      <c r="E14" s="167">
        <f>SUM(E8+E13)</f>
        <v>9020873176.3500004</v>
      </c>
      <c r="F14" s="167">
        <f>SUM(F8+F13)</f>
        <v>9501065781.9336929</v>
      </c>
      <c r="G14" s="167">
        <f>SUM(G8+G13)</f>
        <v>9992652357.7468719</v>
      </c>
      <c r="H14" s="167">
        <f>SUM(H8+H13)</f>
        <v>10521612242.114635</v>
      </c>
      <c r="I14" s="168">
        <f>SUM(I8+I13)</f>
        <v>10476094548.531536</v>
      </c>
    </row>
    <row r="15" spans="2:9" ht="13.5" thickBot="1">
      <c r="B15" s="60" t="s">
        <v>98</v>
      </c>
      <c r="C15" s="61"/>
      <c r="D15" s="15"/>
      <c r="E15" s="123">
        <f>-D256</f>
        <v>-197483333.33333331</v>
      </c>
      <c r="F15" s="123">
        <f>-E256</f>
        <v>-202583333.33333331</v>
      </c>
      <c r="G15" s="123">
        <f>-F256</f>
        <v>-209949999.99999997</v>
      </c>
      <c r="H15" s="123">
        <f>-G256</f>
        <v>-218449999.99999997</v>
      </c>
      <c r="I15" s="123">
        <f>-H256</f>
        <v>-232616666.66666663</v>
      </c>
    </row>
    <row r="16" spans="2:9" ht="13.5" thickBot="1">
      <c r="B16" s="60" t="s">
        <v>158</v>
      </c>
      <c r="C16" s="66"/>
      <c r="D16" s="21"/>
      <c r="E16" s="126">
        <f>-$C337</f>
        <v>-161882000</v>
      </c>
      <c r="F16" s="126">
        <f>-$C338</f>
        <v>-133279153.09197694</v>
      </c>
      <c r="G16" s="126">
        <f>-$C339</f>
        <v>-102902929.67565644</v>
      </c>
      <c r="H16" s="126">
        <f>-$C340</f>
        <v>-70643380.407524079</v>
      </c>
      <c r="I16" s="126">
        <f>-$C341</f>
        <v>-36383739.08476752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-I275</f>
        <v>-2606666666.6666665</v>
      </c>
    </row>
    <row r="18" spans="2:9" ht="13.5" thickBot="1">
      <c r="B18" s="164" t="s">
        <v>100</v>
      </c>
      <c r="C18" s="171"/>
      <c r="D18" s="172"/>
      <c r="E18" s="173">
        <f>SUM(E14:E17)</f>
        <v>8661507843.0166664</v>
      </c>
      <c r="F18" s="173">
        <f>SUM(F14:F17)</f>
        <v>9165203295.5083828</v>
      </c>
      <c r="G18" s="173">
        <f>SUM(G14:G17)</f>
        <v>9679799428.0712147</v>
      </c>
      <c r="H18" s="173">
        <f>SUM(H14:H17)</f>
        <v>10232518861.707111</v>
      </c>
      <c r="I18" s="174">
        <f>SUM(I14:I17)</f>
        <v>7600427476.1134357</v>
      </c>
    </row>
    <row r="19" spans="2:9" ht="13.5" thickBot="1">
      <c r="B19" s="60" t="s">
        <v>101</v>
      </c>
      <c r="C19" s="61"/>
      <c r="D19" s="21"/>
      <c r="E19" s="126">
        <f>-SUM(E18)*0.17</f>
        <v>-1472456333.3128333</v>
      </c>
      <c r="F19" s="126">
        <f>-SUM(F18)*0.17</f>
        <v>-1558084560.2364252</v>
      </c>
      <c r="G19" s="126">
        <f>-SUM(G18)*0.17</f>
        <v>-1645565902.7721066</v>
      </c>
      <c r="H19" s="126">
        <f>-SUM(H18)*0.17</f>
        <v>-1739528206.4902091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7189051509.7038326</v>
      </c>
      <c r="F20" s="173">
        <f>SUM(F18:F19)</f>
        <v>7607118735.2719574</v>
      </c>
      <c r="G20" s="173">
        <f>SUM(G18:G19)</f>
        <v>8034233525.2991085</v>
      </c>
      <c r="H20" s="173">
        <f>SUM(H18:H19)</f>
        <v>8492990655.2169018</v>
      </c>
      <c r="I20" s="174">
        <f>SUM(I18:I19)</f>
        <v>7600427476.1134357</v>
      </c>
    </row>
    <row r="21" spans="2:9" ht="13.5" thickBot="1">
      <c r="B21" s="60" t="s">
        <v>98</v>
      </c>
      <c r="C21" s="61"/>
      <c r="D21" s="18"/>
      <c r="E21" s="128">
        <f>-SUM(E15)</f>
        <v>197483333.33333331</v>
      </c>
      <c r="F21" s="128">
        <f>-SUM(F15)</f>
        <v>202583333.33333331</v>
      </c>
      <c r="G21" s="128">
        <f>-SUM(G15)</f>
        <v>209949999.99999997</v>
      </c>
      <c r="H21" s="128">
        <f>-SUM(H15)</f>
        <v>218449999.99999997</v>
      </c>
      <c r="I21" s="129">
        <f>-SUM(I15)</f>
        <v>232616666.66666663</v>
      </c>
    </row>
    <row r="22" spans="2:9" ht="13.5" thickBot="1">
      <c r="B22" s="60" t="s">
        <v>159</v>
      </c>
      <c r="C22" s="61"/>
      <c r="D22" s="18"/>
      <c r="E22" s="193">
        <f>-E337</f>
        <v>-461336240.45198488</v>
      </c>
      <c r="F22" s="193">
        <f>-E338</f>
        <v>-489939087.36000794</v>
      </c>
      <c r="G22" s="193">
        <f>-E339</f>
        <v>-520315310.77632844</v>
      </c>
      <c r="H22" s="193">
        <f>-E340</f>
        <v>-552574860.04446077</v>
      </c>
      <c r="I22" s="193">
        <f>-E341</f>
        <v>-586834501.3672173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2606666666.6666665</v>
      </c>
    </row>
    <row r="24" spans="2:9" ht="13.5" thickBot="1">
      <c r="B24" s="60" t="s">
        <v>103</v>
      </c>
      <c r="C24" s="61"/>
      <c r="D24" s="19"/>
      <c r="E24" s="130"/>
      <c r="F24" s="120">
        <f>-E286</f>
        <v>-90000000</v>
      </c>
      <c r="G24" s="120">
        <f t="shared" ref="G24:I24" si="3">-F286</f>
        <v>-130000000</v>
      </c>
      <c r="H24" s="120">
        <f t="shared" si="3"/>
        <v>-150000000</v>
      </c>
      <c r="I24" s="120">
        <f t="shared" si="3"/>
        <v>-250000000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I297</f>
        <v>652500000</v>
      </c>
    </row>
    <row r="26" spans="2:9" ht="13.5" thickBot="1">
      <c r="B26" s="60" t="s">
        <v>105</v>
      </c>
      <c r="C26" s="61"/>
      <c r="D26" s="5">
        <f>-D286</f>
        <v>-3730000000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2611000000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D330</f>
        <v>-173760568.63749999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-1119000000</v>
      </c>
      <c r="E29" s="178">
        <f>SUM(E20:E28)</f>
        <v>6925198602.5851803</v>
      </c>
      <c r="F29" s="178">
        <f>SUM(F20:F28)</f>
        <v>7229762981.2452822</v>
      </c>
      <c r="G29" s="178">
        <f>SUM(G20:G28)</f>
        <v>7593868214.5227804</v>
      </c>
      <c r="H29" s="178">
        <f>SUM(H20:H28)</f>
        <v>8008865795.1724415</v>
      </c>
      <c r="I29" s="179">
        <f>SUM(I20:I28)</f>
        <v>10255376308.079552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27141856155.466404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6.2338324120942774</v>
      </c>
      <c r="D32" s="24"/>
      <c r="H32" s="25"/>
      <c r="I32" s="25"/>
    </row>
    <row r="33" spans="2:9" ht="15.75" thickBot="1">
      <c r="B33" s="195" t="s">
        <v>136</v>
      </c>
      <c r="C33" s="106">
        <f>SUM(E29)/-D29</f>
        <v>6.1887386975738874</v>
      </c>
      <c r="D33" t="s">
        <v>9</v>
      </c>
      <c r="E33" s="22"/>
      <c r="F33" s="58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5.5065943805010704</v>
      </c>
      <c r="D34" s="25"/>
      <c r="E34" s="22"/>
      <c r="F34" s="58"/>
      <c r="G34" s="25"/>
      <c r="H34" s="25"/>
      <c r="I34" s="25"/>
    </row>
    <row r="35" spans="2:9">
      <c r="B35" s="22"/>
      <c r="C35" s="210"/>
      <c r="D35" s="24"/>
      <c r="E35" s="22"/>
      <c r="F35" s="58"/>
      <c r="G35" s="25"/>
      <c r="H35" s="25"/>
      <c r="I35" s="25"/>
    </row>
    <row r="36" spans="2:9" ht="13.5" thickBot="1">
      <c r="B36" s="22"/>
      <c r="C36" s="210"/>
      <c r="D36" s="24"/>
      <c r="E36" s="22"/>
      <c r="F36" s="58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D42" s="24"/>
      <c r="E42" s="25"/>
      <c r="F42" s="25"/>
      <c r="G42" s="25"/>
      <c r="H42" s="25"/>
      <c r="I42" s="25"/>
    </row>
    <row r="43" spans="2:9">
      <c r="G43" s="28"/>
    </row>
    <row r="44" spans="2:9" ht="13.5" thickBot="1">
      <c r="B44" s="28" t="s">
        <v>165</v>
      </c>
      <c r="C44" s="28"/>
      <c r="D44" s="28"/>
      <c r="E44" s="28"/>
      <c r="F44" s="28"/>
      <c r="G44" s="28"/>
    </row>
    <row r="45" spans="2:9">
      <c r="B45" s="35" t="s">
        <v>0</v>
      </c>
      <c r="C45" s="36" t="s">
        <v>9</v>
      </c>
      <c r="D45" s="36" t="s">
        <v>10</v>
      </c>
      <c r="E45" s="36" t="s">
        <v>11</v>
      </c>
      <c r="F45" s="36" t="s">
        <v>12</v>
      </c>
      <c r="G45" s="37" t="s">
        <v>13</v>
      </c>
    </row>
    <row r="46" spans="2:9">
      <c r="B46" s="38" t="s">
        <v>5</v>
      </c>
      <c r="C46" s="39">
        <f>C55*$I$3</f>
        <v>2250000</v>
      </c>
      <c r="D46" s="39">
        <f t="shared" ref="D46:G46" si="4">D55*$I$3</f>
        <v>2328749.9999999995</v>
      </c>
      <c r="E46" s="39">
        <f t="shared" si="4"/>
        <v>2410256.2499999991</v>
      </c>
      <c r="F46" s="39">
        <f t="shared" si="4"/>
        <v>2494615.2187499991</v>
      </c>
      <c r="G46" s="39">
        <f t="shared" si="4"/>
        <v>2581926.7514062487</v>
      </c>
    </row>
    <row r="47" spans="2:9">
      <c r="B47" s="38" t="s">
        <v>6</v>
      </c>
      <c r="C47" s="39">
        <f t="shared" ref="C47:G49" si="5">C56*$I$3</f>
        <v>2700000</v>
      </c>
      <c r="D47" s="39">
        <f t="shared" si="5"/>
        <v>2767499.9999999995</v>
      </c>
      <c r="E47" s="39">
        <f t="shared" si="5"/>
        <v>2836687.4999999991</v>
      </c>
      <c r="F47" s="39">
        <f t="shared" si="5"/>
        <v>2907604.6874999991</v>
      </c>
      <c r="G47" s="39">
        <f t="shared" si="5"/>
        <v>2980294.8046874986</v>
      </c>
    </row>
    <row r="48" spans="2:9">
      <c r="B48" s="38" t="s">
        <v>7</v>
      </c>
      <c r="C48" s="39">
        <f t="shared" si="5"/>
        <v>4050000</v>
      </c>
      <c r="D48" s="39">
        <f t="shared" si="5"/>
        <v>4232250</v>
      </c>
      <c r="E48" s="39">
        <f t="shared" si="5"/>
        <v>4422701.25</v>
      </c>
      <c r="F48" s="39">
        <f t="shared" si="5"/>
        <v>4621722.8062499994</v>
      </c>
      <c r="G48" s="39">
        <f t="shared" si="5"/>
        <v>4829700.3325312492</v>
      </c>
    </row>
    <row r="49" spans="2:7">
      <c r="B49" s="38" t="s">
        <v>8</v>
      </c>
      <c r="C49" s="39">
        <f t="shared" si="5"/>
        <v>2520000</v>
      </c>
      <c r="D49" s="39">
        <f t="shared" si="5"/>
        <v>2671200</v>
      </c>
      <c r="E49" s="39">
        <f t="shared" si="5"/>
        <v>2831472</v>
      </c>
      <c r="F49" s="39">
        <f t="shared" si="5"/>
        <v>3001360.3200000003</v>
      </c>
      <c r="G49" s="39">
        <f t="shared" si="5"/>
        <v>3181441.9392000008</v>
      </c>
    </row>
    <row r="50" spans="2:7" ht="13.5" thickBot="1">
      <c r="B50" s="41" t="s">
        <v>14</v>
      </c>
      <c r="C50" s="42">
        <f>SUM(C46:C49)</f>
        <v>11520000</v>
      </c>
      <c r="D50" s="42">
        <f t="shared" ref="D50:F50" si="6">SUM(D46:D49)</f>
        <v>11999700</v>
      </c>
      <c r="E50" s="42">
        <f t="shared" si="6"/>
        <v>12501116.999999998</v>
      </c>
      <c r="F50" s="42">
        <f t="shared" si="6"/>
        <v>13025303.032499999</v>
      </c>
      <c r="G50" s="43">
        <f>SUM(G46:G49)</f>
        <v>13573363.827824997</v>
      </c>
    </row>
    <row r="51" spans="2:7">
      <c r="B51" s="28"/>
      <c r="C51" s="28"/>
      <c r="D51" s="28"/>
      <c r="E51" s="28"/>
      <c r="F51" s="28"/>
      <c r="G51" s="28"/>
    </row>
    <row r="52" spans="2:7">
      <c r="B52" s="28"/>
      <c r="C52" s="28"/>
      <c r="D52" s="28"/>
      <c r="E52" s="28"/>
      <c r="F52" s="28"/>
      <c r="G52" s="28"/>
    </row>
    <row r="53" spans="2:7" ht="13.5" thickBot="1">
      <c r="B53" s="28" t="s">
        <v>17</v>
      </c>
      <c r="C53" s="28"/>
      <c r="D53" s="28"/>
      <c r="E53" s="28"/>
      <c r="F53" s="28"/>
      <c r="G53" s="28"/>
    </row>
    <row r="54" spans="2:7">
      <c r="B54" s="35" t="s">
        <v>0</v>
      </c>
      <c r="C54" s="36" t="s">
        <v>9</v>
      </c>
      <c r="D54" s="36" t="s">
        <v>10</v>
      </c>
      <c r="E54" s="36" t="s">
        <v>11</v>
      </c>
      <c r="F54" s="36" t="s">
        <v>12</v>
      </c>
      <c r="G54" s="37" t="s">
        <v>13</v>
      </c>
    </row>
    <row r="55" spans="2:7">
      <c r="B55" s="38" t="s">
        <v>5</v>
      </c>
      <c r="C55" s="39">
        <f>C38*D38</f>
        <v>3000000</v>
      </c>
      <c r="D55" s="39">
        <f>C55*(1+($E38/100))</f>
        <v>3104999.9999999995</v>
      </c>
      <c r="E55" s="39">
        <f>D55*(1+($E38/100))</f>
        <v>3213674.9999999991</v>
      </c>
      <c r="F55" s="39">
        <f>E55*(1+($E38/100))</f>
        <v>3326153.6249999986</v>
      </c>
      <c r="G55" s="39">
        <f>F55*(1+($E38/100))</f>
        <v>3442569.0018749982</v>
      </c>
    </row>
    <row r="56" spans="2:7">
      <c r="B56" s="38" t="s">
        <v>6</v>
      </c>
      <c r="C56" s="39">
        <f>C39*D39</f>
        <v>3600000</v>
      </c>
      <c r="D56" s="39">
        <f>C56*(1+($E39/100))</f>
        <v>3689999.9999999995</v>
      </c>
      <c r="E56" s="39">
        <f>D56*(1+($E39/100))</f>
        <v>3782249.9999999991</v>
      </c>
      <c r="F56" s="39">
        <f>E56*(1+($E39/100))</f>
        <v>3876806.2499999986</v>
      </c>
      <c r="G56" s="39">
        <f>F56*(1+($E39/100))</f>
        <v>3973726.4062499981</v>
      </c>
    </row>
    <row r="57" spans="2:7">
      <c r="B57" s="38" t="s">
        <v>7</v>
      </c>
      <c r="C57" s="39">
        <f>C40*D40</f>
        <v>5400000</v>
      </c>
      <c r="D57" s="39">
        <f>C57*(1+($E40/100))</f>
        <v>5643000</v>
      </c>
      <c r="E57" s="39">
        <f>D57*(1+($E40/100))</f>
        <v>5896935</v>
      </c>
      <c r="F57" s="39">
        <f>E57*(1+($E40/100))</f>
        <v>6162297.0749999993</v>
      </c>
      <c r="G57" s="39">
        <f>F57*(1+($E40/100))</f>
        <v>6439600.4433749989</v>
      </c>
    </row>
    <row r="58" spans="2:7">
      <c r="B58" s="38" t="s">
        <v>8</v>
      </c>
      <c r="C58" s="39">
        <f>C41*D41</f>
        <v>3360000</v>
      </c>
      <c r="D58" s="39">
        <f>C58*(1+($E41/100))</f>
        <v>3561600</v>
      </c>
      <c r="E58" s="39">
        <f>D58*(1+($E41/100))</f>
        <v>3775296</v>
      </c>
      <c r="F58" s="39">
        <f>E58*(1+($E41/100))</f>
        <v>4001813.7600000002</v>
      </c>
      <c r="G58" s="39">
        <f>F58*(1+($E41/100))</f>
        <v>4241922.5856000008</v>
      </c>
    </row>
    <row r="59" spans="2:7" ht="13.5" thickBot="1">
      <c r="B59" s="41" t="s">
        <v>14</v>
      </c>
      <c r="C59" s="42">
        <f>SUM(C55:C58)</f>
        <v>15360000</v>
      </c>
      <c r="D59" s="42">
        <f t="shared" ref="D59:F59" si="7">SUM(D55:D58)</f>
        <v>15999600</v>
      </c>
      <c r="E59" s="42">
        <f t="shared" si="7"/>
        <v>16668155.999999998</v>
      </c>
      <c r="F59" s="42">
        <f t="shared" si="7"/>
        <v>17367070.709999997</v>
      </c>
      <c r="G59" s="43">
        <f>SUM(G55:G58)</f>
        <v>18097818.437099997</v>
      </c>
    </row>
    <row r="60" spans="2:7">
      <c r="B60" s="28"/>
      <c r="C60" s="28"/>
      <c r="D60" s="28"/>
      <c r="E60" s="28"/>
      <c r="F60" s="28"/>
      <c r="G60" s="28"/>
    </row>
    <row r="61" spans="2:7">
      <c r="B61" s="28"/>
      <c r="C61" s="28"/>
      <c r="D61" s="28"/>
      <c r="E61" s="28"/>
      <c r="F61" s="28"/>
      <c r="G61" s="28"/>
    </row>
    <row r="62" spans="2:7" ht="13.5" thickBot="1">
      <c r="B62" s="28" t="s">
        <v>19</v>
      </c>
      <c r="C62" s="28"/>
      <c r="D62" s="28"/>
      <c r="E62" s="28"/>
      <c r="F62" s="28"/>
      <c r="G62" s="28"/>
    </row>
    <row r="63" spans="2:7">
      <c r="B63" s="44" t="s">
        <v>15</v>
      </c>
      <c r="C63" s="29" t="s">
        <v>9</v>
      </c>
      <c r="D63" s="29" t="s">
        <v>10</v>
      </c>
      <c r="E63" s="29" t="s">
        <v>11</v>
      </c>
      <c r="F63" s="29" t="s">
        <v>12</v>
      </c>
      <c r="G63" s="30" t="s">
        <v>13</v>
      </c>
    </row>
    <row r="64" spans="2:7">
      <c r="B64" s="45" t="s">
        <v>5</v>
      </c>
      <c r="C64" s="26">
        <f>C46*$F38</f>
        <v>1912500000</v>
      </c>
      <c r="D64" s="26">
        <f>D46*$F38</f>
        <v>1979437499.9999995</v>
      </c>
      <c r="E64" s="26">
        <f>E46*$F38</f>
        <v>2048717812.4999993</v>
      </c>
      <c r="F64" s="26">
        <f>F46*$F38</f>
        <v>2120422935.9374993</v>
      </c>
      <c r="G64" s="46">
        <f>G46*$F38</f>
        <v>2194637738.6953115</v>
      </c>
    </row>
    <row r="65" spans="2:8">
      <c r="B65" s="45" t="s">
        <v>6</v>
      </c>
      <c r="C65" s="26">
        <f>C47*$F39</f>
        <v>2295000000</v>
      </c>
      <c r="D65" s="26">
        <f>D47*$F39</f>
        <v>2352374999.9999995</v>
      </c>
      <c r="E65" s="26">
        <f>E47*$F39</f>
        <v>2411184374.999999</v>
      </c>
      <c r="F65" s="26">
        <f>F47*$F39</f>
        <v>2471463984.374999</v>
      </c>
      <c r="G65" s="46">
        <f>G47*$F39</f>
        <v>2533250583.984374</v>
      </c>
    </row>
    <row r="66" spans="2:8">
      <c r="B66" s="45" t="s">
        <v>7</v>
      </c>
      <c r="C66" s="26">
        <f>C48*$F40</f>
        <v>4252500000</v>
      </c>
      <c r="D66" s="26">
        <f>D48*$F40</f>
        <v>4443862500</v>
      </c>
      <c r="E66" s="26">
        <f>E48*$F40</f>
        <v>4643836312.5</v>
      </c>
      <c r="F66" s="26">
        <f>F48*$F40</f>
        <v>4852808946.562499</v>
      </c>
      <c r="G66" s="46">
        <f>G48*$F40</f>
        <v>5071185349.1578112</v>
      </c>
    </row>
    <row r="67" spans="2:8">
      <c r="B67" s="45" t="s">
        <v>8</v>
      </c>
      <c r="C67" s="26">
        <f>C49*$F41</f>
        <v>2646000000</v>
      </c>
      <c r="D67" s="26">
        <f>D49*$F41</f>
        <v>2804760000</v>
      </c>
      <c r="E67" s="26">
        <f>E49*$F41</f>
        <v>2973045600</v>
      </c>
      <c r="F67" s="26">
        <f>F49*$F41</f>
        <v>3151428336.0000005</v>
      </c>
      <c r="G67" s="46">
        <f>G49*$F41</f>
        <v>3340514036.1600008</v>
      </c>
    </row>
    <row r="68" spans="2:8" ht="13.5" thickBot="1">
      <c r="B68" s="47" t="s">
        <v>16</v>
      </c>
      <c r="C68" s="48">
        <f>SUM(C64:C67)</f>
        <v>11106000000</v>
      </c>
      <c r="D68" s="48">
        <f t="shared" ref="D68:G68" si="8">SUM(D64:D67)</f>
        <v>11580435000</v>
      </c>
      <c r="E68" s="48">
        <f t="shared" si="8"/>
        <v>12076784099.999998</v>
      </c>
      <c r="F68" s="48">
        <f t="shared" si="8"/>
        <v>12596124202.874996</v>
      </c>
      <c r="G68" s="49">
        <f t="shared" si="8"/>
        <v>13139587707.997498</v>
      </c>
    </row>
    <row r="70" spans="2:8">
      <c r="B70" s="50" t="s">
        <v>20</v>
      </c>
    </row>
    <row r="71" spans="2:8" ht="13.5" thickBot="1"/>
    <row r="72" spans="2:8" ht="13.5" thickBot="1">
      <c r="B72" s="206" t="s">
        <v>21</v>
      </c>
      <c r="C72" s="207"/>
    </row>
    <row r="73" spans="2:8">
      <c r="B73" s="51" t="s">
        <v>26</v>
      </c>
      <c r="C73" s="51" t="s">
        <v>27</v>
      </c>
      <c r="D73" s="14" t="s">
        <v>28</v>
      </c>
      <c r="E73" s="14" t="s">
        <v>29</v>
      </c>
      <c r="F73" s="14" t="s">
        <v>30</v>
      </c>
      <c r="G73" s="14" t="s">
        <v>31</v>
      </c>
      <c r="H73" s="52" t="s">
        <v>32</v>
      </c>
    </row>
    <row r="74" spans="2:8">
      <c r="B74" s="53" t="s">
        <v>5</v>
      </c>
      <c r="C74" s="26">
        <v>3800000</v>
      </c>
      <c r="D74" s="26">
        <v>85</v>
      </c>
      <c r="E74" s="26">
        <f>C74*(D74/100)</f>
        <v>3230000</v>
      </c>
      <c r="F74" s="26">
        <f>E74-(E74*0.035)</f>
        <v>3116950</v>
      </c>
      <c r="G74" s="26">
        <f>F74-(F74*0.021)</f>
        <v>3051494.05</v>
      </c>
      <c r="H74" s="54">
        <f>G74</f>
        <v>3051494.05</v>
      </c>
    </row>
    <row r="75" spans="2:8">
      <c r="B75" s="53" t="s">
        <v>6</v>
      </c>
      <c r="C75" s="26">
        <v>3800000</v>
      </c>
      <c r="D75" s="26">
        <v>87</v>
      </c>
      <c r="E75" s="26">
        <f t="shared" ref="E75:E77" si="9">C75*(D75/100)</f>
        <v>3306000</v>
      </c>
      <c r="F75" s="26">
        <f t="shared" ref="F75:F77" si="10">E75-(E75*0.035)</f>
        <v>3190290</v>
      </c>
      <c r="G75" s="26">
        <f t="shared" ref="G75:G77" si="11">F75-(F75*0.021)</f>
        <v>3123293.91</v>
      </c>
      <c r="H75" s="54">
        <f t="shared" ref="H75:H77" si="12">G75</f>
        <v>3123293.91</v>
      </c>
    </row>
    <row r="76" spans="2:8">
      <c r="B76" s="53" t="s">
        <v>7</v>
      </c>
      <c r="C76" s="26">
        <v>3800000</v>
      </c>
      <c r="D76" s="26">
        <v>83</v>
      </c>
      <c r="E76" s="26">
        <f t="shared" si="9"/>
        <v>3154000</v>
      </c>
      <c r="F76" s="26">
        <f t="shared" si="10"/>
        <v>3043610</v>
      </c>
      <c r="G76" s="26">
        <f t="shared" si="11"/>
        <v>2979694.19</v>
      </c>
      <c r="H76" s="54">
        <f t="shared" si="12"/>
        <v>2979694.19</v>
      </c>
    </row>
    <row r="77" spans="2:8">
      <c r="B77" s="53" t="s">
        <v>8</v>
      </c>
      <c r="C77" s="26">
        <v>3800000</v>
      </c>
      <c r="D77" s="26">
        <v>89</v>
      </c>
      <c r="E77" s="26">
        <f t="shared" si="9"/>
        <v>3382000</v>
      </c>
      <c r="F77" s="26">
        <f t="shared" si="10"/>
        <v>3263630</v>
      </c>
      <c r="G77" s="26">
        <f t="shared" si="11"/>
        <v>3195093.77</v>
      </c>
      <c r="H77" s="54">
        <f t="shared" si="12"/>
        <v>3195093.77</v>
      </c>
    </row>
    <row r="78" spans="2:8" ht="13.5" thickBot="1">
      <c r="B78" s="23"/>
      <c r="C78" s="55"/>
      <c r="H78" s="56"/>
    </row>
    <row r="79" spans="2:8" ht="13.5" thickBot="1">
      <c r="B79" s="206" t="s">
        <v>22</v>
      </c>
      <c r="C79" s="207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8">
      <c r="B81" s="53" t="s">
        <v>5</v>
      </c>
      <c r="C81" s="26">
        <v>3950000</v>
      </c>
      <c r="D81" s="26">
        <v>85</v>
      </c>
      <c r="E81" s="26">
        <f>C81*(D81/100)</f>
        <v>3357500</v>
      </c>
      <c r="F81" s="26">
        <f>E81-(E81*0.035)</f>
        <v>3239987.5</v>
      </c>
      <c r="G81" s="26">
        <f>F81-(F81*0.021)</f>
        <v>3171947.7625000002</v>
      </c>
      <c r="H81" s="54">
        <f>G81</f>
        <v>3171947.7625000002</v>
      </c>
    </row>
    <row r="82" spans="2:8">
      <c r="B82" s="53" t="s">
        <v>6</v>
      </c>
      <c r="C82" s="26">
        <v>3950000</v>
      </c>
      <c r="D82" s="26">
        <v>87</v>
      </c>
      <c r="E82" s="26">
        <f t="shared" ref="E82:E84" si="13">C82*(D82/100)</f>
        <v>3436500</v>
      </c>
      <c r="F82" s="26">
        <f t="shared" ref="F82:F84" si="14">E82-(E82*0.035)</f>
        <v>3316222.5</v>
      </c>
      <c r="G82" s="26">
        <f t="shared" ref="G82:G84" si="15">F82-(F82*0.021)</f>
        <v>3246581.8275000001</v>
      </c>
      <c r="H82" s="54">
        <f t="shared" ref="H82:H84" si="16">G82</f>
        <v>3246581.8275000001</v>
      </c>
    </row>
    <row r="83" spans="2:8">
      <c r="B83" s="53" t="s">
        <v>7</v>
      </c>
      <c r="C83" s="26">
        <v>3950000</v>
      </c>
      <c r="D83" s="26">
        <v>83</v>
      </c>
      <c r="E83" s="26">
        <f t="shared" si="13"/>
        <v>3278500</v>
      </c>
      <c r="F83" s="26">
        <f t="shared" si="14"/>
        <v>3163752.5</v>
      </c>
      <c r="G83" s="26">
        <f t="shared" si="15"/>
        <v>3097313.6974999998</v>
      </c>
      <c r="H83" s="54">
        <f t="shared" si="16"/>
        <v>3097313.6974999998</v>
      </c>
    </row>
    <row r="84" spans="2:8">
      <c r="B84" s="53" t="s">
        <v>8</v>
      </c>
      <c r="C84" s="26">
        <v>3950000</v>
      </c>
      <c r="D84" s="26">
        <v>89</v>
      </c>
      <c r="E84" s="26">
        <f t="shared" si="13"/>
        <v>3515500</v>
      </c>
      <c r="F84" s="26">
        <f t="shared" si="14"/>
        <v>3392457.5</v>
      </c>
      <c r="G84" s="26">
        <f t="shared" si="15"/>
        <v>3321215.8925000001</v>
      </c>
      <c r="H84" s="54">
        <f t="shared" si="16"/>
        <v>3321215.8925000001</v>
      </c>
    </row>
    <row r="85" spans="2:8" ht="13.5" thickBot="1">
      <c r="B85" s="57"/>
      <c r="C85" s="58"/>
      <c r="D85" s="58"/>
      <c r="E85" s="58"/>
      <c r="F85" s="58"/>
      <c r="G85" s="58"/>
      <c r="H85" s="59"/>
    </row>
    <row r="86" spans="2:8" ht="13.5" thickBot="1">
      <c r="B86" s="206" t="s">
        <v>23</v>
      </c>
      <c r="C86" s="207"/>
      <c r="H86" s="56"/>
    </row>
    <row r="87" spans="2:8">
      <c r="B87" s="51" t="s">
        <v>26</v>
      </c>
      <c r="C87" s="51" t="s">
        <v>27</v>
      </c>
      <c r="D87" s="14" t="s">
        <v>28</v>
      </c>
      <c r="E87" s="14" t="s">
        <v>29</v>
      </c>
      <c r="F87" s="14" t="s">
        <v>30</v>
      </c>
      <c r="G87" s="14" t="s">
        <v>31</v>
      </c>
      <c r="H87" s="52" t="s">
        <v>32</v>
      </c>
    </row>
    <row r="88" spans="2:8">
      <c r="B88" s="53" t="s">
        <v>5</v>
      </c>
      <c r="C88" s="26">
        <v>3600000</v>
      </c>
      <c r="D88" s="26">
        <v>85</v>
      </c>
      <c r="E88" s="26">
        <f>C88*(D88/100)</f>
        <v>3060000</v>
      </c>
      <c r="F88" s="26">
        <f>E88-(E88*0.035)</f>
        <v>2952900</v>
      </c>
      <c r="G88" s="26">
        <f>F88-(F88*0.021)</f>
        <v>2890889.1</v>
      </c>
      <c r="H88" s="54">
        <f>G88</f>
        <v>2890889.1</v>
      </c>
    </row>
    <row r="89" spans="2:8">
      <c r="B89" s="53" t="s">
        <v>6</v>
      </c>
      <c r="C89" s="26">
        <v>3600000</v>
      </c>
      <c r="D89" s="26">
        <v>87</v>
      </c>
      <c r="E89" s="26">
        <f t="shared" ref="E89:E91" si="17">C89*(D89/100)</f>
        <v>3132000</v>
      </c>
      <c r="F89" s="26">
        <f t="shared" ref="F89:F91" si="18">E89-(E89*0.035)</f>
        <v>3022380</v>
      </c>
      <c r="G89" s="26">
        <f t="shared" ref="G89:G91" si="19">F89-(F89*0.021)</f>
        <v>2958910.02</v>
      </c>
      <c r="H89" s="54">
        <f t="shared" ref="H89:H91" si="20">G89</f>
        <v>2958910.02</v>
      </c>
    </row>
    <row r="90" spans="2:8">
      <c r="B90" s="53" t="s">
        <v>7</v>
      </c>
      <c r="C90" s="26">
        <v>3600000</v>
      </c>
      <c r="D90" s="26">
        <v>83</v>
      </c>
      <c r="E90" s="26">
        <f t="shared" si="17"/>
        <v>2988000</v>
      </c>
      <c r="F90" s="26">
        <f t="shared" si="18"/>
        <v>2883420</v>
      </c>
      <c r="G90" s="26">
        <f t="shared" si="19"/>
        <v>2822868.18</v>
      </c>
      <c r="H90" s="54">
        <f t="shared" si="20"/>
        <v>2822868.18</v>
      </c>
    </row>
    <row r="91" spans="2:8">
      <c r="B91" s="53" t="s">
        <v>8</v>
      </c>
      <c r="C91" s="26">
        <v>3600000</v>
      </c>
      <c r="D91" s="26">
        <v>89</v>
      </c>
      <c r="E91" s="26">
        <f t="shared" si="17"/>
        <v>3204000</v>
      </c>
      <c r="F91" s="26">
        <f t="shared" si="18"/>
        <v>3091860</v>
      </c>
      <c r="G91" s="26">
        <f t="shared" si="19"/>
        <v>3026930.94</v>
      </c>
      <c r="H91" s="54">
        <f t="shared" si="20"/>
        <v>3026930.94</v>
      </c>
    </row>
    <row r="92" spans="2:8">
      <c r="H92" s="56"/>
    </row>
    <row r="93" spans="2:8" ht="13.5" thickBot="1">
      <c r="H93" s="56"/>
    </row>
    <row r="94" spans="2:8" ht="13.5" thickBot="1">
      <c r="B94" s="206" t="s">
        <v>24</v>
      </c>
      <c r="C94" s="207"/>
      <c r="H94" s="56"/>
    </row>
    <row r="95" spans="2:8">
      <c r="B95" s="51" t="s">
        <v>26</v>
      </c>
      <c r="C95" s="51" t="s">
        <v>27</v>
      </c>
      <c r="D95" s="14" t="s">
        <v>28</v>
      </c>
      <c r="E95" s="14" t="s">
        <v>29</v>
      </c>
      <c r="F95" s="14" t="s">
        <v>30</v>
      </c>
      <c r="G95" s="14" t="s">
        <v>31</v>
      </c>
      <c r="H95" s="52" t="s">
        <v>32</v>
      </c>
    </row>
    <row r="96" spans="2:8">
      <c r="B96" s="53" t="s">
        <v>5</v>
      </c>
      <c r="C96" s="26">
        <v>3250000</v>
      </c>
      <c r="D96" s="26">
        <v>85</v>
      </c>
      <c r="E96" s="26">
        <f>C96*(D96/100)</f>
        <v>2762500</v>
      </c>
      <c r="F96" s="26">
        <f>E96-(E96*0.035)</f>
        <v>2665812.5</v>
      </c>
      <c r="G96" s="26">
        <f>F96-(F96*0.021)</f>
        <v>2609830.4375</v>
      </c>
      <c r="H96" s="54">
        <f>G96</f>
        <v>2609830.4375</v>
      </c>
    </row>
    <row r="97" spans="2:18">
      <c r="B97" s="53" t="s">
        <v>6</v>
      </c>
      <c r="C97" s="26">
        <v>3250000</v>
      </c>
      <c r="D97" s="26">
        <v>87</v>
      </c>
      <c r="E97" s="26">
        <f t="shared" ref="E97:E99" si="21">C97*(D97/100)</f>
        <v>2827500</v>
      </c>
      <c r="F97" s="26">
        <f t="shared" ref="F97:F99" si="22">E97-(E97*0.035)</f>
        <v>2728537.5</v>
      </c>
      <c r="G97" s="26">
        <f t="shared" ref="G97:G99" si="23">F97-(F97*0.021)</f>
        <v>2671238.2124999999</v>
      </c>
      <c r="H97" s="54">
        <f t="shared" ref="H97:H99" si="24">G97</f>
        <v>2671238.2124999999</v>
      </c>
    </row>
    <row r="98" spans="2:18">
      <c r="B98" s="53" t="s">
        <v>7</v>
      </c>
      <c r="C98" s="26">
        <v>3250000</v>
      </c>
      <c r="D98" s="26">
        <v>83</v>
      </c>
      <c r="E98" s="26">
        <f t="shared" si="21"/>
        <v>2697500</v>
      </c>
      <c r="F98" s="26">
        <f t="shared" si="22"/>
        <v>2603087.5</v>
      </c>
      <c r="G98" s="26">
        <f t="shared" si="23"/>
        <v>2548422.6625000001</v>
      </c>
      <c r="H98" s="54">
        <f t="shared" si="24"/>
        <v>2548422.6625000001</v>
      </c>
    </row>
    <row r="99" spans="2:18">
      <c r="B99" s="53" t="s">
        <v>8</v>
      </c>
      <c r="C99" s="26">
        <v>3250000</v>
      </c>
      <c r="D99" s="26">
        <v>89</v>
      </c>
      <c r="E99" s="26">
        <f t="shared" si="21"/>
        <v>2892500</v>
      </c>
      <c r="F99" s="26">
        <f t="shared" si="22"/>
        <v>2791262.5</v>
      </c>
      <c r="G99" s="26">
        <f t="shared" si="23"/>
        <v>2732645.9874999998</v>
      </c>
      <c r="H99" s="54">
        <f t="shared" si="24"/>
        <v>2732645.9874999998</v>
      </c>
    </row>
    <row r="100" spans="2:18">
      <c r="H100" s="56"/>
    </row>
    <row r="101" spans="2:18" ht="13.5" thickBot="1">
      <c r="H101" s="56"/>
    </row>
    <row r="102" spans="2:18" ht="13.5" thickBot="1">
      <c r="B102" s="206" t="s">
        <v>25</v>
      </c>
      <c r="C102" s="207"/>
      <c r="H102" s="56"/>
    </row>
    <row r="103" spans="2:18">
      <c r="B103" s="51" t="s">
        <v>26</v>
      </c>
      <c r="C103" s="51" t="s">
        <v>27</v>
      </c>
      <c r="D103" s="14" t="s">
        <v>28</v>
      </c>
      <c r="E103" s="14" t="s">
        <v>29</v>
      </c>
      <c r="F103" s="14" t="s">
        <v>30</v>
      </c>
      <c r="G103" s="14" t="s">
        <v>31</v>
      </c>
      <c r="H103" s="52" t="s">
        <v>32</v>
      </c>
    </row>
    <row r="104" spans="2:18">
      <c r="B104" s="53" t="s">
        <v>5</v>
      </c>
      <c r="C104" s="26">
        <v>3450000</v>
      </c>
      <c r="D104" s="26">
        <v>85</v>
      </c>
      <c r="E104" s="26">
        <f>C104*(D104/100)</f>
        <v>2932500</v>
      </c>
      <c r="F104" s="26">
        <f>E104-(E104*0.035)</f>
        <v>2829862.5</v>
      </c>
      <c r="G104" s="26">
        <f>F104-(F104*0.021)</f>
        <v>2770435.3875000002</v>
      </c>
      <c r="H104" s="54">
        <f>G104</f>
        <v>2770435.3875000002</v>
      </c>
    </row>
    <row r="105" spans="2:18">
      <c r="B105" s="53" t="s">
        <v>6</v>
      </c>
      <c r="C105" s="26">
        <v>3450000</v>
      </c>
      <c r="D105" s="26">
        <v>87</v>
      </c>
      <c r="E105" s="26">
        <f t="shared" ref="E105:E107" si="25">C105*(D105/100)</f>
        <v>3001500</v>
      </c>
      <c r="F105" s="26">
        <f t="shared" ref="F105:F107" si="26">E105-(E105*0.035)</f>
        <v>2896447.5</v>
      </c>
      <c r="G105" s="26">
        <f t="shared" ref="G105:G107" si="27">F105-(F105*0.021)</f>
        <v>2835622.1025</v>
      </c>
      <c r="H105" s="54">
        <f t="shared" ref="H105:H107" si="28">G105</f>
        <v>2835622.1025</v>
      </c>
    </row>
    <row r="106" spans="2:18">
      <c r="B106" s="53" t="s">
        <v>7</v>
      </c>
      <c r="C106" s="26">
        <v>3450000</v>
      </c>
      <c r="D106" s="26">
        <v>83</v>
      </c>
      <c r="E106" s="26">
        <f t="shared" si="25"/>
        <v>2863500</v>
      </c>
      <c r="F106" s="26">
        <f t="shared" si="26"/>
        <v>2763277.5</v>
      </c>
      <c r="G106" s="26">
        <f t="shared" si="27"/>
        <v>2705248.6724999999</v>
      </c>
      <c r="H106" s="54">
        <f t="shared" si="28"/>
        <v>2705248.6724999999</v>
      </c>
    </row>
    <row r="107" spans="2:18">
      <c r="B107" s="53" t="s">
        <v>8</v>
      </c>
      <c r="C107" s="26">
        <v>3450000</v>
      </c>
      <c r="D107" s="26">
        <v>89</v>
      </c>
      <c r="E107" s="26">
        <f t="shared" si="25"/>
        <v>3070500</v>
      </c>
      <c r="F107" s="26">
        <f t="shared" si="26"/>
        <v>2963032.5</v>
      </c>
      <c r="G107" s="26">
        <f t="shared" si="27"/>
        <v>2900808.8174999999</v>
      </c>
      <c r="H107" s="54">
        <f t="shared" si="28"/>
        <v>2900808.8174999999</v>
      </c>
    </row>
    <row r="109" spans="2:18" ht="13.5" thickBot="1"/>
    <row r="110" spans="2:18" ht="13.5" thickBot="1">
      <c r="B110" s="204" t="s">
        <v>5</v>
      </c>
      <c r="C110" s="205"/>
      <c r="D110" s="203" t="s">
        <v>9</v>
      </c>
      <c r="E110" s="203"/>
      <c r="F110" s="203"/>
      <c r="G110" s="203" t="s">
        <v>10</v>
      </c>
      <c r="H110" s="203"/>
      <c r="I110" s="203"/>
      <c r="J110" s="199" t="s">
        <v>11</v>
      </c>
      <c r="K110" s="200"/>
      <c r="L110" s="201"/>
      <c r="M110" s="199" t="s">
        <v>12</v>
      </c>
      <c r="N110" s="200"/>
      <c r="O110" s="201"/>
      <c r="P110" s="199" t="s">
        <v>13</v>
      </c>
      <c r="Q110" s="200"/>
      <c r="R110" s="201"/>
    </row>
    <row r="111" spans="2:18" ht="13.5" thickBot="1">
      <c r="B111" s="60" t="s">
        <v>26</v>
      </c>
      <c r="C111" s="61"/>
      <c r="D111" s="62" t="s">
        <v>35</v>
      </c>
      <c r="E111" s="63" t="s">
        <v>33</v>
      </c>
      <c r="F111" s="64" t="s">
        <v>34</v>
      </c>
      <c r="G111" s="63" t="s">
        <v>35</v>
      </c>
      <c r="H111" s="63" t="s">
        <v>33</v>
      </c>
      <c r="I111" s="64" t="s">
        <v>34</v>
      </c>
      <c r="J111" s="63" t="s">
        <v>35</v>
      </c>
      <c r="K111" s="63" t="s">
        <v>33</v>
      </c>
      <c r="L111" s="64" t="s">
        <v>34</v>
      </c>
      <c r="M111" s="63" t="s">
        <v>35</v>
      </c>
      <c r="N111" s="63" t="s">
        <v>33</v>
      </c>
      <c r="O111" s="64" t="s">
        <v>34</v>
      </c>
      <c r="P111" s="63" t="s">
        <v>35</v>
      </c>
      <c r="Q111" s="63" t="s">
        <v>33</v>
      </c>
      <c r="R111" s="64" t="s">
        <v>34</v>
      </c>
    </row>
    <row r="112" spans="2:18">
      <c r="B112" s="65" t="s">
        <v>21</v>
      </c>
      <c r="C112" s="66"/>
      <c r="D112" s="19">
        <v>2</v>
      </c>
      <c r="E112" s="14">
        <v>1</v>
      </c>
      <c r="F112" s="26">
        <f>$H$74*D112*E112</f>
        <v>6102988.0999999996</v>
      </c>
      <c r="G112" s="14">
        <v>2</v>
      </c>
      <c r="H112" s="14">
        <v>1</v>
      </c>
      <c r="I112" s="26">
        <f>$H$74*G112*H112</f>
        <v>6102988.0999999996</v>
      </c>
      <c r="J112" s="14">
        <v>2</v>
      </c>
      <c r="K112" s="14">
        <v>1</v>
      </c>
      <c r="L112" s="26">
        <f>$H$74*J112*K112</f>
        <v>6102988.0999999996</v>
      </c>
      <c r="M112" s="14">
        <v>2</v>
      </c>
      <c r="N112" s="14">
        <v>1</v>
      </c>
      <c r="O112" s="26">
        <f>$H$74*M112*N112</f>
        <v>6102988.0999999996</v>
      </c>
      <c r="P112" s="14">
        <v>2</v>
      </c>
      <c r="Q112" s="14">
        <v>1</v>
      </c>
      <c r="R112" s="26">
        <f>$H$74*P112*Q112</f>
        <v>6102988.0999999996</v>
      </c>
    </row>
    <row r="113" spans="2:18">
      <c r="B113" s="67" t="s">
        <v>22</v>
      </c>
      <c r="C113" s="68"/>
      <c r="D113" s="19">
        <v>2</v>
      </c>
      <c r="E113" s="14">
        <v>1</v>
      </c>
      <c r="F113" s="26">
        <f>$H$81*D113*E113</f>
        <v>6343895.5250000004</v>
      </c>
      <c r="G113" s="14">
        <v>2</v>
      </c>
      <c r="H113" s="14">
        <v>1</v>
      </c>
      <c r="I113" s="26">
        <f>$H$81*G113*H113</f>
        <v>6343895.5250000004</v>
      </c>
      <c r="J113" s="14">
        <v>2</v>
      </c>
      <c r="K113" s="14">
        <v>1</v>
      </c>
      <c r="L113" s="26">
        <f>$H$81*J113*K113</f>
        <v>6343895.5250000004</v>
      </c>
      <c r="M113" s="14">
        <v>2</v>
      </c>
      <c r="N113" s="14">
        <v>1</v>
      </c>
      <c r="O113" s="26">
        <f>$H$81*M113*N113</f>
        <v>6343895.5250000004</v>
      </c>
      <c r="P113" s="14">
        <v>2</v>
      </c>
      <c r="Q113" s="14">
        <v>1</v>
      </c>
      <c r="R113" s="26">
        <f>$H$81*P113*Q113</f>
        <v>6343895.5250000004</v>
      </c>
    </row>
    <row r="114" spans="2:18">
      <c r="B114" s="67" t="s">
        <v>23</v>
      </c>
      <c r="C114" s="68"/>
      <c r="D114" s="19">
        <v>2</v>
      </c>
      <c r="E114" s="14">
        <v>1</v>
      </c>
      <c r="F114" s="26">
        <f>$H$88*D114*E114</f>
        <v>5781778.2000000002</v>
      </c>
      <c r="G114" s="14">
        <v>2</v>
      </c>
      <c r="H114" s="14">
        <v>1</v>
      </c>
      <c r="I114" s="26">
        <f>$H$88*G114*H114</f>
        <v>5781778.2000000002</v>
      </c>
      <c r="J114" s="14">
        <v>2</v>
      </c>
      <c r="K114" s="14">
        <v>1</v>
      </c>
      <c r="L114" s="26">
        <f>$H$88*J114*K114</f>
        <v>5781778.2000000002</v>
      </c>
      <c r="M114" s="14">
        <v>2</v>
      </c>
      <c r="N114" s="14">
        <v>1</v>
      </c>
      <c r="O114" s="26">
        <f>$H$88*M114*N114</f>
        <v>5781778.2000000002</v>
      </c>
      <c r="P114" s="14">
        <v>2</v>
      </c>
      <c r="Q114" s="14">
        <v>1</v>
      </c>
      <c r="R114" s="26">
        <f>$H$88*P114*Q114</f>
        <v>5781778.2000000002</v>
      </c>
    </row>
    <row r="115" spans="2:18">
      <c r="B115" s="67" t="s">
        <v>24</v>
      </c>
      <c r="C115" s="68"/>
      <c r="D115" s="19">
        <v>2</v>
      </c>
      <c r="E115" s="14">
        <v>1</v>
      </c>
      <c r="F115" s="26">
        <f>$H$96*D115*E115</f>
        <v>5219660.875</v>
      </c>
      <c r="G115" s="14">
        <v>2</v>
      </c>
      <c r="H115" s="14">
        <v>1</v>
      </c>
      <c r="I115" s="26">
        <f>$H$96*G115*H115</f>
        <v>5219660.875</v>
      </c>
      <c r="J115" s="14">
        <v>2</v>
      </c>
      <c r="K115" s="14">
        <v>1</v>
      </c>
      <c r="L115" s="26">
        <f>$H$96*J115*K115</f>
        <v>5219660.875</v>
      </c>
      <c r="M115" s="14">
        <v>2</v>
      </c>
      <c r="N115" s="14">
        <v>1</v>
      </c>
      <c r="O115" s="26">
        <f>$H$96*M115*N115</f>
        <v>5219660.875</v>
      </c>
      <c r="P115" s="14">
        <v>2</v>
      </c>
      <c r="Q115" s="14">
        <v>1</v>
      </c>
      <c r="R115" s="26">
        <f>$H$96*P115*Q115</f>
        <v>5219660.875</v>
      </c>
    </row>
    <row r="116" spans="2:18" ht="13.5" thickBot="1">
      <c r="B116" s="67" t="s">
        <v>25</v>
      </c>
      <c r="C116" s="68"/>
      <c r="D116" s="19">
        <v>2</v>
      </c>
      <c r="E116" s="69">
        <v>1</v>
      </c>
      <c r="F116" s="70">
        <f>$H$104*D116*E116</f>
        <v>5540870.7750000004</v>
      </c>
      <c r="G116" s="69">
        <v>2</v>
      </c>
      <c r="H116" s="69">
        <v>1</v>
      </c>
      <c r="I116" s="70">
        <f>$H$104*G116*H116</f>
        <v>5540870.7750000004</v>
      </c>
      <c r="J116" s="69">
        <v>2</v>
      </c>
      <c r="K116" s="69">
        <v>1</v>
      </c>
      <c r="L116" s="70">
        <f>$H$104*J116*K116</f>
        <v>5540870.7750000004</v>
      </c>
      <c r="M116" s="69">
        <v>2</v>
      </c>
      <c r="N116" s="69">
        <v>1</v>
      </c>
      <c r="O116" s="70">
        <f>$H$104*M116*N116</f>
        <v>5540870.7750000004</v>
      </c>
      <c r="P116" s="69">
        <v>2</v>
      </c>
      <c r="Q116" s="69">
        <v>1</v>
      </c>
      <c r="R116" s="70">
        <f>$H$104*P116*Q116</f>
        <v>5540870.7750000004</v>
      </c>
    </row>
    <row r="117" spans="2:18" ht="13.5" thickBot="1">
      <c r="B117" s="60" t="s">
        <v>69</v>
      </c>
      <c r="C117" s="71"/>
      <c r="D117" s="71"/>
      <c r="E117" s="71"/>
      <c r="F117" s="72">
        <f>MIN(F112:F116)</f>
        <v>5219660.875</v>
      </c>
      <c r="G117" s="72"/>
      <c r="H117" s="72"/>
      <c r="I117" s="72">
        <f>MIN(I112:I116)</f>
        <v>5219660.875</v>
      </c>
      <c r="J117" s="72"/>
      <c r="K117" s="72"/>
      <c r="L117" s="72">
        <f>MIN(L112:L116)</f>
        <v>5219660.875</v>
      </c>
      <c r="M117" s="72"/>
      <c r="N117" s="72"/>
      <c r="O117" s="72">
        <f>MIN(O112:O116)</f>
        <v>5219660.875</v>
      </c>
      <c r="P117" s="72"/>
      <c r="Q117" s="72"/>
      <c r="R117" s="73">
        <f>MIN(R112:R116)</f>
        <v>5219660.875</v>
      </c>
    </row>
    <row r="118" spans="2:18" ht="13.5" thickBot="1"/>
    <row r="119" spans="2:18" ht="13.5" thickBot="1">
      <c r="B119" s="204" t="s">
        <v>6</v>
      </c>
      <c r="C119" s="205"/>
      <c r="D119" s="203" t="s">
        <v>9</v>
      </c>
      <c r="E119" s="203"/>
      <c r="F119" s="203"/>
      <c r="G119" s="203" t="s">
        <v>10</v>
      </c>
      <c r="H119" s="203"/>
      <c r="I119" s="203"/>
      <c r="J119" s="199" t="s">
        <v>11</v>
      </c>
      <c r="K119" s="200"/>
      <c r="L119" s="201"/>
      <c r="M119" s="199" t="s">
        <v>12</v>
      </c>
      <c r="N119" s="200"/>
      <c r="O119" s="201"/>
      <c r="P119" s="199" t="s">
        <v>13</v>
      </c>
      <c r="Q119" s="200"/>
      <c r="R119" s="201"/>
    </row>
    <row r="120" spans="2:18" ht="13.5" thickBot="1">
      <c r="B120" s="60" t="s">
        <v>26</v>
      </c>
      <c r="C120" s="61"/>
      <c r="D120" s="62" t="s">
        <v>35</v>
      </c>
      <c r="E120" s="63" t="s">
        <v>33</v>
      </c>
      <c r="F120" s="64" t="s">
        <v>34</v>
      </c>
      <c r="G120" s="63" t="s">
        <v>35</v>
      </c>
      <c r="H120" s="63" t="s">
        <v>33</v>
      </c>
      <c r="I120" s="64" t="s">
        <v>34</v>
      </c>
      <c r="J120" s="63" t="s">
        <v>35</v>
      </c>
      <c r="K120" s="63" t="s">
        <v>33</v>
      </c>
      <c r="L120" s="64" t="s">
        <v>34</v>
      </c>
      <c r="M120" s="63" t="s">
        <v>35</v>
      </c>
      <c r="N120" s="63" t="s">
        <v>33</v>
      </c>
      <c r="O120" s="64" t="s">
        <v>34</v>
      </c>
      <c r="P120" s="63" t="s">
        <v>35</v>
      </c>
      <c r="Q120" s="63" t="s">
        <v>33</v>
      </c>
      <c r="R120" s="64" t="s">
        <v>34</v>
      </c>
    </row>
    <row r="121" spans="2:18">
      <c r="B121" s="65" t="s">
        <v>21</v>
      </c>
      <c r="C121" s="66"/>
      <c r="D121" s="19">
        <v>2</v>
      </c>
      <c r="E121" s="14">
        <v>1</v>
      </c>
      <c r="F121" s="26">
        <f>$H$75*D121*E121</f>
        <v>6246587.8200000003</v>
      </c>
      <c r="G121" s="19">
        <v>2</v>
      </c>
      <c r="H121" s="14">
        <v>1</v>
      </c>
      <c r="I121" s="26">
        <f>$H$75*G121*H121</f>
        <v>6246587.8200000003</v>
      </c>
      <c r="J121" s="19">
        <v>2</v>
      </c>
      <c r="K121" s="14">
        <v>1</v>
      </c>
      <c r="L121" s="26">
        <f>$H$75*J121*K121</f>
        <v>6246587.8200000003</v>
      </c>
      <c r="M121" s="19">
        <v>2</v>
      </c>
      <c r="N121" s="14">
        <v>1</v>
      </c>
      <c r="O121" s="26">
        <f>$H$75*M121*N121</f>
        <v>6246587.8200000003</v>
      </c>
      <c r="P121" s="19">
        <v>2</v>
      </c>
      <c r="Q121" s="14">
        <v>1</v>
      </c>
      <c r="R121" s="26">
        <f>$H$75*P121*Q121</f>
        <v>6246587.8200000003</v>
      </c>
    </row>
    <row r="122" spans="2:18">
      <c r="B122" s="67" t="s">
        <v>22</v>
      </c>
      <c r="C122" s="68"/>
      <c r="D122" s="19">
        <v>2</v>
      </c>
      <c r="E122" s="14">
        <v>1</v>
      </c>
      <c r="F122" s="26">
        <f>$H$82*D122*E122</f>
        <v>6493163.6550000003</v>
      </c>
      <c r="G122" s="19">
        <v>2</v>
      </c>
      <c r="H122" s="14">
        <v>1</v>
      </c>
      <c r="I122" s="26">
        <f>$H$82*G122*H122</f>
        <v>6493163.6550000003</v>
      </c>
      <c r="J122" s="19">
        <v>2</v>
      </c>
      <c r="K122" s="14">
        <v>1</v>
      </c>
      <c r="L122" s="26">
        <f>$H$82*J122*K122</f>
        <v>6493163.6550000003</v>
      </c>
      <c r="M122" s="19">
        <v>2</v>
      </c>
      <c r="N122" s="14">
        <v>1</v>
      </c>
      <c r="O122" s="26">
        <f>$H$82*M122*N122</f>
        <v>6493163.6550000003</v>
      </c>
      <c r="P122" s="19">
        <v>2</v>
      </c>
      <c r="Q122" s="14">
        <v>1</v>
      </c>
      <c r="R122" s="26">
        <f>$H$82*P122*Q122</f>
        <v>6493163.6550000003</v>
      </c>
    </row>
    <row r="123" spans="2:18">
      <c r="B123" s="67" t="s">
        <v>23</v>
      </c>
      <c r="C123" s="68"/>
      <c r="D123" s="19">
        <v>2</v>
      </c>
      <c r="E123" s="14">
        <v>1</v>
      </c>
      <c r="F123" s="26">
        <f>$H$89*D123*E123</f>
        <v>5917820.04</v>
      </c>
      <c r="G123" s="19">
        <v>2</v>
      </c>
      <c r="H123" s="14">
        <v>1</v>
      </c>
      <c r="I123" s="26">
        <f>$H$89*G123*H123</f>
        <v>5917820.04</v>
      </c>
      <c r="J123" s="19">
        <v>2</v>
      </c>
      <c r="K123" s="14">
        <v>1</v>
      </c>
      <c r="L123" s="26">
        <f>$H$89*J123*K123</f>
        <v>5917820.04</v>
      </c>
      <c r="M123" s="19">
        <v>2</v>
      </c>
      <c r="N123" s="14">
        <v>1</v>
      </c>
      <c r="O123" s="26">
        <f>$H$89*M123*N123</f>
        <v>5917820.04</v>
      </c>
      <c r="P123" s="19">
        <v>2</v>
      </c>
      <c r="Q123" s="14">
        <v>1</v>
      </c>
      <c r="R123" s="26">
        <f>$H$89*P123*Q123</f>
        <v>5917820.04</v>
      </c>
    </row>
    <row r="124" spans="2:18">
      <c r="B124" s="67" t="s">
        <v>24</v>
      </c>
      <c r="C124" s="68"/>
      <c r="D124" s="19">
        <v>2</v>
      </c>
      <c r="E124" s="14">
        <v>1</v>
      </c>
      <c r="F124" s="26">
        <f>$H$97*D124*E124</f>
        <v>5342476.4249999998</v>
      </c>
      <c r="G124" s="19">
        <v>2</v>
      </c>
      <c r="H124" s="14">
        <v>1</v>
      </c>
      <c r="I124" s="26">
        <f>$H$97*G124*H124</f>
        <v>5342476.4249999998</v>
      </c>
      <c r="J124" s="19">
        <v>2</v>
      </c>
      <c r="K124" s="14">
        <v>1</v>
      </c>
      <c r="L124" s="26">
        <f>$H$97*J124*K124</f>
        <v>5342476.4249999998</v>
      </c>
      <c r="M124" s="19">
        <v>2</v>
      </c>
      <c r="N124" s="14">
        <v>1</v>
      </c>
      <c r="O124" s="26">
        <f>$H$97*M124*N124</f>
        <v>5342476.4249999998</v>
      </c>
      <c r="P124" s="19">
        <v>2</v>
      </c>
      <c r="Q124" s="14">
        <v>1</v>
      </c>
      <c r="R124" s="26">
        <f>$H$97*P124*Q124</f>
        <v>5342476.4249999998</v>
      </c>
    </row>
    <row r="125" spans="2:18" ht="13.5" thickBot="1">
      <c r="B125" s="67" t="s">
        <v>25</v>
      </c>
      <c r="C125" s="68"/>
      <c r="D125" s="16">
        <v>2</v>
      </c>
      <c r="E125" s="69">
        <v>1</v>
      </c>
      <c r="F125" s="70">
        <f>$H$105*D125*E125</f>
        <v>5671244.2050000001</v>
      </c>
      <c r="G125" s="16">
        <v>2</v>
      </c>
      <c r="H125" s="69">
        <v>1</v>
      </c>
      <c r="I125" s="70">
        <f>$H$105*G125*H125</f>
        <v>5671244.2050000001</v>
      </c>
      <c r="J125" s="16">
        <v>2</v>
      </c>
      <c r="K125" s="69">
        <v>1</v>
      </c>
      <c r="L125" s="70">
        <f>$H$105*J125*K125</f>
        <v>5671244.2050000001</v>
      </c>
      <c r="M125" s="16">
        <v>2</v>
      </c>
      <c r="N125" s="69">
        <v>1</v>
      </c>
      <c r="O125" s="70">
        <f>$H$105*M125*N125</f>
        <v>5671244.2050000001</v>
      </c>
      <c r="P125" s="16">
        <v>2</v>
      </c>
      <c r="Q125" s="69">
        <v>1</v>
      </c>
      <c r="R125" s="70">
        <f>$H$105*P125*Q125</f>
        <v>5671244.2050000001</v>
      </c>
    </row>
    <row r="126" spans="2:18" ht="13.5" thickBot="1">
      <c r="B126" s="60" t="s">
        <v>69</v>
      </c>
      <c r="C126" s="71"/>
      <c r="D126" s="71"/>
      <c r="E126" s="71"/>
      <c r="F126" s="72">
        <f>MIN(F121:F125)</f>
        <v>5342476.4249999998</v>
      </c>
      <c r="G126" s="72"/>
      <c r="H126" s="72"/>
      <c r="I126" s="72">
        <f>MIN(I121:I125)</f>
        <v>5342476.4249999998</v>
      </c>
      <c r="J126" s="72"/>
      <c r="K126" s="72"/>
      <c r="L126" s="72">
        <f>MIN(L121:L125)</f>
        <v>5342476.4249999998</v>
      </c>
      <c r="M126" s="72"/>
      <c r="N126" s="72"/>
      <c r="O126" s="72">
        <f>MIN(O121:O125)</f>
        <v>5342476.4249999998</v>
      </c>
      <c r="P126" s="72"/>
      <c r="Q126" s="72"/>
      <c r="R126" s="73">
        <f>MIN(R121:R125)</f>
        <v>5342476.4249999998</v>
      </c>
    </row>
    <row r="127" spans="2:18" ht="13.5" thickBot="1"/>
    <row r="128" spans="2:18" ht="13.5" thickBot="1">
      <c r="B128" s="204" t="s">
        <v>7</v>
      </c>
      <c r="C128" s="205"/>
      <c r="D128" s="203" t="s">
        <v>9</v>
      </c>
      <c r="E128" s="203"/>
      <c r="F128" s="203"/>
      <c r="G128" s="203" t="s">
        <v>10</v>
      </c>
      <c r="H128" s="203"/>
      <c r="I128" s="203"/>
      <c r="J128" s="199" t="s">
        <v>11</v>
      </c>
      <c r="K128" s="200"/>
      <c r="L128" s="201"/>
      <c r="M128" s="199" t="s">
        <v>12</v>
      </c>
      <c r="N128" s="200"/>
      <c r="O128" s="201"/>
      <c r="P128" s="199" t="s">
        <v>13</v>
      </c>
      <c r="Q128" s="200"/>
      <c r="R128" s="201"/>
    </row>
    <row r="129" spans="1:18" ht="13.5" thickBot="1">
      <c r="B129" s="60" t="s">
        <v>26</v>
      </c>
      <c r="C129" s="61"/>
      <c r="D129" s="62" t="s">
        <v>35</v>
      </c>
      <c r="E129" s="63" t="s">
        <v>33</v>
      </c>
      <c r="F129" s="64" t="s">
        <v>34</v>
      </c>
      <c r="G129" s="63" t="s">
        <v>35</v>
      </c>
      <c r="H129" s="63" t="s">
        <v>33</v>
      </c>
      <c r="I129" s="64" t="s">
        <v>34</v>
      </c>
      <c r="J129" s="63" t="s">
        <v>35</v>
      </c>
      <c r="K129" s="63" t="s">
        <v>33</v>
      </c>
      <c r="L129" s="64" t="s">
        <v>34</v>
      </c>
      <c r="M129" s="63" t="s">
        <v>35</v>
      </c>
      <c r="N129" s="63" t="s">
        <v>33</v>
      </c>
      <c r="O129" s="64" t="s">
        <v>34</v>
      </c>
      <c r="P129" s="63" t="s">
        <v>35</v>
      </c>
      <c r="Q129" s="63" t="s">
        <v>33</v>
      </c>
      <c r="R129" s="64" t="s">
        <v>34</v>
      </c>
    </row>
    <row r="130" spans="1:18">
      <c r="B130" s="65" t="s">
        <v>21</v>
      </c>
      <c r="C130" s="66"/>
      <c r="D130" s="19">
        <v>2</v>
      </c>
      <c r="E130" s="14">
        <v>1</v>
      </c>
      <c r="F130" s="26">
        <f>$H$76*D130*E130</f>
        <v>5959388.3799999999</v>
      </c>
      <c r="G130" s="19">
        <v>2</v>
      </c>
      <c r="H130" s="14">
        <f>E130+0</f>
        <v>1</v>
      </c>
      <c r="I130" s="26">
        <f>$H$76*G130*H130</f>
        <v>5959388.3799999999</v>
      </c>
      <c r="J130" s="19">
        <v>2</v>
      </c>
      <c r="K130" s="14">
        <v>1</v>
      </c>
      <c r="L130" s="26">
        <f>$H$76*J130*K130</f>
        <v>5959388.3799999999</v>
      </c>
      <c r="M130" s="19">
        <v>2</v>
      </c>
      <c r="N130" s="14">
        <v>2</v>
      </c>
      <c r="O130" s="26">
        <f>$H$76*M130*N130</f>
        <v>11918776.76</v>
      </c>
      <c r="P130" s="19">
        <v>2</v>
      </c>
      <c r="Q130" s="14">
        <v>2</v>
      </c>
      <c r="R130" s="26">
        <f>$H$76*P130*Q130</f>
        <v>11918776.76</v>
      </c>
    </row>
    <row r="131" spans="1:18">
      <c r="B131" s="67" t="s">
        <v>22</v>
      </c>
      <c r="C131" s="68"/>
      <c r="D131" s="19">
        <v>2</v>
      </c>
      <c r="E131" s="14">
        <v>1</v>
      </c>
      <c r="F131" s="26">
        <f>$H$83*D131*E131</f>
        <v>6194627.3949999996</v>
      </c>
      <c r="G131" s="19">
        <v>2</v>
      </c>
      <c r="H131" s="14">
        <f t="shared" ref="H131:H133" si="29">E131+0</f>
        <v>1</v>
      </c>
      <c r="I131" s="26">
        <f>$H$83*G131*H131</f>
        <v>6194627.3949999996</v>
      </c>
      <c r="J131" s="19">
        <v>2</v>
      </c>
      <c r="K131" s="14">
        <v>1</v>
      </c>
      <c r="L131" s="26">
        <f>$H$83*J131*K131</f>
        <v>6194627.3949999996</v>
      </c>
      <c r="M131" s="19">
        <v>2</v>
      </c>
      <c r="N131" s="14">
        <v>1</v>
      </c>
      <c r="O131" s="26">
        <f>$H$83*M131*N131</f>
        <v>6194627.3949999996</v>
      </c>
      <c r="P131" s="19">
        <v>2</v>
      </c>
      <c r="Q131" s="14">
        <v>2</v>
      </c>
      <c r="R131" s="26">
        <f>$H$83*P131*Q131</f>
        <v>12389254.789999999</v>
      </c>
    </row>
    <row r="132" spans="1:18">
      <c r="B132" s="67" t="s">
        <v>23</v>
      </c>
      <c r="C132" s="68"/>
      <c r="D132" s="19">
        <v>2</v>
      </c>
      <c r="E132" s="14">
        <v>1</v>
      </c>
      <c r="F132" s="26">
        <f>$H$90*D132*E132</f>
        <v>5645736.3600000003</v>
      </c>
      <c r="G132" s="19">
        <v>2</v>
      </c>
      <c r="H132" s="14">
        <f t="shared" si="29"/>
        <v>1</v>
      </c>
      <c r="I132" s="26">
        <f>$H$90*G132*H132</f>
        <v>5645736.3600000003</v>
      </c>
      <c r="J132" s="19">
        <v>2</v>
      </c>
      <c r="K132" s="14">
        <v>2</v>
      </c>
      <c r="L132" s="26">
        <f>$H$90*J132*K132</f>
        <v>11291472.720000001</v>
      </c>
      <c r="M132" s="19">
        <v>2</v>
      </c>
      <c r="N132" s="14">
        <v>2</v>
      </c>
      <c r="O132" s="26">
        <f>$H$90*M132*N132</f>
        <v>11291472.720000001</v>
      </c>
      <c r="P132" s="19">
        <v>2</v>
      </c>
      <c r="Q132" s="14">
        <v>2</v>
      </c>
      <c r="R132" s="26">
        <f>$H$90*P132*Q132</f>
        <v>11291472.720000001</v>
      </c>
    </row>
    <row r="133" spans="1:18">
      <c r="B133" s="67" t="s">
        <v>24</v>
      </c>
      <c r="C133" s="68"/>
      <c r="D133" s="19">
        <v>2</v>
      </c>
      <c r="E133" s="14">
        <v>2</v>
      </c>
      <c r="F133" s="26">
        <f>$H$98*D133*E133</f>
        <v>10193690.65</v>
      </c>
      <c r="G133" s="19">
        <v>2</v>
      </c>
      <c r="H133" s="14">
        <f t="shared" si="29"/>
        <v>2</v>
      </c>
      <c r="I133" s="26">
        <f>$H$98*G133*H133</f>
        <v>10193690.65</v>
      </c>
      <c r="J133" s="19">
        <v>2</v>
      </c>
      <c r="K133" s="14">
        <v>2</v>
      </c>
      <c r="L133" s="26">
        <f>$H$98*J133*K133</f>
        <v>10193690.65</v>
      </c>
      <c r="M133" s="19">
        <v>2</v>
      </c>
      <c r="N133" s="14">
        <v>2</v>
      </c>
      <c r="O133" s="26">
        <f>$H$98*M133*N133</f>
        <v>10193690.65</v>
      </c>
      <c r="P133" s="19">
        <v>2</v>
      </c>
      <c r="Q133" s="14">
        <v>2</v>
      </c>
      <c r="R133" s="26">
        <f>$H$98*P133*Q133</f>
        <v>10193690.65</v>
      </c>
    </row>
    <row r="134" spans="1:18" ht="13.5" thickBot="1">
      <c r="B134" s="67" t="s">
        <v>25</v>
      </c>
      <c r="C134" s="68"/>
      <c r="D134" s="16">
        <v>2</v>
      </c>
      <c r="E134" s="69">
        <v>1</v>
      </c>
      <c r="F134" s="70">
        <f>$H$106*D134*E134</f>
        <v>5410497.3449999997</v>
      </c>
      <c r="G134" s="16">
        <v>2</v>
      </c>
      <c r="H134" s="14">
        <f>E134+1</f>
        <v>2</v>
      </c>
      <c r="I134" s="70">
        <f>$H$106*G134*H134</f>
        <v>10820994.689999999</v>
      </c>
      <c r="J134" s="16">
        <v>2</v>
      </c>
      <c r="K134" s="14">
        <v>2</v>
      </c>
      <c r="L134" s="70">
        <f>$H$106*J134*K134</f>
        <v>10820994.689999999</v>
      </c>
      <c r="M134" s="16">
        <v>2</v>
      </c>
      <c r="N134" s="69">
        <v>2</v>
      </c>
      <c r="O134" s="70">
        <f>$H$106*M134*N134</f>
        <v>10820994.689999999</v>
      </c>
      <c r="P134" s="16">
        <v>2</v>
      </c>
      <c r="Q134" s="69">
        <v>2</v>
      </c>
      <c r="R134" s="70">
        <f>$H$106*P134*Q134</f>
        <v>10820994.689999999</v>
      </c>
    </row>
    <row r="135" spans="1:18" ht="13.5" thickBot="1">
      <c r="B135" s="60" t="s">
        <v>69</v>
      </c>
      <c r="C135" s="71"/>
      <c r="D135" s="71"/>
      <c r="E135" s="71"/>
      <c r="F135" s="72">
        <f>MIN(F130:F134)</f>
        <v>5410497.3449999997</v>
      </c>
      <c r="G135" s="72"/>
      <c r="H135" s="72"/>
      <c r="I135" s="72">
        <f>MIN(I130:I134)</f>
        <v>5645736.3600000003</v>
      </c>
      <c r="J135" s="72"/>
      <c r="K135" s="72"/>
      <c r="L135" s="72">
        <f>MIN(L130:L134)</f>
        <v>5959388.3799999999</v>
      </c>
      <c r="M135" s="72"/>
      <c r="N135" s="72"/>
      <c r="O135" s="72">
        <f>MIN(O130:O134)</f>
        <v>6194627.3949999996</v>
      </c>
      <c r="P135" s="72"/>
      <c r="Q135" s="72"/>
      <c r="R135" s="73">
        <f>MIN(R130:R134)</f>
        <v>10193690.65</v>
      </c>
    </row>
    <row r="136" spans="1:18" ht="13.5" thickBot="1"/>
    <row r="137" spans="1:18" ht="13.5" thickBot="1">
      <c r="B137" s="204" t="s">
        <v>8</v>
      </c>
      <c r="C137" s="205"/>
      <c r="D137" s="203" t="s">
        <v>9</v>
      </c>
      <c r="E137" s="203"/>
      <c r="F137" s="203"/>
      <c r="G137" s="203" t="s">
        <v>10</v>
      </c>
      <c r="H137" s="203"/>
      <c r="I137" s="203"/>
      <c r="J137" s="199" t="s">
        <v>11</v>
      </c>
      <c r="K137" s="200"/>
      <c r="L137" s="201"/>
      <c r="M137" s="199" t="s">
        <v>12</v>
      </c>
      <c r="N137" s="200"/>
      <c r="O137" s="201"/>
      <c r="P137" s="199" t="s">
        <v>13</v>
      </c>
      <c r="Q137" s="200"/>
      <c r="R137" s="201"/>
    </row>
    <row r="138" spans="1:18" ht="13.5" thickBot="1">
      <c r="B138" s="60" t="s">
        <v>26</v>
      </c>
      <c r="C138" s="61"/>
      <c r="D138" s="62" t="s">
        <v>35</v>
      </c>
      <c r="E138" s="63" t="s">
        <v>33</v>
      </c>
      <c r="F138" s="64" t="s">
        <v>34</v>
      </c>
      <c r="G138" s="63" t="s">
        <v>35</v>
      </c>
      <c r="H138" s="63" t="s">
        <v>33</v>
      </c>
      <c r="I138" s="64" t="s">
        <v>34</v>
      </c>
      <c r="J138" s="63" t="s">
        <v>35</v>
      </c>
      <c r="K138" s="63" t="s">
        <v>33</v>
      </c>
      <c r="L138" s="64" t="s">
        <v>34</v>
      </c>
      <c r="M138" s="63" t="s">
        <v>35</v>
      </c>
      <c r="N138" s="63" t="s">
        <v>33</v>
      </c>
      <c r="O138" s="64" t="s">
        <v>34</v>
      </c>
      <c r="P138" s="63" t="s">
        <v>35</v>
      </c>
      <c r="Q138" s="63" t="s">
        <v>33</v>
      </c>
      <c r="R138" s="64" t="s">
        <v>34</v>
      </c>
    </row>
    <row r="139" spans="1:18">
      <c r="B139" s="65" t="s">
        <v>21</v>
      </c>
      <c r="C139" s="66"/>
      <c r="D139" s="19">
        <v>2</v>
      </c>
      <c r="E139" s="14">
        <v>1</v>
      </c>
      <c r="F139" s="26">
        <f>$H$77*D139*E139</f>
        <v>6390187.54</v>
      </c>
      <c r="G139" s="19">
        <v>2</v>
      </c>
      <c r="H139" s="14">
        <v>1</v>
      </c>
      <c r="I139" s="26">
        <f>$H$77*G139*H139</f>
        <v>6390187.54</v>
      </c>
      <c r="J139" s="19">
        <v>2</v>
      </c>
      <c r="K139" s="14">
        <v>1</v>
      </c>
      <c r="L139" s="26">
        <f>$H$77*J139*K139</f>
        <v>6390187.54</v>
      </c>
      <c r="M139" s="19">
        <v>2</v>
      </c>
      <c r="N139" s="14">
        <v>1</v>
      </c>
      <c r="O139" s="26">
        <f>$H$77*M139*N139</f>
        <v>6390187.54</v>
      </c>
      <c r="P139" s="19">
        <v>2</v>
      </c>
      <c r="Q139" s="14">
        <v>1</v>
      </c>
      <c r="R139" s="26">
        <f>$H$77*P139*Q139</f>
        <v>6390187.54</v>
      </c>
    </row>
    <row r="140" spans="1:18">
      <c r="A140" s="74"/>
      <c r="B140" s="67" t="s">
        <v>22</v>
      </c>
      <c r="C140" s="68"/>
      <c r="D140" s="19">
        <v>2</v>
      </c>
      <c r="E140" s="14">
        <v>1</v>
      </c>
      <c r="F140" s="26">
        <f>$H$84*D140*E140</f>
        <v>6642431.7850000001</v>
      </c>
      <c r="G140" s="19">
        <v>2</v>
      </c>
      <c r="H140" s="14">
        <v>1</v>
      </c>
      <c r="I140" s="26">
        <f>$H$84*G140*H140</f>
        <v>6642431.7850000001</v>
      </c>
      <c r="J140" s="19">
        <v>2</v>
      </c>
      <c r="K140" s="14">
        <v>1</v>
      </c>
      <c r="L140" s="26">
        <f>$H$84*J140*K140</f>
        <v>6642431.7850000001</v>
      </c>
      <c r="M140" s="19">
        <v>2</v>
      </c>
      <c r="N140" s="14">
        <v>1</v>
      </c>
      <c r="O140" s="26">
        <f>$H$84*M140*N140</f>
        <v>6642431.7850000001</v>
      </c>
      <c r="P140" s="19">
        <v>2</v>
      </c>
      <c r="Q140" s="14">
        <v>1</v>
      </c>
      <c r="R140" s="26">
        <f>$H$84*P140*Q140</f>
        <v>6642431.7850000001</v>
      </c>
    </row>
    <row r="141" spans="1:18">
      <c r="B141" s="67" t="s">
        <v>23</v>
      </c>
      <c r="C141" s="68"/>
      <c r="D141" s="19">
        <v>2</v>
      </c>
      <c r="E141" s="14">
        <v>1</v>
      </c>
      <c r="F141" s="26">
        <f>$H$91*D141*E141</f>
        <v>6053861.8799999999</v>
      </c>
      <c r="G141" s="19">
        <v>2</v>
      </c>
      <c r="H141" s="14">
        <v>1</v>
      </c>
      <c r="I141" s="26">
        <f>$H$91*G141*H141</f>
        <v>6053861.8799999999</v>
      </c>
      <c r="J141" s="19">
        <v>2</v>
      </c>
      <c r="K141" s="14">
        <v>1</v>
      </c>
      <c r="L141" s="26">
        <f>$H$91*J141*K141</f>
        <v>6053861.8799999999</v>
      </c>
      <c r="M141" s="19">
        <v>2</v>
      </c>
      <c r="N141" s="14">
        <v>1</v>
      </c>
      <c r="O141" s="26">
        <f>$H$91*M141*N141</f>
        <v>6053861.8799999999</v>
      </c>
      <c r="P141" s="19">
        <v>2</v>
      </c>
      <c r="Q141" s="14">
        <v>1</v>
      </c>
      <c r="R141" s="26">
        <f>$H$91*P141*Q141</f>
        <v>6053861.8799999999</v>
      </c>
    </row>
    <row r="142" spans="1:18">
      <c r="B142" s="67" t="s">
        <v>24</v>
      </c>
      <c r="C142" s="68"/>
      <c r="D142" s="19">
        <v>2</v>
      </c>
      <c r="E142" s="14">
        <v>1</v>
      </c>
      <c r="F142" s="26">
        <f>$H$99*D142*E142</f>
        <v>5465291.9749999996</v>
      </c>
      <c r="G142" s="19">
        <v>2</v>
      </c>
      <c r="H142" s="14">
        <v>1</v>
      </c>
      <c r="I142" s="26">
        <f>$H$99*G142*H142</f>
        <v>5465291.9749999996</v>
      </c>
      <c r="J142" s="19">
        <v>2</v>
      </c>
      <c r="K142" s="14">
        <v>1</v>
      </c>
      <c r="L142" s="26">
        <f>$H$99*J142*K142</f>
        <v>5465291.9749999996</v>
      </c>
      <c r="M142" s="19">
        <v>2</v>
      </c>
      <c r="N142" s="14">
        <v>1</v>
      </c>
      <c r="O142" s="26">
        <f>$H$99*M142*N142</f>
        <v>5465291.9749999996</v>
      </c>
      <c r="P142" s="19">
        <v>2</v>
      </c>
      <c r="Q142" s="14">
        <v>1</v>
      </c>
      <c r="R142" s="26">
        <f>$H$99*P142*Q142</f>
        <v>5465291.9749999996</v>
      </c>
    </row>
    <row r="143" spans="1:18" ht="13.5" thickBot="1">
      <c r="B143" s="67" t="s">
        <v>25</v>
      </c>
      <c r="C143" s="68"/>
      <c r="D143" s="16">
        <v>2</v>
      </c>
      <c r="E143" s="69">
        <v>1</v>
      </c>
      <c r="F143" s="70">
        <f>$H$107*D143*E143</f>
        <v>5801617.6349999998</v>
      </c>
      <c r="G143" s="16">
        <v>2</v>
      </c>
      <c r="H143" s="69">
        <v>1</v>
      </c>
      <c r="I143" s="70">
        <f>$H$107*G143*H143</f>
        <v>5801617.6349999998</v>
      </c>
      <c r="J143" s="16">
        <v>2</v>
      </c>
      <c r="K143" s="69">
        <v>1</v>
      </c>
      <c r="L143" s="70">
        <f>$H$107*J143*K143</f>
        <v>5801617.6349999998</v>
      </c>
      <c r="M143" s="16">
        <v>2</v>
      </c>
      <c r="N143" s="69">
        <v>1</v>
      </c>
      <c r="O143" s="70">
        <f>$H$107*M143*N143</f>
        <v>5801617.6349999998</v>
      </c>
      <c r="P143" s="16">
        <v>2</v>
      </c>
      <c r="Q143" s="69">
        <v>1</v>
      </c>
      <c r="R143" s="70">
        <f>$H$107*P143*Q143</f>
        <v>5801617.6349999998</v>
      </c>
    </row>
    <row r="144" spans="1:18" ht="13.5" thickBot="1">
      <c r="B144" s="60" t="s">
        <v>69</v>
      </c>
      <c r="C144" s="71"/>
      <c r="D144" s="71"/>
      <c r="E144" s="71"/>
      <c r="F144" s="72">
        <f>MIN(F139:F143)</f>
        <v>5465291.9749999996</v>
      </c>
      <c r="G144" s="72"/>
      <c r="H144" s="72"/>
      <c r="I144" s="72">
        <f>MIN(I139:I143)</f>
        <v>5465291.9749999996</v>
      </c>
      <c r="J144" s="72"/>
      <c r="K144" s="72"/>
      <c r="L144" s="72">
        <f>MIN(L139:L143)</f>
        <v>5465291.9749999996</v>
      </c>
      <c r="M144" s="72"/>
      <c r="N144" s="72"/>
      <c r="O144" s="72">
        <f>MIN(O139:O143)</f>
        <v>5465291.9749999996</v>
      </c>
      <c r="P144" s="72"/>
      <c r="Q144" s="72"/>
      <c r="R144" s="73">
        <f>MIN(R139:R143)</f>
        <v>5465291.9749999996</v>
      </c>
    </row>
    <row r="146" spans="2:8">
      <c r="B146" s="202" t="s">
        <v>37</v>
      </c>
      <c r="C146" s="202"/>
      <c r="D146" s="202"/>
      <c r="E146" s="202"/>
      <c r="F146" s="202"/>
    </row>
    <row r="147" spans="2:8">
      <c r="B147" s="202"/>
      <c r="C147" s="202"/>
      <c r="D147" s="202"/>
      <c r="E147" s="202"/>
      <c r="F147" s="202"/>
    </row>
    <row r="148" spans="2:8">
      <c r="B148" s="202"/>
      <c r="C148" s="202"/>
      <c r="D148" s="202"/>
      <c r="E148" s="202"/>
      <c r="F148" s="202"/>
    </row>
    <row r="149" spans="2:8">
      <c r="B149" s="202"/>
      <c r="C149" s="202"/>
      <c r="D149" s="202"/>
      <c r="E149" s="202"/>
      <c r="F149" s="202"/>
    </row>
    <row r="150" spans="2:8">
      <c r="B150" s="75"/>
      <c r="C150" s="75"/>
      <c r="D150" s="75"/>
      <c r="E150" s="75"/>
      <c r="F150" s="75"/>
    </row>
    <row r="151" spans="2:8" ht="13.5" thickBot="1">
      <c r="B151" s="50" t="s">
        <v>36</v>
      </c>
    </row>
    <row r="152" spans="2:8">
      <c r="B152" s="65" t="s">
        <v>26</v>
      </c>
      <c r="C152" s="76"/>
      <c r="D152" s="52" t="s">
        <v>9</v>
      </c>
      <c r="E152" s="52" t="s">
        <v>10</v>
      </c>
      <c r="F152" s="52" t="s">
        <v>11</v>
      </c>
      <c r="G152" s="52" t="s">
        <v>12</v>
      </c>
      <c r="H152" s="52" t="s">
        <v>13</v>
      </c>
    </row>
    <row r="153" spans="2:8">
      <c r="B153" s="77" t="s">
        <v>5</v>
      </c>
      <c r="C153" s="58"/>
      <c r="D153" s="26">
        <f>F$117</f>
        <v>5219660.875</v>
      </c>
      <c r="E153" s="26">
        <f>$I$117</f>
        <v>5219660.875</v>
      </c>
      <c r="F153" s="26">
        <f>$L$117</f>
        <v>5219660.875</v>
      </c>
      <c r="G153" s="26">
        <f>$O$117</f>
        <v>5219660.875</v>
      </c>
      <c r="H153" s="26">
        <f>$R$117</f>
        <v>5219660.875</v>
      </c>
    </row>
    <row r="154" spans="2:8">
      <c r="B154" s="77" t="s">
        <v>6</v>
      </c>
      <c r="C154" s="58"/>
      <c r="D154" s="26">
        <f>F126</f>
        <v>5342476.4249999998</v>
      </c>
      <c r="E154" s="26">
        <f>$I$126</f>
        <v>5342476.4249999998</v>
      </c>
      <c r="F154" s="26">
        <f>$L$126</f>
        <v>5342476.4249999998</v>
      </c>
      <c r="G154" s="26">
        <f>$O$126</f>
        <v>5342476.4249999998</v>
      </c>
      <c r="H154" s="26">
        <f>$R$126</f>
        <v>5342476.4249999998</v>
      </c>
    </row>
    <row r="155" spans="2:8">
      <c r="B155" s="77" t="s">
        <v>7</v>
      </c>
      <c r="C155" s="58"/>
      <c r="D155" s="26">
        <f>F135</f>
        <v>5410497.3449999997</v>
      </c>
      <c r="E155" s="26">
        <f>$I$135</f>
        <v>5645736.3600000003</v>
      </c>
      <c r="F155" s="26">
        <f>$L$135</f>
        <v>5959388.3799999999</v>
      </c>
      <c r="G155" s="26">
        <f>$O$135</f>
        <v>6194627.3949999996</v>
      </c>
      <c r="H155" s="26">
        <f>$R$135</f>
        <v>10193690.65</v>
      </c>
    </row>
    <row r="156" spans="2:8" ht="13.5" thickBot="1">
      <c r="B156" s="77" t="s">
        <v>8</v>
      </c>
      <c r="C156" s="58"/>
      <c r="D156" s="70">
        <f>F144</f>
        <v>5465291.9749999996</v>
      </c>
      <c r="E156" s="26">
        <f>$I$144</f>
        <v>5465291.9749999996</v>
      </c>
      <c r="F156" s="26">
        <f>$L$144</f>
        <v>5465291.9749999996</v>
      </c>
      <c r="G156" s="26">
        <f>$O$144</f>
        <v>5465291.9749999996</v>
      </c>
      <c r="H156" s="26">
        <f>$R$144</f>
        <v>5465291.9749999996</v>
      </c>
    </row>
    <row r="157" spans="2:8" ht="13.5" thickBot="1">
      <c r="B157" s="78" t="s">
        <v>38</v>
      </c>
      <c r="C157" s="79"/>
      <c r="D157" s="80">
        <f>SUM(D153:D156)</f>
        <v>21437926.619999997</v>
      </c>
      <c r="E157" s="80">
        <f>SUM(E153:E156)</f>
        <v>21673165.634999998</v>
      </c>
      <c r="F157" s="80">
        <f>SUM(F153:F156)</f>
        <v>21986817.655000001</v>
      </c>
      <c r="G157" s="80">
        <f>SUM(G153:G156)</f>
        <v>22222056.670000002</v>
      </c>
      <c r="H157" s="81">
        <f>SUM(H153:H156)</f>
        <v>26221119.925000004</v>
      </c>
    </row>
    <row r="159" spans="2:8">
      <c r="B159" s="56" t="s">
        <v>40</v>
      </c>
    </row>
    <row r="160" spans="2:8">
      <c r="B160" s="56" t="s">
        <v>39</v>
      </c>
    </row>
    <row r="161" spans="2:10">
      <c r="B161" s="50" t="s">
        <v>41</v>
      </c>
    </row>
    <row r="162" spans="2:10">
      <c r="B162" s="50" t="s">
        <v>70</v>
      </c>
    </row>
    <row r="163" spans="2:10">
      <c r="B163" s="50" t="s">
        <v>71</v>
      </c>
      <c r="J163" s="74"/>
    </row>
    <row r="164" spans="2:10">
      <c r="B164" s="50"/>
    </row>
    <row r="165" spans="2:10">
      <c r="B165" s="82" t="s">
        <v>77</v>
      </c>
      <c r="C165" s="52"/>
      <c r="D165" s="52">
        <v>4</v>
      </c>
      <c r="E165" s="52">
        <v>4</v>
      </c>
      <c r="F165" s="52">
        <v>4</v>
      </c>
      <c r="G165" s="52">
        <v>4</v>
      </c>
      <c r="H165" s="52">
        <v>5</v>
      </c>
    </row>
    <row r="166" spans="2:10">
      <c r="B166" s="50"/>
    </row>
    <row r="167" spans="2:10">
      <c r="B167" s="50" t="s">
        <v>73</v>
      </c>
    </row>
    <row r="168" spans="2:10">
      <c r="B168" s="83" t="s">
        <v>26</v>
      </c>
      <c r="C168" s="16"/>
      <c r="D168" s="84" t="s">
        <v>9</v>
      </c>
      <c r="E168" s="52" t="s">
        <v>10</v>
      </c>
      <c r="F168" s="52" t="s">
        <v>11</v>
      </c>
      <c r="G168" s="52" t="s">
        <v>12</v>
      </c>
      <c r="H168" s="52" t="s">
        <v>13</v>
      </c>
    </row>
    <row r="169" spans="2:10">
      <c r="B169" s="85" t="s">
        <v>5</v>
      </c>
      <c r="C169" s="16"/>
      <c r="D169" s="26">
        <f>(D$153-C$46)*$F$38</f>
        <v>2524211743.75</v>
      </c>
      <c r="E169" s="26">
        <f>(E$153-D$46)*$F$38</f>
        <v>2457274243.7500005</v>
      </c>
      <c r="F169" s="26">
        <f>(F$153-E$46)*$F$38</f>
        <v>2387993931.250001</v>
      </c>
      <c r="G169" s="26">
        <f>(G$153-F$46)*$F$38</f>
        <v>2316288807.812501</v>
      </c>
      <c r="H169" s="26">
        <f>(H$153-G$46)*$F$38</f>
        <v>2242074005.0546885</v>
      </c>
    </row>
    <row r="170" spans="2:10">
      <c r="B170" s="86" t="s">
        <v>6</v>
      </c>
      <c r="C170" s="21"/>
      <c r="D170" s="26">
        <f>(D$154-C$47)*$F$39</f>
        <v>2246104961.25</v>
      </c>
      <c r="E170" s="26">
        <f>(E$154-D$47)*$F$39</f>
        <v>2188729961.25</v>
      </c>
      <c r="F170" s="26">
        <f>(F$154-E$47)*$F$39</f>
        <v>2129920586.2500007</v>
      </c>
      <c r="G170" s="26">
        <f>(G$154-F$47)*$F$39</f>
        <v>2069640976.8750007</v>
      </c>
      <c r="H170" s="26">
        <f>(H$154-G$47)*$F$39</f>
        <v>2007854377.265626</v>
      </c>
    </row>
    <row r="171" spans="2:10">
      <c r="B171" s="86" t="s">
        <v>7</v>
      </c>
      <c r="C171" s="21"/>
      <c r="D171" s="26">
        <f>(D$155-C$48)*$F$40</f>
        <v>1428522212.2499998</v>
      </c>
      <c r="E171" s="26">
        <f>(E$155-D$48)*$F$40</f>
        <v>1484160678.0000002</v>
      </c>
      <c r="F171" s="26">
        <f>(F$155-E$48)*$F$40</f>
        <v>1613521486.5</v>
      </c>
      <c r="G171" s="26">
        <f>(G$155-F$48)*$F$40</f>
        <v>1651549818.1875</v>
      </c>
      <c r="H171" s="26">
        <f>(H$155-G$48)*$F$40</f>
        <v>5632189833.3421888</v>
      </c>
    </row>
    <row r="172" spans="2:10" ht="13.5" thickBot="1">
      <c r="B172" s="86" t="s">
        <v>8</v>
      </c>
      <c r="C172" s="21"/>
      <c r="D172" s="70">
        <f>(D$156-C$49)*$F$41</f>
        <v>3092556573.7499995</v>
      </c>
      <c r="E172" s="70">
        <f>(E$156-D$49)*$F$41</f>
        <v>2933796573.7499995</v>
      </c>
      <c r="F172" s="70">
        <f>(F$156-E$49)*$F$41</f>
        <v>2765510973.7499995</v>
      </c>
      <c r="G172" s="70">
        <f>(G$156-F$49)*$F$41</f>
        <v>2587128237.7499995</v>
      </c>
      <c r="H172" s="70">
        <f>(H$156-G$49)*$F$41</f>
        <v>2398042537.5899987</v>
      </c>
    </row>
    <row r="173" spans="2:10" ht="13.5" thickBot="1">
      <c r="B173" s="88" t="s">
        <v>51</v>
      </c>
      <c r="C173" s="94"/>
      <c r="D173" s="93">
        <f>SUM(D169:D172)</f>
        <v>9291395491</v>
      </c>
      <c r="E173" s="72">
        <f>SUM(E169:E172)</f>
        <v>9063961456.75</v>
      </c>
      <c r="F173" s="72">
        <f>SUM(F169:F172)</f>
        <v>8896946977.7500019</v>
      </c>
      <c r="G173" s="72">
        <f>SUM(G169:G172)</f>
        <v>8624607840.6250019</v>
      </c>
      <c r="H173" s="73">
        <f>SUM(H169:H172)</f>
        <v>12280160753.252501</v>
      </c>
    </row>
    <row r="175" spans="2:10">
      <c r="B175" s="50" t="s">
        <v>72</v>
      </c>
      <c r="D175" s="13">
        <v>12</v>
      </c>
    </row>
    <row r="176" spans="2:10">
      <c r="B176" s="83" t="s">
        <v>26</v>
      </c>
      <c r="C176" s="16"/>
      <c r="D176" s="84" t="s">
        <v>9</v>
      </c>
      <c r="E176" s="52" t="s">
        <v>10</v>
      </c>
      <c r="F176" s="52" t="s">
        <v>11</v>
      </c>
      <c r="G176" s="52" t="s">
        <v>12</v>
      </c>
      <c r="H176" s="52" t="s">
        <v>13</v>
      </c>
    </row>
    <row r="177" spans="2:8">
      <c r="B177" s="85" t="s">
        <v>5</v>
      </c>
      <c r="C177" s="16"/>
      <c r="D177" s="26">
        <f>$D169*($D$175/100)</f>
        <v>302905409.25</v>
      </c>
      <c r="E177" s="26">
        <f t="shared" ref="E177:H177" si="30">E$169*($D$175/100)</f>
        <v>294872909.25000006</v>
      </c>
      <c r="F177" s="26">
        <f t="shared" si="30"/>
        <v>286559271.75000012</v>
      </c>
      <c r="G177" s="26">
        <f t="shared" si="30"/>
        <v>277954656.93750012</v>
      </c>
      <c r="H177" s="26">
        <f t="shared" si="30"/>
        <v>269048880.60656261</v>
      </c>
    </row>
    <row r="178" spans="2:8">
      <c r="B178" s="86" t="s">
        <v>6</v>
      </c>
      <c r="C178" s="21"/>
      <c r="D178" s="26">
        <f>D$170*($D$175/100)</f>
        <v>269532595.34999996</v>
      </c>
      <c r="E178" s="26">
        <f t="shared" ref="E178:H178" si="31">E$170*($D$175/100)</f>
        <v>262647595.34999999</v>
      </c>
      <c r="F178" s="26">
        <f t="shared" si="31"/>
        <v>255590470.35000008</v>
      </c>
      <c r="G178" s="26">
        <f t="shared" si="31"/>
        <v>248356917.22500008</v>
      </c>
      <c r="H178" s="26">
        <f t="shared" si="31"/>
        <v>240942525.27187511</v>
      </c>
    </row>
    <row r="179" spans="2:8">
      <c r="B179" s="86" t="s">
        <v>7</v>
      </c>
      <c r="C179" s="21"/>
      <c r="D179" s="26">
        <f>D$171*($D$175/100)</f>
        <v>171422665.46999997</v>
      </c>
      <c r="E179" s="26">
        <f t="shared" ref="E179:H179" si="32">E$171*($D$175/100)</f>
        <v>178099281.36000001</v>
      </c>
      <c r="F179" s="26">
        <f t="shared" si="32"/>
        <v>193622578.38</v>
      </c>
      <c r="G179" s="26">
        <f t="shared" si="32"/>
        <v>198185978.1825</v>
      </c>
      <c r="H179" s="26">
        <f t="shared" si="32"/>
        <v>675862780.00106263</v>
      </c>
    </row>
    <row r="180" spans="2:8" ht="13.5" thickBot="1">
      <c r="B180" s="86" t="s">
        <v>8</v>
      </c>
      <c r="C180" s="21"/>
      <c r="D180" s="70">
        <f>D$172*($D$175/100)</f>
        <v>371106788.8499999</v>
      </c>
      <c r="E180" s="70">
        <f t="shared" ref="E180:H180" si="33">E$172*($D$175/100)</f>
        <v>352055588.8499999</v>
      </c>
      <c r="F180" s="70">
        <f t="shared" si="33"/>
        <v>331861316.8499999</v>
      </c>
      <c r="G180" s="70">
        <f t="shared" si="33"/>
        <v>310455388.52999991</v>
      </c>
      <c r="H180" s="70">
        <f t="shared" si="33"/>
        <v>287765104.51079983</v>
      </c>
    </row>
    <row r="181" spans="2:8" ht="13.5" thickBot="1">
      <c r="B181" s="138" t="s">
        <v>51</v>
      </c>
      <c r="C181" s="94"/>
      <c r="D181" s="72">
        <f>SUM(D177:D180)</f>
        <v>1114967458.9199998</v>
      </c>
      <c r="E181" s="72">
        <f t="shared" ref="E181:H181" si="34">SUM(E177:E180)</f>
        <v>1087675374.8099999</v>
      </c>
      <c r="F181" s="72">
        <f t="shared" si="34"/>
        <v>1067633637.33</v>
      </c>
      <c r="G181" s="72">
        <f t="shared" si="34"/>
        <v>1034952940.8750002</v>
      </c>
      <c r="H181" s="73">
        <f t="shared" si="34"/>
        <v>1473619290.3903003</v>
      </c>
    </row>
    <row r="182" spans="2:8">
      <c r="B182" s="57"/>
      <c r="C182" s="23"/>
      <c r="D182" s="58"/>
      <c r="E182" s="58"/>
      <c r="F182" s="58"/>
      <c r="G182" s="58"/>
      <c r="H182" s="58"/>
    </row>
    <row r="183" spans="2:8" ht="13.5" thickBot="1">
      <c r="B183" s="50" t="s">
        <v>42</v>
      </c>
      <c r="E183" s="13">
        <v>4.5</v>
      </c>
    </row>
    <row r="184" spans="2:8">
      <c r="B184" s="65" t="s">
        <v>26</v>
      </c>
      <c r="C184" s="76"/>
      <c r="D184" s="52" t="s">
        <v>9</v>
      </c>
      <c r="E184" s="52" t="s">
        <v>10</v>
      </c>
      <c r="F184" s="52" t="s">
        <v>11</v>
      </c>
      <c r="G184" s="52" t="s">
        <v>12</v>
      </c>
      <c r="H184" s="52" t="s">
        <v>13</v>
      </c>
    </row>
    <row r="185" spans="2:8">
      <c r="B185" s="77" t="s">
        <v>5</v>
      </c>
      <c r="C185" s="58"/>
      <c r="D185" s="26">
        <f>(C64*($E$183/100))</f>
        <v>86062500</v>
      </c>
      <c r="E185" s="26">
        <f>(D64*($E$183/100))</f>
        <v>89074687.49999997</v>
      </c>
      <c r="F185" s="26">
        <f t="shared" ref="F185:H185" si="35">(E64*($E$183/100))</f>
        <v>92192301.56249997</v>
      </c>
      <c r="G185" s="26">
        <f t="shared" si="35"/>
        <v>95419032.11718747</v>
      </c>
      <c r="H185" s="26">
        <f t="shared" si="35"/>
        <v>98758698.24128902</v>
      </c>
    </row>
    <row r="186" spans="2:8">
      <c r="B186" s="77" t="s">
        <v>6</v>
      </c>
      <c r="C186" s="58"/>
      <c r="D186" s="26">
        <f t="shared" ref="D186:H188" si="36">(C65*($E$183/100))</f>
        <v>103275000</v>
      </c>
      <c r="E186" s="26">
        <f t="shared" si="36"/>
        <v>105856874.99999997</v>
      </c>
      <c r="F186" s="26">
        <f t="shared" si="36"/>
        <v>108503296.87499996</v>
      </c>
      <c r="G186" s="26">
        <f t="shared" si="36"/>
        <v>111215879.29687496</v>
      </c>
      <c r="H186" s="26">
        <f t="shared" si="36"/>
        <v>113996276.27929683</v>
      </c>
    </row>
    <row r="187" spans="2:8">
      <c r="B187" s="77" t="s">
        <v>7</v>
      </c>
      <c r="C187" s="58"/>
      <c r="D187" s="26">
        <f t="shared" si="36"/>
        <v>191362500</v>
      </c>
      <c r="E187" s="26">
        <f t="shared" si="36"/>
        <v>199973812.5</v>
      </c>
      <c r="F187" s="26">
        <f t="shared" si="36"/>
        <v>208972634.0625</v>
      </c>
      <c r="G187" s="26">
        <f t="shared" si="36"/>
        <v>218376402.59531245</v>
      </c>
      <c r="H187" s="26">
        <f t="shared" si="36"/>
        <v>228203340.71210149</v>
      </c>
    </row>
    <row r="188" spans="2:8" ht="13.5" thickBot="1">
      <c r="B188" s="77" t="s">
        <v>8</v>
      </c>
      <c r="C188" s="58"/>
      <c r="D188" s="26">
        <f t="shared" si="36"/>
        <v>119070000</v>
      </c>
      <c r="E188" s="26">
        <f t="shared" si="36"/>
        <v>126214200</v>
      </c>
      <c r="F188" s="26">
        <f t="shared" si="36"/>
        <v>133787052</v>
      </c>
      <c r="G188" s="26">
        <f t="shared" si="36"/>
        <v>141814275.12</v>
      </c>
      <c r="H188" s="26">
        <f t="shared" si="36"/>
        <v>150323131.62720004</v>
      </c>
    </row>
    <row r="189" spans="2:8" ht="13.5" thickBot="1">
      <c r="B189" s="88" t="s">
        <v>51</v>
      </c>
      <c r="C189" s="94"/>
      <c r="D189" s="72">
        <f>SUM(D185:D188)</f>
        <v>499770000</v>
      </c>
      <c r="E189" s="72">
        <f t="shared" ref="E189:H189" si="37">SUM(E185:E188)</f>
        <v>521119574.99999994</v>
      </c>
      <c r="F189" s="72">
        <f t="shared" si="37"/>
        <v>543455284.5</v>
      </c>
      <c r="G189" s="72">
        <f t="shared" si="37"/>
        <v>566825589.12937486</v>
      </c>
      <c r="H189" s="73">
        <f t="shared" si="37"/>
        <v>591281446.85988736</v>
      </c>
    </row>
    <row r="190" spans="2:8">
      <c r="B190" s="190"/>
      <c r="C190" s="190"/>
      <c r="D190" s="59"/>
      <c r="E190" s="59"/>
      <c r="F190" s="59"/>
      <c r="G190" s="59"/>
      <c r="H190" s="59"/>
    </row>
    <row r="191" spans="2:8">
      <c r="B191" s="190"/>
      <c r="C191" s="190"/>
      <c r="D191" s="59"/>
      <c r="E191" s="59"/>
      <c r="F191" s="59"/>
      <c r="G191" s="59"/>
      <c r="H191" s="59"/>
    </row>
    <row r="192" spans="2:8" ht="13.5" thickBot="1">
      <c r="B192" s="112" t="s">
        <v>79</v>
      </c>
      <c r="C192" s="14"/>
      <c r="D192" s="69">
        <v>25</v>
      </c>
      <c r="E192" s="69"/>
      <c r="F192" s="69"/>
      <c r="G192" s="69"/>
      <c r="H192" s="69"/>
    </row>
    <row r="193" spans="2:9" ht="15.75" thickBot="1">
      <c r="B193"/>
      <c r="C193"/>
      <c r="D193" s="153" t="s">
        <v>9</v>
      </c>
      <c r="E193" s="154" t="s">
        <v>10</v>
      </c>
      <c r="F193" s="154" t="s">
        <v>11</v>
      </c>
      <c r="G193" s="154" t="s">
        <v>12</v>
      </c>
      <c r="H193" s="156" t="s">
        <v>13</v>
      </c>
    </row>
    <row r="194" spans="2:9">
      <c r="B194" s="14" t="s">
        <v>80</v>
      </c>
      <c r="C194" s="14"/>
      <c r="D194" s="151">
        <f>D181</f>
        <v>1114967458.9199998</v>
      </c>
      <c r="E194" s="151">
        <f>E181</f>
        <v>1087675374.8099999</v>
      </c>
      <c r="F194" s="151">
        <f>F181</f>
        <v>1067633637.33</v>
      </c>
      <c r="G194" s="151">
        <f>G181</f>
        <v>1034952940.8750002</v>
      </c>
      <c r="H194" s="151">
        <f>H181</f>
        <v>1473619290.3903003</v>
      </c>
    </row>
    <row r="195" spans="2:9">
      <c r="B195" s="14" t="s">
        <v>81</v>
      </c>
      <c r="C195" s="14"/>
      <c r="D195" s="26">
        <f>D189</f>
        <v>499770000</v>
      </c>
      <c r="E195" s="26">
        <f>E189</f>
        <v>521119574.99999994</v>
      </c>
      <c r="F195" s="26">
        <f>F189</f>
        <v>543455284.5</v>
      </c>
      <c r="G195" s="26">
        <f>G189</f>
        <v>566825589.12937486</v>
      </c>
      <c r="H195" s="26">
        <f>H189</f>
        <v>591281446.85988736</v>
      </c>
    </row>
    <row r="196" spans="2:9" ht="13.5" thickBot="1">
      <c r="B196" s="69" t="s">
        <v>82</v>
      </c>
      <c r="C196" s="69"/>
      <c r="D196" s="70">
        <f>D229</f>
        <v>266820000</v>
      </c>
      <c r="E196" s="70">
        <f>E229</f>
        <v>273502123.21522999</v>
      </c>
      <c r="F196" s="70">
        <f>F229</f>
        <v>281082359.86250663</v>
      </c>
      <c r="G196" s="70">
        <f>G229</f>
        <v>289155193.01956642</v>
      </c>
      <c r="H196" s="70">
        <f>H229</f>
        <v>329468951.61290324</v>
      </c>
    </row>
    <row r="197" spans="2:9" ht="13.5" thickBot="1">
      <c r="B197" s="153" t="s">
        <v>83</v>
      </c>
      <c r="C197" s="154"/>
      <c r="D197" s="148">
        <f>SUM(D194:D196)*($D$192/100)</f>
        <v>470389364.72999996</v>
      </c>
      <c r="E197" s="148">
        <f>SUM(E194:E196)*($D$192/100)</f>
        <v>470574268.25630748</v>
      </c>
      <c r="F197" s="148">
        <f>SUM(F194:F196)*($D$192/100)</f>
        <v>473042820.42312664</v>
      </c>
      <c r="G197" s="148">
        <f>SUM(G194:G196)*($D$192/100)</f>
        <v>472733430.75598538</v>
      </c>
      <c r="H197" s="155">
        <f>SUM(H194:H196)*($D$192/100)</f>
        <v>598592422.21577275</v>
      </c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$C$201*SUM(E112,E121,E130,E139)</f>
        <v>8</v>
      </c>
      <c r="E203" s="19">
        <f>$C$201*SUM(H112,H121,H130,H139)</f>
        <v>8</v>
      </c>
      <c r="F203" s="19">
        <f>$C$201*SUM(K112,K121,K130,K139)</f>
        <v>8</v>
      </c>
      <c r="G203" s="19">
        <f>$C$201*SUM(N112,N121,N130,N139)</f>
        <v>10</v>
      </c>
      <c r="H203" s="19">
        <f>$C$201*SUM(Q112,Q121,Q130,Q139)</f>
        <v>10</v>
      </c>
      <c r="I203" s="151">
        <v>290000</v>
      </c>
    </row>
    <row r="204" spans="2:9">
      <c r="B204" s="91" t="s">
        <v>54</v>
      </c>
      <c r="C204" s="68"/>
      <c r="D204" s="19">
        <f>$C$201*SUM(E113,E122,E131,E140)</f>
        <v>8</v>
      </c>
      <c r="E204" s="19">
        <f>$C$201*SUM(H113,H122,H131,H140)</f>
        <v>8</v>
      </c>
      <c r="F204" s="19">
        <f>$C$201*SUM(K113,K122,K131,K140)</f>
        <v>8</v>
      </c>
      <c r="G204" s="19">
        <f>$C$201*SUM(N113,N122,N131,N140)</f>
        <v>8</v>
      </c>
      <c r="H204" s="19">
        <f>$C$201*SUM(Q113,Q122,Q131,Q140)</f>
        <v>10</v>
      </c>
      <c r="I204" s="26">
        <v>350000</v>
      </c>
    </row>
    <row r="205" spans="2:9">
      <c r="B205" s="91" t="s">
        <v>55</v>
      </c>
      <c r="C205" s="68"/>
      <c r="D205" s="19">
        <f>$C$201*SUM(E114,E123,E132,E141)</f>
        <v>8</v>
      </c>
      <c r="E205" s="19">
        <f>$C$201*SUM(H114,H123,H132,H141)</f>
        <v>8</v>
      </c>
      <c r="F205" s="19">
        <f>$C$201*SUM(K114,K123,K132,K141)</f>
        <v>10</v>
      </c>
      <c r="G205" s="19">
        <f>$C$201*SUM(N114,N123,N132,N141)</f>
        <v>10</v>
      </c>
      <c r="H205" s="19">
        <f>$C$201*SUM(Q114,Q123,Q132,Q141)</f>
        <v>10</v>
      </c>
      <c r="I205" s="26">
        <v>270000</v>
      </c>
    </row>
    <row r="206" spans="2:9">
      <c r="B206" s="91" t="s">
        <v>56</v>
      </c>
      <c r="C206" s="68"/>
      <c r="D206" s="19">
        <f>$C$201*SUM(E115,E124,E133,E142)</f>
        <v>10</v>
      </c>
      <c r="E206" s="19">
        <f>$C$201*SUM(H115,H124,H133,H142)</f>
        <v>10</v>
      </c>
      <c r="F206" s="19">
        <f>$C$201*SUM(K115,K124,K133,K142)</f>
        <v>10</v>
      </c>
      <c r="G206" s="19">
        <f>$C$201*SUM(N115,N124,N133,N142)</f>
        <v>10</v>
      </c>
      <c r="H206" s="19">
        <f>$C$201*SUM(Q115,Q124,Q133,Q142)</f>
        <v>10</v>
      </c>
      <c r="I206" s="26">
        <v>260000</v>
      </c>
    </row>
    <row r="207" spans="2:9">
      <c r="B207" s="91" t="s">
        <v>57</v>
      </c>
      <c r="C207" s="68"/>
      <c r="D207" s="19">
        <f>$C$201*SUM(E116,E125,E134,E143)</f>
        <v>8</v>
      </c>
      <c r="E207" s="19">
        <f>$C$201*SUM(H116,H125,H134,H143)</f>
        <v>10</v>
      </c>
      <c r="F207" s="19">
        <f>$C$201*SUM(K116,K125,K134,K143)</f>
        <v>10</v>
      </c>
      <c r="G207" s="19">
        <f>$C$201*SUM(N116,N125,N134,N143)</f>
        <v>10</v>
      </c>
      <c r="H207" s="19">
        <f>$C$201*SUM(Q116,Q125,Q134,Q143)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24</v>
      </c>
      <c r="E208" s="106">
        <f>E209*$E$200</f>
        <v>24</v>
      </c>
      <c r="F208" s="106">
        <f>F209*$E$200</f>
        <v>24</v>
      </c>
      <c r="G208" s="106">
        <f>G209*$E$200</f>
        <v>24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$C$201*D165</f>
        <v>8</v>
      </c>
      <c r="E209" s="106">
        <f>$C$201*E165</f>
        <v>8</v>
      </c>
      <c r="F209" s="106">
        <f>$C$201*F165</f>
        <v>8</v>
      </c>
      <c r="G209" s="106">
        <f>$C$201*G165</f>
        <v>8</v>
      </c>
      <c r="H209" s="106">
        <f>$C$201*H165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>(E$157*D213)/D$157</f>
        <v>36647.772342675831</v>
      </c>
      <c r="F213" s="26">
        <f>(F$157*E213)/E$157</f>
        <v>37178.135466243613</v>
      </c>
      <c r="G213" s="26">
        <f>(G$157*F213)/F$157</f>
        <v>37575.907808919445</v>
      </c>
      <c r="H213" s="26">
        <f>(H$157*G213)/G$157</f>
        <v>44338.037634408611</v>
      </c>
    </row>
    <row r="214" spans="2:9">
      <c r="B214" s="91" t="s">
        <v>54</v>
      </c>
      <c r="C214" s="68"/>
      <c r="D214" s="106">
        <f>I204*($D$211/100)</f>
        <v>43750</v>
      </c>
      <c r="E214" s="26">
        <f>(E$157*D214)/D$157</f>
        <v>44230.070068746696</v>
      </c>
      <c r="F214" s="26">
        <f>(F$157*E214)/E$157</f>
        <v>44870.163493742293</v>
      </c>
      <c r="G214" s="26">
        <f>(G$157*F214)/F$157</f>
        <v>45350.233562488989</v>
      </c>
      <c r="H214" s="26">
        <f>(H$157*G214)/G$157</f>
        <v>53511.424731182808</v>
      </c>
    </row>
    <row r="215" spans="2:9">
      <c r="B215" s="91" t="s">
        <v>55</v>
      </c>
      <c r="C215" s="68"/>
      <c r="D215" s="106">
        <f>I205*($D$211/100)</f>
        <v>33750</v>
      </c>
      <c r="E215" s="26">
        <f>(E$157*D215)/D$157</f>
        <v>34120.339767318881</v>
      </c>
      <c r="F215" s="26">
        <f>(F$157*E215)/E$157</f>
        <v>34614.126123744056</v>
      </c>
      <c r="G215" s="26">
        <f>(G$157*F215)/F$157</f>
        <v>34984.465891062937</v>
      </c>
      <c r="H215" s="26">
        <f>(H$157*G215)/G$157</f>
        <v>41280.241935483886</v>
      </c>
    </row>
    <row r="216" spans="2:9">
      <c r="B216" s="91" t="s">
        <v>56</v>
      </c>
      <c r="C216" s="68"/>
      <c r="D216" s="106">
        <f>I206*($D$211/100)</f>
        <v>32500</v>
      </c>
      <c r="E216" s="26">
        <f>(E$157*D216)/D$157</f>
        <v>32856.623479640402</v>
      </c>
      <c r="F216" s="26">
        <f>(F$157*E216)/E$157</f>
        <v>33332.121452494277</v>
      </c>
      <c r="G216" s="26">
        <f>(G$157*F216)/F$157</f>
        <v>33688.744932134679</v>
      </c>
      <c r="H216" s="26">
        <f>(H$157*G216)/G$157</f>
        <v>39751.34408602152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>(E$157*D217)/D$157</f>
        <v>30329.190904283445</v>
      </c>
      <c r="F217" s="70">
        <f>(F$157*E217)/E$157</f>
        <v>30768.112109994712</v>
      </c>
      <c r="G217" s="70">
        <f>(G$157*F217)/F$157</f>
        <v>31097.303014278161</v>
      </c>
      <c r="H217" s="70">
        <f>(H$157*G217)/G$157</f>
        <v>36693.54838709678</v>
      </c>
    </row>
    <row r="218" spans="2:9" ht="13.5" thickBot="1">
      <c r="D218" s="109">
        <f>SUM(D213:D217)</f>
        <v>176250</v>
      </c>
      <c r="E218" s="110">
        <f>(E$157*D218)/D$157</f>
        <v>178183.99656266527</v>
      </c>
      <c r="F218" s="110">
        <f>(F$157*E218)/E$157</f>
        <v>180762.65864621897</v>
      </c>
      <c r="G218" s="110">
        <f>(G$157*F218)/F$157</f>
        <v>182696.65520888424</v>
      </c>
      <c r="H218" s="111">
        <f>(H$157*G218)/G$157</f>
        <v>215574.59677419363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>D203*($I203+D213)*12</f>
        <v>31320000</v>
      </c>
      <c r="E222" s="26">
        <f>E203*($I203+E213)*12</f>
        <v>31358186.14489688</v>
      </c>
      <c r="F222" s="26">
        <f>F203*($I203+F213)*12</f>
        <v>31409101.004759386</v>
      </c>
      <c r="G222" s="26">
        <f>G203*($I203+G213)*12</f>
        <v>39309108.937070332</v>
      </c>
      <c r="H222" s="26">
        <f>H203*($I203+H213)*12</f>
        <v>40120564.516129032</v>
      </c>
    </row>
    <row r="223" spans="2:9">
      <c r="B223" s="91" t="s">
        <v>54</v>
      </c>
      <c r="C223" s="23"/>
      <c r="D223" s="26">
        <f>D204*($I204+D214)*12</f>
        <v>37800000</v>
      </c>
      <c r="E223" s="26">
        <f>E204*($I204+E214)*12</f>
        <v>37846086.726599678</v>
      </c>
      <c r="F223" s="26">
        <f>F204*($I204+F214)*12</f>
        <v>37907535.695399262</v>
      </c>
      <c r="G223" s="26">
        <f>G204*($I204+G214)*12</f>
        <v>37953622.42199894</v>
      </c>
      <c r="H223" s="26">
        <f>H204*($I204+H214)*12</f>
        <v>48421370.967741936</v>
      </c>
    </row>
    <row r="224" spans="2:9">
      <c r="B224" s="91" t="s">
        <v>55</v>
      </c>
      <c r="C224" s="23"/>
      <c r="D224" s="26">
        <f>D205*($I205+D215)*12</f>
        <v>29160000</v>
      </c>
      <c r="E224" s="26">
        <f>E205*($I205+E215)*12</f>
        <v>29195552.617662609</v>
      </c>
      <c r="F224" s="26">
        <f>F205*($I205+F215)*12</f>
        <v>36553695.134849288</v>
      </c>
      <c r="G224" s="26">
        <f>G205*($I205+G215)*12</f>
        <v>36598135.906927556</v>
      </c>
      <c r="H224" s="26">
        <f>H205*($I205+H215)*12</f>
        <v>37353629.032258064</v>
      </c>
    </row>
    <row r="225" spans="2:9">
      <c r="B225" s="91" t="s">
        <v>56</v>
      </c>
      <c r="C225" s="23"/>
      <c r="D225" s="26">
        <f>D206*($I206+D216)*12</f>
        <v>35100000</v>
      </c>
      <c r="E225" s="26">
        <f>E206*($I206+E216)*12</f>
        <v>35142794.817556843</v>
      </c>
      <c r="F225" s="26">
        <f>F206*($I206+F216)*12</f>
        <v>35199854.574299313</v>
      </c>
      <c r="G225" s="26">
        <f>G206*($I206+G216)*12</f>
        <v>35242649.391856164</v>
      </c>
      <c r="H225" s="26">
        <f>H206*($I206+H216)*12</f>
        <v>35970161.290322587</v>
      </c>
    </row>
    <row r="226" spans="2:9">
      <c r="B226" s="91" t="s">
        <v>57</v>
      </c>
      <c r="C226" s="23"/>
      <c r="D226" s="26">
        <f>D207*($I207+D217)*12</f>
        <v>25920000</v>
      </c>
      <c r="E226" s="26">
        <f>E207*($I207+E217)*12</f>
        <v>32439502.908514012</v>
      </c>
      <c r="F226" s="26">
        <f>F207*($I207+F217)*12</f>
        <v>32492173.453199364</v>
      </c>
      <c r="G226" s="26">
        <f>G207*($I207+G217)*12</f>
        <v>32531676.36171338</v>
      </c>
      <c r="H226" s="26">
        <f>H207*($I207+H217)*12</f>
        <v>33203225.806451611</v>
      </c>
    </row>
    <row r="227" spans="2:9">
      <c r="B227" s="91" t="s">
        <v>58</v>
      </c>
      <c r="C227" s="23"/>
      <c r="D227" s="26">
        <f>D208*$I208*12</f>
        <v>54720000</v>
      </c>
      <c r="E227" s="26">
        <f>E208*$I208*12</f>
        <v>54720000</v>
      </c>
      <c r="F227" s="26">
        <f>F208*$I208*12</f>
        <v>54720000</v>
      </c>
      <c r="G227" s="26">
        <f>G208*$I208*12</f>
        <v>54720000</v>
      </c>
      <c r="H227" s="26">
        <f>H208*$I208*12</f>
        <v>68400000</v>
      </c>
    </row>
    <row r="228" spans="2:9" ht="13.5" thickBot="1">
      <c r="B228" s="91" t="s">
        <v>59</v>
      </c>
      <c r="C228" s="23"/>
      <c r="D228" s="70">
        <f>D209*$I209*12</f>
        <v>52800000</v>
      </c>
      <c r="E228" s="70">
        <f>E209*$I209*12</f>
        <v>52800000</v>
      </c>
      <c r="F228" s="70">
        <f>F209*$I209*12</f>
        <v>52800000</v>
      </c>
      <c r="G228" s="70">
        <f>G209*$I209*12</f>
        <v>52800000</v>
      </c>
      <c r="H228" s="70">
        <f>H209*$I209*12</f>
        <v>66000000</v>
      </c>
    </row>
    <row r="229" spans="2:9" ht="13.5" thickBot="1">
      <c r="B229" s="78" t="s">
        <v>61</v>
      </c>
      <c r="C229" s="79"/>
      <c r="D229" s="80">
        <f>SUM(D222:D228)</f>
        <v>266820000</v>
      </c>
      <c r="E229" s="80">
        <f>SUM(E222:E228)</f>
        <v>273502123.21522999</v>
      </c>
      <c r="F229" s="80">
        <f t="shared" ref="F229:H229" si="38">SUM(F222:F228)</f>
        <v>281082359.86250663</v>
      </c>
      <c r="G229" s="80">
        <f t="shared" si="38"/>
        <v>289155193.01956642</v>
      </c>
      <c r="H229" s="81">
        <f t="shared" si="38"/>
        <v>329468951.61290324</v>
      </c>
    </row>
    <row r="230" spans="2:9">
      <c r="B230" s="190"/>
      <c r="C230" s="190"/>
      <c r="D230" s="59"/>
      <c r="E230" s="59"/>
      <c r="F230" s="59"/>
      <c r="G230" s="59"/>
      <c r="H230" s="59"/>
    </row>
    <row r="232" spans="2:9">
      <c r="B232" s="56" t="s">
        <v>85</v>
      </c>
      <c r="C232" s="56"/>
      <c r="H232" s="89">
        <v>15</v>
      </c>
    </row>
    <row r="233" spans="2:9" ht="13.5" thickBot="1">
      <c r="D233" s="52" t="s">
        <v>33</v>
      </c>
      <c r="E233" s="52" t="s">
        <v>44</v>
      </c>
      <c r="F233" s="52" t="s">
        <v>45</v>
      </c>
      <c r="G233" s="52" t="s">
        <v>46</v>
      </c>
      <c r="H233" s="52" t="s">
        <v>49</v>
      </c>
      <c r="I233" s="52" t="s">
        <v>47</v>
      </c>
    </row>
    <row r="234" spans="2:9">
      <c r="B234" s="90" t="s">
        <v>21</v>
      </c>
      <c r="C234" s="76"/>
      <c r="D234" s="26">
        <v>1</v>
      </c>
      <c r="E234" s="26">
        <v>150000000</v>
      </c>
      <c r="F234" s="26">
        <f>(E234*D234)</f>
        <v>150000000</v>
      </c>
      <c r="G234" s="26">
        <v>15</v>
      </c>
      <c r="H234" s="26">
        <f>(F234*($H$232/100))</f>
        <v>22500000</v>
      </c>
      <c r="I234" s="26">
        <f>(F234-H234)/G234</f>
        <v>8500000</v>
      </c>
    </row>
    <row r="235" spans="2:9">
      <c r="B235" s="91" t="s">
        <v>22</v>
      </c>
      <c r="C235" s="23"/>
      <c r="D235" s="26">
        <v>1</v>
      </c>
      <c r="E235" s="26">
        <v>250000000</v>
      </c>
      <c r="F235" s="26">
        <f t="shared" ref="F235:F239" si="39">(E235*D235)</f>
        <v>250000000</v>
      </c>
      <c r="G235" s="26">
        <v>15</v>
      </c>
      <c r="H235" s="26">
        <f t="shared" ref="H235:H239" si="40">(F235*($H$232/100))</f>
        <v>37500000</v>
      </c>
      <c r="I235" s="26">
        <f t="shared" ref="I235:I239" si="41">(F235-H235)/G235</f>
        <v>14166666.666666666</v>
      </c>
    </row>
    <row r="236" spans="2:9">
      <c r="B236" s="91" t="s">
        <v>23</v>
      </c>
      <c r="C236" s="23"/>
      <c r="D236" s="26">
        <v>1</v>
      </c>
      <c r="E236" s="26">
        <v>130000000</v>
      </c>
      <c r="F236" s="26">
        <f t="shared" si="39"/>
        <v>130000000</v>
      </c>
      <c r="G236" s="26">
        <v>15</v>
      </c>
      <c r="H236" s="26">
        <f t="shared" si="40"/>
        <v>19500000</v>
      </c>
      <c r="I236" s="26">
        <f t="shared" si="41"/>
        <v>7366666.666666667</v>
      </c>
    </row>
    <row r="237" spans="2:9">
      <c r="B237" s="91" t="s">
        <v>24</v>
      </c>
      <c r="C237" s="23"/>
      <c r="D237" s="26">
        <v>1</v>
      </c>
      <c r="E237" s="26">
        <v>180000000</v>
      </c>
      <c r="F237" s="26">
        <f t="shared" si="39"/>
        <v>180000000</v>
      </c>
      <c r="G237" s="26">
        <v>15</v>
      </c>
      <c r="H237" s="26">
        <f t="shared" si="40"/>
        <v>27000000</v>
      </c>
      <c r="I237" s="26">
        <f t="shared" si="41"/>
        <v>10200000</v>
      </c>
    </row>
    <row r="238" spans="2:9">
      <c r="B238" s="91" t="s">
        <v>25</v>
      </c>
      <c r="C238" s="23"/>
      <c r="D238" s="26">
        <v>1</v>
      </c>
      <c r="E238" s="26">
        <v>90000000</v>
      </c>
      <c r="F238" s="26">
        <f t="shared" si="39"/>
        <v>90000000</v>
      </c>
      <c r="G238" s="26">
        <v>15</v>
      </c>
      <c r="H238" s="26">
        <f t="shared" si="40"/>
        <v>13500000</v>
      </c>
      <c r="I238" s="26">
        <f t="shared" si="41"/>
        <v>5100000</v>
      </c>
    </row>
    <row r="239" spans="2:9" ht="13.5" thickBot="1">
      <c r="B239" s="97" t="s">
        <v>43</v>
      </c>
      <c r="C239" s="139"/>
      <c r="D239" s="26">
        <v>1</v>
      </c>
      <c r="E239" s="26">
        <v>350000000</v>
      </c>
      <c r="F239" s="26">
        <f t="shared" si="39"/>
        <v>350000000</v>
      </c>
      <c r="G239" s="26">
        <v>50</v>
      </c>
      <c r="H239" s="26">
        <f t="shared" si="40"/>
        <v>52500000</v>
      </c>
      <c r="I239" s="26">
        <f t="shared" si="41"/>
        <v>5950000</v>
      </c>
    </row>
    <row r="240" spans="2:9">
      <c r="B240" s="102"/>
      <c r="C240" s="23"/>
      <c r="D240" s="58"/>
      <c r="E240" s="58"/>
      <c r="F240" s="58"/>
      <c r="G240" s="58"/>
      <c r="H240" s="58"/>
      <c r="I240" s="58"/>
    </row>
    <row r="241" spans="2:9" ht="15.75" thickBot="1">
      <c r="B241" s="102" t="s">
        <v>138</v>
      </c>
      <c r="C241"/>
      <c r="D241" s="52" t="s">
        <v>9</v>
      </c>
      <c r="E241" s="52" t="s">
        <v>10</v>
      </c>
      <c r="F241" s="52" t="s">
        <v>11</v>
      </c>
      <c r="G241" s="52" t="s">
        <v>12</v>
      </c>
      <c r="H241" s="52" t="s">
        <v>13</v>
      </c>
      <c r="I241" s="142" t="s">
        <v>84</v>
      </c>
    </row>
    <row r="242" spans="2:9">
      <c r="B242" s="90" t="s">
        <v>21</v>
      </c>
      <c r="C242" s="76"/>
      <c r="D242" s="14">
        <v>4</v>
      </c>
      <c r="E242" s="14"/>
      <c r="F242" s="14"/>
      <c r="G242" s="14">
        <v>1</v>
      </c>
      <c r="H242" s="14"/>
      <c r="I242" s="14">
        <f>SUM(D242:H242)</f>
        <v>5</v>
      </c>
    </row>
    <row r="243" spans="2:9">
      <c r="B243" s="91" t="s">
        <v>22</v>
      </c>
      <c r="C243" s="23"/>
      <c r="D243" s="14">
        <v>4</v>
      </c>
      <c r="E243" s="14"/>
      <c r="F243" s="14"/>
      <c r="G243" s="14"/>
      <c r="H243" s="14">
        <v>1</v>
      </c>
      <c r="I243" s="14">
        <f t="shared" ref="I243:I246" si="42">SUM(D243:H243)</f>
        <v>5</v>
      </c>
    </row>
    <row r="244" spans="2:9">
      <c r="B244" s="91" t="s">
        <v>23</v>
      </c>
      <c r="C244" s="23"/>
      <c r="D244" s="14">
        <v>4</v>
      </c>
      <c r="E244" s="14"/>
      <c r="F244" s="14">
        <v>1</v>
      </c>
      <c r="G244" s="14"/>
      <c r="H244" s="14"/>
      <c r="I244" s="14">
        <f t="shared" si="42"/>
        <v>5</v>
      </c>
    </row>
    <row r="245" spans="2:9">
      <c r="B245" s="91" t="s">
        <v>24</v>
      </c>
      <c r="C245" s="23"/>
      <c r="D245" s="14">
        <v>5</v>
      </c>
      <c r="E245" s="14"/>
      <c r="F245" s="14"/>
      <c r="G245" s="14"/>
      <c r="H245" s="14"/>
      <c r="I245" s="14">
        <f t="shared" si="42"/>
        <v>5</v>
      </c>
    </row>
    <row r="246" spans="2:9">
      <c r="B246" s="91" t="s">
        <v>25</v>
      </c>
      <c r="C246" s="23"/>
      <c r="D246" s="14">
        <v>4</v>
      </c>
      <c r="E246" s="14">
        <v>1</v>
      </c>
      <c r="F246" s="14"/>
      <c r="G246" s="14"/>
      <c r="H246" s="14"/>
      <c r="I246" s="14">
        <f t="shared" si="42"/>
        <v>5</v>
      </c>
    </row>
    <row r="247" spans="2:9" ht="13.5" thickBot="1">
      <c r="B247" s="97" t="s">
        <v>43</v>
      </c>
      <c r="C247" s="139"/>
      <c r="D247" s="14">
        <v>1</v>
      </c>
      <c r="E247" s="14"/>
      <c r="F247" s="14"/>
      <c r="G247" s="14"/>
      <c r="H247" s="14"/>
      <c r="I247" s="14"/>
    </row>
    <row r="248" spans="2:9">
      <c r="B248" s="102"/>
      <c r="C248" s="23"/>
      <c r="D248" s="23"/>
      <c r="E248" s="23"/>
      <c r="F248" s="23"/>
      <c r="G248" s="23"/>
      <c r="H248" s="23"/>
    </row>
    <row r="249" spans="2:9" ht="13.5" thickBot="1">
      <c r="B249" s="102" t="s">
        <v>139</v>
      </c>
      <c r="C249" s="23"/>
      <c r="D249" s="52" t="s">
        <v>9</v>
      </c>
      <c r="E249" s="52" t="s">
        <v>10</v>
      </c>
      <c r="F249" s="52" t="s">
        <v>11</v>
      </c>
      <c r="G249" s="52" t="s">
        <v>12</v>
      </c>
      <c r="H249" s="52" t="s">
        <v>13</v>
      </c>
    </row>
    <row r="250" spans="2:9">
      <c r="B250" s="90" t="s">
        <v>21</v>
      </c>
      <c r="C250" s="76"/>
      <c r="D250" s="26">
        <f t="shared" ref="D250:D255" si="43">D242*I234</f>
        <v>34000000</v>
      </c>
      <c r="E250" s="26"/>
      <c r="F250" s="26"/>
      <c r="G250" s="26">
        <f>G242*I234</f>
        <v>8500000</v>
      </c>
      <c r="H250" s="26"/>
    </row>
    <row r="251" spans="2:9">
      <c r="B251" s="91" t="s">
        <v>22</v>
      </c>
      <c r="C251" s="23"/>
      <c r="D251" s="26">
        <f t="shared" si="43"/>
        <v>56666666.666666664</v>
      </c>
      <c r="E251" s="26"/>
      <c r="F251" s="26"/>
      <c r="G251" s="26"/>
      <c r="H251" s="26">
        <f>H243*I235</f>
        <v>14166666.666666666</v>
      </c>
    </row>
    <row r="252" spans="2:9">
      <c r="B252" s="91" t="s">
        <v>23</v>
      </c>
      <c r="C252" s="23"/>
      <c r="D252" s="26">
        <f t="shared" si="43"/>
        <v>29466666.666666668</v>
      </c>
      <c r="E252" s="26"/>
      <c r="F252" s="26">
        <f>F244*I236</f>
        <v>7366666.666666667</v>
      </c>
      <c r="G252" s="26"/>
      <c r="H252" s="26"/>
    </row>
    <row r="253" spans="2:9">
      <c r="B253" s="91" t="s">
        <v>24</v>
      </c>
      <c r="C253" s="23"/>
      <c r="D253" s="26">
        <f t="shared" si="43"/>
        <v>51000000</v>
      </c>
      <c r="E253" s="26"/>
      <c r="F253" s="26"/>
      <c r="G253" s="26"/>
      <c r="H253" s="26"/>
    </row>
    <row r="254" spans="2:9">
      <c r="B254" s="91" t="s">
        <v>25</v>
      </c>
      <c r="C254" s="23"/>
      <c r="D254" s="26">
        <f t="shared" si="43"/>
        <v>20400000</v>
      </c>
      <c r="E254" s="26">
        <f>I238*E246</f>
        <v>5100000</v>
      </c>
      <c r="F254" s="26"/>
      <c r="G254" s="26"/>
      <c r="H254" s="26"/>
    </row>
    <row r="255" spans="2:9" ht="13.5" thickBot="1">
      <c r="B255" s="97" t="s">
        <v>43</v>
      </c>
      <c r="C255" s="139"/>
      <c r="D255" s="26">
        <f t="shared" si="43"/>
        <v>5950000</v>
      </c>
      <c r="E255" s="14"/>
      <c r="F255" s="14"/>
      <c r="G255" s="14"/>
      <c r="H255" s="14"/>
    </row>
    <row r="256" spans="2:9" ht="15.75" thickBot="1">
      <c r="B256" s="78" t="s">
        <v>51</v>
      </c>
      <c r="C256" s="3"/>
      <c r="D256" s="95">
        <f>SUM(D250:D255)</f>
        <v>197483333.33333331</v>
      </c>
      <c r="E256" s="140">
        <f>SUM(E250:E254)+D256</f>
        <v>202583333.33333331</v>
      </c>
      <c r="F256" s="140">
        <f>SUM(F250:F254)+E256</f>
        <v>209949999.99999997</v>
      </c>
      <c r="G256" s="140">
        <f>SUM(G250:G254)+F256</f>
        <v>218449999.99999997</v>
      </c>
      <c r="H256" s="141">
        <f>SUM(H250:H254)+G256</f>
        <v>232616666.66666663</v>
      </c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.75" thickBot="1">
      <c r="B259" s="102" t="s">
        <v>140</v>
      </c>
      <c r="C259" s="2"/>
      <c r="D259" s="52" t="s">
        <v>9</v>
      </c>
      <c r="E259" s="52" t="s">
        <v>10</v>
      </c>
      <c r="F259" s="52" t="s">
        <v>11</v>
      </c>
      <c r="G259" s="52" t="s">
        <v>12</v>
      </c>
      <c r="H259" s="52" t="s">
        <v>13</v>
      </c>
    </row>
    <row r="260" spans="2:15" ht="15">
      <c r="B260" s="90" t="s">
        <v>21</v>
      </c>
      <c r="C260" s="1"/>
      <c r="D260" s="26">
        <v>10</v>
      </c>
      <c r="E260" s="26"/>
      <c r="F260" s="26"/>
      <c r="G260" s="26">
        <v>13</v>
      </c>
      <c r="H260" s="26"/>
    </row>
    <row r="261" spans="2:15" ht="15">
      <c r="B261" s="91" t="s">
        <v>22</v>
      </c>
      <c r="C261" s="2"/>
      <c r="D261" s="26">
        <v>10</v>
      </c>
      <c r="E261" s="26"/>
      <c r="F261" s="26"/>
      <c r="G261" s="26"/>
      <c r="H261" s="26">
        <v>14</v>
      </c>
    </row>
    <row r="262" spans="2:15" ht="15">
      <c r="B262" s="91" t="s">
        <v>23</v>
      </c>
      <c r="C262" s="2"/>
      <c r="D262" s="26">
        <v>10</v>
      </c>
      <c r="E262" s="26"/>
      <c r="F262" s="26">
        <v>12</v>
      </c>
      <c r="G262" s="26"/>
      <c r="H262" s="26"/>
    </row>
    <row r="263" spans="2:15" ht="15">
      <c r="B263" s="91" t="s">
        <v>24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25</v>
      </c>
      <c r="C264" s="2"/>
      <c r="D264" s="26">
        <v>10</v>
      </c>
      <c r="E264" s="26">
        <v>11</v>
      </c>
      <c r="F264" s="26"/>
      <c r="G264" s="26"/>
      <c r="H264" s="26"/>
    </row>
    <row r="265" spans="2:15" ht="15.75" thickBot="1">
      <c r="B265" s="97" t="s">
        <v>43</v>
      </c>
      <c r="C265" s="143"/>
      <c r="D265" s="26">
        <v>40</v>
      </c>
      <c r="E265" s="14"/>
      <c r="F265" s="14"/>
      <c r="G265" s="14"/>
      <c r="H265" s="14"/>
    </row>
    <row r="266" spans="2:15" ht="15">
      <c r="B266"/>
      <c r="C266" s="2"/>
      <c r="D266" s="58"/>
      <c r="E266" s="58"/>
      <c r="F266" s="58"/>
      <c r="G266" s="58"/>
      <c r="H266" s="58"/>
    </row>
    <row r="267" spans="2:15" ht="15">
      <c r="B267"/>
      <c r="C267"/>
      <c r="D267"/>
      <c r="E267"/>
      <c r="F267"/>
    </row>
    <row r="268" spans="2:15" ht="15.75" thickBot="1">
      <c r="B268" s="102" t="s">
        <v>141</v>
      </c>
      <c r="C268" s="2"/>
      <c r="D268" s="52" t="s">
        <v>9</v>
      </c>
      <c r="E268" s="52" t="s">
        <v>10</v>
      </c>
      <c r="F268" s="52" t="s">
        <v>11</v>
      </c>
      <c r="G268" s="52" t="s">
        <v>12</v>
      </c>
      <c r="H268" s="52" t="s">
        <v>13</v>
      </c>
      <c r="J268" s="87"/>
      <c r="K268" s="87"/>
      <c r="L268" s="87"/>
      <c r="M268" s="87"/>
      <c r="N268" s="87"/>
      <c r="O268" s="87"/>
    </row>
    <row r="269" spans="2:15" ht="15">
      <c r="B269" s="90" t="s">
        <v>21</v>
      </c>
      <c r="C269" s="1"/>
      <c r="D269" s="26">
        <f>D260*I234*D242</f>
        <v>340000000</v>
      </c>
      <c r="E269" s="26">
        <f>E260*E242*I234</f>
        <v>0</v>
      </c>
      <c r="F269" s="26">
        <f>F260*I234*F242</f>
        <v>0</v>
      </c>
      <c r="G269" s="26">
        <f>G260*I234*G242</f>
        <v>110500000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22</v>
      </c>
      <c r="C270" s="2"/>
      <c r="D270" s="26">
        <f>D261*I235*D243</f>
        <v>566666666.66666663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198333333.33333331</v>
      </c>
      <c r="J270" s="87"/>
      <c r="K270" s="87"/>
      <c r="L270" s="87"/>
      <c r="M270" s="87"/>
      <c r="N270" s="87"/>
      <c r="O270" s="87"/>
    </row>
    <row r="271" spans="2:15" ht="15">
      <c r="B271" s="91" t="s">
        <v>23</v>
      </c>
      <c r="C271" s="2"/>
      <c r="D271" s="26">
        <f>D262*I236*D244</f>
        <v>294666666.66666669</v>
      </c>
      <c r="E271" s="26">
        <f>E262*E244*I236</f>
        <v>0</v>
      </c>
      <c r="F271" s="26">
        <f>F262*I236*F244</f>
        <v>88400000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24</v>
      </c>
      <c r="C272" s="2"/>
      <c r="D272" s="26">
        <f>D263*I237*D245</f>
        <v>510000000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25</v>
      </c>
      <c r="C273" s="2"/>
      <c r="D273" s="26">
        <f>D264*I238*D246</f>
        <v>204000000</v>
      </c>
      <c r="E273" s="26">
        <f>E264*E246*I238</f>
        <v>56100000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92" t="s">
        <v>43</v>
      </c>
      <c r="C274" s="2"/>
      <c r="D274" s="70">
        <f>D265*D247*I239</f>
        <v>238000000</v>
      </c>
      <c r="E274" s="70">
        <f>E265*E247*J239</f>
        <v>0</v>
      </c>
      <c r="F274" s="70">
        <f>F265*F247*D247</f>
        <v>0</v>
      </c>
      <c r="G274" s="70">
        <f>G265*G247*E247</f>
        <v>0</v>
      </c>
      <c r="H274" s="70">
        <f>H265*H247*F247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144" t="s">
        <v>51</v>
      </c>
      <c r="C275" s="3"/>
      <c r="D275" s="145">
        <f>SUM(D269:D274)</f>
        <v>2153333333.333333</v>
      </c>
      <c r="E275" s="101">
        <f>SUM(E269:E274)</f>
        <v>56100000</v>
      </c>
      <c r="F275" s="101">
        <f>SUM(F269:F274)</f>
        <v>88400000</v>
      </c>
      <c r="G275" s="101">
        <f>SUM(G269:G274)</f>
        <v>110500000</v>
      </c>
      <c r="H275" s="146">
        <f>SUM(H269:H273)</f>
        <v>198333333.33333331</v>
      </c>
      <c r="I275" s="147">
        <f>SUM(D275:H275)</f>
        <v>2606666666.6666665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I276" s="56" t="s">
        <v>52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G277"/>
      <c r="H277"/>
      <c r="I277"/>
    </row>
    <row r="278" spans="2:15">
      <c r="B278" s="13" t="s">
        <v>50</v>
      </c>
    </row>
    <row r="279" spans="2:15" ht="13.5" thickBot="1">
      <c r="D279" s="98" t="s">
        <v>9</v>
      </c>
      <c r="E279" s="98" t="s">
        <v>10</v>
      </c>
      <c r="F279" s="98" t="s">
        <v>11</v>
      </c>
      <c r="G279" s="98" t="s">
        <v>12</v>
      </c>
      <c r="H279" s="98" t="s">
        <v>13</v>
      </c>
    </row>
    <row r="280" spans="2:15">
      <c r="B280" s="90" t="s">
        <v>21</v>
      </c>
      <c r="C280" s="76"/>
      <c r="D280" s="26">
        <f t="shared" ref="D280:D285" si="44">E234*D242</f>
        <v>600000000</v>
      </c>
      <c r="E280" s="99">
        <f>$E$234*E242</f>
        <v>0</v>
      </c>
      <c r="F280" s="99">
        <f t="shared" ref="F280:H285" si="45">$E234*F242</f>
        <v>0</v>
      </c>
      <c r="G280" s="99">
        <f t="shared" si="45"/>
        <v>150000000</v>
      </c>
      <c r="H280" s="99">
        <f t="shared" si="45"/>
        <v>0</v>
      </c>
    </row>
    <row r="281" spans="2:15">
      <c r="B281" s="91" t="s">
        <v>22</v>
      </c>
      <c r="C281" s="23"/>
      <c r="D281" s="26">
        <f t="shared" si="44"/>
        <v>1000000000</v>
      </c>
      <c r="E281" s="99">
        <f>E235*E243</f>
        <v>0</v>
      </c>
      <c r="F281" s="99">
        <f t="shared" si="45"/>
        <v>0</v>
      </c>
      <c r="G281" s="99">
        <f t="shared" si="45"/>
        <v>0</v>
      </c>
      <c r="H281" s="99">
        <f t="shared" si="45"/>
        <v>250000000</v>
      </c>
    </row>
    <row r="282" spans="2:15">
      <c r="B282" s="91" t="s">
        <v>23</v>
      </c>
      <c r="C282" s="23"/>
      <c r="D282" s="26">
        <f t="shared" si="44"/>
        <v>520000000</v>
      </c>
      <c r="E282" s="99">
        <f>E236*E244</f>
        <v>0</v>
      </c>
      <c r="F282" s="99">
        <f t="shared" si="45"/>
        <v>130000000</v>
      </c>
      <c r="G282" s="99">
        <f t="shared" si="45"/>
        <v>0</v>
      </c>
      <c r="H282" s="99">
        <f t="shared" si="45"/>
        <v>0</v>
      </c>
    </row>
    <row r="283" spans="2:15">
      <c r="B283" s="91" t="s">
        <v>24</v>
      </c>
      <c r="C283" s="23"/>
      <c r="D283" s="26">
        <f t="shared" si="44"/>
        <v>900000000</v>
      </c>
      <c r="E283" s="99">
        <f>E237*E245</f>
        <v>0</v>
      </c>
      <c r="F283" s="99">
        <f t="shared" si="45"/>
        <v>0</v>
      </c>
      <c r="G283" s="99">
        <f t="shared" si="45"/>
        <v>0</v>
      </c>
      <c r="H283" s="99">
        <f t="shared" si="45"/>
        <v>0</v>
      </c>
    </row>
    <row r="284" spans="2:15">
      <c r="B284" s="91" t="s">
        <v>25</v>
      </c>
      <c r="C284" s="23"/>
      <c r="D284" s="26">
        <f t="shared" si="44"/>
        <v>360000000</v>
      </c>
      <c r="E284" s="99">
        <f>E238*E246</f>
        <v>90000000</v>
      </c>
      <c r="F284" s="99">
        <f t="shared" si="45"/>
        <v>0</v>
      </c>
      <c r="G284" s="99">
        <f t="shared" si="45"/>
        <v>0</v>
      </c>
      <c r="H284" s="99">
        <f t="shared" si="45"/>
        <v>0</v>
      </c>
    </row>
    <row r="285" spans="2:15" ht="13.5" thickBot="1">
      <c r="B285" s="97" t="s">
        <v>43</v>
      </c>
      <c r="C285" s="23"/>
      <c r="D285" s="26">
        <f t="shared" si="44"/>
        <v>350000000</v>
      </c>
      <c r="E285" s="99">
        <f>E239*E247</f>
        <v>0</v>
      </c>
      <c r="F285" s="99">
        <f t="shared" si="45"/>
        <v>0</v>
      </c>
      <c r="G285" s="99">
        <f t="shared" si="45"/>
        <v>0</v>
      </c>
      <c r="H285" s="99">
        <f t="shared" si="45"/>
        <v>0</v>
      </c>
    </row>
    <row r="286" spans="2:15" ht="13.5" thickBot="1">
      <c r="C286" s="100" t="s">
        <v>51</v>
      </c>
      <c r="D286" s="148">
        <f>SUM(D280:D285)</f>
        <v>3730000000</v>
      </c>
      <c r="E286" s="101">
        <f t="shared" ref="E286:H286" si="46">SUM(E280:E285)</f>
        <v>90000000</v>
      </c>
      <c r="F286" s="101">
        <f t="shared" si="46"/>
        <v>130000000</v>
      </c>
      <c r="G286" s="101">
        <f t="shared" si="46"/>
        <v>150000000</v>
      </c>
      <c r="H286" s="101">
        <f t="shared" si="46"/>
        <v>250000000</v>
      </c>
    </row>
    <row r="287" spans="2:15">
      <c r="D287" s="56" t="s">
        <v>48</v>
      </c>
    </row>
    <row r="289" spans="2:9">
      <c r="B289" s="13" t="s">
        <v>143</v>
      </c>
    </row>
    <row r="290" spans="2:9" ht="13.5" thickBot="1">
      <c r="D290" s="98" t="s">
        <v>9</v>
      </c>
      <c r="E290" s="98" t="s">
        <v>10</v>
      </c>
      <c r="F290" s="98" t="s">
        <v>11</v>
      </c>
      <c r="G290" s="98" t="s">
        <v>12</v>
      </c>
      <c r="H290" s="98" t="s">
        <v>13</v>
      </c>
    </row>
    <row r="291" spans="2:9">
      <c r="B291" s="90" t="s">
        <v>21</v>
      </c>
      <c r="C291" s="76"/>
      <c r="D291" s="26">
        <f>D280*($H$232/100)</f>
        <v>90000000</v>
      </c>
      <c r="E291" s="26">
        <f t="shared" ref="E291:H291" si="47">E280*($H$232/100)</f>
        <v>0</v>
      </c>
      <c r="F291" s="26">
        <f t="shared" si="47"/>
        <v>0</v>
      </c>
      <c r="G291" s="26">
        <f t="shared" si="47"/>
        <v>22500000</v>
      </c>
      <c r="H291" s="26">
        <f t="shared" si="47"/>
        <v>0</v>
      </c>
    </row>
    <row r="292" spans="2:9">
      <c r="B292" s="91" t="s">
        <v>22</v>
      </c>
      <c r="C292" s="23"/>
      <c r="D292" s="26">
        <f t="shared" ref="D292:H296" si="48">D281*($H$232/100)</f>
        <v>150000000</v>
      </c>
      <c r="E292" s="26">
        <f t="shared" si="48"/>
        <v>0</v>
      </c>
      <c r="F292" s="26">
        <f t="shared" si="48"/>
        <v>0</v>
      </c>
      <c r="G292" s="26">
        <f t="shared" si="48"/>
        <v>0</v>
      </c>
      <c r="H292" s="26">
        <f t="shared" si="48"/>
        <v>37500000</v>
      </c>
    </row>
    <row r="293" spans="2:9">
      <c r="B293" s="91" t="s">
        <v>23</v>
      </c>
      <c r="C293" s="23"/>
      <c r="D293" s="26">
        <f t="shared" si="48"/>
        <v>78000000</v>
      </c>
      <c r="E293" s="26">
        <f t="shared" si="48"/>
        <v>0</v>
      </c>
      <c r="F293" s="26">
        <f t="shared" si="48"/>
        <v>19500000</v>
      </c>
      <c r="G293" s="26">
        <f t="shared" si="48"/>
        <v>0</v>
      </c>
      <c r="H293" s="26">
        <f t="shared" si="48"/>
        <v>0</v>
      </c>
    </row>
    <row r="294" spans="2:9">
      <c r="B294" s="91" t="s">
        <v>24</v>
      </c>
      <c r="C294" s="23"/>
      <c r="D294" s="26">
        <f t="shared" si="48"/>
        <v>135000000</v>
      </c>
      <c r="E294" s="26">
        <f t="shared" si="48"/>
        <v>0</v>
      </c>
      <c r="F294" s="26">
        <f t="shared" si="48"/>
        <v>0</v>
      </c>
      <c r="G294" s="26">
        <f t="shared" si="48"/>
        <v>0</v>
      </c>
      <c r="H294" s="26">
        <f t="shared" si="48"/>
        <v>0</v>
      </c>
    </row>
    <row r="295" spans="2:9">
      <c r="B295" s="91" t="s">
        <v>25</v>
      </c>
      <c r="C295" s="23"/>
      <c r="D295" s="26">
        <f t="shared" si="48"/>
        <v>54000000</v>
      </c>
      <c r="E295" s="26">
        <f t="shared" si="48"/>
        <v>13500000</v>
      </c>
      <c r="F295" s="26">
        <f t="shared" si="48"/>
        <v>0</v>
      </c>
      <c r="G295" s="26">
        <f t="shared" si="48"/>
        <v>0</v>
      </c>
      <c r="H295" s="26">
        <f t="shared" si="48"/>
        <v>0</v>
      </c>
    </row>
    <row r="296" spans="2:9" ht="13.5" thickBot="1">
      <c r="B296" s="97" t="s">
        <v>43</v>
      </c>
      <c r="C296" s="23"/>
      <c r="D296" s="26">
        <f t="shared" si="48"/>
        <v>52500000</v>
      </c>
      <c r="E296" s="26">
        <f t="shared" si="48"/>
        <v>0</v>
      </c>
      <c r="F296" s="26">
        <f t="shared" si="48"/>
        <v>0</v>
      </c>
      <c r="G296" s="26">
        <f t="shared" si="48"/>
        <v>0</v>
      </c>
      <c r="H296" s="26">
        <f t="shared" si="48"/>
        <v>0</v>
      </c>
    </row>
    <row r="297" spans="2:9" ht="13.5" thickBot="1">
      <c r="C297" s="100" t="s">
        <v>51</v>
      </c>
      <c r="D297" s="101">
        <f>SUM(D291:D296)</f>
        <v>559500000</v>
      </c>
      <c r="E297" s="101">
        <f t="shared" ref="E297:H297" si="49">SUM(E291:E296)</f>
        <v>13500000</v>
      </c>
      <c r="F297" s="101">
        <f t="shared" si="49"/>
        <v>19500000</v>
      </c>
      <c r="G297" s="101">
        <f t="shared" si="49"/>
        <v>22500000</v>
      </c>
      <c r="H297" s="149">
        <f t="shared" si="49"/>
        <v>37500000</v>
      </c>
      <c r="I297" s="147">
        <f>SUM(D297:H297)</f>
        <v>652500000</v>
      </c>
    </row>
    <row r="298" spans="2:9">
      <c r="I298" s="13" t="s">
        <v>142</v>
      </c>
    </row>
    <row r="300" spans="2:9" ht="13.5" thickBot="1">
      <c r="B300" s="13" t="s">
        <v>112</v>
      </c>
    </row>
    <row r="301" spans="2:9">
      <c r="B301" s="65" t="s">
        <v>113</v>
      </c>
      <c r="C301" s="76"/>
      <c r="D301" s="14" t="s">
        <v>114</v>
      </c>
    </row>
    <row r="302" spans="2:9">
      <c r="B302" s="67" t="s">
        <v>115</v>
      </c>
      <c r="C302" s="23"/>
      <c r="D302" s="26">
        <f>C68</f>
        <v>11106000000</v>
      </c>
    </row>
    <row r="303" spans="2:9">
      <c r="B303" s="67" t="s">
        <v>116</v>
      </c>
      <c r="C303" s="23"/>
      <c r="D303" s="14">
        <v>30</v>
      </c>
    </row>
    <row r="304" spans="2:9">
      <c r="B304" s="67" t="s">
        <v>117</v>
      </c>
      <c r="C304" s="23"/>
      <c r="D304" s="26">
        <f>SUM(D302/D303)</f>
        <v>370200000</v>
      </c>
    </row>
    <row r="305" spans="2:14" ht="13.5" thickBot="1">
      <c r="B305" s="157" t="s">
        <v>118</v>
      </c>
      <c r="C305" s="139"/>
      <c r="D305" s="14">
        <v>3</v>
      </c>
    </row>
    <row r="307" spans="2:14" ht="13.5" thickBot="1">
      <c r="B307" s="13" t="s">
        <v>15</v>
      </c>
    </row>
    <row r="308" spans="2:14">
      <c r="C308" s="10" t="s">
        <v>119</v>
      </c>
      <c r="D308" s="11" t="s">
        <v>120</v>
      </c>
      <c r="E308" s="11" t="s">
        <v>121</v>
      </c>
      <c r="F308" s="11" t="s">
        <v>122</v>
      </c>
      <c r="G308" s="11" t="s">
        <v>123</v>
      </c>
      <c r="H308" s="11" t="s">
        <v>124</v>
      </c>
      <c r="I308" s="11" t="s">
        <v>125</v>
      </c>
      <c r="J308" s="11" t="s">
        <v>126</v>
      </c>
      <c r="K308" s="11" t="s">
        <v>127</v>
      </c>
      <c r="L308" s="11" t="s">
        <v>128</v>
      </c>
      <c r="M308" s="11" t="s">
        <v>129</v>
      </c>
      <c r="N308" s="12" t="s">
        <v>130</v>
      </c>
    </row>
    <row r="309" spans="2:14">
      <c r="C309" s="26" t="s">
        <v>131</v>
      </c>
      <c r="D309" s="26">
        <f>D304</f>
        <v>370200000</v>
      </c>
      <c r="E309" s="26">
        <f>D304</f>
        <v>370200000</v>
      </c>
      <c r="F309" s="26">
        <f>D304</f>
        <v>370200000</v>
      </c>
      <c r="G309" s="26"/>
      <c r="H309" s="26"/>
      <c r="I309" s="26"/>
      <c r="J309" s="26"/>
      <c r="K309" s="26"/>
      <c r="L309" s="26"/>
      <c r="M309" s="26"/>
      <c r="N309" s="26"/>
    </row>
    <row r="310" spans="2:14">
      <c r="C310" s="26"/>
      <c r="D310" s="26" t="s">
        <v>131</v>
      </c>
      <c r="E310" s="26">
        <f>D304</f>
        <v>370200000</v>
      </c>
      <c r="F310" s="26">
        <f>D304</f>
        <v>370200000</v>
      </c>
      <c r="G310" s="26">
        <f>D304</f>
        <v>370200000</v>
      </c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/>
      <c r="E311" s="26" t="s">
        <v>131</v>
      </c>
      <c r="F311" s="26">
        <f>D304</f>
        <v>370200000</v>
      </c>
      <c r="G311" s="26">
        <f>D304</f>
        <v>370200000</v>
      </c>
      <c r="H311" s="26">
        <f>D304</f>
        <v>370200000</v>
      </c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/>
      <c r="F312" s="26" t="s">
        <v>131</v>
      </c>
      <c r="G312" s="26">
        <f>D304</f>
        <v>370200000</v>
      </c>
      <c r="H312" s="26">
        <f>D304</f>
        <v>370200000</v>
      </c>
      <c r="I312" s="26">
        <f>D304</f>
        <v>370200000</v>
      </c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/>
      <c r="G313" s="26" t="s">
        <v>131</v>
      </c>
      <c r="H313" s="26">
        <f>D304</f>
        <v>370200000</v>
      </c>
      <c r="I313" s="26">
        <f>D304</f>
        <v>370200000</v>
      </c>
      <c r="J313" s="26">
        <f>D304</f>
        <v>370200000</v>
      </c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/>
      <c r="H314" s="26" t="s">
        <v>131</v>
      </c>
      <c r="I314" s="26">
        <f>D304</f>
        <v>370200000</v>
      </c>
      <c r="J314" s="26">
        <f>D304</f>
        <v>370200000</v>
      </c>
      <c r="K314" s="26">
        <f>D304</f>
        <v>370200000</v>
      </c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/>
      <c r="I315" s="26" t="s">
        <v>131</v>
      </c>
      <c r="J315" s="26">
        <f>D304</f>
        <v>370200000</v>
      </c>
      <c r="K315" s="26">
        <f>D304</f>
        <v>370200000</v>
      </c>
      <c r="L315" s="26">
        <f>D304</f>
        <v>370200000</v>
      </c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/>
      <c r="J316" s="26" t="s">
        <v>131</v>
      </c>
      <c r="K316" s="26">
        <f>D304</f>
        <v>370200000</v>
      </c>
      <c r="L316" s="26">
        <f>D304</f>
        <v>370200000</v>
      </c>
      <c r="M316" s="26">
        <f>D304</f>
        <v>370200000</v>
      </c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/>
      <c r="K317" s="26" t="s">
        <v>131</v>
      </c>
      <c r="L317" s="26">
        <f>D304</f>
        <v>370200000</v>
      </c>
      <c r="M317" s="26">
        <f>D304</f>
        <v>370200000</v>
      </c>
      <c r="N317" s="26">
        <f>D304</f>
        <v>370200000</v>
      </c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/>
      <c r="L318" s="26" t="s">
        <v>131</v>
      </c>
      <c r="M318" s="26">
        <f>D304</f>
        <v>370200000</v>
      </c>
      <c r="N318" s="26">
        <f>D304</f>
        <v>370200000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 t="s">
        <v>131</v>
      </c>
      <c r="N319" s="26">
        <f>D304</f>
        <v>370200000</v>
      </c>
    </row>
    <row r="320" spans="2:14" ht="13.5" thickBot="1"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 t="s">
        <v>131</v>
      </c>
    </row>
    <row r="321" spans="2:14" ht="13.5" thickBot="1">
      <c r="C321" s="158">
        <f>SUM(C309:C320)</f>
        <v>0</v>
      </c>
      <c r="D321" s="148">
        <f t="shared" ref="D321:N321" si="50">SUM(D309:D320)</f>
        <v>370200000</v>
      </c>
      <c r="E321" s="148">
        <f t="shared" si="50"/>
        <v>740400000</v>
      </c>
      <c r="F321" s="148">
        <f t="shared" si="50"/>
        <v>1110600000</v>
      </c>
      <c r="G321" s="148">
        <f t="shared" si="50"/>
        <v>1110600000</v>
      </c>
      <c r="H321" s="148">
        <f t="shared" si="50"/>
        <v>1110600000</v>
      </c>
      <c r="I321" s="148">
        <f t="shared" si="50"/>
        <v>1110600000</v>
      </c>
      <c r="J321" s="148">
        <f t="shared" si="50"/>
        <v>1110600000</v>
      </c>
      <c r="K321" s="148">
        <f t="shared" si="50"/>
        <v>1110600000</v>
      </c>
      <c r="L321" s="148">
        <f t="shared" si="50"/>
        <v>1110600000</v>
      </c>
      <c r="M321" s="148">
        <f t="shared" si="50"/>
        <v>1110600000</v>
      </c>
      <c r="N321" s="155">
        <f t="shared" si="50"/>
        <v>1110600000</v>
      </c>
    </row>
    <row r="322" spans="2:14" ht="13.5" thickBot="1"/>
    <row r="323" spans="2:14">
      <c r="B323" s="159" t="s">
        <v>145</v>
      </c>
      <c r="C323" s="106">
        <f>E13</f>
        <v>-2085126823.6499999</v>
      </c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160" t="s">
        <v>144</v>
      </c>
      <c r="C324" s="106">
        <v>12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 ht="13.5" thickBot="1">
      <c r="B325" s="161" t="s">
        <v>146</v>
      </c>
      <c r="C325" s="106">
        <f>C323/C324</f>
        <v>-173760568.63749999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>
      <c r="B327" s="65" t="s">
        <v>132</v>
      </c>
      <c r="C327" s="26">
        <f>C325</f>
        <v>-173760568.63749999</v>
      </c>
      <c r="D327" s="26">
        <f>C325</f>
        <v>-173760568.63749999</v>
      </c>
      <c r="E327" s="26">
        <f>C325</f>
        <v>-173760568.63749999</v>
      </c>
      <c r="F327" s="26">
        <f>C325</f>
        <v>-173760568.63749999</v>
      </c>
      <c r="G327" s="26">
        <f>C325</f>
        <v>-173760568.63749999</v>
      </c>
      <c r="H327" s="26">
        <f>C325</f>
        <v>-173760568.63749999</v>
      </c>
      <c r="I327" s="26">
        <f>C325</f>
        <v>-173760568.63749999</v>
      </c>
      <c r="J327" s="26">
        <f>C325</f>
        <v>-173760568.63749999</v>
      </c>
      <c r="K327" s="26">
        <f>C325</f>
        <v>-173760568.63749999</v>
      </c>
      <c r="L327" s="26">
        <f>C325</f>
        <v>-173760568.63749999</v>
      </c>
      <c r="M327" s="26">
        <f>C325</f>
        <v>-173760568.63749999</v>
      </c>
      <c r="N327" s="26">
        <f>C325</f>
        <v>-173760568.63749999</v>
      </c>
    </row>
    <row r="328" spans="2:14" ht="13.5" thickBot="1">
      <c r="B328" s="157" t="s">
        <v>133</v>
      </c>
      <c r="C328" s="54">
        <f t="shared" ref="C328:N328" si="51">C321+C327</f>
        <v>-173760568.63749999</v>
      </c>
      <c r="D328" s="26">
        <f t="shared" si="51"/>
        <v>196439431.36250001</v>
      </c>
      <c r="E328" s="26">
        <f t="shared" si="51"/>
        <v>566639431.36249995</v>
      </c>
      <c r="F328" s="26">
        <f t="shared" si="51"/>
        <v>936839431.36249995</v>
      </c>
      <c r="G328" s="26">
        <f t="shared" si="51"/>
        <v>936839431.36249995</v>
      </c>
      <c r="H328" s="26">
        <f t="shared" si="51"/>
        <v>936839431.36249995</v>
      </c>
      <c r="I328" s="26">
        <f t="shared" si="51"/>
        <v>936839431.36249995</v>
      </c>
      <c r="J328" s="26">
        <f t="shared" si="51"/>
        <v>936839431.36249995</v>
      </c>
      <c r="K328" s="26">
        <f t="shared" si="51"/>
        <v>936839431.36249995</v>
      </c>
      <c r="L328" s="26">
        <f t="shared" si="51"/>
        <v>936839431.36249995</v>
      </c>
      <c r="M328" s="26">
        <f t="shared" si="51"/>
        <v>936839431.36249995</v>
      </c>
      <c r="N328" s="26">
        <f t="shared" si="51"/>
        <v>936839431.36249995</v>
      </c>
    </row>
    <row r="329" spans="2:14" ht="13.5" thickBot="1"/>
    <row r="330" spans="2:14" ht="13.5" thickBot="1">
      <c r="B330" s="60" t="s">
        <v>112</v>
      </c>
      <c r="C330" s="79"/>
      <c r="D330" s="54">
        <f>MIN(C328:N328)</f>
        <v>-173760568.63749999</v>
      </c>
    </row>
    <row r="333" spans="2:14" ht="13.5" thickBot="1">
      <c r="B333" s="13" t="s">
        <v>149</v>
      </c>
    </row>
    <row r="334" spans="2:14">
      <c r="B334" s="184"/>
      <c r="C334" s="185">
        <v>6.2E-2</v>
      </c>
      <c r="D334" s="185" t="s">
        <v>150</v>
      </c>
      <c r="E334" s="185"/>
      <c r="F334" s="186" t="s">
        <v>151</v>
      </c>
    </row>
    <row r="335" spans="2:14">
      <c r="B335" s="189" t="s">
        <v>152</v>
      </c>
      <c r="C335" s="190" t="s">
        <v>153</v>
      </c>
      <c r="D335" s="190" t="s">
        <v>154</v>
      </c>
      <c r="E335" s="190" t="s">
        <v>155</v>
      </c>
      <c r="F335" s="191" t="s">
        <v>156</v>
      </c>
    </row>
    <row r="336" spans="2:14">
      <c r="B336" s="14">
        <v>0</v>
      </c>
      <c r="C336" s="14"/>
      <c r="D336" s="14"/>
      <c r="E336" s="14"/>
      <c r="F336" s="26">
        <f>D27</f>
        <v>2611000000</v>
      </c>
    </row>
    <row r="337" spans="2:6">
      <c r="B337" s="14">
        <v>1</v>
      </c>
      <c r="C337" s="26">
        <f>F336*$C$334</f>
        <v>161882000</v>
      </c>
      <c r="D337" s="26">
        <f>$C$345</f>
        <v>623218240.45198488</v>
      </c>
      <c r="E337" s="26">
        <f>D337-C337</f>
        <v>461336240.45198488</v>
      </c>
      <c r="F337" s="26">
        <f>F336-E337</f>
        <v>2149663759.5480151</v>
      </c>
    </row>
    <row r="338" spans="2:6">
      <c r="B338" s="14">
        <v>2</v>
      </c>
      <c r="C338" s="26">
        <f t="shared" ref="C338:C341" si="52">F337*$C$334</f>
        <v>133279153.09197694</v>
      </c>
      <c r="D338" s="26">
        <f>$C$345</f>
        <v>623218240.45198488</v>
      </c>
      <c r="E338" s="26">
        <f t="shared" ref="E338:E341" si="53">D338-C338</f>
        <v>489939087.36000794</v>
      </c>
      <c r="F338" s="26">
        <f t="shared" ref="F338:F341" si="54">F337-E338</f>
        <v>1659724672.1880071</v>
      </c>
    </row>
    <row r="339" spans="2:6">
      <c r="B339" s="14">
        <v>3</v>
      </c>
      <c r="C339" s="26">
        <f t="shared" si="52"/>
        <v>102902929.67565644</v>
      </c>
      <c r="D339" s="26">
        <f>$C$345</f>
        <v>623218240.45198488</v>
      </c>
      <c r="E339" s="26">
        <f t="shared" si="53"/>
        <v>520315310.77632844</v>
      </c>
      <c r="F339" s="26">
        <f t="shared" si="54"/>
        <v>1139409361.4116788</v>
      </c>
    </row>
    <row r="340" spans="2:6">
      <c r="B340" s="14">
        <v>4</v>
      </c>
      <c r="C340" s="26">
        <f t="shared" si="52"/>
        <v>70643380.407524079</v>
      </c>
      <c r="D340" s="26">
        <f>$C$345</f>
        <v>623218240.45198488</v>
      </c>
      <c r="E340" s="26">
        <f t="shared" si="53"/>
        <v>552574860.04446077</v>
      </c>
      <c r="F340" s="26">
        <f t="shared" si="54"/>
        <v>586834501.36721802</v>
      </c>
    </row>
    <row r="341" spans="2:6">
      <c r="B341" s="14">
        <v>5</v>
      </c>
      <c r="C341" s="26">
        <f t="shared" si="52"/>
        <v>36383739.08476752</v>
      </c>
      <c r="D341" s="26">
        <f>$C$345</f>
        <v>623218240.45198488</v>
      </c>
      <c r="E341" s="26">
        <f t="shared" si="53"/>
        <v>586834501.3672173</v>
      </c>
      <c r="F341" s="26">
        <f t="shared" si="54"/>
        <v>0</v>
      </c>
    </row>
    <row r="342" spans="2:6" ht="13.5" thickBot="1">
      <c r="B342" s="187" t="s">
        <v>61</v>
      </c>
      <c r="C342" s="192">
        <f>SUM(C337:C341)</f>
        <v>505091202.25992495</v>
      </c>
      <c r="D342" s="192">
        <f>SUM(D337:D341)</f>
        <v>3116091202.2599244</v>
      </c>
      <c r="E342" s="192">
        <f>SUM(E337:E341)</f>
        <v>2610999999.999999</v>
      </c>
      <c r="F342" s="188"/>
    </row>
    <row r="344" spans="2:6" ht="13.5" thickBot="1"/>
    <row r="345" spans="2:6" ht="13.5" thickBot="1">
      <c r="B345" s="88" t="s">
        <v>157</v>
      </c>
      <c r="C345" s="73">
        <f>(D27*C334*((1+C334)^5))/(((1+C334)^5)-1)</f>
        <v>623218240.45198488</v>
      </c>
    </row>
  </sheetData>
  <mergeCells count="31">
    <mergeCell ref="B146:F149"/>
    <mergeCell ref="B137:C137"/>
    <mergeCell ref="D137:F137"/>
    <mergeCell ref="G137:I137"/>
    <mergeCell ref="J137:L137"/>
    <mergeCell ref="M137:O137"/>
    <mergeCell ref="P137:R137"/>
    <mergeCell ref="B128:C128"/>
    <mergeCell ref="D128:F128"/>
    <mergeCell ref="G128:I128"/>
    <mergeCell ref="J128:L128"/>
    <mergeCell ref="M128:O128"/>
    <mergeCell ref="P128:R128"/>
    <mergeCell ref="P119:R119"/>
    <mergeCell ref="B110:C110"/>
    <mergeCell ref="D110:F110"/>
    <mergeCell ref="G110:I110"/>
    <mergeCell ref="J110:L110"/>
    <mergeCell ref="M110:O110"/>
    <mergeCell ref="P110:R110"/>
    <mergeCell ref="B119:C119"/>
    <mergeCell ref="D119:F119"/>
    <mergeCell ref="G119:I119"/>
    <mergeCell ref="J119:L119"/>
    <mergeCell ref="M119:O119"/>
    <mergeCell ref="B102:C102"/>
    <mergeCell ref="B1:H1"/>
    <mergeCell ref="B72:C72"/>
    <mergeCell ref="B79:C79"/>
    <mergeCell ref="B86:C86"/>
    <mergeCell ref="B94:C94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31"/>
  <sheetViews>
    <sheetView topLeftCell="A14" workbookViewId="0">
      <selection activeCell="C31" sqref="C3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8" t="s">
        <v>160</v>
      </c>
      <c r="C1" s="198"/>
      <c r="D1" s="198"/>
      <c r="E1" s="198"/>
      <c r="F1" s="198"/>
      <c r="G1" s="198"/>
      <c r="H1" s="198"/>
    </row>
    <row r="2" spans="2:9" ht="13.5" thickBot="1">
      <c r="B2" s="55"/>
      <c r="C2" s="55"/>
      <c r="D2" s="55"/>
      <c r="E2" s="55"/>
      <c r="F2" s="55"/>
    </row>
    <row r="3" spans="2:9" ht="13.5" thickBot="1">
      <c r="D3" s="4" t="s">
        <v>86</v>
      </c>
      <c r="E3" s="113" t="s">
        <v>87</v>
      </c>
      <c r="F3" s="113" t="s">
        <v>88</v>
      </c>
      <c r="G3" s="113" t="s">
        <v>89</v>
      </c>
      <c r="H3" s="113" t="s">
        <v>90</v>
      </c>
      <c r="I3" s="114" t="s">
        <v>91</v>
      </c>
    </row>
    <row r="4" spans="2:9" ht="13.5" thickBot="1">
      <c r="B4" s="60" t="s">
        <v>92</v>
      </c>
      <c r="C4" s="61"/>
      <c r="D4" s="15"/>
      <c r="E4" s="115">
        <f>C56</f>
        <v>14808000000</v>
      </c>
      <c r="F4" s="115">
        <f t="shared" ref="F4:I4" si="0">D56</f>
        <v>15440580000</v>
      </c>
      <c r="G4" s="115">
        <f t="shared" si="0"/>
        <v>16102378799.999998</v>
      </c>
      <c r="H4" s="115">
        <f t="shared" si="0"/>
        <v>16794832270.499996</v>
      </c>
      <c r="I4" s="115">
        <f t="shared" si="0"/>
        <v>17519450277.329998</v>
      </c>
    </row>
    <row r="5" spans="2:9" ht="13.5" thickBot="1">
      <c r="B5" s="60" t="s">
        <v>93</v>
      </c>
      <c r="C5" s="61"/>
      <c r="D5" s="16"/>
      <c r="E5" s="116">
        <v>0</v>
      </c>
      <c r="F5" s="116">
        <v>0</v>
      </c>
      <c r="G5" s="116">
        <v>0</v>
      </c>
      <c r="H5" s="116">
        <v>0</v>
      </c>
      <c r="I5" s="116">
        <v>0</v>
      </c>
    </row>
    <row r="6" spans="2:9" ht="13.5" thickBot="1">
      <c r="B6" s="162" t="s">
        <v>94</v>
      </c>
      <c r="C6" s="163"/>
      <c r="D6" s="17"/>
      <c r="E6" s="117">
        <f>SUM(E4:E5)</f>
        <v>14808000000</v>
      </c>
      <c r="F6" s="117">
        <f>SUM(F4:F5)</f>
        <v>15440580000</v>
      </c>
      <c r="G6" s="117">
        <f>SUM(G4:G5)</f>
        <v>16102378799.999998</v>
      </c>
      <c r="H6" s="117">
        <f>SUM(H4:H5)</f>
        <v>16794832270.499996</v>
      </c>
      <c r="I6" s="118">
        <f>SUM(I4:I5)</f>
        <v>17519450277.329998</v>
      </c>
    </row>
    <row r="7" spans="2:9" ht="13.5" thickBot="1">
      <c r="B7" s="60" t="s">
        <v>95</v>
      </c>
      <c r="C7" s="61"/>
      <c r="D7" s="169"/>
      <c r="E7" s="170">
        <f>-D216</f>
        <v>-266820000</v>
      </c>
      <c r="F7" s="170">
        <f>-E216</f>
        <v>-273502123.21522999</v>
      </c>
      <c r="G7" s="170">
        <f>-F216</f>
        <v>-281082359.86250663</v>
      </c>
      <c r="H7" s="170">
        <f>-G216</f>
        <v>-289155193.01956642</v>
      </c>
      <c r="I7" s="170">
        <f>-H216</f>
        <v>-329468951.61290324</v>
      </c>
    </row>
    <row r="8" spans="2:9" ht="13.5" thickBot="1">
      <c r="B8" s="60" t="s">
        <v>109</v>
      </c>
      <c r="C8" s="61"/>
      <c r="D8" s="18"/>
      <c r="E8" s="119">
        <f>-D184</f>
        <v>-400976864.72999996</v>
      </c>
      <c r="F8" s="119">
        <f>-E184</f>
        <v>-398196549.50630748</v>
      </c>
      <c r="G8" s="119">
        <f>-F184</f>
        <v>-397562919.79812664</v>
      </c>
      <c r="H8" s="119">
        <f>-G184</f>
        <v>-394007654.48801661</v>
      </c>
      <c r="I8" s="119">
        <f>-H184</f>
        <v>-516469999.04078829</v>
      </c>
    </row>
    <row r="9" spans="2:9" ht="13.5" thickBot="1">
      <c r="B9" s="60" t="s">
        <v>110</v>
      </c>
      <c r="C9" s="61"/>
      <c r="D9" s="19"/>
      <c r="E9" s="120">
        <f>-D169</f>
        <v>-670727458.91999984</v>
      </c>
      <c r="F9" s="120">
        <f t="shared" ref="F9:I9" si="1">-E169</f>
        <v>-624457974.81000006</v>
      </c>
      <c r="G9" s="120">
        <f t="shared" si="1"/>
        <v>-584562273.33000004</v>
      </c>
      <c r="H9" s="120">
        <f t="shared" si="1"/>
        <v>-531107972.76000023</v>
      </c>
      <c r="I9" s="120">
        <f t="shared" si="1"/>
        <v>-948035782.07040036</v>
      </c>
    </row>
    <row r="10" spans="2:9" ht="13.5" thickBot="1">
      <c r="B10" s="60" t="s">
        <v>111</v>
      </c>
      <c r="C10" s="61"/>
      <c r="D10" s="19"/>
      <c r="E10" s="120">
        <f>-D177</f>
        <v>-666360000</v>
      </c>
      <c r="F10" s="120">
        <f t="shared" ref="F10:I10" si="2">-E177</f>
        <v>-694826100</v>
      </c>
      <c r="G10" s="120">
        <f t="shared" si="2"/>
        <v>-724607045.99999988</v>
      </c>
      <c r="H10" s="120">
        <f t="shared" si="2"/>
        <v>-755767452.1724999</v>
      </c>
      <c r="I10" s="120">
        <f t="shared" si="2"/>
        <v>-788375262.47984982</v>
      </c>
    </row>
    <row r="11" spans="2:9" ht="13.5" thickBot="1">
      <c r="B11" s="162" t="s">
        <v>96</v>
      </c>
      <c r="C11" s="163"/>
      <c r="D11" s="20"/>
      <c r="E11" s="121">
        <f>SUM(E8:E10)</f>
        <v>-1738064323.6499999</v>
      </c>
      <c r="F11" s="121">
        <f>SUM(F8:F10)</f>
        <v>-1717480624.3163075</v>
      </c>
      <c r="G11" s="121">
        <f>SUM(G8:G10)</f>
        <v>-1706732239.1281266</v>
      </c>
      <c r="H11" s="121">
        <f>SUM(H8:H10)</f>
        <v>-1680883079.4205167</v>
      </c>
      <c r="I11" s="122">
        <f>SUM(I8:I10)</f>
        <v>-2252881043.5910387</v>
      </c>
    </row>
    <row r="12" spans="2:9" ht="13.5" thickBot="1">
      <c r="B12" s="164" t="s">
        <v>97</v>
      </c>
      <c r="C12" s="165"/>
      <c r="D12" s="166"/>
      <c r="E12" s="167">
        <f>SUM(E6+E11)</f>
        <v>13069935676.35</v>
      </c>
      <c r="F12" s="167">
        <f>SUM(F6+F11)</f>
        <v>13723099375.683693</v>
      </c>
      <c r="G12" s="167">
        <f>SUM(G6+G11)</f>
        <v>14395646560.871872</v>
      </c>
      <c r="H12" s="167">
        <f>SUM(H6+H11)</f>
        <v>15113949191.079479</v>
      </c>
      <c r="I12" s="168">
        <f>SUM(I6+I11)</f>
        <v>15266569233.73896</v>
      </c>
    </row>
    <row r="13" spans="2:9" ht="13.5" thickBot="1">
      <c r="B13" s="60" t="s">
        <v>98</v>
      </c>
      <c r="C13" s="61"/>
      <c r="D13" s="15"/>
      <c r="E13" s="123">
        <f>-D242</f>
        <v>-197483333.33333331</v>
      </c>
      <c r="F13" s="123">
        <f>-E242</f>
        <v>-202583333.33333331</v>
      </c>
      <c r="G13" s="123">
        <f>-F242</f>
        <v>-209949999.99999997</v>
      </c>
      <c r="H13" s="123">
        <f>-G242</f>
        <v>-218449999.99999997</v>
      </c>
      <c r="I13" s="123">
        <f>-H242</f>
        <v>-232616666.66666663</v>
      </c>
    </row>
    <row r="14" spans="2:9" ht="13.5" thickBot="1">
      <c r="B14" s="60" t="s">
        <v>158</v>
      </c>
      <c r="C14" s="66"/>
      <c r="D14" s="21"/>
      <c r="E14" s="126">
        <f>-$C323</f>
        <v>-92504000</v>
      </c>
      <c r="F14" s="126">
        <f>-$C324</f>
        <v>-76159516.052558243</v>
      </c>
      <c r="G14" s="126">
        <f>-$C325</f>
        <v>-58801674.100375116</v>
      </c>
      <c r="H14" s="126">
        <f>-$C326</f>
        <v>-40367645.947156623</v>
      </c>
      <c r="I14" s="126">
        <f>-$C327</f>
        <v>-20790708.048438583</v>
      </c>
    </row>
    <row r="15" spans="2:9" ht="13.5" thickBot="1">
      <c r="B15" s="60" t="s">
        <v>99</v>
      </c>
      <c r="C15" s="66"/>
      <c r="D15" s="16"/>
      <c r="E15" s="124"/>
      <c r="F15" s="124"/>
      <c r="G15" s="124"/>
      <c r="H15" s="124"/>
      <c r="I15" s="125">
        <f>-I261</f>
        <v>-2606666666.6666665</v>
      </c>
    </row>
    <row r="16" spans="2:9" ht="13.5" thickBot="1">
      <c r="B16" s="164" t="s">
        <v>100</v>
      </c>
      <c r="C16" s="171"/>
      <c r="D16" s="172"/>
      <c r="E16" s="173">
        <f>SUM(E12:E15)</f>
        <v>12779948343.016666</v>
      </c>
      <c r="F16" s="173">
        <f>SUM(F12:F15)</f>
        <v>13444356526.2978</v>
      </c>
      <c r="G16" s="173">
        <f>SUM(G12:G15)</f>
        <v>14126894886.771498</v>
      </c>
      <c r="H16" s="173">
        <f>SUM(H12:H15)</f>
        <v>14855131545.132322</v>
      </c>
      <c r="I16" s="174">
        <f>SUM(I12:I15)</f>
        <v>12406495192.357189</v>
      </c>
    </row>
    <row r="17" spans="2:9" ht="13.5" thickBot="1">
      <c r="B17" s="60" t="s">
        <v>101</v>
      </c>
      <c r="C17" s="61"/>
      <c r="D17" s="21"/>
      <c r="E17" s="126">
        <f>-SUM(E16)*0.17</f>
        <v>-2172591218.3128333</v>
      </c>
      <c r="F17" s="126">
        <f>-SUM(F16)*0.17</f>
        <v>-2285540609.4706264</v>
      </c>
      <c r="G17" s="126">
        <f>-SUM(G16)*0.17</f>
        <v>-2401572130.7511549</v>
      </c>
      <c r="H17" s="126">
        <f>-SUM(H16)*0.17</f>
        <v>-2525372362.6724949</v>
      </c>
      <c r="I17" s="127">
        <v>0</v>
      </c>
    </row>
    <row r="18" spans="2:9" ht="13.5" thickBot="1">
      <c r="B18" s="164" t="s">
        <v>102</v>
      </c>
      <c r="C18" s="171"/>
      <c r="D18" s="172"/>
      <c r="E18" s="173">
        <f>SUM(E16:E17)</f>
        <v>10607357124.703833</v>
      </c>
      <c r="F18" s="173">
        <f>SUM(F16:F17)</f>
        <v>11158815916.827173</v>
      </c>
      <c r="G18" s="173">
        <f>SUM(G16:G17)</f>
        <v>11725322756.020344</v>
      </c>
      <c r="H18" s="173">
        <f>SUM(H16:H17)</f>
        <v>12329759182.459827</v>
      </c>
      <c r="I18" s="174">
        <f>SUM(I16:I17)</f>
        <v>12406495192.357189</v>
      </c>
    </row>
    <row r="19" spans="2:9" ht="13.5" thickBot="1">
      <c r="B19" s="60" t="s">
        <v>98</v>
      </c>
      <c r="C19" s="61"/>
      <c r="D19" s="18"/>
      <c r="E19" s="128">
        <f>-SUM(E13)</f>
        <v>197483333.33333331</v>
      </c>
      <c r="F19" s="128">
        <f>-SUM(F13)</f>
        <v>202583333.33333331</v>
      </c>
      <c r="G19" s="128">
        <f>-SUM(G13)</f>
        <v>209949999.99999997</v>
      </c>
      <c r="H19" s="128">
        <f>-SUM(H13)</f>
        <v>218449999.99999997</v>
      </c>
      <c r="I19" s="129">
        <f>-SUM(I13)</f>
        <v>232616666.66666663</v>
      </c>
    </row>
    <row r="20" spans="2:9" ht="13.5" thickBot="1">
      <c r="B20" s="60" t="s">
        <v>159</v>
      </c>
      <c r="C20" s="61"/>
      <c r="D20" s="18"/>
      <c r="E20" s="193">
        <f>-E323</f>
        <v>-263620708.8297056</v>
      </c>
      <c r="F20" s="193">
        <f>-E324</f>
        <v>-279965192.77714735</v>
      </c>
      <c r="G20" s="193">
        <f>-E325</f>
        <v>-297323034.72933048</v>
      </c>
      <c r="H20" s="193">
        <f>-E326</f>
        <v>-315757062.88254899</v>
      </c>
      <c r="I20" s="193">
        <f>-E327</f>
        <v>-335334000.78126699</v>
      </c>
    </row>
    <row r="21" spans="2:9" ht="13.5" thickBot="1">
      <c r="B21" s="60" t="s">
        <v>99</v>
      </c>
      <c r="C21" s="61"/>
      <c r="D21" s="19"/>
      <c r="E21" s="130"/>
      <c r="F21" s="131"/>
      <c r="G21" s="131"/>
      <c r="H21" s="131"/>
      <c r="I21" s="132">
        <f>-SUM(I15)</f>
        <v>2606666666.6666665</v>
      </c>
    </row>
    <row r="22" spans="2:9" ht="13.5" thickBot="1">
      <c r="B22" s="60" t="s">
        <v>103</v>
      </c>
      <c r="C22" s="61"/>
      <c r="D22" s="19"/>
      <c r="E22" s="130"/>
      <c r="F22" s="120">
        <f>-E272</f>
        <v>-90000000</v>
      </c>
      <c r="G22" s="120">
        <f t="shared" ref="G22:I22" si="3">-F272</f>
        <v>-130000000</v>
      </c>
      <c r="H22" s="120">
        <f t="shared" si="3"/>
        <v>-150000000</v>
      </c>
      <c r="I22" s="120">
        <f t="shared" si="3"/>
        <v>-250000000</v>
      </c>
    </row>
    <row r="23" spans="2:9" ht="13.5" thickBot="1">
      <c r="B23" s="60" t="s">
        <v>104</v>
      </c>
      <c r="C23" s="61"/>
      <c r="D23" s="19"/>
      <c r="E23" s="130"/>
      <c r="F23" s="120"/>
      <c r="G23" s="130"/>
      <c r="H23" s="133"/>
      <c r="I23" s="134">
        <f>I283</f>
        <v>652500000</v>
      </c>
    </row>
    <row r="24" spans="2:9" ht="13.5" thickBot="1">
      <c r="B24" s="60" t="s">
        <v>105</v>
      </c>
      <c r="C24" s="61"/>
      <c r="D24" s="5">
        <f>-D272</f>
        <v>-3730000000</v>
      </c>
      <c r="E24" s="130"/>
      <c r="F24" s="130"/>
      <c r="G24" s="130"/>
      <c r="H24" s="130"/>
      <c r="I24" s="135"/>
    </row>
    <row r="25" spans="2:9" ht="13.5" thickBot="1">
      <c r="B25" s="60" t="s">
        <v>106</v>
      </c>
      <c r="C25" s="61"/>
      <c r="D25" s="183">
        <f>-D24*(D28/100)</f>
        <v>1492000000</v>
      </c>
      <c r="E25" s="180"/>
      <c r="F25" s="180"/>
      <c r="G25" s="180"/>
      <c r="H25" s="180"/>
      <c r="I25" s="181"/>
    </row>
    <row r="26" spans="2:9" ht="13.5" thickBot="1">
      <c r="B26" s="60" t="s">
        <v>107</v>
      </c>
      <c r="C26" s="61"/>
      <c r="D26" s="6">
        <f>D316</f>
        <v>-144838693.63749999</v>
      </c>
      <c r="E26" s="136"/>
      <c r="F26" s="136"/>
      <c r="G26" s="136"/>
      <c r="H26" s="136"/>
      <c r="I26" s="137"/>
    </row>
    <row r="27" spans="2:9" ht="13.5" thickBot="1">
      <c r="B27" s="164" t="s">
        <v>108</v>
      </c>
      <c r="C27" s="165"/>
      <c r="D27" s="177">
        <f>SUM(D24:D25)</f>
        <v>-2238000000</v>
      </c>
      <c r="E27" s="178">
        <f>SUM(E18:E26)</f>
        <v>10541219749.20746</v>
      </c>
      <c r="F27" s="178">
        <f>SUM(F18:F26)</f>
        <v>10991434057.38336</v>
      </c>
      <c r="G27" s="178">
        <f>SUM(G18:G26)</f>
        <v>11507949721.291014</v>
      </c>
      <c r="H27" s="178">
        <f>SUM(H18:H26)</f>
        <v>12082452119.577278</v>
      </c>
      <c r="I27" s="179">
        <f>SUM(I18:I26)</f>
        <v>15312944524.909254</v>
      </c>
    </row>
    <row r="28" spans="2:9" ht="13.5" thickBot="1">
      <c r="B28" s="22"/>
      <c r="C28" s="23"/>
      <c r="D28" s="182">
        <v>40</v>
      </c>
      <c r="E28" s="25"/>
      <c r="F28" s="25"/>
      <c r="G28" s="25"/>
      <c r="H28" s="25"/>
      <c r="I28" s="25"/>
    </row>
    <row r="29" spans="2:9" ht="13.5" thickBot="1">
      <c r="B29" s="195" t="s">
        <v>134</v>
      </c>
      <c r="C29" s="106">
        <f>NPV(I29/100,E27:I27)+D27</f>
        <v>40494831305.01796</v>
      </c>
      <c r="D29" s="24"/>
      <c r="H29" s="60" t="s">
        <v>171</v>
      </c>
      <c r="I29" s="61">
        <v>12</v>
      </c>
    </row>
    <row r="30" spans="2:9" ht="13.5" thickBot="1">
      <c r="B30" s="195" t="s">
        <v>135</v>
      </c>
      <c r="C30" s="194">
        <f>IRR(D27:I27,I29/100)</f>
        <v>4.753622360877495</v>
      </c>
      <c r="D30" s="24"/>
      <c r="H30" s="25"/>
      <c r="I30" s="25"/>
    </row>
    <row r="31" spans="2:9" ht="15.75" thickBot="1">
      <c r="B31" s="195" t="s">
        <v>136</v>
      </c>
      <c r="C31" s="106">
        <f>SUM(E27)/-D27</f>
        <v>4.7101071265448882</v>
      </c>
      <c r="D31" t="s">
        <v>9</v>
      </c>
      <c r="E31" s="25"/>
      <c r="F31" s="25"/>
      <c r="G31" s="25"/>
      <c r="H31" s="25"/>
      <c r="I31" s="25"/>
    </row>
    <row r="32" spans="2:9" ht="13.5" thickBot="1">
      <c r="B32" s="195" t="s">
        <v>137</v>
      </c>
      <c r="C32" s="106">
        <f>SUM(E6:I6)/-SUM(E11:I11)</f>
        <v>8.8681700750642314</v>
      </c>
      <c r="D32" s="25"/>
      <c r="E32" s="25"/>
      <c r="F32" s="25"/>
      <c r="G32" s="25"/>
      <c r="H32" s="25"/>
      <c r="I32" s="25"/>
    </row>
    <row r="33" spans="2:9">
      <c r="G33" s="25"/>
      <c r="H33" s="25"/>
      <c r="I33" s="25"/>
    </row>
    <row r="34" spans="2:9" ht="13.5" thickBot="1">
      <c r="D34" s="24"/>
      <c r="E34" s="25"/>
      <c r="F34" s="25"/>
      <c r="G34" s="25"/>
      <c r="H34" s="25"/>
      <c r="I34" s="25"/>
    </row>
    <row r="35" spans="2:9">
      <c r="B35" s="44" t="s">
        <v>1</v>
      </c>
      <c r="C35" s="175" t="s">
        <v>2</v>
      </c>
      <c r="D35" s="175" t="s">
        <v>3</v>
      </c>
      <c r="E35" s="175" t="s">
        <v>4</v>
      </c>
      <c r="F35" s="176" t="s">
        <v>18</v>
      </c>
      <c r="G35" s="25"/>
      <c r="H35" s="25"/>
      <c r="I35" s="25"/>
    </row>
    <row r="36" spans="2:9">
      <c r="B36" s="45" t="s">
        <v>5</v>
      </c>
      <c r="C36" s="31">
        <v>250000</v>
      </c>
      <c r="D36" s="31">
        <v>12</v>
      </c>
      <c r="E36" s="31">
        <v>3.5</v>
      </c>
      <c r="F36" s="32">
        <v>850</v>
      </c>
      <c r="G36" s="25"/>
      <c r="H36" s="25"/>
      <c r="I36" s="25"/>
    </row>
    <row r="37" spans="2:9">
      <c r="B37" s="45" t="s">
        <v>6</v>
      </c>
      <c r="C37" s="31">
        <v>300000</v>
      </c>
      <c r="D37" s="31">
        <v>12</v>
      </c>
      <c r="E37" s="31">
        <v>2.5</v>
      </c>
      <c r="F37" s="32">
        <v>850</v>
      </c>
      <c r="G37" s="25"/>
      <c r="H37" s="25"/>
      <c r="I37" s="25"/>
    </row>
    <row r="38" spans="2:9">
      <c r="B38" s="45" t="s">
        <v>7</v>
      </c>
      <c r="C38" s="31">
        <v>450000</v>
      </c>
      <c r="D38" s="31">
        <v>12</v>
      </c>
      <c r="E38" s="31">
        <v>4.5</v>
      </c>
      <c r="F38" s="32">
        <v>1050</v>
      </c>
      <c r="G38" s="25"/>
      <c r="H38" s="25"/>
      <c r="I38" s="25"/>
    </row>
    <row r="39" spans="2:9" ht="13.5" thickBot="1">
      <c r="B39" s="47" t="s">
        <v>8</v>
      </c>
      <c r="C39" s="33">
        <v>280000</v>
      </c>
      <c r="D39" s="33">
        <v>12</v>
      </c>
      <c r="E39" s="33">
        <v>6</v>
      </c>
      <c r="F39" s="34">
        <v>1050</v>
      </c>
      <c r="G39" s="25"/>
      <c r="H39" s="25"/>
      <c r="I39" s="25"/>
    </row>
    <row r="40" spans="2:9">
      <c r="D40" s="24"/>
      <c r="E40" s="25"/>
      <c r="F40" s="25"/>
      <c r="G40" s="25"/>
      <c r="H40" s="25"/>
      <c r="I40" s="25"/>
    </row>
    <row r="41" spans="2:9">
      <c r="G41" s="28"/>
    </row>
    <row r="42" spans="2:9" ht="13.5" thickBot="1">
      <c r="B42" s="28" t="s">
        <v>17</v>
      </c>
      <c r="C42" s="28"/>
      <c r="D42" s="28"/>
      <c r="E42" s="28"/>
      <c r="F42" s="28"/>
      <c r="G42" s="28"/>
    </row>
    <row r="43" spans="2:9">
      <c r="B43" s="35" t="s">
        <v>0</v>
      </c>
      <c r="C43" s="36" t="s">
        <v>9</v>
      </c>
      <c r="D43" s="36" t="s">
        <v>10</v>
      </c>
      <c r="E43" s="36" t="s">
        <v>11</v>
      </c>
      <c r="F43" s="36" t="s">
        <v>12</v>
      </c>
      <c r="G43" s="37" t="s">
        <v>13</v>
      </c>
    </row>
    <row r="44" spans="2:9">
      <c r="B44" s="38" t="s">
        <v>5</v>
      </c>
      <c r="C44" s="39">
        <f>C36*D36</f>
        <v>3000000</v>
      </c>
      <c r="D44" s="39">
        <f>C44*(1+($E36/100))</f>
        <v>3104999.9999999995</v>
      </c>
      <c r="E44" s="39">
        <f>D44*(1+($E36/100))</f>
        <v>3213674.9999999991</v>
      </c>
      <c r="F44" s="39">
        <f>E44*(1+($E36/100))</f>
        <v>3326153.6249999986</v>
      </c>
      <c r="G44" s="40">
        <f>F44*(1+($E36/100))</f>
        <v>3442569.0018749982</v>
      </c>
    </row>
    <row r="45" spans="2:9">
      <c r="B45" s="38" t="s">
        <v>6</v>
      </c>
      <c r="C45" s="39">
        <f>C37*D37</f>
        <v>3600000</v>
      </c>
      <c r="D45" s="39">
        <f>C45*(1+($E37/100))</f>
        <v>3689999.9999999995</v>
      </c>
      <c r="E45" s="39">
        <f>D45*(1+($E37/100))</f>
        <v>3782249.9999999991</v>
      </c>
      <c r="F45" s="39">
        <f>E45*(1+($E37/100))</f>
        <v>3876806.2499999986</v>
      </c>
      <c r="G45" s="40">
        <f>F45*(1+($E37/100))</f>
        <v>3973726.4062499981</v>
      </c>
    </row>
    <row r="46" spans="2:9">
      <c r="B46" s="38" t="s">
        <v>7</v>
      </c>
      <c r="C46" s="39">
        <f>C38*D38</f>
        <v>5400000</v>
      </c>
      <c r="D46" s="39">
        <f>C46*(1+($E38/100))</f>
        <v>5643000</v>
      </c>
      <c r="E46" s="39">
        <f>D46*(1+($E38/100))</f>
        <v>5896935</v>
      </c>
      <c r="F46" s="39">
        <f>E46*(1+($E38/100))</f>
        <v>6162297.0749999993</v>
      </c>
      <c r="G46" s="40">
        <f>F46*(1+($E38/100))</f>
        <v>6439600.4433749989</v>
      </c>
    </row>
    <row r="47" spans="2:9">
      <c r="B47" s="38" t="s">
        <v>8</v>
      </c>
      <c r="C47" s="39">
        <f>C39*D39</f>
        <v>3360000</v>
      </c>
      <c r="D47" s="39">
        <f>C47*(1+($E39/100))</f>
        <v>3561600</v>
      </c>
      <c r="E47" s="39">
        <f>D47*(1+($E39/100))</f>
        <v>3775296</v>
      </c>
      <c r="F47" s="39">
        <f>E47*(1+($E39/100))</f>
        <v>4001813.7600000002</v>
      </c>
      <c r="G47" s="40">
        <f>F47*(1+($E39/100))</f>
        <v>4241922.5856000008</v>
      </c>
    </row>
    <row r="48" spans="2:9" ht="13.5" thickBot="1">
      <c r="B48" s="41" t="s">
        <v>14</v>
      </c>
      <c r="C48" s="42">
        <f>SUM(C44:C47)</f>
        <v>15360000</v>
      </c>
      <c r="D48" s="42">
        <f t="shared" ref="D48:F48" si="4">SUM(D44:D47)</f>
        <v>15999600</v>
      </c>
      <c r="E48" s="42">
        <f t="shared" si="4"/>
        <v>16668155.999999998</v>
      </c>
      <c r="F48" s="42">
        <f t="shared" si="4"/>
        <v>17367070.709999997</v>
      </c>
      <c r="G48" s="43">
        <f>SUM(G44:G47)</f>
        <v>18097818.437099997</v>
      </c>
    </row>
    <row r="49" spans="2:8">
      <c r="B49" s="28"/>
      <c r="C49" s="28"/>
      <c r="D49" s="28"/>
      <c r="E49" s="28"/>
      <c r="F49" s="28"/>
      <c r="G49" s="28"/>
    </row>
    <row r="50" spans="2:8" ht="13.5" thickBot="1">
      <c r="B50" s="28" t="s">
        <v>19</v>
      </c>
      <c r="C50" s="28"/>
      <c r="D50" s="28"/>
      <c r="E50" s="28"/>
      <c r="F50" s="28"/>
      <c r="G50" s="28"/>
    </row>
    <row r="51" spans="2:8">
      <c r="B51" s="44" t="s">
        <v>15</v>
      </c>
      <c r="C51" s="29" t="s">
        <v>9</v>
      </c>
      <c r="D51" s="29" t="s">
        <v>10</v>
      </c>
      <c r="E51" s="29" t="s">
        <v>11</v>
      </c>
      <c r="F51" s="29" t="s">
        <v>12</v>
      </c>
      <c r="G51" s="30" t="s">
        <v>13</v>
      </c>
    </row>
    <row r="52" spans="2:8">
      <c r="B52" s="45" t="s">
        <v>5</v>
      </c>
      <c r="C52" s="26">
        <f>C44*$F36</f>
        <v>2550000000</v>
      </c>
      <c r="D52" s="26">
        <f>D44*$F36</f>
        <v>2639249999.9999995</v>
      </c>
      <c r="E52" s="26">
        <f>E44*$F36</f>
        <v>2731623749.999999</v>
      </c>
      <c r="F52" s="26">
        <f>F44*$F36</f>
        <v>2827230581.249999</v>
      </c>
      <c r="G52" s="46">
        <f>G44*$F36</f>
        <v>2926183651.5937486</v>
      </c>
    </row>
    <row r="53" spans="2:8">
      <c r="B53" s="45" t="s">
        <v>6</v>
      </c>
      <c r="C53" s="26">
        <f>C45*$F37</f>
        <v>3060000000</v>
      </c>
      <c r="D53" s="26">
        <f>D45*$F37</f>
        <v>3136499999.9999995</v>
      </c>
      <c r="E53" s="26">
        <f>E45*$F37</f>
        <v>3214912499.999999</v>
      </c>
      <c r="F53" s="26">
        <f>F45*$F37</f>
        <v>3295285312.499999</v>
      </c>
      <c r="G53" s="46">
        <f>G45*$F37</f>
        <v>3377667445.3124986</v>
      </c>
    </row>
    <row r="54" spans="2:8">
      <c r="B54" s="45" t="s">
        <v>7</v>
      </c>
      <c r="C54" s="26">
        <f>C46*$F38</f>
        <v>5670000000</v>
      </c>
      <c r="D54" s="26">
        <f>D46*$F38</f>
        <v>5925150000</v>
      </c>
      <c r="E54" s="26">
        <f>E46*$F38</f>
        <v>6191781750</v>
      </c>
      <c r="F54" s="26">
        <f>F46*$F38</f>
        <v>6470411928.749999</v>
      </c>
      <c r="G54" s="46">
        <f>G46*$F38</f>
        <v>6761580465.5437489</v>
      </c>
    </row>
    <row r="55" spans="2:8">
      <c r="B55" s="45" t="s">
        <v>8</v>
      </c>
      <c r="C55" s="26">
        <f>C47*$F39</f>
        <v>3528000000</v>
      </c>
      <c r="D55" s="26">
        <f>D47*$F39</f>
        <v>3739680000</v>
      </c>
      <c r="E55" s="26">
        <f>E47*$F39</f>
        <v>3964060800</v>
      </c>
      <c r="F55" s="26">
        <f>F47*$F39</f>
        <v>4201904448.0000005</v>
      </c>
      <c r="G55" s="46">
        <f>G47*$F39</f>
        <v>4454018714.8800011</v>
      </c>
    </row>
    <row r="56" spans="2:8" ht="13.5" thickBot="1">
      <c r="B56" s="47" t="s">
        <v>16</v>
      </c>
      <c r="C56" s="48">
        <f>SUM(C52:C55)</f>
        <v>14808000000</v>
      </c>
      <c r="D56" s="48">
        <f t="shared" ref="D56:G56" si="5">SUM(D52:D55)</f>
        <v>15440580000</v>
      </c>
      <c r="E56" s="48">
        <f t="shared" si="5"/>
        <v>16102378799.999998</v>
      </c>
      <c r="F56" s="48">
        <f t="shared" si="5"/>
        <v>16794832270.499996</v>
      </c>
      <c r="G56" s="49">
        <f t="shared" si="5"/>
        <v>17519450277.329998</v>
      </c>
    </row>
    <row r="58" spans="2:8">
      <c r="B58" s="50" t="s">
        <v>20</v>
      </c>
    </row>
    <row r="59" spans="2:8" ht="13.5" thickBot="1"/>
    <row r="60" spans="2:8" ht="13.5" thickBot="1">
      <c r="B60" s="206" t="s">
        <v>21</v>
      </c>
      <c r="C60" s="207"/>
    </row>
    <row r="61" spans="2:8">
      <c r="B61" s="51" t="s">
        <v>26</v>
      </c>
      <c r="C61" s="51" t="s">
        <v>27</v>
      </c>
      <c r="D61" s="14" t="s">
        <v>28</v>
      </c>
      <c r="E61" s="14" t="s">
        <v>29</v>
      </c>
      <c r="F61" s="14" t="s">
        <v>30</v>
      </c>
      <c r="G61" s="14" t="s">
        <v>31</v>
      </c>
      <c r="H61" s="52" t="s">
        <v>32</v>
      </c>
    </row>
    <row r="62" spans="2:8">
      <c r="B62" s="53" t="s">
        <v>5</v>
      </c>
      <c r="C62" s="26">
        <v>3800000</v>
      </c>
      <c r="D62" s="26">
        <v>85</v>
      </c>
      <c r="E62" s="26">
        <f>C62*(D62/100)</f>
        <v>3230000</v>
      </c>
      <c r="F62" s="26">
        <f>E62-(E62*0.035)</f>
        <v>3116950</v>
      </c>
      <c r="G62" s="26">
        <f>F62-(F62*0.021)</f>
        <v>3051494.05</v>
      </c>
      <c r="H62" s="54">
        <f>G62</f>
        <v>3051494.05</v>
      </c>
    </row>
    <row r="63" spans="2:8">
      <c r="B63" s="53" t="s">
        <v>6</v>
      </c>
      <c r="C63" s="26">
        <v>3800000</v>
      </c>
      <c r="D63" s="26">
        <v>87</v>
      </c>
      <c r="E63" s="26">
        <f t="shared" ref="E63:E65" si="6">C63*(D63/100)</f>
        <v>3306000</v>
      </c>
      <c r="F63" s="26">
        <f t="shared" ref="F63:F65" si="7">E63-(E63*0.035)</f>
        <v>3190290</v>
      </c>
      <c r="G63" s="26">
        <f t="shared" ref="G63:G65" si="8">F63-(F63*0.021)</f>
        <v>3123293.91</v>
      </c>
      <c r="H63" s="54">
        <f t="shared" ref="H63:H65" si="9">G63</f>
        <v>3123293.91</v>
      </c>
    </row>
    <row r="64" spans="2:8">
      <c r="B64" s="53" t="s">
        <v>7</v>
      </c>
      <c r="C64" s="26">
        <v>3800000</v>
      </c>
      <c r="D64" s="26">
        <v>83</v>
      </c>
      <c r="E64" s="26">
        <f t="shared" si="6"/>
        <v>3154000</v>
      </c>
      <c r="F64" s="26">
        <f t="shared" si="7"/>
        <v>3043610</v>
      </c>
      <c r="G64" s="26">
        <f t="shared" si="8"/>
        <v>2979694.19</v>
      </c>
      <c r="H64" s="54">
        <f t="shared" si="9"/>
        <v>2979694.19</v>
      </c>
    </row>
    <row r="65" spans="2:8">
      <c r="B65" s="53" t="s">
        <v>8</v>
      </c>
      <c r="C65" s="26">
        <v>3800000</v>
      </c>
      <c r="D65" s="26">
        <v>89</v>
      </c>
      <c r="E65" s="26">
        <f t="shared" si="6"/>
        <v>3382000</v>
      </c>
      <c r="F65" s="26">
        <f t="shared" si="7"/>
        <v>3263630</v>
      </c>
      <c r="G65" s="26">
        <f t="shared" si="8"/>
        <v>3195093.77</v>
      </c>
      <c r="H65" s="54">
        <f t="shared" si="9"/>
        <v>3195093.77</v>
      </c>
    </row>
    <row r="66" spans="2:8" ht="13.5" thickBot="1">
      <c r="B66" s="23"/>
      <c r="C66" s="55"/>
      <c r="H66" s="56"/>
    </row>
    <row r="67" spans="2:8" ht="13.5" thickBot="1">
      <c r="B67" s="206" t="s">
        <v>22</v>
      </c>
      <c r="C67" s="207"/>
      <c r="H67" s="56"/>
    </row>
    <row r="68" spans="2:8">
      <c r="B68" s="51" t="s">
        <v>26</v>
      </c>
      <c r="C68" s="51" t="s">
        <v>27</v>
      </c>
      <c r="D68" s="14" t="s">
        <v>28</v>
      </c>
      <c r="E68" s="14" t="s">
        <v>29</v>
      </c>
      <c r="F68" s="14" t="s">
        <v>30</v>
      </c>
      <c r="G68" s="14" t="s">
        <v>31</v>
      </c>
      <c r="H68" s="52" t="s">
        <v>32</v>
      </c>
    </row>
    <row r="69" spans="2:8">
      <c r="B69" s="53" t="s">
        <v>5</v>
      </c>
      <c r="C69" s="26">
        <v>3950000</v>
      </c>
      <c r="D69" s="26">
        <v>85</v>
      </c>
      <c r="E69" s="26">
        <f>C69*(D69/100)</f>
        <v>3357500</v>
      </c>
      <c r="F69" s="26">
        <f>E69-(E69*0.035)</f>
        <v>3239987.5</v>
      </c>
      <c r="G69" s="26">
        <f>F69-(F69*0.021)</f>
        <v>3171947.7625000002</v>
      </c>
      <c r="H69" s="54">
        <f>G69</f>
        <v>3171947.7625000002</v>
      </c>
    </row>
    <row r="70" spans="2:8">
      <c r="B70" s="53" t="s">
        <v>6</v>
      </c>
      <c r="C70" s="26">
        <v>3950000</v>
      </c>
      <c r="D70" s="26">
        <v>87</v>
      </c>
      <c r="E70" s="26">
        <f t="shared" ref="E70:E72" si="10">C70*(D70/100)</f>
        <v>3436500</v>
      </c>
      <c r="F70" s="26">
        <f t="shared" ref="F70:F72" si="11">E70-(E70*0.035)</f>
        <v>3316222.5</v>
      </c>
      <c r="G70" s="26">
        <f t="shared" ref="G70:G72" si="12">F70-(F70*0.021)</f>
        <v>3246581.8275000001</v>
      </c>
      <c r="H70" s="54">
        <f t="shared" ref="H70:H72" si="13">G70</f>
        <v>3246581.8275000001</v>
      </c>
    </row>
    <row r="71" spans="2:8">
      <c r="B71" s="53" t="s">
        <v>7</v>
      </c>
      <c r="C71" s="26">
        <v>3950000</v>
      </c>
      <c r="D71" s="26">
        <v>83</v>
      </c>
      <c r="E71" s="26">
        <f t="shared" si="10"/>
        <v>3278500</v>
      </c>
      <c r="F71" s="26">
        <f t="shared" si="11"/>
        <v>3163752.5</v>
      </c>
      <c r="G71" s="26">
        <f t="shared" si="12"/>
        <v>3097313.6974999998</v>
      </c>
      <c r="H71" s="54">
        <f t="shared" si="13"/>
        <v>3097313.6974999998</v>
      </c>
    </row>
    <row r="72" spans="2:8">
      <c r="B72" s="53" t="s">
        <v>8</v>
      </c>
      <c r="C72" s="26">
        <v>3950000</v>
      </c>
      <c r="D72" s="26">
        <v>89</v>
      </c>
      <c r="E72" s="26">
        <f t="shared" si="10"/>
        <v>3515500</v>
      </c>
      <c r="F72" s="26">
        <f t="shared" si="11"/>
        <v>3392457.5</v>
      </c>
      <c r="G72" s="26">
        <f t="shared" si="12"/>
        <v>3321215.8925000001</v>
      </c>
      <c r="H72" s="54">
        <f t="shared" si="13"/>
        <v>3321215.8925000001</v>
      </c>
    </row>
    <row r="73" spans="2:8" ht="13.5" thickBot="1">
      <c r="B73" s="57"/>
      <c r="C73" s="58"/>
      <c r="D73" s="58"/>
      <c r="E73" s="58"/>
      <c r="F73" s="58"/>
      <c r="G73" s="58"/>
      <c r="H73" s="59"/>
    </row>
    <row r="74" spans="2:8" ht="13.5" thickBot="1">
      <c r="B74" s="206" t="s">
        <v>23</v>
      </c>
      <c r="C74" s="207"/>
      <c r="H74" s="56"/>
    </row>
    <row r="75" spans="2:8">
      <c r="B75" s="51" t="s">
        <v>26</v>
      </c>
      <c r="C75" s="51" t="s">
        <v>27</v>
      </c>
      <c r="D75" s="14" t="s">
        <v>28</v>
      </c>
      <c r="E75" s="14" t="s">
        <v>29</v>
      </c>
      <c r="F75" s="14" t="s">
        <v>30</v>
      </c>
      <c r="G75" s="14" t="s">
        <v>31</v>
      </c>
      <c r="H75" s="52" t="s">
        <v>32</v>
      </c>
    </row>
    <row r="76" spans="2:8">
      <c r="B76" s="53" t="s">
        <v>5</v>
      </c>
      <c r="C76" s="26">
        <v>3600000</v>
      </c>
      <c r="D76" s="26">
        <v>85</v>
      </c>
      <c r="E76" s="26">
        <f>C76*(D76/100)</f>
        <v>3060000</v>
      </c>
      <c r="F76" s="26">
        <f>E76-(E76*0.035)</f>
        <v>2952900</v>
      </c>
      <c r="G76" s="26">
        <f>F76-(F76*0.021)</f>
        <v>2890889.1</v>
      </c>
      <c r="H76" s="54">
        <f>G76</f>
        <v>2890889.1</v>
      </c>
    </row>
    <row r="77" spans="2:8">
      <c r="B77" s="53" t="s">
        <v>6</v>
      </c>
      <c r="C77" s="26">
        <v>3600000</v>
      </c>
      <c r="D77" s="26">
        <v>87</v>
      </c>
      <c r="E77" s="26">
        <f t="shared" ref="E77:E79" si="14">C77*(D77/100)</f>
        <v>3132000</v>
      </c>
      <c r="F77" s="26">
        <f t="shared" ref="F77:F79" si="15">E77-(E77*0.035)</f>
        <v>3022380</v>
      </c>
      <c r="G77" s="26">
        <f t="shared" ref="G77:G79" si="16">F77-(F77*0.021)</f>
        <v>2958910.02</v>
      </c>
      <c r="H77" s="54">
        <f t="shared" ref="H77:H79" si="17">G77</f>
        <v>2958910.02</v>
      </c>
    </row>
    <row r="78" spans="2:8">
      <c r="B78" s="53" t="s">
        <v>7</v>
      </c>
      <c r="C78" s="26">
        <v>3600000</v>
      </c>
      <c r="D78" s="26">
        <v>83</v>
      </c>
      <c r="E78" s="26">
        <f t="shared" si="14"/>
        <v>2988000</v>
      </c>
      <c r="F78" s="26">
        <f t="shared" si="15"/>
        <v>2883420</v>
      </c>
      <c r="G78" s="26">
        <f t="shared" si="16"/>
        <v>2822868.18</v>
      </c>
      <c r="H78" s="54">
        <f t="shared" si="17"/>
        <v>2822868.18</v>
      </c>
    </row>
    <row r="79" spans="2:8">
      <c r="B79" s="53" t="s">
        <v>8</v>
      </c>
      <c r="C79" s="26">
        <v>3600000</v>
      </c>
      <c r="D79" s="26">
        <v>89</v>
      </c>
      <c r="E79" s="26">
        <f t="shared" si="14"/>
        <v>3204000</v>
      </c>
      <c r="F79" s="26">
        <f t="shared" si="15"/>
        <v>3091860</v>
      </c>
      <c r="G79" s="26">
        <f t="shared" si="16"/>
        <v>3026930.94</v>
      </c>
      <c r="H79" s="54">
        <f t="shared" si="17"/>
        <v>3026930.94</v>
      </c>
    </row>
    <row r="80" spans="2:8">
      <c r="H80" s="56"/>
    </row>
    <row r="81" spans="2:8" ht="13.5" thickBot="1">
      <c r="H81" s="56"/>
    </row>
    <row r="82" spans="2:8" ht="13.5" thickBot="1">
      <c r="B82" s="206" t="s">
        <v>24</v>
      </c>
      <c r="C82" s="207"/>
      <c r="H82" s="56"/>
    </row>
    <row r="83" spans="2:8">
      <c r="B83" s="51" t="s">
        <v>26</v>
      </c>
      <c r="C83" s="51" t="s">
        <v>27</v>
      </c>
      <c r="D83" s="14" t="s">
        <v>28</v>
      </c>
      <c r="E83" s="14" t="s">
        <v>29</v>
      </c>
      <c r="F83" s="14" t="s">
        <v>30</v>
      </c>
      <c r="G83" s="14" t="s">
        <v>31</v>
      </c>
      <c r="H83" s="52" t="s">
        <v>32</v>
      </c>
    </row>
    <row r="84" spans="2:8">
      <c r="B84" s="53" t="s">
        <v>5</v>
      </c>
      <c r="C84" s="26">
        <v>3250000</v>
      </c>
      <c r="D84" s="26">
        <v>85</v>
      </c>
      <c r="E84" s="26">
        <f>C84*(D84/100)</f>
        <v>2762500</v>
      </c>
      <c r="F84" s="26">
        <f>E84-(E84*0.035)</f>
        <v>2665812.5</v>
      </c>
      <c r="G84" s="26">
        <f>F84-(F84*0.021)</f>
        <v>2609830.4375</v>
      </c>
      <c r="H84" s="54">
        <f>G84</f>
        <v>2609830.4375</v>
      </c>
    </row>
    <row r="85" spans="2:8">
      <c r="B85" s="53" t="s">
        <v>6</v>
      </c>
      <c r="C85" s="26">
        <v>3250000</v>
      </c>
      <c r="D85" s="26">
        <v>87</v>
      </c>
      <c r="E85" s="26">
        <f t="shared" ref="E85:E87" si="18">C85*(D85/100)</f>
        <v>2827500</v>
      </c>
      <c r="F85" s="26">
        <f t="shared" ref="F85:F87" si="19">E85-(E85*0.035)</f>
        <v>2728537.5</v>
      </c>
      <c r="G85" s="26">
        <f t="shared" ref="G85:G87" si="20">F85-(F85*0.021)</f>
        <v>2671238.2124999999</v>
      </c>
      <c r="H85" s="54">
        <f t="shared" ref="H85:H87" si="21">G85</f>
        <v>2671238.2124999999</v>
      </c>
    </row>
    <row r="86" spans="2:8">
      <c r="B86" s="53" t="s">
        <v>7</v>
      </c>
      <c r="C86" s="26">
        <v>3250000</v>
      </c>
      <c r="D86" s="26">
        <v>83</v>
      </c>
      <c r="E86" s="26">
        <f t="shared" si="18"/>
        <v>2697500</v>
      </c>
      <c r="F86" s="26">
        <f t="shared" si="19"/>
        <v>2603087.5</v>
      </c>
      <c r="G86" s="26">
        <f t="shared" si="20"/>
        <v>2548422.6625000001</v>
      </c>
      <c r="H86" s="54">
        <f t="shared" si="21"/>
        <v>2548422.6625000001</v>
      </c>
    </row>
    <row r="87" spans="2:8">
      <c r="B87" s="53" t="s">
        <v>8</v>
      </c>
      <c r="C87" s="26">
        <v>3250000</v>
      </c>
      <c r="D87" s="26">
        <v>89</v>
      </c>
      <c r="E87" s="26">
        <f t="shared" si="18"/>
        <v>2892500</v>
      </c>
      <c r="F87" s="26">
        <f t="shared" si="19"/>
        <v>2791262.5</v>
      </c>
      <c r="G87" s="26">
        <f t="shared" si="20"/>
        <v>2732645.9874999998</v>
      </c>
      <c r="H87" s="54">
        <f t="shared" si="21"/>
        <v>2732645.9874999998</v>
      </c>
    </row>
    <row r="88" spans="2:8">
      <c r="H88" s="56"/>
    </row>
    <row r="89" spans="2:8" ht="13.5" thickBot="1">
      <c r="H89" s="56"/>
    </row>
    <row r="90" spans="2:8" ht="13.5" thickBot="1">
      <c r="B90" s="206" t="s">
        <v>25</v>
      </c>
      <c r="C90" s="207"/>
      <c r="H90" s="56"/>
    </row>
    <row r="91" spans="2:8">
      <c r="B91" s="51" t="s">
        <v>26</v>
      </c>
      <c r="C91" s="51" t="s">
        <v>27</v>
      </c>
      <c r="D91" s="14" t="s">
        <v>28</v>
      </c>
      <c r="E91" s="14" t="s">
        <v>29</v>
      </c>
      <c r="F91" s="14" t="s">
        <v>30</v>
      </c>
      <c r="G91" s="14" t="s">
        <v>31</v>
      </c>
      <c r="H91" s="52" t="s">
        <v>32</v>
      </c>
    </row>
    <row r="92" spans="2:8">
      <c r="B92" s="53" t="s">
        <v>5</v>
      </c>
      <c r="C92" s="26">
        <v>3450000</v>
      </c>
      <c r="D92" s="26">
        <v>85</v>
      </c>
      <c r="E92" s="26">
        <f>C92*(D92/100)</f>
        <v>2932500</v>
      </c>
      <c r="F92" s="26">
        <f>E92-(E92*0.035)</f>
        <v>2829862.5</v>
      </c>
      <c r="G92" s="26">
        <f>F92-(F92*0.021)</f>
        <v>2770435.3875000002</v>
      </c>
      <c r="H92" s="54">
        <f>G92</f>
        <v>2770435.3875000002</v>
      </c>
    </row>
    <row r="93" spans="2:8">
      <c r="B93" s="53" t="s">
        <v>6</v>
      </c>
      <c r="C93" s="26">
        <v>3450000</v>
      </c>
      <c r="D93" s="26">
        <v>87</v>
      </c>
      <c r="E93" s="26">
        <f t="shared" ref="E93:E95" si="22">C93*(D93/100)</f>
        <v>3001500</v>
      </c>
      <c r="F93" s="26">
        <f t="shared" ref="F93:F95" si="23">E93-(E93*0.035)</f>
        <v>2896447.5</v>
      </c>
      <c r="G93" s="26">
        <f t="shared" ref="G93:G95" si="24">F93-(F93*0.021)</f>
        <v>2835622.1025</v>
      </c>
      <c r="H93" s="54">
        <f t="shared" ref="H93:H95" si="25">G93</f>
        <v>2835622.1025</v>
      </c>
    </row>
    <row r="94" spans="2:8">
      <c r="B94" s="53" t="s">
        <v>7</v>
      </c>
      <c r="C94" s="26">
        <v>3450000</v>
      </c>
      <c r="D94" s="26">
        <v>83</v>
      </c>
      <c r="E94" s="26">
        <f t="shared" si="22"/>
        <v>2863500</v>
      </c>
      <c r="F94" s="26">
        <f t="shared" si="23"/>
        <v>2763277.5</v>
      </c>
      <c r="G94" s="26">
        <f t="shared" si="24"/>
        <v>2705248.6724999999</v>
      </c>
      <c r="H94" s="54">
        <f t="shared" si="25"/>
        <v>2705248.6724999999</v>
      </c>
    </row>
    <row r="95" spans="2:8">
      <c r="B95" s="53" t="s">
        <v>8</v>
      </c>
      <c r="C95" s="26">
        <v>3450000</v>
      </c>
      <c r="D95" s="26">
        <v>89</v>
      </c>
      <c r="E95" s="26">
        <f t="shared" si="22"/>
        <v>3070500</v>
      </c>
      <c r="F95" s="26">
        <f t="shared" si="23"/>
        <v>2963032.5</v>
      </c>
      <c r="G95" s="26">
        <f t="shared" si="24"/>
        <v>2900808.8174999999</v>
      </c>
      <c r="H95" s="54">
        <f t="shared" si="25"/>
        <v>2900808.8174999999</v>
      </c>
    </row>
    <row r="97" spans="2:18" ht="13.5" thickBot="1"/>
    <row r="98" spans="2:18" ht="13.5" thickBot="1">
      <c r="B98" s="204" t="s">
        <v>5</v>
      </c>
      <c r="C98" s="205"/>
      <c r="D98" s="203" t="s">
        <v>9</v>
      </c>
      <c r="E98" s="203"/>
      <c r="F98" s="203"/>
      <c r="G98" s="203" t="s">
        <v>10</v>
      </c>
      <c r="H98" s="203"/>
      <c r="I98" s="203"/>
      <c r="J98" s="199" t="s">
        <v>11</v>
      </c>
      <c r="K98" s="200"/>
      <c r="L98" s="201"/>
      <c r="M98" s="199" t="s">
        <v>12</v>
      </c>
      <c r="N98" s="200"/>
      <c r="O98" s="201"/>
      <c r="P98" s="199" t="s">
        <v>13</v>
      </c>
      <c r="Q98" s="200"/>
      <c r="R98" s="201"/>
    </row>
    <row r="99" spans="2:18" ht="13.5" thickBot="1">
      <c r="B99" s="60" t="s">
        <v>26</v>
      </c>
      <c r="C99" s="61"/>
      <c r="D99" s="62" t="s">
        <v>35</v>
      </c>
      <c r="E99" s="63" t="s">
        <v>33</v>
      </c>
      <c r="F99" s="64" t="s">
        <v>34</v>
      </c>
      <c r="G99" s="63" t="s">
        <v>35</v>
      </c>
      <c r="H99" s="63" t="s">
        <v>33</v>
      </c>
      <c r="I99" s="64" t="s">
        <v>34</v>
      </c>
      <c r="J99" s="63" t="s">
        <v>35</v>
      </c>
      <c r="K99" s="63" t="s">
        <v>33</v>
      </c>
      <c r="L99" s="64" t="s">
        <v>34</v>
      </c>
      <c r="M99" s="63" t="s">
        <v>35</v>
      </c>
      <c r="N99" s="63" t="s">
        <v>33</v>
      </c>
      <c r="O99" s="64" t="s">
        <v>34</v>
      </c>
      <c r="P99" s="63" t="s">
        <v>35</v>
      </c>
      <c r="Q99" s="63" t="s">
        <v>33</v>
      </c>
      <c r="R99" s="64" t="s">
        <v>34</v>
      </c>
    </row>
    <row r="100" spans="2:18">
      <c r="B100" s="65" t="s">
        <v>21</v>
      </c>
      <c r="C100" s="66"/>
      <c r="D100" s="19">
        <v>2</v>
      </c>
      <c r="E100" s="14">
        <v>1</v>
      </c>
      <c r="F100" s="26">
        <f>$H$62*D100*E100</f>
        <v>6102988.0999999996</v>
      </c>
      <c r="G100" s="14">
        <v>2</v>
      </c>
      <c r="H100" s="14">
        <v>1</v>
      </c>
      <c r="I100" s="26">
        <f>$H$62*G100*H100</f>
        <v>6102988.0999999996</v>
      </c>
      <c r="J100" s="14">
        <v>2</v>
      </c>
      <c r="K100" s="14">
        <v>1</v>
      </c>
      <c r="L100" s="26">
        <f>$H$62*J100*K100</f>
        <v>6102988.0999999996</v>
      </c>
      <c r="M100" s="14">
        <v>2</v>
      </c>
      <c r="N100" s="14">
        <v>1</v>
      </c>
      <c r="O100" s="26">
        <f>$H$62*M100*N100</f>
        <v>6102988.0999999996</v>
      </c>
      <c r="P100" s="14">
        <v>2</v>
      </c>
      <c r="Q100" s="14">
        <v>1</v>
      </c>
      <c r="R100" s="26">
        <f>$H$62*P100*Q100</f>
        <v>6102988.0999999996</v>
      </c>
    </row>
    <row r="101" spans="2:18">
      <c r="B101" s="67" t="s">
        <v>22</v>
      </c>
      <c r="C101" s="68"/>
      <c r="D101" s="19">
        <v>2</v>
      </c>
      <c r="E101" s="14">
        <v>1</v>
      </c>
      <c r="F101" s="26">
        <f>$H$69*D101*E101</f>
        <v>6343895.5250000004</v>
      </c>
      <c r="G101" s="14">
        <v>2</v>
      </c>
      <c r="H101" s="14">
        <v>1</v>
      </c>
      <c r="I101" s="26">
        <f>$H$69*G101*H101</f>
        <v>6343895.5250000004</v>
      </c>
      <c r="J101" s="14">
        <v>2</v>
      </c>
      <c r="K101" s="14">
        <v>1</v>
      </c>
      <c r="L101" s="26">
        <f>$H$69*J101*K101</f>
        <v>6343895.5250000004</v>
      </c>
      <c r="M101" s="14">
        <v>2</v>
      </c>
      <c r="N101" s="14">
        <v>1</v>
      </c>
      <c r="O101" s="26">
        <f>$H$69*M101*N101</f>
        <v>6343895.5250000004</v>
      </c>
      <c r="P101" s="14">
        <v>2</v>
      </c>
      <c r="Q101" s="14">
        <v>1</v>
      </c>
      <c r="R101" s="26">
        <f>$H$69*P101*Q101</f>
        <v>6343895.5250000004</v>
      </c>
    </row>
    <row r="102" spans="2:18">
      <c r="B102" s="67" t="s">
        <v>23</v>
      </c>
      <c r="C102" s="68"/>
      <c r="D102" s="19">
        <v>2</v>
      </c>
      <c r="E102" s="14">
        <v>1</v>
      </c>
      <c r="F102" s="26">
        <f>$H$76*D102*E102</f>
        <v>5781778.2000000002</v>
      </c>
      <c r="G102" s="14">
        <v>2</v>
      </c>
      <c r="H102" s="14">
        <v>1</v>
      </c>
      <c r="I102" s="26">
        <f>$H$76*G102*H102</f>
        <v>5781778.2000000002</v>
      </c>
      <c r="J102" s="14">
        <v>2</v>
      </c>
      <c r="K102" s="14">
        <v>1</v>
      </c>
      <c r="L102" s="26">
        <f>$H$76*J102*K102</f>
        <v>5781778.2000000002</v>
      </c>
      <c r="M102" s="14">
        <v>2</v>
      </c>
      <c r="N102" s="14">
        <v>1</v>
      </c>
      <c r="O102" s="26">
        <f>$H$76*M102*N102</f>
        <v>5781778.2000000002</v>
      </c>
      <c r="P102" s="14">
        <v>2</v>
      </c>
      <c r="Q102" s="14">
        <v>1</v>
      </c>
      <c r="R102" s="26">
        <f>$H$76*P102*Q102</f>
        <v>5781778.2000000002</v>
      </c>
    </row>
    <row r="103" spans="2:18">
      <c r="B103" s="67" t="s">
        <v>24</v>
      </c>
      <c r="C103" s="68"/>
      <c r="D103" s="19">
        <v>2</v>
      </c>
      <c r="E103" s="14">
        <v>1</v>
      </c>
      <c r="F103" s="26">
        <f>$H$84*D103*E103</f>
        <v>5219660.875</v>
      </c>
      <c r="G103" s="14">
        <v>2</v>
      </c>
      <c r="H103" s="14">
        <v>1</v>
      </c>
      <c r="I103" s="26">
        <f>$H$84*G103*H103</f>
        <v>5219660.875</v>
      </c>
      <c r="J103" s="14">
        <v>2</v>
      </c>
      <c r="K103" s="14">
        <v>1</v>
      </c>
      <c r="L103" s="26">
        <f>$H$84*J103*K103</f>
        <v>5219660.875</v>
      </c>
      <c r="M103" s="14">
        <v>2</v>
      </c>
      <c r="N103" s="14">
        <v>1</v>
      </c>
      <c r="O103" s="26">
        <f>$H$84*M103*N103</f>
        <v>5219660.875</v>
      </c>
      <c r="P103" s="14">
        <v>2</v>
      </c>
      <c r="Q103" s="14">
        <v>1</v>
      </c>
      <c r="R103" s="26">
        <f>$H$84*P103*Q103</f>
        <v>5219660.875</v>
      </c>
    </row>
    <row r="104" spans="2:18" ht="13.5" thickBot="1">
      <c r="B104" s="67" t="s">
        <v>25</v>
      </c>
      <c r="C104" s="68"/>
      <c r="D104" s="19">
        <v>2</v>
      </c>
      <c r="E104" s="69">
        <v>1</v>
      </c>
      <c r="F104" s="70">
        <f>$H$92*D104*E104</f>
        <v>5540870.7750000004</v>
      </c>
      <c r="G104" s="69">
        <v>2</v>
      </c>
      <c r="H104" s="69">
        <v>1</v>
      </c>
      <c r="I104" s="70">
        <f>$H$92*G104*H104</f>
        <v>5540870.7750000004</v>
      </c>
      <c r="J104" s="69">
        <v>2</v>
      </c>
      <c r="K104" s="69">
        <v>1</v>
      </c>
      <c r="L104" s="70">
        <f>$H$92*J104*K104</f>
        <v>5540870.7750000004</v>
      </c>
      <c r="M104" s="69">
        <v>2</v>
      </c>
      <c r="N104" s="69">
        <v>1</v>
      </c>
      <c r="O104" s="70">
        <f>$H$92*M104*N104</f>
        <v>5540870.7750000004</v>
      </c>
      <c r="P104" s="69">
        <v>2</v>
      </c>
      <c r="Q104" s="69">
        <v>1</v>
      </c>
      <c r="R104" s="70">
        <f>$H$92*P104*Q104</f>
        <v>5540870.7750000004</v>
      </c>
    </row>
    <row r="105" spans="2:18" ht="13.5" thickBot="1">
      <c r="B105" s="60" t="s">
        <v>69</v>
      </c>
      <c r="C105" s="71"/>
      <c r="D105" s="71"/>
      <c r="E105" s="71"/>
      <c r="F105" s="72">
        <f>MIN(F100:F104)</f>
        <v>5219660.875</v>
      </c>
      <c r="G105" s="72"/>
      <c r="H105" s="72"/>
      <c r="I105" s="72">
        <f>MIN(I100:I104)</f>
        <v>5219660.875</v>
      </c>
      <c r="J105" s="72"/>
      <c r="K105" s="72"/>
      <c r="L105" s="72">
        <f>MIN(L100:L104)</f>
        <v>5219660.875</v>
      </c>
      <c r="M105" s="72"/>
      <c r="N105" s="72"/>
      <c r="O105" s="72">
        <f>MIN(O100:O104)</f>
        <v>5219660.875</v>
      </c>
      <c r="P105" s="72"/>
      <c r="Q105" s="72"/>
      <c r="R105" s="73">
        <f>MIN(R100:R104)</f>
        <v>5219660.875</v>
      </c>
    </row>
    <row r="106" spans="2:18" ht="13.5" thickBot="1"/>
    <row r="107" spans="2:18" ht="13.5" thickBot="1">
      <c r="B107" s="204" t="s">
        <v>6</v>
      </c>
      <c r="C107" s="205"/>
      <c r="D107" s="203" t="s">
        <v>9</v>
      </c>
      <c r="E107" s="203"/>
      <c r="F107" s="203"/>
      <c r="G107" s="203" t="s">
        <v>10</v>
      </c>
      <c r="H107" s="203"/>
      <c r="I107" s="203"/>
      <c r="J107" s="199" t="s">
        <v>11</v>
      </c>
      <c r="K107" s="200"/>
      <c r="L107" s="201"/>
      <c r="M107" s="199" t="s">
        <v>12</v>
      </c>
      <c r="N107" s="200"/>
      <c r="O107" s="201"/>
      <c r="P107" s="199" t="s">
        <v>13</v>
      </c>
      <c r="Q107" s="200"/>
      <c r="R107" s="201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$H$63*D109*E109</f>
        <v>6246587.8200000003</v>
      </c>
      <c r="G109" s="19">
        <v>2</v>
      </c>
      <c r="H109" s="14">
        <v>1</v>
      </c>
      <c r="I109" s="26">
        <f>$H$63*G109*H109</f>
        <v>6246587.8200000003</v>
      </c>
      <c r="J109" s="19">
        <v>2</v>
      </c>
      <c r="K109" s="14">
        <v>1</v>
      </c>
      <c r="L109" s="26">
        <f>$H$63*J109*K109</f>
        <v>6246587.8200000003</v>
      </c>
      <c r="M109" s="19">
        <v>2</v>
      </c>
      <c r="N109" s="14">
        <v>1</v>
      </c>
      <c r="O109" s="26">
        <f>$H$63*M109*N109</f>
        <v>6246587.8200000003</v>
      </c>
      <c r="P109" s="19">
        <v>2</v>
      </c>
      <c r="Q109" s="14">
        <v>1</v>
      </c>
      <c r="R109" s="26">
        <f>$H$63*P109*Q109</f>
        <v>6246587.8200000003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$H$70*D110*E110</f>
        <v>6493163.6550000003</v>
      </c>
      <c r="G110" s="19">
        <v>2</v>
      </c>
      <c r="H110" s="14">
        <v>1</v>
      </c>
      <c r="I110" s="26">
        <f>$H$70*G110*H110</f>
        <v>6493163.6550000003</v>
      </c>
      <c r="J110" s="19">
        <v>2</v>
      </c>
      <c r="K110" s="14">
        <v>1</v>
      </c>
      <c r="L110" s="26">
        <f>$H$70*J110*K110</f>
        <v>6493163.6550000003</v>
      </c>
      <c r="M110" s="19">
        <v>2</v>
      </c>
      <c r="N110" s="14">
        <v>1</v>
      </c>
      <c r="O110" s="26">
        <f>$H$70*M110*N110</f>
        <v>6493163.6550000003</v>
      </c>
      <c r="P110" s="19">
        <v>2</v>
      </c>
      <c r="Q110" s="14">
        <v>1</v>
      </c>
      <c r="R110" s="26">
        <f>$H$70*P110*Q110</f>
        <v>6493163.6550000003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$H$77*D111*E111</f>
        <v>5917820.04</v>
      </c>
      <c r="G111" s="19">
        <v>2</v>
      </c>
      <c r="H111" s="14">
        <v>1</v>
      </c>
      <c r="I111" s="26">
        <f>$H$77*G111*H111</f>
        <v>5917820.04</v>
      </c>
      <c r="J111" s="19">
        <v>2</v>
      </c>
      <c r="K111" s="14">
        <v>1</v>
      </c>
      <c r="L111" s="26">
        <f>$H$77*J111*K111</f>
        <v>5917820.04</v>
      </c>
      <c r="M111" s="19">
        <v>2</v>
      </c>
      <c r="N111" s="14">
        <v>1</v>
      </c>
      <c r="O111" s="26">
        <f>$H$77*M111*N111</f>
        <v>5917820.04</v>
      </c>
      <c r="P111" s="19">
        <v>2</v>
      </c>
      <c r="Q111" s="14">
        <v>1</v>
      </c>
      <c r="R111" s="26">
        <f>$H$77*P111*Q111</f>
        <v>5917820.04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$H$85*D112*E112</f>
        <v>5342476.4249999998</v>
      </c>
      <c r="G112" s="19">
        <v>2</v>
      </c>
      <c r="H112" s="14">
        <v>1</v>
      </c>
      <c r="I112" s="26">
        <f>$H$85*G112*H112</f>
        <v>5342476.4249999998</v>
      </c>
      <c r="J112" s="19">
        <v>2</v>
      </c>
      <c r="K112" s="14">
        <v>1</v>
      </c>
      <c r="L112" s="26">
        <f>$H$85*J112*K112</f>
        <v>5342476.4249999998</v>
      </c>
      <c r="M112" s="19">
        <v>2</v>
      </c>
      <c r="N112" s="14">
        <v>1</v>
      </c>
      <c r="O112" s="26">
        <f>$H$85*M112*N112</f>
        <v>5342476.4249999998</v>
      </c>
      <c r="P112" s="19">
        <v>2</v>
      </c>
      <c r="Q112" s="14">
        <v>1</v>
      </c>
      <c r="R112" s="26">
        <f>$H$85*P112*Q112</f>
        <v>5342476.4249999998</v>
      </c>
    </row>
    <row r="113" spans="1:18" ht="13.5" thickBot="1">
      <c r="B113" s="67" t="s">
        <v>25</v>
      </c>
      <c r="C113" s="68"/>
      <c r="D113" s="16">
        <v>2</v>
      </c>
      <c r="E113" s="69">
        <v>1</v>
      </c>
      <c r="F113" s="70">
        <f>$H$93*D113*E113</f>
        <v>5671244.2050000001</v>
      </c>
      <c r="G113" s="16">
        <v>2</v>
      </c>
      <c r="H113" s="69">
        <v>1</v>
      </c>
      <c r="I113" s="70">
        <f>$H$93*G113*H113</f>
        <v>5671244.2050000001</v>
      </c>
      <c r="J113" s="16">
        <v>2</v>
      </c>
      <c r="K113" s="69">
        <v>1</v>
      </c>
      <c r="L113" s="70">
        <f>$H$93*J113*K113</f>
        <v>5671244.2050000001</v>
      </c>
      <c r="M113" s="16">
        <v>2</v>
      </c>
      <c r="N113" s="69">
        <v>1</v>
      </c>
      <c r="O113" s="70">
        <f>$H$93*M113*N113</f>
        <v>5671244.2050000001</v>
      </c>
      <c r="P113" s="16">
        <v>2</v>
      </c>
      <c r="Q113" s="69">
        <v>1</v>
      </c>
      <c r="R113" s="70">
        <f>$H$93*P113*Q113</f>
        <v>5671244.2050000001</v>
      </c>
    </row>
    <row r="114" spans="1:18" ht="13.5" thickBot="1">
      <c r="B114" s="60" t="s">
        <v>69</v>
      </c>
      <c r="C114" s="71"/>
      <c r="D114" s="71"/>
      <c r="E114" s="71"/>
      <c r="F114" s="72">
        <f>MIN(F109:F113)</f>
        <v>5342476.4249999998</v>
      </c>
      <c r="G114" s="72"/>
      <c r="H114" s="72"/>
      <c r="I114" s="72">
        <f>MIN(I109:I113)</f>
        <v>5342476.4249999998</v>
      </c>
      <c r="J114" s="72"/>
      <c r="K114" s="72"/>
      <c r="L114" s="72">
        <f>MIN(L109:L113)</f>
        <v>5342476.4249999998</v>
      </c>
      <c r="M114" s="72"/>
      <c r="N114" s="72"/>
      <c r="O114" s="72">
        <f>MIN(O109:O113)</f>
        <v>5342476.4249999998</v>
      </c>
      <c r="P114" s="72"/>
      <c r="Q114" s="72"/>
      <c r="R114" s="73">
        <f>MIN(R109:R113)</f>
        <v>5342476.4249999998</v>
      </c>
    </row>
    <row r="115" spans="1:18" ht="13.5" thickBot="1"/>
    <row r="116" spans="1:18" ht="13.5" thickBot="1">
      <c r="B116" s="204" t="s">
        <v>7</v>
      </c>
      <c r="C116" s="205"/>
      <c r="D116" s="203" t="s">
        <v>9</v>
      </c>
      <c r="E116" s="203"/>
      <c r="F116" s="203"/>
      <c r="G116" s="203" t="s">
        <v>10</v>
      </c>
      <c r="H116" s="203"/>
      <c r="I116" s="203"/>
      <c r="J116" s="199" t="s">
        <v>11</v>
      </c>
      <c r="K116" s="200"/>
      <c r="L116" s="201"/>
      <c r="M116" s="199" t="s">
        <v>12</v>
      </c>
      <c r="N116" s="200"/>
      <c r="O116" s="201"/>
      <c r="P116" s="199" t="s">
        <v>13</v>
      </c>
      <c r="Q116" s="200"/>
      <c r="R116" s="201"/>
    </row>
    <row r="117" spans="1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1:18">
      <c r="B118" s="65" t="s">
        <v>21</v>
      </c>
      <c r="C118" s="66"/>
      <c r="D118" s="19">
        <v>2</v>
      </c>
      <c r="E118" s="14">
        <v>1</v>
      </c>
      <c r="F118" s="26">
        <f>$H$64*D118*E118</f>
        <v>5959388.3799999999</v>
      </c>
      <c r="G118" s="19">
        <v>2</v>
      </c>
      <c r="H118" s="14">
        <f>E118+0</f>
        <v>1</v>
      </c>
      <c r="I118" s="26">
        <f>$H$64*G118*H118</f>
        <v>5959388.3799999999</v>
      </c>
      <c r="J118" s="19">
        <v>2</v>
      </c>
      <c r="K118" s="14">
        <v>1</v>
      </c>
      <c r="L118" s="26">
        <f>$H$64*J118*K118</f>
        <v>5959388.3799999999</v>
      </c>
      <c r="M118" s="19">
        <v>2</v>
      </c>
      <c r="N118" s="14">
        <v>2</v>
      </c>
      <c r="O118" s="26">
        <f>$H$64*M118*N118</f>
        <v>11918776.76</v>
      </c>
      <c r="P118" s="19">
        <v>2</v>
      </c>
      <c r="Q118" s="14">
        <v>2</v>
      </c>
      <c r="R118" s="26">
        <f>$H$64*P118*Q118</f>
        <v>11918776.76</v>
      </c>
    </row>
    <row r="119" spans="1:18">
      <c r="B119" s="67" t="s">
        <v>22</v>
      </c>
      <c r="C119" s="68"/>
      <c r="D119" s="19">
        <v>2</v>
      </c>
      <c r="E119" s="14">
        <v>1</v>
      </c>
      <c r="F119" s="26">
        <f>$H$71*D119*E119</f>
        <v>6194627.3949999996</v>
      </c>
      <c r="G119" s="19">
        <v>2</v>
      </c>
      <c r="H119" s="14">
        <f t="shared" ref="H119:H121" si="26">E119+0</f>
        <v>1</v>
      </c>
      <c r="I119" s="26">
        <f>$H$71*G119*H119</f>
        <v>6194627.3949999996</v>
      </c>
      <c r="J119" s="19">
        <v>2</v>
      </c>
      <c r="K119" s="14">
        <v>1</v>
      </c>
      <c r="L119" s="26">
        <f>$H$71*J119*K119</f>
        <v>6194627.3949999996</v>
      </c>
      <c r="M119" s="19">
        <v>2</v>
      </c>
      <c r="N119" s="14">
        <v>1</v>
      </c>
      <c r="O119" s="26">
        <f>$H$71*M119*N119</f>
        <v>6194627.3949999996</v>
      </c>
      <c r="P119" s="19">
        <v>2</v>
      </c>
      <c r="Q119" s="14">
        <v>2</v>
      </c>
      <c r="R119" s="26">
        <f>$H$71*P119*Q119</f>
        <v>12389254.789999999</v>
      </c>
    </row>
    <row r="120" spans="1:18">
      <c r="B120" s="67" t="s">
        <v>23</v>
      </c>
      <c r="C120" s="68"/>
      <c r="D120" s="19">
        <v>2</v>
      </c>
      <c r="E120" s="14">
        <v>1</v>
      </c>
      <c r="F120" s="26">
        <f>$H$78*D120*E120</f>
        <v>5645736.3600000003</v>
      </c>
      <c r="G120" s="19">
        <v>2</v>
      </c>
      <c r="H120" s="14">
        <f t="shared" si="26"/>
        <v>1</v>
      </c>
      <c r="I120" s="26">
        <f>$H$78*G120*H120</f>
        <v>5645736.3600000003</v>
      </c>
      <c r="J120" s="19">
        <v>2</v>
      </c>
      <c r="K120" s="14">
        <v>2</v>
      </c>
      <c r="L120" s="26">
        <f>$H$78*J120*K120</f>
        <v>11291472.720000001</v>
      </c>
      <c r="M120" s="19">
        <v>2</v>
      </c>
      <c r="N120" s="14">
        <v>2</v>
      </c>
      <c r="O120" s="26">
        <f>$H$78*M120*N120</f>
        <v>11291472.720000001</v>
      </c>
      <c r="P120" s="19">
        <v>2</v>
      </c>
      <c r="Q120" s="14">
        <v>2</v>
      </c>
      <c r="R120" s="26">
        <f>$H$78*P120*Q120</f>
        <v>11291472.720000001</v>
      </c>
    </row>
    <row r="121" spans="1:18">
      <c r="B121" s="67" t="s">
        <v>24</v>
      </c>
      <c r="C121" s="68"/>
      <c r="D121" s="19">
        <v>2</v>
      </c>
      <c r="E121" s="14">
        <v>2</v>
      </c>
      <c r="F121" s="26">
        <f>$H$86*D121*E121</f>
        <v>10193690.65</v>
      </c>
      <c r="G121" s="19">
        <v>2</v>
      </c>
      <c r="H121" s="14">
        <f t="shared" si="26"/>
        <v>2</v>
      </c>
      <c r="I121" s="26">
        <f>$H$86*G121*H121</f>
        <v>10193690.65</v>
      </c>
      <c r="J121" s="19">
        <v>2</v>
      </c>
      <c r="K121" s="14">
        <v>2</v>
      </c>
      <c r="L121" s="26">
        <f>$H$86*J121*K121</f>
        <v>10193690.65</v>
      </c>
      <c r="M121" s="19">
        <v>2</v>
      </c>
      <c r="N121" s="14">
        <v>2</v>
      </c>
      <c r="O121" s="26">
        <f>$H$86*M121*N121</f>
        <v>10193690.65</v>
      </c>
      <c r="P121" s="19">
        <v>2</v>
      </c>
      <c r="Q121" s="14">
        <v>2</v>
      </c>
      <c r="R121" s="26">
        <f>$H$86*P121*Q121</f>
        <v>10193690.65</v>
      </c>
    </row>
    <row r="122" spans="1:18" ht="13.5" thickBot="1">
      <c r="B122" s="67" t="s">
        <v>25</v>
      </c>
      <c r="C122" s="68"/>
      <c r="D122" s="16">
        <v>2</v>
      </c>
      <c r="E122" s="69">
        <v>1</v>
      </c>
      <c r="F122" s="70">
        <f>$H$94*D122*E122</f>
        <v>5410497.3449999997</v>
      </c>
      <c r="G122" s="16">
        <v>2</v>
      </c>
      <c r="H122" s="14">
        <f>E122+1</f>
        <v>2</v>
      </c>
      <c r="I122" s="70">
        <f>$H$94*G122*H122</f>
        <v>10820994.689999999</v>
      </c>
      <c r="J122" s="16">
        <v>2</v>
      </c>
      <c r="K122" s="14">
        <v>2</v>
      </c>
      <c r="L122" s="70">
        <f>$H$94*J122*K122</f>
        <v>10820994.689999999</v>
      </c>
      <c r="M122" s="16">
        <v>2</v>
      </c>
      <c r="N122" s="69">
        <v>2</v>
      </c>
      <c r="O122" s="70">
        <f>$H$94*M122*N122</f>
        <v>10820994.689999999</v>
      </c>
      <c r="P122" s="16">
        <v>2</v>
      </c>
      <c r="Q122" s="69">
        <v>2</v>
      </c>
      <c r="R122" s="70">
        <f>$H$94*P122*Q122</f>
        <v>10820994.689999999</v>
      </c>
    </row>
    <row r="123" spans="1:18" ht="13.5" thickBot="1">
      <c r="B123" s="60" t="s">
        <v>69</v>
      </c>
      <c r="C123" s="71"/>
      <c r="D123" s="71"/>
      <c r="E123" s="71"/>
      <c r="F123" s="72">
        <f>MIN(F118:F122)</f>
        <v>5410497.3449999997</v>
      </c>
      <c r="G123" s="72"/>
      <c r="H123" s="72"/>
      <c r="I123" s="72">
        <f>MIN(I118:I122)</f>
        <v>5645736.3600000003</v>
      </c>
      <c r="J123" s="72"/>
      <c r="K123" s="72"/>
      <c r="L123" s="72">
        <f>MIN(L118:L122)</f>
        <v>5959388.3799999999</v>
      </c>
      <c r="M123" s="72"/>
      <c r="N123" s="72"/>
      <c r="O123" s="72">
        <f>MIN(O118:O122)</f>
        <v>6194627.3949999996</v>
      </c>
      <c r="P123" s="72"/>
      <c r="Q123" s="72"/>
      <c r="R123" s="73">
        <f>MIN(R118:R122)</f>
        <v>10193690.65</v>
      </c>
    </row>
    <row r="124" spans="1:18" ht="13.5" thickBot="1"/>
    <row r="125" spans="1:18" ht="13.5" thickBot="1">
      <c r="B125" s="204" t="s">
        <v>8</v>
      </c>
      <c r="C125" s="205"/>
      <c r="D125" s="203" t="s">
        <v>9</v>
      </c>
      <c r="E125" s="203"/>
      <c r="F125" s="203"/>
      <c r="G125" s="203" t="s">
        <v>10</v>
      </c>
      <c r="H125" s="203"/>
      <c r="I125" s="203"/>
      <c r="J125" s="199" t="s">
        <v>11</v>
      </c>
      <c r="K125" s="200"/>
      <c r="L125" s="201"/>
      <c r="M125" s="199" t="s">
        <v>12</v>
      </c>
      <c r="N125" s="200"/>
      <c r="O125" s="201"/>
      <c r="P125" s="199" t="s">
        <v>13</v>
      </c>
      <c r="Q125" s="200"/>
      <c r="R125" s="201"/>
    </row>
    <row r="126" spans="1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1:18">
      <c r="B127" s="65" t="s">
        <v>21</v>
      </c>
      <c r="C127" s="66"/>
      <c r="D127" s="19">
        <v>2</v>
      </c>
      <c r="E127" s="14">
        <v>1</v>
      </c>
      <c r="F127" s="26">
        <f>$H$65*D127*E127</f>
        <v>6390187.54</v>
      </c>
      <c r="G127" s="19">
        <v>2</v>
      </c>
      <c r="H127" s="14">
        <v>1</v>
      </c>
      <c r="I127" s="26">
        <f>$H$65*G127*H127</f>
        <v>6390187.54</v>
      </c>
      <c r="J127" s="19">
        <v>2</v>
      </c>
      <c r="K127" s="14">
        <v>1</v>
      </c>
      <c r="L127" s="26">
        <f>$H$65*J127*K127</f>
        <v>6390187.54</v>
      </c>
      <c r="M127" s="19">
        <v>2</v>
      </c>
      <c r="N127" s="14">
        <v>1</v>
      </c>
      <c r="O127" s="26">
        <f>$H$65*M127*N127</f>
        <v>6390187.54</v>
      </c>
      <c r="P127" s="19">
        <v>2</v>
      </c>
      <c r="Q127" s="14">
        <v>1</v>
      </c>
      <c r="R127" s="26">
        <f>$H$65*P127*Q127</f>
        <v>6390187.54</v>
      </c>
    </row>
    <row r="128" spans="1:18">
      <c r="A128" s="74"/>
      <c r="B128" s="67" t="s">
        <v>22</v>
      </c>
      <c r="C128" s="68"/>
      <c r="D128" s="19">
        <v>2</v>
      </c>
      <c r="E128" s="14">
        <v>1</v>
      </c>
      <c r="F128" s="26">
        <f>$H$72*D128*E128</f>
        <v>6642431.7850000001</v>
      </c>
      <c r="G128" s="19">
        <v>2</v>
      </c>
      <c r="H128" s="14">
        <v>1</v>
      </c>
      <c r="I128" s="26">
        <f>$H$72*G128*H128</f>
        <v>6642431.7850000001</v>
      </c>
      <c r="J128" s="19">
        <v>2</v>
      </c>
      <c r="K128" s="14">
        <v>1</v>
      </c>
      <c r="L128" s="26">
        <f>$H$72*J128*K128</f>
        <v>6642431.7850000001</v>
      </c>
      <c r="M128" s="19">
        <v>2</v>
      </c>
      <c r="N128" s="14">
        <v>1</v>
      </c>
      <c r="O128" s="26">
        <f>$H$72*M128*N128</f>
        <v>6642431.7850000001</v>
      </c>
      <c r="P128" s="19">
        <v>2</v>
      </c>
      <c r="Q128" s="14">
        <v>1</v>
      </c>
      <c r="R128" s="26">
        <f>$H$72*P128*Q128</f>
        <v>6642431.7850000001</v>
      </c>
    </row>
    <row r="129" spans="2:18">
      <c r="B129" s="67" t="s">
        <v>23</v>
      </c>
      <c r="C129" s="68"/>
      <c r="D129" s="19">
        <v>2</v>
      </c>
      <c r="E129" s="14">
        <v>1</v>
      </c>
      <c r="F129" s="26">
        <f>$H$79*D129*E129</f>
        <v>6053861.8799999999</v>
      </c>
      <c r="G129" s="19">
        <v>2</v>
      </c>
      <c r="H129" s="14">
        <v>1</v>
      </c>
      <c r="I129" s="26">
        <f>$H$79*G129*H129</f>
        <v>6053861.8799999999</v>
      </c>
      <c r="J129" s="19">
        <v>2</v>
      </c>
      <c r="K129" s="14">
        <v>1</v>
      </c>
      <c r="L129" s="26">
        <f>$H$79*J129*K129</f>
        <v>6053861.8799999999</v>
      </c>
      <c r="M129" s="19">
        <v>2</v>
      </c>
      <c r="N129" s="14">
        <v>1</v>
      </c>
      <c r="O129" s="26">
        <f>$H$79*M129*N129</f>
        <v>6053861.8799999999</v>
      </c>
      <c r="P129" s="19">
        <v>2</v>
      </c>
      <c r="Q129" s="14">
        <v>1</v>
      </c>
      <c r="R129" s="26">
        <f>$H$79*P129*Q129</f>
        <v>6053861.8799999999</v>
      </c>
    </row>
    <row r="130" spans="2:18">
      <c r="B130" s="67" t="s">
        <v>24</v>
      </c>
      <c r="C130" s="68"/>
      <c r="D130" s="19">
        <v>2</v>
      </c>
      <c r="E130" s="14">
        <v>1</v>
      </c>
      <c r="F130" s="26">
        <f>$H$87*D130*E130</f>
        <v>5465291.9749999996</v>
      </c>
      <c r="G130" s="19">
        <v>2</v>
      </c>
      <c r="H130" s="14">
        <v>1</v>
      </c>
      <c r="I130" s="26">
        <f>$H$87*G130*H130</f>
        <v>5465291.9749999996</v>
      </c>
      <c r="J130" s="19">
        <v>2</v>
      </c>
      <c r="K130" s="14">
        <v>1</v>
      </c>
      <c r="L130" s="26">
        <f>$H$87*J130*K130</f>
        <v>5465291.9749999996</v>
      </c>
      <c r="M130" s="19">
        <v>2</v>
      </c>
      <c r="N130" s="14">
        <v>1</v>
      </c>
      <c r="O130" s="26">
        <f>$H$87*M130*N130</f>
        <v>5465291.9749999996</v>
      </c>
      <c r="P130" s="19">
        <v>2</v>
      </c>
      <c r="Q130" s="14">
        <v>1</v>
      </c>
      <c r="R130" s="26">
        <f>$H$87*P130*Q130</f>
        <v>5465291.9749999996</v>
      </c>
    </row>
    <row r="131" spans="2:18" ht="13.5" thickBot="1">
      <c r="B131" s="67" t="s">
        <v>25</v>
      </c>
      <c r="C131" s="68"/>
      <c r="D131" s="16">
        <v>2</v>
      </c>
      <c r="E131" s="69">
        <v>1</v>
      </c>
      <c r="F131" s="70">
        <f>$H$95*D131*E131</f>
        <v>5801617.6349999998</v>
      </c>
      <c r="G131" s="16">
        <v>2</v>
      </c>
      <c r="H131" s="69">
        <v>1</v>
      </c>
      <c r="I131" s="70">
        <f>$H$95*G131*H131</f>
        <v>5801617.6349999998</v>
      </c>
      <c r="J131" s="16">
        <v>2</v>
      </c>
      <c r="K131" s="69">
        <v>1</v>
      </c>
      <c r="L131" s="70">
        <f>$H$95*J131*K131</f>
        <v>5801617.6349999998</v>
      </c>
      <c r="M131" s="16">
        <v>2</v>
      </c>
      <c r="N131" s="69">
        <v>1</v>
      </c>
      <c r="O131" s="70">
        <f>$H$95*M131*N131</f>
        <v>5801617.6349999998</v>
      </c>
      <c r="P131" s="16">
        <v>2</v>
      </c>
      <c r="Q131" s="69">
        <v>1</v>
      </c>
      <c r="R131" s="70">
        <f>$H$95*P131*Q131</f>
        <v>5801617.6349999998</v>
      </c>
    </row>
    <row r="132" spans="2:18" ht="13.5" thickBot="1">
      <c r="B132" s="60" t="s">
        <v>69</v>
      </c>
      <c r="C132" s="71"/>
      <c r="D132" s="71"/>
      <c r="E132" s="71"/>
      <c r="F132" s="72">
        <f>MIN(F127:F131)</f>
        <v>5465291.9749999996</v>
      </c>
      <c r="G132" s="72"/>
      <c r="H132" s="72"/>
      <c r="I132" s="72">
        <f>MIN(I127:I131)</f>
        <v>5465291.9749999996</v>
      </c>
      <c r="J132" s="72"/>
      <c r="K132" s="72"/>
      <c r="L132" s="72">
        <f>MIN(L127:L131)</f>
        <v>5465291.9749999996</v>
      </c>
      <c r="M132" s="72"/>
      <c r="N132" s="72"/>
      <c r="O132" s="72">
        <f>MIN(O127:O131)</f>
        <v>5465291.9749999996</v>
      </c>
      <c r="P132" s="72"/>
      <c r="Q132" s="72"/>
      <c r="R132" s="73">
        <f>MIN(R127:R131)</f>
        <v>5465291.9749999996</v>
      </c>
    </row>
    <row r="134" spans="2:18">
      <c r="B134" s="202" t="s">
        <v>37</v>
      </c>
      <c r="C134" s="202"/>
      <c r="D134" s="202"/>
      <c r="E134" s="202"/>
      <c r="F134" s="202"/>
    </row>
    <row r="135" spans="2:18">
      <c r="B135" s="202"/>
      <c r="C135" s="202"/>
      <c r="D135" s="202"/>
      <c r="E135" s="202"/>
      <c r="F135" s="202"/>
    </row>
    <row r="136" spans="2:18">
      <c r="B136" s="202"/>
      <c r="C136" s="202"/>
      <c r="D136" s="202"/>
      <c r="E136" s="202"/>
      <c r="F136" s="202"/>
    </row>
    <row r="137" spans="2:18">
      <c r="B137" s="202"/>
      <c r="C137" s="202"/>
      <c r="D137" s="202"/>
      <c r="E137" s="202"/>
      <c r="F137" s="202"/>
    </row>
    <row r="138" spans="2:18">
      <c r="B138" s="196"/>
      <c r="C138" s="196"/>
      <c r="D138" s="196"/>
      <c r="E138" s="196"/>
      <c r="F138" s="196"/>
    </row>
    <row r="139" spans="2:18" ht="13.5" thickBot="1">
      <c r="B139" s="50" t="s">
        <v>36</v>
      </c>
    </row>
    <row r="140" spans="2:18">
      <c r="B140" s="65" t="s">
        <v>26</v>
      </c>
      <c r="C140" s="76"/>
      <c r="D140" s="52" t="s">
        <v>9</v>
      </c>
      <c r="E140" s="52" t="s">
        <v>10</v>
      </c>
      <c r="F140" s="52" t="s">
        <v>11</v>
      </c>
      <c r="G140" s="52" t="s">
        <v>12</v>
      </c>
      <c r="H140" s="52" t="s">
        <v>13</v>
      </c>
    </row>
    <row r="141" spans="2:18">
      <c r="B141" s="77" t="s">
        <v>5</v>
      </c>
      <c r="C141" s="58"/>
      <c r="D141" s="26">
        <f>F$105</f>
        <v>5219660.875</v>
      </c>
      <c r="E141" s="26">
        <f>$I$105</f>
        <v>5219660.875</v>
      </c>
      <c r="F141" s="26">
        <f>$L$105</f>
        <v>5219660.875</v>
      </c>
      <c r="G141" s="26">
        <f>$O$105</f>
        <v>5219660.875</v>
      </c>
      <c r="H141" s="26">
        <f>$R$105</f>
        <v>5219660.875</v>
      </c>
    </row>
    <row r="142" spans="2:18">
      <c r="B142" s="77" t="s">
        <v>6</v>
      </c>
      <c r="C142" s="58"/>
      <c r="D142" s="26">
        <f>F114</f>
        <v>5342476.4249999998</v>
      </c>
      <c r="E142" s="26">
        <f>$I$114</f>
        <v>5342476.4249999998</v>
      </c>
      <c r="F142" s="26">
        <f>$L$114</f>
        <v>5342476.4249999998</v>
      </c>
      <c r="G142" s="26">
        <f>$O$114</f>
        <v>5342476.4249999998</v>
      </c>
      <c r="H142" s="26">
        <f>$R$114</f>
        <v>5342476.4249999998</v>
      </c>
    </row>
    <row r="143" spans="2:18">
      <c r="B143" s="77" t="s">
        <v>7</v>
      </c>
      <c r="C143" s="58"/>
      <c r="D143" s="26">
        <f>F123</f>
        <v>5410497.3449999997</v>
      </c>
      <c r="E143" s="26">
        <f>$I$123</f>
        <v>5645736.3600000003</v>
      </c>
      <c r="F143" s="26">
        <f>$L$123</f>
        <v>5959388.3799999999</v>
      </c>
      <c r="G143" s="26">
        <f>$O$123</f>
        <v>6194627.3949999996</v>
      </c>
      <c r="H143" s="26">
        <f>$R$123</f>
        <v>10193690.65</v>
      </c>
    </row>
    <row r="144" spans="2:18" ht="13.5" thickBot="1">
      <c r="B144" s="77" t="s">
        <v>8</v>
      </c>
      <c r="C144" s="58"/>
      <c r="D144" s="70">
        <f>F132</f>
        <v>5465291.9749999996</v>
      </c>
      <c r="E144" s="26">
        <f>$I$132</f>
        <v>5465291.9749999996</v>
      </c>
      <c r="F144" s="26">
        <f>$L$132</f>
        <v>5465291.9749999996</v>
      </c>
      <c r="G144" s="26">
        <f>$O$132</f>
        <v>5465291.9749999996</v>
      </c>
      <c r="H144" s="26">
        <f>$R$132</f>
        <v>5465291.9749999996</v>
      </c>
    </row>
    <row r="145" spans="2:10" ht="13.5" thickBot="1">
      <c r="B145" s="78" t="s">
        <v>38</v>
      </c>
      <c r="C145" s="79"/>
      <c r="D145" s="80">
        <f>SUM(D141:D144)</f>
        <v>21437926.619999997</v>
      </c>
      <c r="E145" s="80">
        <f>SUM(E141:E144)</f>
        <v>21673165.634999998</v>
      </c>
      <c r="F145" s="80">
        <f>SUM(F141:F144)</f>
        <v>21986817.655000001</v>
      </c>
      <c r="G145" s="80">
        <f>SUM(G141:G144)</f>
        <v>22222056.670000002</v>
      </c>
      <c r="H145" s="81">
        <f>SUM(H141:H144)</f>
        <v>26221119.925000004</v>
      </c>
    </row>
    <row r="147" spans="2:10">
      <c r="B147" s="56" t="s">
        <v>40</v>
      </c>
    </row>
    <row r="148" spans="2:10">
      <c r="B148" s="56" t="s">
        <v>39</v>
      </c>
    </row>
    <row r="149" spans="2:10">
      <c r="B149" s="50" t="s">
        <v>41</v>
      </c>
    </row>
    <row r="150" spans="2:10">
      <c r="B150" s="50" t="s">
        <v>70</v>
      </c>
    </row>
    <row r="151" spans="2:10">
      <c r="B151" s="50" t="s">
        <v>71</v>
      </c>
      <c r="J151" s="74"/>
    </row>
    <row r="152" spans="2:10">
      <c r="B152" s="50"/>
    </row>
    <row r="153" spans="2:10">
      <c r="B153" s="82" t="s">
        <v>77</v>
      </c>
      <c r="C153" s="52"/>
      <c r="D153" s="52">
        <v>4</v>
      </c>
      <c r="E153" s="52">
        <v>4</v>
      </c>
      <c r="F153" s="52">
        <v>4</v>
      </c>
      <c r="G153" s="52">
        <v>4</v>
      </c>
      <c r="H153" s="52">
        <v>5</v>
      </c>
    </row>
    <row r="154" spans="2:10">
      <c r="B154" s="50"/>
    </row>
    <row r="155" spans="2:10">
      <c r="B155" s="50" t="s">
        <v>73</v>
      </c>
    </row>
    <row r="156" spans="2:10">
      <c r="B156" s="83" t="s">
        <v>26</v>
      </c>
      <c r="C156" s="16"/>
      <c r="D156" s="84" t="s">
        <v>9</v>
      </c>
      <c r="E156" s="52" t="s">
        <v>10</v>
      </c>
      <c r="F156" s="52" t="s">
        <v>11</v>
      </c>
      <c r="G156" s="52" t="s">
        <v>12</v>
      </c>
      <c r="H156" s="52" t="s">
        <v>13</v>
      </c>
    </row>
    <row r="157" spans="2:10">
      <c r="B157" s="85" t="s">
        <v>5</v>
      </c>
      <c r="C157" s="16"/>
      <c r="D157" s="26">
        <f>(D$141-C$44)*$F$36</f>
        <v>1886711743.75</v>
      </c>
      <c r="E157" s="26">
        <f>(E$141-D$44)*$F$36</f>
        <v>1797461743.7500005</v>
      </c>
      <c r="F157" s="26">
        <f>(F$141-E$44)*$F$36</f>
        <v>1705087993.7500007</v>
      </c>
      <c r="G157" s="26">
        <f>(G$141-F$44)*$F$36</f>
        <v>1609481162.5000012</v>
      </c>
      <c r="H157" s="26">
        <f>(H$141-G$44)*$F$36</f>
        <v>1510528092.1562514</v>
      </c>
    </row>
    <row r="158" spans="2:10">
      <c r="B158" s="86" t="s">
        <v>6</v>
      </c>
      <c r="C158" s="21"/>
      <c r="D158" s="26">
        <f>(D$142-C$45)*$F$37</f>
        <v>1481104961.2499998</v>
      </c>
      <c r="E158" s="26">
        <f>(E$142-D$45)*$F$37</f>
        <v>1404604961.2500002</v>
      </c>
      <c r="F158" s="26">
        <f>(F$142-E$45)*$F$37</f>
        <v>1326192461.2500007</v>
      </c>
      <c r="G158" s="26">
        <f>(G$142-F$45)*$F$37</f>
        <v>1245819648.750001</v>
      </c>
      <c r="H158" s="26">
        <f>(H$142-G$45)*$F$37</f>
        <v>1163437515.9375014</v>
      </c>
    </row>
    <row r="159" spans="2:10">
      <c r="B159" s="86" t="s">
        <v>7</v>
      </c>
      <c r="C159" s="21"/>
      <c r="D159" s="26">
        <f>(D$143-C$46)*$F$38</f>
        <v>11022212.249999726</v>
      </c>
      <c r="E159" s="26">
        <f>(E$143-D$46)*$F$38</f>
        <v>2873178.000000352</v>
      </c>
      <c r="F159" s="26">
        <f>(F$143-E$46)*$F$38</f>
        <v>65576048.999999881</v>
      </c>
      <c r="G159" s="26">
        <f>(G$143-F$46)*$F$38</f>
        <v>33946836.000000313</v>
      </c>
      <c r="H159" s="26">
        <f>(H$143-G$46)*$F$38</f>
        <v>3941794716.9562516</v>
      </c>
    </row>
    <row r="160" spans="2:10" ht="13.5" thickBot="1">
      <c r="B160" s="86" t="s">
        <v>8</v>
      </c>
      <c r="C160" s="21"/>
      <c r="D160" s="70">
        <f>(D$144-C$47)*$F$39</f>
        <v>2210556573.7499995</v>
      </c>
      <c r="E160" s="70">
        <f>(E$144-D$47)*$F$39</f>
        <v>1998876573.7499995</v>
      </c>
      <c r="F160" s="70">
        <f>(F$144-E$47)*$F$39</f>
        <v>1774495773.7499995</v>
      </c>
      <c r="G160" s="70">
        <f>(G$144-F$47)*$F$39</f>
        <v>1536652125.7499993</v>
      </c>
      <c r="H160" s="70">
        <f>(H$144-G$47)*$F$39</f>
        <v>1284537858.8699987</v>
      </c>
    </row>
    <row r="161" spans="2:8" ht="13.5" thickBot="1">
      <c r="B161" s="88" t="s">
        <v>51</v>
      </c>
      <c r="C161" s="94"/>
      <c r="D161" s="93">
        <f>SUM(D157:D160)</f>
        <v>5589395490.999999</v>
      </c>
      <c r="E161" s="72">
        <f>SUM(E157:E160)</f>
        <v>5203816456.750001</v>
      </c>
      <c r="F161" s="72">
        <f>SUM(F157:F160)</f>
        <v>4871352277.750001</v>
      </c>
      <c r="G161" s="72">
        <f>SUM(G157:G160)</f>
        <v>4425899773.0000019</v>
      </c>
      <c r="H161" s="73">
        <f>SUM(H157:H160)</f>
        <v>7900298183.9200039</v>
      </c>
    </row>
    <row r="163" spans="2:8">
      <c r="B163" s="50" t="s">
        <v>72</v>
      </c>
      <c r="D163" s="13">
        <v>12</v>
      </c>
    </row>
    <row r="164" spans="2:8">
      <c r="B164" s="83" t="s">
        <v>26</v>
      </c>
      <c r="C164" s="16"/>
      <c r="D164" s="84" t="s">
        <v>9</v>
      </c>
      <c r="E164" s="52" t="s">
        <v>10</v>
      </c>
      <c r="F164" s="52" t="s">
        <v>11</v>
      </c>
      <c r="G164" s="52" t="s">
        <v>12</v>
      </c>
      <c r="H164" s="52" t="s">
        <v>13</v>
      </c>
    </row>
    <row r="165" spans="2:8">
      <c r="B165" s="85" t="s">
        <v>5</v>
      </c>
      <c r="C165" s="16"/>
      <c r="D165" s="26">
        <f>$D157*($D$163/100)</f>
        <v>226405409.25</v>
      </c>
      <c r="E165" s="26">
        <f t="shared" ref="E165:H165" si="27">E$157*($D$163/100)</f>
        <v>215695409.25000006</v>
      </c>
      <c r="F165" s="26">
        <f t="shared" si="27"/>
        <v>204610559.25000009</v>
      </c>
      <c r="G165" s="26">
        <f t="shared" si="27"/>
        <v>193137739.50000015</v>
      </c>
      <c r="H165" s="26">
        <f t="shared" si="27"/>
        <v>181263371.05875015</v>
      </c>
    </row>
    <row r="166" spans="2:8">
      <c r="B166" s="86" t="s">
        <v>6</v>
      </c>
      <c r="C166" s="21"/>
      <c r="D166" s="26">
        <f>D$158*($D$163/100)</f>
        <v>177732595.34999996</v>
      </c>
      <c r="E166" s="26">
        <f t="shared" ref="E166:H166" si="28">E$158*($D$163/100)</f>
        <v>168552595.35000002</v>
      </c>
      <c r="F166" s="26">
        <f t="shared" si="28"/>
        <v>159143095.35000008</v>
      </c>
      <c r="G166" s="26">
        <f t="shared" si="28"/>
        <v>149498357.85000011</v>
      </c>
      <c r="H166" s="26">
        <f t="shared" si="28"/>
        <v>139612501.91250017</v>
      </c>
    </row>
    <row r="167" spans="2:8">
      <c r="B167" s="86" t="s">
        <v>7</v>
      </c>
      <c r="C167" s="21"/>
      <c r="D167" s="26">
        <f>D$159*($D$163/100)</f>
        <v>1322665.4699999671</v>
      </c>
      <c r="E167" s="26">
        <f t="shared" ref="E167:H167" si="29">E$159*($D$163/100)</f>
        <v>344781.36000004224</v>
      </c>
      <c r="F167" s="26">
        <f t="shared" si="29"/>
        <v>7869125.879999985</v>
      </c>
      <c r="G167" s="26">
        <f t="shared" si="29"/>
        <v>4073620.3200000376</v>
      </c>
      <c r="H167" s="26">
        <f t="shared" si="29"/>
        <v>473015366.03475016</v>
      </c>
    </row>
    <row r="168" spans="2:8" ht="13.5" thickBot="1">
      <c r="B168" s="86" t="s">
        <v>8</v>
      </c>
      <c r="C168" s="21"/>
      <c r="D168" s="70">
        <f>D$160*($D$163/100)</f>
        <v>265266788.84999993</v>
      </c>
      <c r="E168" s="70">
        <f t="shared" ref="E168:H168" si="30">E$160*($D$163/100)</f>
        <v>239865188.84999993</v>
      </c>
      <c r="F168" s="70">
        <f t="shared" si="30"/>
        <v>212939492.84999993</v>
      </c>
      <c r="G168" s="70">
        <f t="shared" si="30"/>
        <v>184398255.08999991</v>
      </c>
      <c r="H168" s="70">
        <f t="shared" si="30"/>
        <v>154144543.06439984</v>
      </c>
    </row>
    <row r="169" spans="2:8" ht="13.5" thickBot="1">
      <c r="B169" s="138" t="s">
        <v>51</v>
      </c>
      <c r="C169" s="94"/>
      <c r="D169" s="72">
        <f>SUM(D165:D168)</f>
        <v>670727458.91999984</v>
      </c>
      <c r="E169" s="72">
        <f t="shared" ref="E169:H169" si="31">SUM(E165:E168)</f>
        <v>624457974.81000006</v>
      </c>
      <c r="F169" s="72">
        <f t="shared" si="31"/>
        <v>584562273.33000004</v>
      </c>
      <c r="G169" s="72">
        <f t="shared" si="31"/>
        <v>531107972.76000023</v>
      </c>
      <c r="H169" s="73">
        <f t="shared" si="31"/>
        <v>948035782.07040036</v>
      </c>
    </row>
    <row r="170" spans="2:8">
      <c r="B170" s="57"/>
      <c r="C170" s="23"/>
      <c r="D170" s="58"/>
      <c r="E170" s="58"/>
      <c r="F170" s="58"/>
      <c r="G170" s="58"/>
      <c r="H170" s="58"/>
    </row>
    <row r="171" spans="2:8" ht="13.5" thickBot="1">
      <c r="B171" s="50" t="s">
        <v>42</v>
      </c>
      <c r="E171" s="13">
        <v>4.5</v>
      </c>
    </row>
    <row r="172" spans="2:8">
      <c r="B172" s="65" t="s">
        <v>26</v>
      </c>
      <c r="C172" s="76"/>
      <c r="D172" s="52" t="s">
        <v>9</v>
      </c>
      <c r="E172" s="52" t="s">
        <v>10</v>
      </c>
      <c r="F172" s="52" t="s">
        <v>11</v>
      </c>
      <c r="G172" s="52" t="s">
        <v>12</v>
      </c>
      <c r="H172" s="52" t="s">
        <v>13</v>
      </c>
    </row>
    <row r="173" spans="2:8">
      <c r="B173" s="77" t="s">
        <v>5</v>
      </c>
      <c r="C173" s="58"/>
      <c r="D173" s="26">
        <f>(C52*($E$171/100))</f>
        <v>114750000</v>
      </c>
      <c r="E173" s="26">
        <f>(D52*($E$171/100))</f>
        <v>118766249.99999997</v>
      </c>
      <c r="F173" s="26">
        <f t="shared" ref="F173:H173" si="32">(E52*($E$171/100))</f>
        <v>122923068.74999996</v>
      </c>
      <c r="G173" s="26">
        <f t="shared" si="32"/>
        <v>127225376.15624996</v>
      </c>
      <c r="H173" s="26">
        <f t="shared" si="32"/>
        <v>131678264.32171868</v>
      </c>
    </row>
    <row r="174" spans="2:8">
      <c r="B174" s="77" t="s">
        <v>6</v>
      </c>
      <c r="C174" s="58"/>
      <c r="D174" s="26">
        <f t="shared" ref="D174:H176" si="33">(C53*($E$171/100))</f>
        <v>137700000</v>
      </c>
      <c r="E174" s="26">
        <f t="shared" si="33"/>
        <v>141142499.99999997</v>
      </c>
      <c r="F174" s="26">
        <f t="shared" si="33"/>
        <v>144671062.49999994</v>
      </c>
      <c r="G174" s="26">
        <f t="shared" si="33"/>
        <v>148287839.06249994</v>
      </c>
      <c r="H174" s="26">
        <f t="shared" si="33"/>
        <v>151995035.03906244</v>
      </c>
    </row>
    <row r="175" spans="2:8">
      <c r="B175" s="77" t="s">
        <v>7</v>
      </c>
      <c r="C175" s="58"/>
      <c r="D175" s="26">
        <f t="shared" si="33"/>
        <v>255150000</v>
      </c>
      <c r="E175" s="26">
        <f t="shared" si="33"/>
        <v>266631750</v>
      </c>
      <c r="F175" s="26">
        <f t="shared" si="33"/>
        <v>278630178.75</v>
      </c>
      <c r="G175" s="26">
        <f t="shared" si="33"/>
        <v>291168536.79374993</v>
      </c>
      <c r="H175" s="26">
        <f t="shared" si="33"/>
        <v>304271120.94946867</v>
      </c>
    </row>
    <row r="176" spans="2:8" ht="13.5" thickBot="1">
      <c r="B176" s="77" t="s">
        <v>8</v>
      </c>
      <c r="C176" s="58"/>
      <c r="D176" s="26">
        <f t="shared" si="33"/>
        <v>158760000</v>
      </c>
      <c r="E176" s="26">
        <f t="shared" si="33"/>
        <v>168285600</v>
      </c>
      <c r="F176" s="26">
        <f t="shared" si="33"/>
        <v>178382736</v>
      </c>
      <c r="G176" s="26">
        <f t="shared" si="33"/>
        <v>189085700.16000003</v>
      </c>
      <c r="H176" s="26">
        <f t="shared" si="33"/>
        <v>200430842.16960004</v>
      </c>
    </row>
    <row r="177" spans="2:9" ht="13.5" thickBot="1">
      <c r="B177" s="88" t="s">
        <v>51</v>
      </c>
      <c r="C177" s="94"/>
      <c r="D177" s="72">
        <f>SUM(D173:D176)</f>
        <v>666360000</v>
      </c>
      <c r="E177" s="72">
        <f t="shared" ref="E177:H177" si="34">SUM(E173:E176)</f>
        <v>694826100</v>
      </c>
      <c r="F177" s="72">
        <f t="shared" si="34"/>
        <v>724607045.99999988</v>
      </c>
      <c r="G177" s="72">
        <f t="shared" si="34"/>
        <v>755767452.1724999</v>
      </c>
      <c r="H177" s="73">
        <f t="shared" si="34"/>
        <v>788375262.47984982</v>
      </c>
    </row>
    <row r="178" spans="2:9">
      <c r="B178" s="190"/>
      <c r="C178" s="190"/>
      <c r="D178" s="59"/>
      <c r="E178" s="59"/>
      <c r="F178" s="59"/>
      <c r="G178" s="59"/>
      <c r="H178" s="59"/>
    </row>
    <row r="179" spans="2:9" ht="13.5" thickBot="1">
      <c r="B179" s="112" t="s">
        <v>79</v>
      </c>
      <c r="C179" s="14"/>
      <c r="D179" s="69">
        <v>25</v>
      </c>
      <c r="E179" s="69"/>
      <c r="F179" s="69"/>
      <c r="G179" s="69"/>
      <c r="H179" s="69"/>
    </row>
    <row r="180" spans="2:9" ht="15.75" thickBot="1">
      <c r="B180"/>
      <c r="C180"/>
      <c r="D180" s="153" t="s">
        <v>9</v>
      </c>
      <c r="E180" s="154" t="s">
        <v>10</v>
      </c>
      <c r="F180" s="154" t="s">
        <v>11</v>
      </c>
      <c r="G180" s="154" t="s">
        <v>12</v>
      </c>
      <c r="H180" s="156" t="s">
        <v>13</v>
      </c>
    </row>
    <row r="181" spans="2:9">
      <c r="B181" s="14" t="s">
        <v>80</v>
      </c>
      <c r="C181" s="14"/>
      <c r="D181" s="151">
        <f>D169</f>
        <v>670727458.91999984</v>
      </c>
      <c r="E181" s="151">
        <f>E169</f>
        <v>624457974.81000006</v>
      </c>
      <c r="F181" s="151">
        <f>F169</f>
        <v>584562273.33000004</v>
      </c>
      <c r="G181" s="151">
        <f>G169</f>
        <v>531107972.76000023</v>
      </c>
      <c r="H181" s="151">
        <f>H169</f>
        <v>948035782.07040036</v>
      </c>
    </row>
    <row r="182" spans="2:9">
      <c r="B182" s="14" t="s">
        <v>81</v>
      </c>
      <c r="C182" s="14"/>
      <c r="D182" s="26">
        <f>D177</f>
        <v>666360000</v>
      </c>
      <c r="E182" s="26">
        <f>E177</f>
        <v>694826100</v>
      </c>
      <c r="F182" s="26">
        <f>F177</f>
        <v>724607045.99999988</v>
      </c>
      <c r="G182" s="26">
        <f>G177</f>
        <v>755767452.1724999</v>
      </c>
      <c r="H182" s="26">
        <f>H177</f>
        <v>788375262.47984982</v>
      </c>
    </row>
    <row r="183" spans="2:9" ht="13.5" thickBot="1">
      <c r="B183" s="69" t="s">
        <v>82</v>
      </c>
      <c r="C183" s="69"/>
      <c r="D183" s="70">
        <f>D216</f>
        <v>266820000</v>
      </c>
      <c r="E183" s="70">
        <f>E216</f>
        <v>273502123.21522999</v>
      </c>
      <c r="F183" s="70">
        <f>F216</f>
        <v>281082359.86250663</v>
      </c>
      <c r="G183" s="70">
        <f>G216</f>
        <v>289155193.01956642</v>
      </c>
      <c r="H183" s="70">
        <f>H216</f>
        <v>329468951.61290324</v>
      </c>
    </row>
    <row r="184" spans="2:9" ht="13.5" thickBot="1">
      <c r="B184" s="153" t="s">
        <v>83</v>
      </c>
      <c r="C184" s="154"/>
      <c r="D184" s="148">
        <f>SUM(D181:D183)*($D$179/100)</f>
        <v>400976864.72999996</v>
      </c>
      <c r="E184" s="148">
        <f>SUM(E181:E183)*($D$179/100)</f>
        <v>398196549.50630748</v>
      </c>
      <c r="F184" s="148">
        <f>SUM(F181:F183)*($D$179/100)</f>
        <v>397562919.79812664</v>
      </c>
      <c r="G184" s="148">
        <f>SUM(G181:G183)*($D$179/100)</f>
        <v>394007654.48801661</v>
      </c>
      <c r="H184" s="155">
        <f>SUM(H181:H183)*($D$179/100)</f>
        <v>516469999.04078829</v>
      </c>
    </row>
    <row r="185" spans="2:9">
      <c r="B185" s="190"/>
      <c r="C185" s="190"/>
      <c r="D185" s="59"/>
      <c r="E185" s="59"/>
      <c r="F185" s="59"/>
      <c r="G185" s="59"/>
      <c r="H185" s="59"/>
    </row>
    <row r="186" spans="2:9">
      <c r="B186" s="13" t="s">
        <v>75</v>
      </c>
    </row>
    <row r="187" spans="2:9">
      <c r="B187" s="13" t="s">
        <v>76</v>
      </c>
      <c r="E187" s="13">
        <v>3</v>
      </c>
    </row>
    <row r="188" spans="2:9" ht="13.5" thickBot="1">
      <c r="B188" s="13" t="s">
        <v>74</v>
      </c>
      <c r="C188" s="13">
        <v>2</v>
      </c>
    </row>
    <row r="189" spans="2:9" ht="13.5" thickBot="1">
      <c r="B189" s="103" t="s">
        <v>78</v>
      </c>
      <c r="C189" s="104"/>
      <c r="D189" s="105" t="s">
        <v>9</v>
      </c>
      <c r="E189" s="105" t="s">
        <v>10</v>
      </c>
      <c r="F189" s="105" t="s">
        <v>11</v>
      </c>
      <c r="G189" s="105" t="s">
        <v>12</v>
      </c>
      <c r="H189" s="150" t="s">
        <v>13</v>
      </c>
      <c r="I189" s="152" t="s">
        <v>63</v>
      </c>
    </row>
    <row r="190" spans="2:9">
      <c r="B190" s="90" t="s">
        <v>53</v>
      </c>
      <c r="C190" s="66"/>
      <c r="D190" s="19">
        <f>$C$188*SUM(E100,E109,E118,E127)</f>
        <v>8</v>
      </c>
      <c r="E190" s="19">
        <f>$C$188*SUM(H100,H109,H118,H127)</f>
        <v>8</v>
      </c>
      <c r="F190" s="19">
        <f>$C$188*SUM(K100,K109,K118,K127)</f>
        <v>8</v>
      </c>
      <c r="G190" s="19">
        <f>$C$188*SUM(N100,N109,N118,N127)</f>
        <v>10</v>
      </c>
      <c r="H190" s="19">
        <f>$C$188*SUM(Q100,Q109,Q118,Q127)</f>
        <v>10</v>
      </c>
      <c r="I190" s="151">
        <v>290000</v>
      </c>
    </row>
    <row r="191" spans="2:9">
      <c r="B191" s="91" t="s">
        <v>54</v>
      </c>
      <c r="C191" s="68"/>
      <c r="D191" s="19">
        <f>$C$188*SUM(E101,E110,E119,E128)</f>
        <v>8</v>
      </c>
      <c r="E191" s="19">
        <f>$C$188*SUM(H101,H110,H119,H128)</f>
        <v>8</v>
      </c>
      <c r="F191" s="19">
        <f>$C$188*SUM(K101,K110,K119,K128)</f>
        <v>8</v>
      </c>
      <c r="G191" s="19">
        <f>$C$188*SUM(N101,N110,N119,N128)</f>
        <v>8</v>
      </c>
      <c r="H191" s="19">
        <f>$C$188*SUM(Q101,Q110,Q119,Q128)</f>
        <v>10</v>
      </c>
      <c r="I191" s="26">
        <v>350000</v>
      </c>
    </row>
    <row r="192" spans="2:9">
      <c r="B192" s="91" t="s">
        <v>55</v>
      </c>
      <c r="C192" s="68"/>
      <c r="D192" s="19">
        <f>$C$188*SUM(E102,E111,E120,E129)</f>
        <v>8</v>
      </c>
      <c r="E192" s="19">
        <f>$C$188*SUM(H102,H111,H120,H129)</f>
        <v>8</v>
      </c>
      <c r="F192" s="19">
        <f>$C$188*SUM(K102,K111,K120,K129)</f>
        <v>10</v>
      </c>
      <c r="G192" s="19">
        <f>$C$188*SUM(N102,N111,N120,N129)</f>
        <v>10</v>
      </c>
      <c r="H192" s="19">
        <f>$C$188*SUM(Q102,Q111,Q120,Q129)</f>
        <v>10</v>
      </c>
      <c r="I192" s="26">
        <v>270000</v>
      </c>
    </row>
    <row r="193" spans="2:9">
      <c r="B193" s="91" t="s">
        <v>56</v>
      </c>
      <c r="C193" s="68"/>
      <c r="D193" s="19">
        <f>$C$188*SUM(E103,E112,E121,E130)</f>
        <v>10</v>
      </c>
      <c r="E193" s="19">
        <f>$C$188*SUM(H103,H112,H121,H130)</f>
        <v>10</v>
      </c>
      <c r="F193" s="19">
        <f>$C$188*SUM(K103,K112,K121,K130)</f>
        <v>10</v>
      </c>
      <c r="G193" s="19">
        <f>$C$188*SUM(N103,N112,N121,N130)</f>
        <v>10</v>
      </c>
      <c r="H193" s="19">
        <f>$C$188*SUM(Q103,Q112,Q121,Q130)</f>
        <v>10</v>
      </c>
      <c r="I193" s="26">
        <v>260000</v>
      </c>
    </row>
    <row r="194" spans="2:9">
      <c r="B194" s="91" t="s">
        <v>57</v>
      </c>
      <c r="C194" s="68"/>
      <c r="D194" s="19">
        <f>$C$188*SUM(E104,E113,E122,E131)</f>
        <v>8</v>
      </c>
      <c r="E194" s="19">
        <f>$C$188*SUM(H104,H113,H122,H131)</f>
        <v>10</v>
      </c>
      <c r="F194" s="19">
        <f>$C$188*SUM(K104,K113,K122,K131)</f>
        <v>10</v>
      </c>
      <c r="G194" s="19">
        <f>$C$188*SUM(N104,N113,N122,N131)</f>
        <v>10</v>
      </c>
      <c r="H194" s="19">
        <f>$C$188*SUM(Q104,Q113,Q122,Q131)</f>
        <v>10</v>
      </c>
      <c r="I194" s="26">
        <v>240000</v>
      </c>
    </row>
    <row r="195" spans="2:9">
      <c r="B195" s="91" t="s">
        <v>58</v>
      </c>
      <c r="C195" s="68"/>
      <c r="D195" s="106">
        <f>D196*$E$187</f>
        <v>24</v>
      </c>
      <c r="E195" s="106">
        <f>E196*$E$187</f>
        <v>24</v>
      </c>
      <c r="F195" s="106">
        <f>F196*$E$187</f>
        <v>24</v>
      </c>
      <c r="G195" s="106">
        <f>G196*$E$187</f>
        <v>24</v>
      </c>
      <c r="H195" s="106">
        <f>H196*$E$187</f>
        <v>30</v>
      </c>
      <c r="I195" s="26">
        <v>190000</v>
      </c>
    </row>
    <row r="196" spans="2:9" ht="13.5" thickBot="1">
      <c r="B196" s="107" t="s">
        <v>59</v>
      </c>
      <c r="C196" s="96"/>
      <c r="D196" s="106">
        <f>$C$188*D153</f>
        <v>8</v>
      </c>
      <c r="E196" s="106">
        <f>$C$188*E153</f>
        <v>8</v>
      </c>
      <c r="F196" s="106">
        <f>$C$188*F153</f>
        <v>8</v>
      </c>
      <c r="G196" s="106">
        <f>$C$188*G153</f>
        <v>8</v>
      </c>
      <c r="H196" s="106">
        <f>$C$188*H153</f>
        <v>10</v>
      </c>
      <c r="I196" s="26">
        <v>550000</v>
      </c>
    </row>
    <row r="197" spans="2:9">
      <c r="B197" s="55"/>
      <c r="C197" s="23"/>
      <c r="D197" s="23"/>
      <c r="E197" s="23"/>
      <c r="F197" s="23"/>
      <c r="G197" s="23"/>
      <c r="H197" s="23"/>
      <c r="I197" s="58"/>
    </row>
    <row r="198" spans="2:9">
      <c r="B198" s="102"/>
      <c r="D198" s="13">
        <v>12.5</v>
      </c>
    </row>
    <row r="199" spans="2:9" ht="13.5" thickBot="1">
      <c r="B199" s="103" t="s">
        <v>62</v>
      </c>
      <c r="C199" s="104"/>
      <c r="D199" s="105" t="s">
        <v>64</v>
      </c>
      <c r="E199" s="105" t="s">
        <v>65</v>
      </c>
      <c r="F199" s="105" t="s">
        <v>66</v>
      </c>
      <c r="G199" s="105" t="s">
        <v>67</v>
      </c>
      <c r="H199" s="105" t="s">
        <v>68</v>
      </c>
    </row>
    <row r="200" spans="2:9">
      <c r="B200" s="90" t="s">
        <v>53</v>
      </c>
      <c r="C200" s="66"/>
      <c r="D200" s="106">
        <f>I190*($D$198/100)</f>
        <v>36250</v>
      </c>
      <c r="E200" s="26">
        <f>(E$145*D200)/D$145</f>
        <v>36647.772342675831</v>
      </c>
      <c r="F200" s="26">
        <f>(F$145*E200)/E$145</f>
        <v>37178.135466243613</v>
      </c>
      <c r="G200" s="26">
        <f>(G$145*F200)/F$145</f>
        <v>37575.907808919445</v>
      </c>
      <c r="H200" s="26">
        <f>(H$145*G200)/G$145</f>
        <v>44338.037634408611</v>
      </c>
    </row>
    <row r="201" spans="2:9">
      <c r="B201" s="91" t="s">
        <v>54</v>
      </c>
      <c r="C201" s="68"/>
      <c r="D201" s="106">
        <f>I191*($D$198/100)</f>
        <v>43750</v>
      </c>
      <c r="E201" s="26">
        <f>(E$145*D201)/D$145</f>
        <v>44230.070068746696</v>
      </c>
      <c r="F201" s="26">
        <f>(F$145*E201)/E$145</f>
        <v>44870.163493742293</v>
      </c>
      <c r="G201" s="26">
        <f>(G$145*F201)/F$145</f>
        <v>45350.233562488989</v>
      </c>
      <c r="H201" s="26">
        <f>(H$145*G201)/G$145</f>
        <v>53511.424731182808</v>
      </c>
    </row>
    <row r="202" spans="2:9">
      <c r="B202" s="91" t="s">
        <v>55</v>
      </c>
      <c r="C202" s="68"/>
      <c r="D202" s="106">
        <f>I192*($D$198/100)</f>
        <v>33750</v>
      </c>
      <c r="E202" s="26">
        <f>(E$145*D202)/D$145</f>
        <v>34120.339767318881</v>
      </c>
      <c r="F202" s="26">
        <f>(F$145*E202)/E$145</f>
        <v>34614.126123744056</v>
      </c>
      <c r="G202" s="26">
        <f>(G$145*F202)/F$145</f>
        <v>34984.465891062937</v>
      </c>
      <c r="H202" s="26">
        <f>(H$145*G202)/G$145</f>
        <v>41280.241935483886</v>
      </c>
    </row>
    <row r="203" spans="2:9">
      <c r="B203" s="91" t="s">
        <v>56</v>
      </c>
      <c r="C203" s="68"/>
      <c r="D203" s="106">
        <f>I193*($D$198/100)</f>
        <v>32500</v>
      </c>
      <c r="E203" s="26">
        <f>(E$145*D203)/D$145</f>
        <v>32856.623479640402</v>
      </c>
      <c r="F203" s="26">
        <f>(F$145*E203)/E$145</f>
        <v>33332.121452494277</v>
      </c>
      <c r="G203" s="26">
        <f>(G$145*F203)/F$145</f>
        <v>33688.744932134679</v>
      </c>
      <c r="H203" s="26">
        <f>(H$145*G203)/G$145</f>
        <v>39751.34408602152</v>
      </c>
    </row>
    <row r="204" spans="2:9" ht="13.5" thickBot="1">
      <c r="B204" s="107" t="s">
        <v>57</v>
      </c>
      <c r="C204" s="96"/>
      <c r="D204" s="108">
        <f>I194*($D$198/100)</f>
        <v>30000</v>
      </c>
      <c r="E204" s="70">
        <f>(E$145*D204)/D$145</f>
        <v>30329.190904283445</v>
      </c>
      <c r="F204" s="70">
        <f>(F$145*E204)/E$145</f>
        <v>30768.112109994712</v>
      </c>
      <c r="G204" s="70">
        <f>(G$145*F204)/F$145</f>
        <v>31097.303014278161</v>
      </c>
      <c r="H204" s="70">
        <f>(H$145*G204)/G$145</f>
        <v>36693.54838709678</v>
      </c>
    </row>
    <row r="205" spans="2:9" ht="13.5" thickBot="1">
      <c r="D205" s="109">
        <f>SUM(D200:D204)</f>
        <v>176250</v>
      </c>
      <c r="E205" s="110">
        <f>(E$145*D205)/D$145</f>
        <v>178183.99656266527</v>
      </c>
      <c r="F205" s="110">
        <f>(F$145*E205)/E$145</f>
        <v>180762.65864621897</v>
      </c>
      <c r="G205" s="110">
        <f>(G$145*F205)/F$145</f>
        <v>182696.65520888424</v>
      </c>
      <c r="H205" s="111">
        <f>(H$145*G205)/G$145</f>
        <v>215574.59677419363</v>
      </c>
    </row>
    <row r="208" spans="2:9" ht="13.5" thickBot="1">
      <c r="B208" s="102" t="s">
        <v>60</v>
      </c>
      <c r="D208" s="105" t="s">
        <v>9</v>
      </c>
      <c r="E208" s="105" t="s">
        <v>10</v>
      </c>
      <c r="F208" s="105" t="s">
        <v>11</v>
      </c>
      <c r="G208" s="105" t="s">
        <v>12</v>
      </c>
      <c r="H208" s="105" t="s">
        <v>13</v>
      </c>
    </row>
    <row r="209" spans="2:9">
      <c r="B209" s="90" t="s">
        <v>53</v>
      </c>
      <c r="C209" s="76"/>
      <c r="D209" s="26">
        <f>D190*($I190+D200)*12</f>
        <v>31320000</v>
      </c>
      <c r="E209" s="26">
        <f>E190*($I190+E200)*12</f>
        <v>31358186.14489688</v>
      </c>
      <c r="F209" s="26">
        <f>F190*($I190+F200)*12</f>
        <v>31409101.004759386</v>
      </c>
      <c r="G209" s="26">
        <f>G190*($I190+G200)*12</f>
        <v>39309108.937070332</v>
      </c>
      <c r="H209" s="26">
        <f>H190*($I190+H200)*12</f>
        <v>40120564.516129032</v>
      </c>
    </row>
    <row r="210" spans="2:9">
      <c r="B210" s="91" t="s">
        <v>54</v>
      </c>
      <c r="C210" s="23"/>
      <c r="D210" s="26">
        <f>D191*($I191+D201)*12</f>
        <v>37800000</v>
      </c>
      <c r="E210" s="26">
        <f>E191*($I191+E201)*12</f>
        <v>37846086.726599678</v>
      </c>
      <c r="F210" s="26">
        <f>F191*($I191+F201)*12</f>
        <v>37907535.695399262</v>
      </c>
      <c r="G210" s="26">
        <f>G191*($I191+G201)*12</f>
        <v>37953622.42199894</v>
      </c>
      <c r="H210" s="26">
        <f>H191*($I191+H201)*12</f>
        <v>48421370.967741936</v>
      </c>
    </row>
    <row r="211" spans="2:9">
      <c r="B211" s="91" t="s">
        <v>55</v>
      </c>
      <c r="C211" s="23"/>
      <c r="D211" s="26">
        <f>D192*($I192+D202)*12</f>
        <v>29160000</v>
      </c>
      <c r="E211" s="26">
        <f>E192*($I192+E202)*12</f>
        <v>29195552.617662609</v>
      </c>
      <c r="F211" s="26">
        <f>F192*($I192+F202)*12</f>
        <v>36553695.134849288</v>
      </c>
      <c r="G211" s="26">
        <f>G192*($I192+G202)*12</f>
        <v>36598135.906927556</v>
      </c>
      <c r="H211" s="26">
        <f>H192*($I192+H202)*12</f>
        <v>37353629.032258064</v>
      </c>
    </row>
    <row r="212" spans="2:9">
      <c r="B212" s="91" t="s">
        <v>56</v>
      </c>
      <c r="C212" s="23"/>
      <c r="D212" s="26">
        <f>D193*($I193+D203)*12</f>
        <v>35100000</v>
      </c>
      <c r="E212" s="26">
        <f>E193*($I193+E203)*12</f>
        <v>35142794.817556843</v>
      </c>
      <c r="F212" s="26">
        <f>F193*($I193+F203)*12</f>
        <v>35199854.574299313</v>
      </c>
      <c r="G212" s="26">
        <f>G193*($I193+G203)*12</f>
        <v>35242649.391856164</v>
      </c>
      <c r="H212" s="26">
        <f>H193*($I193+H203)*12</f>
        <v>35970161.290322587</v>
      </c>
    </row>
    <row r="213" spans="2:9">
      <c r="B213" s="91" t="s">
        <v>57</v>
      </c>
      <c r="C213" s="23"/>
      <c r="D213" s="26">
        <f>D194*($I194+D204)*12</f>
        <v>25920000</v>
      </c>
      <c r="E213" s="26">
        <f>E194*($I194+E204)*12</f>
        <v>32439502.908514012</v>
      </c>
      <c r="F213" s="26">
        <f>F194*($I194+F204)*12</f>
        <v>32492173.453199364</v>
      </c>
      <c r="G213" s="26">
        <f>G194*($I194+G204)*12</f>
        <v>32531676.36171338</v>
      </c>
      <c r="H213" s="26">
        <f>H194*($I194+H204)*12</f>
        <v>33203225.806451611</v>
      </c>
    </row>
    <row r="214" spans="2:9">
      <c r="B214" s="91" t="s">
        <v>58</v>
      </c>
      <c r="C214" s="23"/>
      <c r="D214" s="26">
        <f>D195*$I195*12</f>
        <v>54720000</v>
      </c>
      <c r="E214" s="26">
        <f>E195*$I195*12</f>
        <v>54720000</v>
      </c>
      <c r="F214" s="26">
        <f>F195*$I195*12</f>
        <v>54720000</v>
      </c>
      <c r="G214" s="26">
        <f>G195*$I195*12</f>
        <v>54720000</v>
      </c>
      <c r="H214" s="26">
        <f>H195*$I195*12</f>
        <v>68400000</v>
      </c>
    </row>
    <row r="215" spans="2:9" ht="13.5" thickBot="1">
      <c r="B215" s="91" t="s">
        <v>59</v>
      </c>
      <c r="C215" s="23"/>
      <c r="D215" s="70">
        <f>D196*$I196*12</f>
        <v>52800000</v>
      </c>
      <c r="E215" s="70">
        <f>E196*$I196*12</f>
        <v>52800000</v>
      </c>
      <c r="F215" s="70">
        <f>F196*$I196*12</f>
        <v>52800000</v>
      </c>
      <c r="G215" s="70">
        <f>G196*$I196*12</f>
        <v>52800000</v>
      </c>
      <c r="H215" s="70">
        <f>H196*$I196*12</f>
        <v>66000000</v>
      </c>
    </row>
    <row r="216" spans="2:9" ht="13.5" thickBot="1">
      <c r="B216" s="78" t="s">
        <v>61</v>
      </c>
      <c r="C216" s="79"/>
      <c r="D216" s="80">
        <f>SUM(D209:D215)</f>
        <v>266820000</v>
      </c>
      <c r="E216" s="80">
        <f>SUM(E209:E215)</f>
        <v>273502123.21522999</v>
      </c>
      <c r="F216" s="80">
        <f t="shared" ref="F216:H216" si="35">SUM(F209:F215)</f>
        <v>281082359.86250663</v>
      </c>
      <c r="G216" s="80">
        <f t="shared" si="35"/>
        <v>289155193.01956642</v>
      </c>
      <c r="H216" s="81">
        <f t="shared" si="35"/>
        <v>329468951.61290324</v>
      </c>
    </row>
    <row r="217" spans="2:9">
      <c r="B217" s="190"/>
      <c r="C217" s="190"/>
      <c r="D217" s="59"/>
      <c r="E217" s="59"/>
      <c r="F217" s="59"/>
      <c r="G217" s="59"/>
      <c r="H217" s="59"/>
    </row>
    <row r="218" spans="2:9">
      <c r="B218" s="56" t="s">
        <v>85</v>
      </c>
      <c r="C218" s="56"/>
      <c r="H218" s="89">
        <v>15</v>
      </c>
    </row>
    <row r="219" spans="2:9" ht="13.5" thickBot="1">
      <c r="D219" s="52" t="s">
        <v>33</v>
      </c>
      <c r="E219" s="52" t="s">
        <v>44</v>
      </c>
      <c r="F219" s="52" t="s">
        <v>45</v>
      </c>
      <c r="G219" s="52" t="s">
        <v>46</v>
      </c>
      <c r="H219" s="52" t="s">
        <v>49</v>
      </c>
      <c r="I219" s="52" t="s">
        <v>47</v>
      </c>
    </row>
    <row r="220" spans="2:9">
      <c r="B220" s="90" t="s">
        <v>21</v>
      </c>
      <c r="C220" s="76"/>
      <c r="D220" s="26">
        <v>1</v>
      </c>
      <c r="E220" s="26">
        <v>150000000</v>
      </c>
      <c r="F220" s="26">
        <f>(E220*D220)</f>
        <v>150000000</v>
      </c>
      <c r="G220" s="26">
        <v>15</v>
      </c>
      <c r="H220" s="26">
        <f>(F220*($H$218/100))</f>
        <v>22500000</v>
      </c>
      <c r="I220" s="26">
        <f>(F220-H220)/G220</f>
        <v>8500000</v>
      </c>
    </row>
    <row r="221" spans="2:9">
      <c r="B221" s="91" t="s">
        <v>22</v>
      </c>
      <c r="C221" s="23"/>
      <c r="D221" s="26">
        <v>1</v>
      </c>
      <c r="E221" s="26">
        <v>250000000</v>
      </c>
      <c r="F221" s="26">
        <f t="shared" ref="F221:F225" si="36">(E221*D221)</f>
        <v>250000000</v>
      </c>
      <c r="G221" s="26">
        <v>15</v>
      </c>
      <c r="H221" s="26">
        <f>(F221*($H$218/100))</f>
        <v>37500000</v>
      </c>
      <c r="I221" s="26">
        <f t="shared" ref="I221:I225" si="37">(F221-H221)/G221</f>
        <v>14166666.666666666</v>
      </c>
    </row>
    <row r="222" spans="2:9">
      <c r="B222" s="91" t="s">
        <v>23</v>
      </c>
      <c r="C222" s="23"/>
      <c r="D222" s="26">
        <v>1</v>
      </c>
      <c r="E222" s="26">
        <v>130000000</v>
      </c>
      <c r="F222" s="26">
        <f t="shared" si="36"/>
        <v>130000000</v>
      </c>
      <c r="G222" s="26">
        <v>15</v>
      </c>
      <c r="H222" s="26">
        <f>(F222*($H$218/100))</f>
        <v>19500000</v>
      </c>
      <c r="I222" s="26">
        <f t="shared" si="37"/>
        <v>7366666.666666667</v>
      </c>
    </row>
    <row r="223" spans="2:9">
      <c r="B223" s="91" t="s">
        <v>24</v>
      </c>
      <c r="C223" s="23"/>
      <c r="D223" s="26">
        <v>1</v>
      </c>
      <c r="E223" s="26">
        <v>180000000</v>
      </c>
      <c r="F223" s="26">
        <f t="shared" si="36"/>
        <v>180000000</v>
      </c>
      <c r="G223" s="26">
        <v>15</v>
      </c>
      <c r="H223" s="26">
        <f>(F223*($H$218/100))</f>
        <v>27000000</v>
      </c>
      <c r="I223" s="26">
        <f t="shared" si="37"/>
        <v>10200000</v>
      </c>
    </row>
    <row r="224" spans="2:9">
      <c r="B224" s="91" t="s">
        <v>25</v>
      </c>
      <c r="C224" s="23"/>
      <c r="D224" s="26">
        <v>1</v>
      </c>
      <c r="E224" s="26">
        <v>90000000</v>
      </c>
      <c r="F224" s="26">
        <f t="shared" si="36"/>
        <v>90000000</v>
      </c>
      <c r="G224" s="26">
        <v>15</v>
      </c>
      <c r="H224" s="26">
        <f>(F224*($H$218/100))</f>
        <v>13500000</v>
      </c>
      <c r="I224" s="26">
        <f t="shared" si="37"/>
        <v>5100000</v>
      </c>
    </row>
    <row r="225" spans="2:9" ht="13.5" thickBot="1">
      <c r="B225" s="97" t="s">
        <v>43</v>
      </c>
      <c r="C225" s="139"/>
      <c r="D225" s="26">
        <v>1</v>
      </c>
      <c r="E225" s="26">
        <v>350000000</v>
      </c>
      <c r="F225" s="26">
        <f t="shared" si="36"/>
        <v>350000000</v>
      </c>
      <c r="G225" s="26">
        <v>50</v>
      </c>
      <c r="H225" s="26">
        <f>(F225*($H$218/100))</f>
        <v>52500000</v>
      </c>
      <c r="I225" s="26">
        <f t="shared" si="37"/>
        <v>5950000</v>
      </c>
    </row>
    <row r="226" spans="2:9">
      <c r="B226" s="102"/>
      <c r="C226" s="23"/>
      <c r="D226" s="58"/>
      <c r="E226" s="58"/>
      <c r="F226" s="58"/>
      <c r="G226" s="58"/>
      <c r="H226" s="58"/>
      <c r="I226" s="58"/>
    </row>
    <row r="227" spans="2:9" ht="15.75" thickBot="1">
      <c r="B227" s="102" t="s">
        <v>138</v>
      </c>
      <c r="C227"/>
      <c r="D227" s="52" t="s">
        <v>9</v>
      </c>
      <c r="E227" s="52" t="s">
        <v>10</v>
      </c>
      <c r="F227" s="52" t="s">
        <v>11</v>
      </c>
      <c r="G227" s="52" t="s">
        <v>12</v>
      </c>
      <c r="H227" s="52" t="s">
        <v>13</v>
      </c>
      <c r="I227" s="142" t="s">
        <v>84</v>
      </c>
    </row>
    <row r="228" spans="2:9">
      <c r="B228" s="90" t="s">
        <v>21</v>
      </c>
      <c r="C228" s="76"/>
      <c r="D228" s="14">
        <v>4</v>
      </c>
      <c r="E228" s="14"/>
      <c r="F228" s="14"/>
      <c r="G228" s="14">
        <v>1</v>
      </c>
      <c r="H228" s="14"/>
      <c r="I228" s="14">
        <f>SUM(D228:H228)</f>
        <v>5</v>
      </c>
    </row>
    <row r="229" spans="2:9">
      <c r="B229" s="91" t="s">
        <v>22</v>
      </c>
      <c r="C229" s="23"/>
      <c r="D229" s="14">
        <v>4</v>
      </c>
      <c r="E229" s="14"/>
      <c r="F229" s="14"/>
      <c r="G229" s="14"/>
      <c r="H229" s="14">
        <v>1</v>
      </c>
      <c r="I229" s="14">
        <f t="shared" ref="I229:I232" si="38">SUM(D229:H229)</f>
        <v>5</v>
      </c>
    </row>
    <row r="230" spans="2:9">
      <c r="B230" s="91" t="s">
        <v>23</v>
      </c>
      <c r="C230" s="23"/>
      <c r="D230" s="14">
        <v>4</v>
      </c>
      <c r="E230" s="14"/>
      <c r="F230" s="14">
        <v>1</v>
      </c>
      <c r="G230" s="14"/>
      <c r="H230" s="14"/>
      <c r="I230" s="14">
        <f t="shared" si="38"/>
        <v>5</v>
      </c>
    </row>
    <row r="231" spans="2:9">
      <c r="B231" s="91" t="s">
        <v>24</v>
      </c>
      <c r="C231" s="23"/>
      <c r="D231" s="14">
        <v>5</v>
      </c>
      <c r="E231" s="14"/>
      <c r="F231" s="14"/>
      <c r="G231" s="14"/>
      <c r="H231" s="14"/>
      <c r="I231" s="14">
        <f t="shared" si="38"/>
        <v>5</v>
      </c>
    </row>
    <row r="232" spans="2:9">
      <c r="B232" s="91" t="s">
        <v>25</v>
      </c>
      <c r="C232" s="23"/>
      <c r="D232" s="14">
        <v>4</v>
      </c>
      <c r="E232" s="14">
        <v>1</v>
      </c>
      <c r="F232" s="14"/>
      <c r="G232" s="14"/>
      <c r="H232" s="14"/>
      <c r="I232" s="14">
        <f t="shared" si="38"/>
        <v>5</v>
      </c>
    </row>
    <row r="233" spans="2:9" ht="13.5" thickBot="1">
      <c r="B233" s="97" t="s">
        <v>43</v>
      </c>
      <c r="C233" s="139"/>
      <c r="D233" s="14">
        <v>1</v>
      </c>
      <c r="E233" s="14"/>
      <c r="F233" s="14"/>
      <c r="G233" s="14"/>
      <c r="H233" s="14"/>
      <c r="I233" s="14"/>
    </row>
    <row r="234" spans="2:9">
      <c r="B234" s="102"/>
      <c r="C234" s="23"/>
      <c r="D234" s="23"/>
      <c r="E234" s="23"/>
      <c r="F234" s="23"/>
      <c r="G234" s="23"/>
      <c r="H234" s="23"/>
    </row>
    <row r="235" spans="2:9" ht="13.5" thickBot="1">
      <c r="B235" s="102" t="s">
        <v>139</v>
      </c>
      <c r="C235" s="23"/>
      <c r="D235" s="52" t="s">
        <v>9</v>
      </c>
      <c r="E235" s="52" t="s">
        <v>10</v>
      </c>
      <c r="F235" s="52" t="s">
        <v>11</v>
      </c>
      <c r="G235" s="52" t="s">
        <v>12</v>
      </c>
      <c r="H235" s="52" t="s">
        <v>13</v>
      </c>
    </row>
    <row r="236" spans="2:9">
      <c r="B236" s="90" t="s">
        <v>21</v>
      </c>
      <c r="C236" s="76"/>
      <c r="D236" s="26">
        <f>D228*I220</f>
        <v>34000000</v>
      </c>
      <c r="E236" s="26"/>
      <c r="F236" s="26"/>
      <c r="G236" s="26">
        <f>G228*I220</f>
        <v>8500000</v>
      </c>
      <c r="H236" s="26"/>
    </row>
    <row r="237" spans="2:9">
      <c r="B237" s="91" t="s">
        <v>22</v>
      </c>
      <c r="C237" s="23"/>
      <c r="D237" s="26">
        <f>D229*I221</f>
        <v>56666666.666666664</v>
      </c>
      <c r="E237" s="26"/>
      <c r="F237" s="26"/>
      <c r="G237" s="26"/>
      <c r="H237" s="26">
        <f>H229*I221</f>
        <v>14166666.666666666</v>
      </c>
    </row>
    <row r="238" spans="2:9">
      <c r="B238" s="91" t="s">
        <v>23</v>
      </c>
      <c r="C238" s="23"/>
      <c r="D238" s="26">
        <f>D230*I222</f>
        <v>29466666.666666668</v>
      </c>
      <c r="E238" s="26"/>
      <c r="F238" s="26">
        <f>F230*I222</f>
        <v>7366666.666666667</v>
      </c>
      <c r="G238" s="26"/>
      <c r="H238" s="26"/>
    </row>
    <row r="239" spans="2:9">
      <c r="B239" s="91" t="s">
        <v>24</v>
      </c>
      <c r="C239" s="23"/>
      <c r="D239" s="26">
        <f>D231*I223</f>
        <v>51000000</v>
      </c>
      <c r="E239" s="26"/>
      <c r="F239" s="26"/>
      <c r="G239" s="26"/>
      <c r="H239" s="26"/>
    </row>
    <row r="240" spans="2:9">
      <c r="B240" s="91" t="s">
        <v>25</v>
      </c>
      <c r="C240" s="23"/>
      <c r="D240" s="26">
        <f>D232*I224</f>
        <v>20400000</v>
      </c>
      <c r="E240" s="26">
        <f>I224*E232</f>
        <v>5100000</v>
      </c>
      <c r="F240" s="26"/>
      <c r="G240" s="26"/>
      <c r="H240" s="26"/>
    </row>
    <row r="241" spans="2:15" ht="13.5" thickBot="1">
      <c r="B241" s="97" t="s">
        <v>43</v>
      </c>
      <c r="C241" s="139"/>
      <c r="D241" s="26">
        <f>D233*I225</f>
        <v>5950000</v>
      </c>
      <c r="E241" s="14"/>
      <c r="F241" s="14"/>
      <c r="G241" s="14"/>
      <c r="H241" s="14"/>
    </row>
    <row r="242" spans="2:15" ht="15.75" thickBot="1">
      <c r="B242" s="78" t="s">
        <v>51</v>
      </c>
      <c r="C242" s="3"/>
      <c r="D242" s="95">
        <f>SUM(D236:D241)</f>
        <v>197483333.33333331</v>
      </c>
      <c r="E242" s="140">
        <f>SUM(E236:E240)+D242</f>
        <v>202583333.33333331</v>
      </c>
      <c r="F242" s="140">
        <f>SUM(F236:F240)+E242</f>
        <v>209949999.99999997</v>
      </c>
      <c r="G242" s="140">
        <f>SUM(G236:G240)+F242</f>
        <v>218449999.99999997</v>
      </c>
      <c r="H242" s="141">
        <f>SUM(H236:H240)+G242</f>
        <v>232616666.66666663</v>
      </c>
    </row>
    <row r="243" spans="2:15" ht="15">
      <c r="B243" s="102"/>
      <c r="C243" s="2"/>
      <c r="D243" s="58"/>
      <c r="E243" s="58"/>
      <c r="F243" s="58"/>
      <c r="G243" s="58"/>
      <c r="H243" s="58"/>
    </row>
    <row r="244" spans="2:15" ht="15">
      <c r="B244" s="102"/>
      <c r="C244" s="2"/>
      <c r="D244" s="58"/>
      <c r="E244" s="58"/>
      <c r="F244" s="58"/>
      <c r="G244" s="58"/>
      <c r="H244" s="58"/>
    </row>
    <row r="245" spans="2:15" ht="15.75" thickBot="1">
      <c r="B245" s="102" t="s">
        <v>140</v>
      </c>
      <c r="C245" s="2"/>
      <c r="D245" s="52" t="s">
        <v>9</v>
      </c>
      <c r="E245" s="52" t="s">
        <v>10</v>
      </c>
      <c r="F245" s="52" t="s">
        <v>11</v>
      </c>
      <c r="G245" s="52" t="s">
        <v>12</v>
      </c>
      <c r="H245" s="52" t="s">
        <v>13</v>
      </c>
    </row>
    <row r="246" spans="2:15" ht="15">
      <c r="B246" s="90" t="s">
        <v>21</v>
      </c>
      <c r="C246" s="1"/>
      <c r="D246" s="26">
        <v>10</v>
      </c>
      <c r="E246" s="26"/>
      <c r="F246" s="26"/>
      <c r="G246" s="26">
        <v>13</v>
      </c>
      <c r="H246" s="26"/>
    </row>
    <row r="247" spans="2:15" ht="15">
      <c r="B247" s="91" t="s">
        <v>22</v>
      </c>
      <c r="C247" s="2"/>
      <c r="D247" s="26">
        <v>10</v>
      </c>
      <c r="E247" s="26"/>
      <c r="F247" s="26"/>
      <c r="G247" s="26"/>
      <c r="H247" s="26">
        <v>14</v>
      </c>
    </row>
    <row r="248" spans="2:15" ht="15">
      <c r="B248" s="91" t="s">
        <v>23</v>
      </c>
      <c r="C248" s="2"/>
      <c r="D248" s="26">
        <v>10</v>
      </c>
      <c r="E248" s="26"/>
      <c r="F248" s="26">
        <v>12</v>
      </c>
      <c r="G248" s="26"/>
      <c r="H248" s="26"/>
    </row>
    <row r="249" spans="2:15" ht="15">
      <c r="B249" s="91" t="s">
        <v>24</v>
      </c>
      <c r="C249" s="2"/>
      <c r="D249" s="26">
        <v>10</v>
      </c>
      <c r="E249" s="26"/>
      <c r="F249" s="26"/>
      <c r="G249" s="26"/>
      <c r="H249" s="26"/>
    </row>
    <row r="250" spans="2:15" ht="15">
      <c r="B250" s="91" t="s">
        <v>25</v>
      </c>
      <c r="C250" s="2"/>
      <c r="D250" s="26">
        <v>10</v>
      </c>
      <c r="E250" s="26">
        <v>11</v>
      </c>
      <c r="F250" s="26"/>
      <c r="G250" s="26"/>
      <c r="H250" s="26"/>
    </row>
    <row r="251" spans="2:15" ht="15.75" thickBot="1">
      <c r="B251" s="97" t="s">
        <v>43</v>
      </c>
      <c r="C251" s="143"/>
      <c r="D251" s="26">
        <v>40</v>
      </c>
      <c r="E251" s="14"/>
      <c r="F251" s="14"/>
      <c r="G251" s="14"/>
      <c r="H251" s="14"/>
    </row>
    <row r="252" spans="2:15" ht="15">
      <c r="B252"/>
      <c r="C252" s="2"/>
      <c r="D252" s="58"/>
      <c r="E252" s="58"/>
      <c r="F252" s="58"/>
      <c r="G252" s="58"/>
      <c r="H252" s="58"/>
    </row>
    <row r="253" spans="2:15" ht="15">
      <c r="B253"/>
      <c r="C253"/>
      <c r="D253"/>
      <c r="E253"/>
      <c r="F253"/>
    </row>
    <row r="254" spans="2:15" ht="15.75" thickBot="1">
      <c r="B254" s="102" t="s">
        <v>141</v>
      </c>
      <c r="C254" s="2"/>
      <c r="D254" s="52" t="s">
        <v>9</v>
      </c>
      <c r="E254" s="52" t="s">
        <v>10</v>
      </c>
      <c r="F254" s="52" t="s">
        <v>11</v>
      </c>
      <c r="G254" s="52" t="s">
        <v>12</v>
      </c>
      <c r="H254" s="52" t="s">
        <v>13</v>
      </c>
      <c r="J254" s="87"/>
      <c r="K254" s="87"/>
      <c r="L254" s="87"/>
      <c r="M254" s="87"/>
      <c r="N254" s="87"/>
      <c r="O254" s="87"/>
    </row>
    <row r="255" spans="2:15" ht="15">
      <c r="B255" s="90" t="s">
        <v>21</v>
      </c>
      <c r="C255" s="1"/>
      <c r="D255" s="26">
        <f>D246*I220*D228</f>
        <v>340000000</v>
      </c>
      <c r="E255" s="26">
        <f>E246*E228*I220</f>
        <v>0</v>
      </c>
      <c r="F255" s="26">
        <f>F246*I220*F228</f>
        <v>0</v>
      </c>
      <c r="G255" s="26">
        <f>G246*I220*G228</f>
        <v>110500000</v>
      </c>
      <c r="H255" s="26">
        <f>H246*H228*I220</f>
        <v>0</v>
      </c>
      <c r="J255" s="87"/>
      <c r="K255" s="87"/>
      <c r="L255" s="87"/>
      <c r="M255" s="87"/>
      <c r="N255" s="87"/>
      <c r="O255" s="87"/>
    </row>
    <row r="256" spans="2:15" ht="15">
      <c r="B256" s="91" t="s">
        <v>22</v>
      </c>
      <c r="C256" s="2"/>
      <c r="D256" s="26">
        <f>D247*I221*D229</f>
        <v>566666666.66666663</v>
      </c>
      <c r="E256" s="26">
        <f>E247*E229*I221</f>
        <v>0</v>
      </c>
      <c r="F256" s="26">
        <f>F247*I221*F229</f>
        <v>0</v>
      </c>
      <c r="G256" s="26">
        <f>G247*I221*G229</f>
        <v>0</v>
      </c>
      <c r="H256" s="26">
        <f>H247*H229*I221</f>
        <v>198333333.33333331</v>
      </c>
      <c r="J256" s="87"/>
      <c r="K256" s="87"/>
      <c r="L256" s="87"/>
      <c r="M256" s="87"/>
      <c r="N256" s="87"/>
      <c r="O256" s="87"/>
    </row>
    <row r="257" spans="2:15" ht="15">
      <c r="B257" s="91" t="s">
        <v>23</v>
      </c>
      <c r="C257" s="2"/>
      <c r="D257" s="26">
        <f>D248*I222*D230</f>
        <v>294666666.66666669</v>
      </c>
      <c r="E257" s="26">
        <f>E248*E230*I222</f>
        <v>0</v>
      </c>
      <c r="F257" s="26">
        <f>F248*I222*F230</f>
        <v>88400000</v>
      </c>
      <c r="G257" s="26">
        <f>G248*I222*G230</f>
        <v>0</v>
      </c>
      <c r="H257" s="26">
        <f>H248*H230*I222</f>
        <v>0</v>
      </c>
      <c r="J257" s="87"/>
      <c r="K257" s="87"/>
      <c r="L257" s="87"/>
      <c r="M257" s="87"/>
      <c r="N257" s="87"/>
      <c r="O257" s="87"/>
    </row>
    <row r="258" spans="2:15" ht="15">
      <c r="B258" s="91" t="s">
        <v>24</v>
      </c>
      <c r="C258" s="2"/>
      <c r="D258" s="26">
        <f>D249*I223*D231</f>
        <v>510000000</v>
      </c>
      <c r="E258" s="26">
        <f>E249*E231*I223</f>
        <v>0</v>
      </c>
      <c r="F258" s="26">
        <f>F249*I223*F231</f>
        <v>0</v>
      </c>
      <c r="G258" s="26">
        <f>G249*I223*G231</f>
        <v>0</v>
      </c>
      <c r="H258" s="26">
        <f>H249*H231*I223</f>
        <v>0</v>
      </c>
      <c r="J258" s="87"/>
      <c r="K258" s="87"/>
      <c r="L258" s="87"/>
      <c r="M258" s="87"/>
      <c r="N258" s="87"/>
      <c r="O258" s="87"/>
    </row>
    <row r="259" spans="2:15" ht="15">
      <c r="B259" s="91" t="s">
        <v>25</v>
      </c>
      <c r="C259" s="2"/>
      <c r="D259" s="26">
        <f>D250*I224*D232</f>
        <v>204000000</v>
      </c>
      <c r="E259" s="26">
        <f>E250*E232*I224</f>
        <v>56100000</v>
      </c>
      <c r="F259" s="26">
        <f>F250*I224*F232</f>
        <v>0</v>
      </c>
      <c r="G259" s="26">
        <f>G250*I224*G232</f>
        <v>0</v>
      </c>
      <c r="H259" s="26">
        <f>H250*H232*I224</f>
        <v>0</v>
      </c>
      <c r="J259" s="87"/>
      <c r="K259" s="87"/>
      <c r="L259" s="87"/>
      <c r="M259" s="87"/>
      <c r="N259" s="87"/>
      <c r="O259" s="87"/>
    </row>
    <row r="260" spans="2:15" ht="15.75" thickBot="1">
      <c r="B260" s="92" t="s">
        <v>43</v>
      </c>
      <c r="C260" s="2"/>
      <c r="D260" s="70">
        <f>D251*D233*I225</f>
        <v>238000000</v>
      </c>
      <c r="E260" s="70">
        <f>E251*E233*J225</f>
        <v>0</v>
      </c>
      <c r="F260" s="70">
        <f>F251*F233*D233</f>
        <v>0</v>
      </c>
      <c r="G260" s="70">
        <f>G251*G233*E233</f>
        <v>0</v>
      </c>
      <c r="H260" s="70">
        <f>H251*H233*F233</f>
        <v>0</v>
      </c>
      <c r="J260" s="87"/>
      <c r="K260" s="87"/>
      <c r="L260" s="87"/>
      <c r="M260" s="87"/>
      <c r="N260" s="87"/>
      <c r="O260" s="87"/>
    </row>
    <row r="261" spans="2:15" ht="15.75" thickBot="1">
      <c r="B261" s="144" t="s">
        <v>51</v>
      </c>
      <c r="C261" s="3"/>
      <c r="D261" s="145">
        <f>SUM(D255:D260)</f>
        <v>2153333333.333333</v>
      </c>
      <c r="E261" s="101">
        <f>SUM(E255:E260)</f>
        <v>56100000</v>
      </c>
      <c r="F261" s="101">
        <f>SUM(F255:F260)</f>
        <v>88400000</v>
      </c>
      <c r="G261" s="101">
        <f>SUM(G255:G260)</f>
        <v>110500000</v>
      </c>
      <c r="H261" s="146">
        <f>SUM(H255:H259)</f>
        <v>198333333.33333331</v>
      </c>
      <c r="I261" s="147">
        <f>SUM(D261:H261)</f>
        <v>2606666666.6666665</v>
      </c>
      <c r="J261" s="87"/>
      <c r="K261" s="87"/>
      <c r="L261" s="87"/>
      <c r="M261" s="87"/>
      <c r="N261" s="87"/>
      <c r="O261" s="87"/>
    </row>
    <row r="262" spans="2:15" ht="15">
      <c r="B262"/>
      <c r="C262"/>
      <c r="D262"/>
      <c r="E262"/>
      <c r="F262"/>
      <c r="I262" s="56" t="s">
        <v>52</v>
      </c>
      <c r="J262" s="87"/>
      <c r="K262" s="87"/>
      <c r="L262" s="87"/>
      <c r="M262" s="87"/>
      <c r="N262" s="87"/>
      <c r="O262" s="87"/>
    </row>
    <row r="263" spans="2:15" ht="15">
      <c r="B263"/>
      <c r="C263"/>
      <c r="D263"/>
      <c r="E263"/>
      <c r="F263"/>
      <c r="G263"/>
      <c r="H263"/>
      <c r="I263"/>
    </row>
    <row r="264" spans="2:15">
      <c r="B264" s="13" t="s">
        <v>50</v>
      </c>
    </row>
    <row r="265" spans="2:15" ht="13.5" thickBot="1">
      <c r="D265" s="98" t="s">
        <v>9</v>
      </c>
      <c r="E265" s="98" t="s">
        <v>10</v>
      </c>
      <c r="F265" s="98" t="s">
        <v>11</v>
      </c>
      <c r="G265" s="98" t="s">
        <v>12</v>
      </c>
      <c r="H265" s="98" t="s">
        <v>13</v>
      </c>
    </row>
    <row r="266" spans="2:15">
      <c r="B266" s="90" t="s">
        <v>21</v>
      </c>
      <c r="C266" s="76"/>
      <c r="D266" s="26">
        <f>E220*D228</f>
        <v>600000000</v>
      </c>
      <c r="E266" s="99">
        <f>$E$220*E228</f>
        <v>0</v>
      </c>
      <c r="F266" s="99">
        <f>$E220*F228</f>
        <v>0</v>
      </c>
      <c r="G266" s="99">
        <f>$E220*G228</f>
        <v>150000000</v>
      </c>
      <c r="H266" s="99">
        <f>$E220*H228</f>
        <v>0</v>
      </c>
    </row>
    <row r="267" spans="2:15">
      <c r="B267" s="91" t="s">
        <v>22</v>
      </c>
      <c r="C267" s="23"/>
      <c r="D267" s="26">
        <f>E221*D229</f>
        <v>1000000000</v>
      </c>
      <c r="E267" s="99">
        <f>E221*E229</f>
        <v>0</v>
      </c>
      <c r="F267" s="99">
        <f>$E221*F229</f>
        <v>0</v>
      </c>
      <c r="G267" s="99">
        <f>$E221*G229</f>
        <v>0</v>
      </c>
      <c r="H267" s="99">
        <f>$E221*H229</f>
        <v>250000000</v>
      </c>
    </row>
    <row r="268" spans="2:15">
      <c r="B268" s="91" t="s">
        <v>23</v>
      </c>
      <c r="C268" s="23"/>
      <c r="D268" s="26">
        <f>E222*D230</f>
        <v>520000000</v>
      </c>
      <c r="E268" s="99">
        <f>E222*E230</f>
        <v>0</v>
      </c>
      <c r="F268" s="99">
        <f>$E222*F230</f>
        <v>130000000</v>
      </c>
      <c r="G268" s="99">
        <f>$E222*G230</f>
        <v>0</v>
      </c>
      <c r="H268" s="99">
        <f>$E222*H230</f>
        <v>0</v>
      </c>
    </row>
    <row r="269" spans="2:15">
      <c r="B269" s="91" t="s">
        <v>24</v>
      </c>
      <c r="C269" s="23"/>
      <c r="D269" s="26">
        <f>E223*D231</f>
        <v>900000000</v>
      </c>
      <c r="E269" s="99">
        <f>E223*E231</f>
        <v>0</v>
      </c>
      <c r="F269" s="99">
        <f>$E223*F231</f>
        <v>0</v>
      </c>
      <c r="G269" s="99">
        <f>$E223*G231</f>
        <v>0</v>
      </c>
      <c r="H269" s="99">
        <f>$E223*H231</f>
        <v>0</v>
      </c>
    </row>
    <row r="270" spans="2:15">
      <c r="B270" s="91" t="s">
        <v>25</v>
      </c>
      <c r="C270" s="23"/>
      <c r="D270" s="26">
        <f>E224*D232</f>
        <v>360000000</v>
      </c>
      <c r="E270" s="99">
        <f>E224*E232</f>
        <v>90000000</v>
      </c>
      <c r="F270" s="99">
        <f>$E224*F232</f>
        <v>0</v>
      </c>
      <c r="G270" s="99">
        <f>$E224*G232</f>
        <v>0</v>
      </c>
      <c r="H270" s="99">
        <f>$E224*H232</f>
        <v>0</v>
      </c>
    </row>
    <row r="271" spans="2:15" ht="13.5" thickBot="1">
      <c r="B271" s="97" t="s">
        <v>43</v>
      </c>
      <c r="C271" s="23"/>
      <c r="D271" s="26">
        <f>E225*D233</f>
        <v>350000000</v>
      </c>
      <c r="E271" s="99">
        <f>E225*E233</f>
        <v>0</v>
      </c>
      <c r="F271" s="99">
        <f>$E225*F233</f>
        <v>0</v>
      </c>
      <c r="G271" s="99">
        <f>$E225*G233</f>
        <v>0</v>
      </c>
      <c r="H271" s="99">
        <f>$E225*H233</f>
        <v>0</v>
      </c>
    </row>
    <row r="272" spans="2:15" ht="13.5" thickBot="1">
      <c r="C272" s="100" t="s">
        <v>51</v>
      </c>
      <c r="D272" s="148">
        <f>SUM(D266:D271)</f>
        <v>3730000000</v>
      </c>
      <c r="E272" s="101">
        <f t="shared" ref="E272:H272" si="39">SUM(E266:E271)</f>
        <v>90000000</v>
      </c>
      <c r="F272" s="101">
        <f t="shared" si="39"/>
        <v>130000000</v>
      </c>
      <c r="G272" s="101">
        <f t="shared" si="39"/>
        <v>150000000</v>
      </c>
      <c r="H272" s="101">
        <f t="shared" si="39"/>
        <v>250000000</v>
      </c>
    </row>
    <row r="273" spans="2:9">
      <c r="D273" s="56" t="s">
        <v>48</v>
      </c>
    </row>
    <row r="275" spans="2:9">
      <c r="B275" s="13" t="s">
        <v>143</v>
      </c>
    </row>
    <row r="276" spans="2:9" ht="13.5" thickBot="1">
      <c r="D276" s="98" t="s">
        <v>9</v>
      </c>
      <c r="E276" s="98" t="s">
        <v>10</v>
      </c>
      <c r="F276" s="98" t="s">
        <v>11</v>
      </c>
      <c r="G276" s="98" t="s">
        <v>12</v>
      </c>
      <c r="H276" s="98" t="s">
        <v>13</v>
      </c>
    </row>
    <row r="277" spans="2:9">
      <c r="B277" s="90" t="s">
        <v>21</v>
      </c>
      <c r="C277" s="76"/>
      <c r="D277" s="26">
        <f>D266*($H$218/100)</f>
        <v>90000000</v>
      </c>
      <c r="E277" s="26">
        <f>E266*($H$218/100)</f>
        <v>0</v>
      </c>
      <c r="F277" s="26">
        <f>F266*($H$218/100)</f>
        <v>0</v>
      </c>
      <c r="G277" s="26">
        <f>G266*($H$218/100)</f>
        <v>22500000</v>
      </c>
      <c r="H277" s="26">
        <f>H266*($H$218/100)</f>
        <v>0</v>
      </c>
    </row>
    <row r="278" spans="2:9">
      <c r="B278" s="91" t="s">
        <v>22</v>
      </c>
      <c r="C278" s="23"/>
      <c r="D278" s="26">
        <f>D267*($H$218/100)</f>
        <v>150000000</v>
      </c>
      <c r="E278" s="26">
        <f>E267*($H$218/100)</f>
        <v>0</v>
      </c>
      <c r="F278" s="26">
        <f>F267*($H$218/100)</f>
        <v>0</v>
      </c>
      <c r="G278" s="26">
        <f>G267*($H$218/100)</f>
        <v>0</v>
      </c>
      <c r="H278" s="26">
        <f>H267*($H$218/100)</f>
        <v>37500000</v>
      </c>
    </row>
    <row r="279" spans="2:9">
      <c r="B279" s="91" t="s">
        <v>23</v>
      </c>
      <c r="C279" s="23"/>
      <c r="D279" s="26">
        <f>D268*($H$218/100)</f>
        <v>78000000</v>
      </c>
      <c r="E279" s="26">
        <f>E268*($H$218/100)</f>
        <v>0</v>
      </c>
      <c r="F279" s="26">
        <f>F268*($H$218/100)</f>
        <v>19500000</v>
      </c>
      <c r="G279" s="26">
        <f>G268*($H$218/100)</f>
        <v>0</v>
      </c>
      <c r="H279" s="26">
        <f>H268*($H$218/100)</f>
        <v>0</v>
      </c>
    </row>
    <row r="280" spans="2:9">
      <c r="B280" s="91" t="s">
        <v>24</v>
      </c>
      <c r="C280" s="23"/>
      <c r="D280" s="26">
        <f>D269*($H$218/100)</f>
        <v>135000000</v>
      </c>
      <c r="E280" s="26">
        <f>E269*($H$218/100)</f>
        <v>0</v>
      </c>
      <c r="F280" s="26">
        <f>F269*($H$218/100)</f>
        <v>0</v>
      </c>
      <c r="G280" s="26">
        <f>G269*($H$218/100)</f>
        <v>0</v>
      </c>
      <c r="H280" s="26">
        <f>H269*($H$218/100)</f>
        <v>0</v>
      </c>
    </row>
    <row r="281" spans="2:9">
      <c r="B281" s="91" t="s">
        <v>25</v>
      </c>
      <c r="C281" s="23"/>
      <c r="D281" s="26">
        <f>D270*($H$218/100)</f>
        <v>54000000</v>
      </c>
      <c r="E281" s="26">
        <f>E270*($H$218/100)</f>
        <v>13500000</v>
      </c>
      <c r="F281" s="26">
        <f>F270*($H$218/100)</f>
        <v>0</v>
      </c>
      <c r="G281" s="26">
        <f>G270*($H$218/100)</f>
        <v>0</v>
      </c>
      <c r="H281" s="26">
        <f>H270*($H$218/100)</f>
        <v>0</v>
      </c>
    </row>
    <row r="282" spans="2:9" ht="13.5" thickBot="1">
      <c r="B282" s="97" t="s">
        <v>43</v>
      </c>
      <c r="C282" s="23"/>
      <c r="D282" s="26">
        <f>D271*($H$218/100)</f>
        <v>52500000</v>
      </c>
      <c r="E282" s="26">
        <f>E271*($H$218/100)</f>
        <v>0</v>
      </c>
      <c r="F282" s="26">
        <f>F271*($H$218/100)</f>
        <v>0</v>
      </c>
      <c r="G282" s="26">
        <f>G271*($H$218/100)</f>
        <v>0</v>
      </c>
      <c r="H282" s="26">
        <f>H271*($H$218/100)</f>
        <v>0</v>
      </c>
    </row>
    <row r="283" spans="2:9" ht="13.5" thickBot="1">
      <c r="C283" s="100" t="s">
        <v>51</v>
      </c>
      <c r="D283" s="101">
        <f>SUM(D277:D282)</f>
        <v>559500000</v>
      </c>
      <c r="E283" s="101">
        <f t="shared" ref="E283:H283" si="40">SUM(E277:E282)</f>
        <v>13500000</v>
      </c>
      <c r="F283" s="101">
        <f t="shared" si="40"/>
        <v>19500000</v>
      </c>
      <c r="G283" s="101">
        <f t="shared" si="40"/>
        <v>22500000</v>
      </c>
      <c r="H283" s="149">
        <f t="shared" si="40"/>
        <v>37500000</v>
      </c>
      <c r="I283" s="147">
        <f>SUM(D283:H283)</f>
        <v>652500000</v>
      </c>
    </row>
    <row r="284" spans="2:9">
      <c r="I284" s="13" t="s">
        <v>142</v>
      </c>
    </row>
    <row r="286" spans="2:9" ht="13.5" thickBot="1">
      <c r="B286" s="13" t="s">
        <v>112</v>
      </c>
    </row>
    <row r="287" spans="2:9">
      <c r="B287" s="65" t="s">
        <v>113</v>
      </c>
      <c r="C287" s="76"/>
      <c r="D287" s="14" t="s">
        <v>114</v>
      </c>
    </row>
    <row r="288" spans="2:9">
      <c r="B288" s="67" t="s">
        <v>115</v>
      </c>
      <c r="C288" s="23"/>
      <c r="D288" s="26">
        <f>C56</f>
        <v>14808000000</v>
      </c>
    </row>
    <row r="289" spans="2:14">
      <c r="B289" s="67" t="s">
        <v>116</v>
      </c>
      <c r="C289" s="23"/>
      <c r="D289" s="14">
        <v>30</v>
      </c>
    </row>
    <row r="290" spans="2:14">
      <c r="B290" s="67" t="s">
        <v>117</v>
      </c>
      <c r="C290" s="23"/>
      <c r="D290" s="26">
        <f>SUM(D288/D289)</f>
        <v>493600000</v>
      </c>
    </row>
    <row r="291" spans="2:14" ht="13.5" thickBot="1">
      <c r="B291" s="157" t="s">
        <v>118</v>
      </c>
      <c r="C291" s="139"/>
      <c r="D291" s="14">
        <v>3</v>
      </c>
    </row>
    <row r="293" spans="2:14" ht="13.5" thickBot="1">
      <c r="B293" s="13" t="s">
        <v>15</v>
      </c>
    </row>
    <row r="294" spans="2:14">
      <c r="C294" s="10" t="s">
        <v>119</v>
      </c>
      <c r="D294" s="11" t="s">
        <v>120</v>
      </c>
      <c r="E294" s="11" t="s">
        <v>121</v>
      </c>
      <c r="F294" s="11" t="s">
        <v>122</v>
      </c>
      <c r="G294" s="11" t="s">
        <v>123</v>
      </c>
      <c r="H294" s="11" t="s">
        <v>124</v>
      </c>
      <c r="I294" s="11" t="s">
        <v>125</v>
      </c>
      <c r="J294" s="11" t="s">
        <v>126</v>
      </c>
      <c r="K294" s="11" t="s">
        <v>127</v>
      </c>
      <c r="L294" s="11" t="s">
        <v>128</v>
      </c>
      <c r="M294" s="11" t="s">
        <v>129</v>
      </c>
      <c r="N294" s="12" t="s">
        <v>130</v>
      </c>
    </row>
    <row r="295" spans="2:14">
      <c r="C295" s="26" t="s">
        <v>131</v>
      </c>
      <c r="D295" s="26">
        <f>D290</f>
        <v>493600000</v>
      </c>
      <c r="E295" s="26">
        <f>D290</f>
        <v>493600000</v>
      </c>
      <c r="F295" s="26">
        <f>D290</f>
        <v>493600000</v>
      </c>
      <c r="G295" s="26"/>
      <c r="H295" s="26"/>
      <c r="I295" s="26"/>
      <c r="J295" s="26"/>
      <c r="K295" s="26"/>
      <c r="L295" s="26"/>
      <c r="M295" s="26"/>
      <c r="N295" s="26"/>
    </row>
    <row r="296" spans="2:14">
      <c r="C296" s="26"/>
      <c r="D296" s="26" t="s">
        <v>131</v>
      </c>
      <c r="E296" s="26">
        <f>D290</f>
        <v>493600000</v>
      </c>
      <c r="F296" s="26">
        <f>D290</f>
        <v>493600000</v>
      </c>
      <c r="G296" s="26">
        <f>D290</f>
        <v>493600000</v>
      </c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/>
      <c r="E297" s="26" t="s">
        <v>131</v>
      </c>
      <c r="F297" s="26">
        <f>D290</f>
        <v>493600000</v>
      </c>
      <c r="G297" s="26">
        <f>D290</f>
        <v>493600000</v>
      </c>
      <c r="H297" s="26">
        <f>D290</f>
        <v>493600000</v>
      </c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/>
      <c r="F298" s="26" t="s">
        <v>131</v>
      </c>
      <c r="G298" s="26">
        <f>D290</f>
        <v>493600000</v>
      </c>
      <c r="H298" s="26">
        <f>D290</f>
        <v>493600000</v>
      </c>
      <c r="I298" s="26">
        <f>D290</f>
        <v>493600000</v>
      </c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/>
      <c r="G299" s="26" t="s">
        <v>131</v>
      </c>
      <c r="H299" s="26">
        <f>D290</f>
        <v>493600000</v>
      </c>
      <c r="I299" s="26">
        <f>D290</f>
        <v>493600000</v>
      </c>
      <c r="J299" s="26">
        <f>D290</f>
        <v>493600000</v>
      </c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/>
      <c r="H300" s="26" t="s">
        <v>131</v>
      </c>
      <c r="I300" s="26">
        <f>D290</f>
        <v>493600000</v>
      </c>
      <c r="J300" s="26">
        <f>D290</f>
        <v>493600000</v>
      </c>
      <c r="K300" s="26">
        <f>D290</f>
        <v>493600000</v>
      </c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/>
      <c r="I301" s="26" t="s">
        <v>131</v>
      </c>
      <c r="J301" s="26">
        <f>D290</f>
        <v>493600000</v>
      </c>
      <c r="K301" s="26">
        <f>D290</f>
        <v>493600000</v>
      </c>
      <c r="L301" s="26">
        <f>D290</f>
        <v>493600000</v>
      </c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/>
      <c r="J302" s="26" t="s">
        <v>131</v>
      </c>
      <c r="K302" s="26">
        <f>D290</f>
        <v>493600000</v>
      </c>
      <c r="L302" s="26">
        <f>D290</f>
        <v>493600000</v>
      </c>
      <c r="M302" s="26">
        <f>D290</f>
        <v>493600000</v>
      </c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/>
      <c r="K303" s="26" t="s">
        <v>131</v>
      </c>
      <c r="L303" s="26">
        <f>D290</f>
        <v>493600000</v>
      </c>
      <c r="M303" s="26">
        <f>D290</f>
        <v>493600000</v>
      </c>
      <c r="N303" s="26">
        <f>D290</f>
        <v>493600000</v>
      </c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/>
      <c r="L304" s="26" t="s">
        <v>131</v>
      </c>
      <c r="M304" s="26">
        <f>D290</f>
        <v>493600000</v>
      </c>
      <c r="N304" s="26">
        <f>D290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 t="s">
        <v>131</v>
      </c>
      <c r="N305" s="26">
        <f>D290</f>
        <v>493600000</v>
      </c>
    </row>
    <row r="306" spans="2:14" ht="13.5" thickBot="1"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 t="s">
        <v>131</v>
      </c>
    </row>
    <row r="307" spans="2:14" ht="13.5" thickBot="1">
      <c r="C307" s="158">
        <f>SUM(C295:C306)</f>
        <v>0</v>
      </c>
      <c r="D307" s="148">
        <f t="shared" ref="D307:N307" si="41">SUM(D295:D306)</f>
        <v>493600000</v>
      </c>
      <c r="E307" s="148">
        <f t="shared" si="41"/>
        <v>987200000</v>
      </c>
      <c r="F307" s="148">
        <f t="shared" si="41"/>
        <v>1480800000</v>
      </c>
      <c r="G307" s="148">
        <f t="shared" si="41"/>
        <v>1480800000</v>
      </c>
      <c r="H307" s="148">
        <f t="shared" si="41"/>
        <v>1480800000</v>
      </c>
      <c r="I307" s="148">
        <f t="shared" si="41"/>
        <v>1480800000</v>
      </c>
      <c r="J307" s="148">
        <f t="shared" si="41"/>
        <v>1480800000</v>
      </c>
      <c r="K307" s="148">
        <f t="shared" si="41"/>
        <v>1480800000</v>
      </c>
      <c r="L307" s="148">
        <f t="shared" si="41"/>
        <v>1480800000</v>
      </c>
      <c r="M307" s="148">
        <f t="shared" si="41"/>
        <v>1480800000</v>
      </c>
      <c r="N307" s="155">
        <f t="shared" si="41"/>
        <v>1480800000</v>
      </c>
    </row>
    <row r="308" spans="2:14" ht="13.5" thickBot="1"/>
    <row r="309" spans="2:14">
      <c r="B309" s="159" t="s">
        <v>145</v>
      </c>
      <c r="C309" s="106">
        <f>E11</f>
        <v>-1738064323.6499999</v>
      </c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 spans="2:14">
      <c r="B310" s="160" t="s">
        <v>144</v>
      </c>
      <c r="C310" s="106">
        <v>12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 ht="13.5" thickBot="1">
      <c r="B311" s="161" t="s">
        <v>146</v>
      </c>
      <c r="C311" s="106">
        <f>C309/C310</f>
        <v>-144838693.63749999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>
      <c r="B313" s="65" t="s">
        <v>132</v>
      </c>
      <c r="C313" s="26">
        <f>C311</f>
        <v>-144838693.63749999</v>
      </c>
      <c r="D313" s="26">
        <f>C311</f>
        <v>-144838693.63749999</v>
      </c>
      <c r="E313" s="26">
        <f>C311</f>
        <v>-144838693.63749999</v>
      </c>
      <c r="F313" s="26">
        <f>C311</f>
        <v>-144838693.63749999</v>
      </c>
      <c r="G313" s="26">
        <f>C311</f>
        <v>-144838693.63749999</v>
      </c>
      <c r="H313" s="26">
        <f>C311</f>
        <v>-144838693.63749999</v>
      </c>
      <c r="I313" s="26">
        <f>C311</f>
        <v>-144838693.63749999</v>
      </c>
      <c r="J313" s="26">
        <f>C311</f>
        <v>-144838693.63749999</v>
      </c>
      <c r="K313" s="26">
        <f>C311</f>
        <v>-144838693.63749999</v>
      </c>
      <c r="L313" s="26">
        <f>C311</f>
        <v>-144838693.63749999</v>
      </c>
      <c r="M313" s="26">
        <f>C311</f>
        <v>-144838693.63749999</v>
      </c>
      <c r="N313" s="26">
        <f>C311</f>
        <v>-144838693.63749999</v>
      </c>
    </row>
    <row r="314" spans="2:14" ht="13.5" thickBot="1">
      <c r="B314" s="157" t="s">
        <v>133</v>
      </c>
      <c r="C314" s="54">
        <f t="shared" ref="C314:N314" si="42">C307+C313</f>
        <v>-144838693.63749999</v>
      </c>
      <c r="D314" s="26">
        <f t="shared" si="42"/>
        <v>348761306.36250001</v>
      </c>
      <c r="E314" s="26">
        <f t="shared" si="42"/>
        <v>842361306.36249995</v>
      </c>
      <c r="F314" s="26">
        <f t="shared" si="42"/>
        <v>1335961306.3625</v>
      </c>
      <c r="G314" s="26">
        <f t="shared" si="42"/>
        <v>1335961306.3625</v>
      </c>
      <c r="H314" s="26">
        <f t="shared" si="42"/>
        <v>1335961306.3625</v>
      </c>
      <c r="I314" s="26">
        <f t="shared" si="42"/>
        <v>1335961306.3625</v>
      </c>
      <c r="J314" s="26">
        <f t="shared" si="42"/>
        <v>1335961306.3625</v>
      </c>
      <c r="K314" s="26">
        <f t="shared" si="42"/>
        <v>1335961306.3625</v>
      </c>
      <c r="L314" s="26">
        <f t="shared" si="42"/>
        <v>1335961306.3625</v>
      </c>
      <c r="M314" s="26">
        <f t="shared" si="42"/>
        <v>1335961306.3625</v>
      </c>
      <c r="N314" s="26">
        <f t="shared" si="42"/>
        <v>1335961306.3625</v>
      </c>
    </row>
    <row r="315" spans="2:14" ht="13.5" thickBot="1"/>
    <row r="316" spans="2:14" ht="13.5" thickBot="1">
      <c r="B316" s="60" t="s">
        <v>112</v>
      </c>
      <c r="C316" s="79"/>
      <c r="D316" s="54">
        <f>MIN(C314:N314)</f>
        <v>-144838693.63749999</v>
      </c>
    </row>
    <row r="319" spans="2:14" ht="13.5" thickBot="1">
      <c r="B319" s="13" t="s">
        <v>149</v>
      </c>
    </row>
    <row r="320" spans="2:14">
      <c r="B320" s="184"/>
      <c r="C320" s="185">
        <v>6.2E-2</v>
      </c>
      <c r="D320" s="185" t="s">
        <v>150</v>
      </c>
      <c r="E320" s="185"/>
      <c r="F320" s="186" t="s">
        <v>151</v>
      </c>
    </row>
    <row r="321" spans="2:6">
      <c r="B321" s="189" t="s">
        <v>152</v>
      </c>
      <c r="C321" s="190" t="s">
        <v>153</v>
      </c>
      <c r="D321" s="190" t="s">
        <v>154</v>
      </c>
      <c r="E321" s="190" t="s">
        <v>155</v>
      </c>
      <c r="F321" s="191" t="s">
        <v>156</v>
      </c>
    </row>
    <row r="322" spans="2:6">
      <c r="B322" s="14">
        <v>0</v>
      </c>
      <c r="C322" s="14"/>
      <c r="D322" s="14"/>
      <c r="E322" s="14"/>
      <c r="F322" s="26">
        <f>D25</f>
        <v>1492000000</v>
      </c>
    </row>
    <row r="323" spans="2:6">
      <c r="B323" s="14">
        <v>1</v>
      </c>
      <c r="C323" s="26">
        <f>F322*$C$320</f>
        <v>92504000</v>
      </c>
      <c r="D323" s="26">
        <f>$C$331</f>
        <v>356124708.8297056</v>
      </c>
      <c r="E323" s="26">
        <f>D323-C323</f>
        <v>263620708.8297056</v>
      </c>
      <c r="F323" s="26">
        <f>F322-E323</f>
        <v>1228379291.1702943</v>
      </c>
    </row>
    <row r="324" spans="2:6">
      <c r="B324" s="14">
        <v>2</v>
      </c>
      <c r="C324" s="26">
        <f t="shared" ref="C324:C327" si="43">F323*$C$320</f>
        <v>76159516.052558243</v>
      </c>
      <c r="D324" s="26">
        <f>$C$331</f>
        <v>356124708.8297056</v>
      </c>
      <c r="E324" s="26">
        <f t="shared" ref="E324:E327" si="44">D324-C324</f>
        <v>279965192.77714735</v>
      </c>
      <c r="F324" s="26">
        <f t="shared" ref="F324:F327" si="45">F323-E324</f>
        <v>948414098.39314699</v>
      </c>
    </row>
    <row r="325" spans="2:6">
      <c r="B325" s="14">
        <v>3</v>
      </c>
      <c r="C325" s="26">
        <f t="shared" si="43"/>
        <v>58801674.100375116</v>
      </c>
      <c r="D325" s="26">
        <f>$C$331</f>
        <v>356124708.8297056</v>
      </c>
      <c r="E325" s="26">
        <f t="shared" si="44"/>
        <v>297323034.72933048</v>
      </c>
      <c r="F325" s="26">
        <f t="shared" si="45"/>
        <v>651091063.66381645</v>
      </c>
    </row>
    <row r="326" spans="2:6">
      <c r="B326" s="14">
        <v>4</v>
      </c>
      <c r="C326" s="26">
        <f t="shared" si="43"/>
        <v>40367645.947156623</v>
      </c>
      <c r="D326" s="26">
        <f>$C$331</f>
        <v>356124708.8297056</v>
      </c>
      <c r="E326" s="26">
        <f t="shared" si="44"/>
        <v>315757062.88254899</v>
      </c>
      <c r="F326" s="26">
        <f t="shared" si="45"/>
        <v>335334000.78126746</v>
      </c>
    </row>
    <row r="327" spans="2:6">
      <c r="B327" s="14">
        <v>5</v>
      </c>
      <c r="C327" s="26">
        <f t="shared" si="43"/>
        <v>20790708.048438583</v>
      </c>
      <c r="D327" s="26">
        <f>$C$331</f>
        <v>356124708.8297056</v>
      </c>
      <c r="E327" s="26">
        <f t="shared" si="44"/>
        <v>335334000.78126699</v>
      </c>
      <c r="F327" s="26">
        <f t="shared" si="45"/>
        <v>4.76837158203125E-7</v>
      </c>
    </row>
    <row r="328" spans="2:6" ht="13.5" thickBot="1">
      <c r="B328" s="187" t="s">
        <v>61</v>
      </c>
      <c r="C328" s="192">
        <f>SUM(C323:C327)</f>
        <v>288623544.14852858</v>
      </c>
      <c r="D328" s="192">
        <f>SUM(D323:D327)</f>
        <v>1780623544.1485281</v>
      </c>
      <c r="E328" s="192">
        <f>SUM(E323:E327)</f>
        <v>1491999999.9999995</v>
      </c>
      <c r="F328" s="188"/>
    </row>
    <row r="330" spans="2:6" ht="13.5" thickBot="1"/>
    <row r="331" spans="2:6" ht="13.5" thickBot="1">
      <c r="B331" s="88" t="s">
        <v>157</v>
      </c>
      <c r="C331" s="73">
        <f>(D25*C320*((1+C320)^5))/(((1+C320)^5)-1)</f>
        <v>356124708.8297056</v>
      </c>
    </row>
  </sheetData>
  <mergeCells count="31">
    <mergeCell ref="B134:F137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07:C107"/>
    <mergeCell ref="D107:F107"/>
    <mergeCell ref="G107:I107"/>
    <mergeCell ref="J107:L107"/>
    <mergeCell ref="M107:O107"/>
    <mergeCell ref="P107:R107"/>
    <mergeCell ref="B98:C98"/>
    <mergeCell ref="D98:F98"/>
    <mergeCell ref="G98:I98"/>
    <mergeCell ref="J98:L98"/>
    <mergeCell ref="M98:O98"/>
    <mergeCell ref="P98:R98"/>
    <mergeCell ref="B1:H1"/>
    <mergeCell ref="B60:C60"/>
    <mergeCell ref="B67:C67"/>
    <mergeCell ref="B74:C74"/>
    <mergeCell ref="B82:C82"/>
    <mergeCell ref="B90:C90"/>
  </mergeCells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46"/>
  <sheetViews>
    <sheetView topLeftCell="A15" workbookViewId="0">
      <selection activeCell="C33" sqref="C33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8" t="s">
        <v>167</v>
      </c>
      <c r="C1" s="198"/>
      <c r="D1" s="198"/>
      <c r="E1" s="198"/>
      <c r="F1" s="198"/>
      <c r="G1" s="198"/>
      <c r="H1" s="198"/>
    </row>
    <row r="3" spans="2:9">
      <c r="H3" s="13" t="s">
        <v>163</v>
      </c>
      <c r="I3" s="13">
        <v>1.25</v>
      </c>
    </row>
    <row r="4" spans="2:9" ht="13.5" thickBot="1"/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C67</f>
        <v>18510000000</v>
      </c>
      <c r="F6" s="115">
        <f t="shared" ref="F6:I6" si="0">D67</f>
        <v>19300725000</v>
      </c>
      <c r="G6" s="115">
        <f t="shared" si="0"/>
        <v>20127973500</v>
      </c>
      <c r="H6" s="115">
        <f t="shared" si="0"/>
        <v>20993540338.124996</v>
      </c>
      <c r="I6" s="115">
        <f t="shared" si="0"/>
        <v>21899312846.662495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18510000000</v>
      </c>
      <c r="F8" s="117">
        <f>SUM(F6:F7)</f>
        <v>19300725000</v>
      </c>
      <c r="G8" s="117">
        <f>SUM(G6:G7)</f>
        <v>20127973500</v>
      </c>
      <c r="H8" s="117">
        <f>SUM(H6:H7)</f>
        <v>20993540338.124996</v>
      </c>
      <c r="I8" s="118">
        <f>SUM(I6:I7)</f>
        <v>21899312846.662495</v>
      </c>
    </row>
    <row r="9" spans="2:9" ht="13.5" thickBot="1">
      <c r="B9" s="60" t="s">
        <v>95</v>
      </c>
      <c r="C9" s="61"/>
      <c r="D9" s="169"/>
      <c r="E9" s="170">
        <f>-D229</f>
        <v>-324750000</v>
      </c>
      <c r="F9" s="170">
        <f>-E229</f>
        <v>-324750000</v>
      </c>
      <c r="G9" s="170">
        <f>-F229</f>
        <v>-324750000</v>
      </c>
      <c r="H9" s="170">
        <f>-G229</f>
        <v>-324750000</v>
      </c>
      <c r="I9" s="170">
        <f>-H229</f>
        <v>-324750000</v>
      </c>
    </row>
    <row r="10" spans="2:9" ht="13.5" thickBot="1">
      <c r="B10" s="60" t="s">
        <v>109</v>
      </c>
      <c r="C10" s="61"/>
      <c r="D10" s="18"/>
      <c r="E10" s="119">
        <f>-D196</f>
        <v>-496717453.83749998</v>
      </c>
      <c r="F10" s="119">
        <f>-E196</f>
        <v>-481891360.08749998</v>
      </c>
      <c r="G10" s="119">
        <f>-F196</f>
        <v>-466380450.71249998</v>
      </c>
      <c r="H10" s="119">
        <f>-G196</f>
        <v>-450151072.49765629</v>
      </c>
      <c r="I10" s="119">
        <f>-H196</f>
        <v>-433167837.96257818</v>
      </c>
    </row>
    <row r="11" spans="2:9" ht="13.5" thickBot="1">
      <c r="B11" s="60" t="s">
        <v>110</v>
      </c>
      <c r="C11" s="61"/>
      <c r="D11" s="19"/>
      <c r="E11" s="120">
        <f>-D180</f>
        <v>-829169815.3499999</v>
      </c>
      <c r="F11" s="120">
        <f t="shared" ref="F11:I11" si="1">-E180</f>
        <v>-734282815.35000014</v>
      </c>
      <c r="G11" s="120">
        <f t="shared" si="1"/>
        <v>-635012995.35000014</v>
      </c>
      <c r="H11" s="120">
        <f t="shared" si="1"/>
        <v>-531144974.77500039</v>
      </c>
      <c r="I11" s="120">
        <f t="shared" si="1"/>
        <v>-422452273.75050044</v>
      </c>
    </row>
    <row r="12" spans="2:9" ht="13.5" thickBot="1">
      <c r="B12" s="60" t="s">
        <v>111</v>
      </c>
      <c r="C12" s="61"/>
      <c r="D12" s="19"/>
      <c r="E12" s="120">
        <f>-D188</f>
        <v>-832950000</v>
      </c>
      <c r="F12" s="120">
        <f t="shared" ref="F12:I12" si="2">-E188</f>
        <v>-868532624.99999988</v>
      </c>
      <c r="G12" s="120">
        <f t="shared" si="2"/>
        <v>-905758807.49999988</v>
      </c>
      <c r="H12" s="120">
        <f t="shared" si="2"/>
        <v>-944709315.21562481</v>
      </c>
      <c r="I12" s="120">
        <f t="shared" si="2"/>
        <v>-985469078.09981215</v>
      </c>
    </row>
    <row r="13" spans="2:9" ht="13.5" thickBot="1">
      <c r="B13" s="162" t="s">
        <v>96</v>
      </c>
      <c r="C13" s="163"/>
      <c r="D13" s="20"/>
      <c r="E13" s="121">
        <f>SUM(E10:E12)</f>
        <v>-2158837269.1875</v>
      </c>
      <c r="F13" s="121">
        <f>SUM(F10:F12)</f>
        <v>-2084706800.4375</v>
      </c>
      <c r="G13" s="121">
        <f>SUM(G10:G12)</f>
        <v>-2007152253.5625</v>
      </c>
      <c r="H13" s="121">
        <f>SUM(H10:H12)</f>
        <v>-1926005362.4882815</v>
      </c>
      <c r="I13" s="122">
        <f>SUM(I10:I12)</f>
        <v>-1841089189.8128908</v>
      </c>
    </row>
    <row r="14" spans="2:9" ht="13.5" thickBot="1">
      <c r="B14" s="164" t="s">
        <v>97</v>
      </c>
      <c r="C14" s="165"/>
      <c r="D14" s="166"/>
      <c r="E14" s="167">
        <f>SUM(E8+E13)</f>
        <v>16351162730.8125</v>
      </c>
      <c r="F14" s="167">
        <f>SUM(F8+F13)</f>
        <v>17216018199.5625</v>
      </c>
      <c r="G14" s="167">
        <f>SUM(G8+G13)</f>
        <v>18120821246.4375</v>
      </c>
      <c r="H14" s="167">
        <f>SUM(H8+H13)</f>
        <v>19067534975.636715</v>
      </c>
      <c r="I14" s="168">
        <f>SUM(I8+I13)</f>
        <v>20058223656.849606</v>
      </c>
    </row>
    <row r="15" spans="2:9" ht="13.5" thickBot="1">
      <c r="B15" s="60" t="s">
        <v>98</v>
      </c>
      <c r="C15" s="61"/>
      <c r="D15" s="15"/>
      <c r="E15" s="123">
        <f>-D257</f>
        <v>-232616666.66666666</v>
      </c>
      <c r="F15" s="123">
        <f>-E257</f>
        <v>-232616666.66666666</v>
      </c>
      <c r="G15" s="123">
        <f>-F257</f>
        <v>-232616666.66666666</v>
      </c>
      <c r="H15" s="123">
        <f>-G257</f>
        <v>-232616666.66666666</v>
      </c>
      <c r="I15" s="123">
        <f>-H257</f>
        <v>-232616666.66666666</v>
      </c>
    </row>
    <row r="16" spans="2:9" ht="13.5" thickBot="1">
      <c r="B16" s="60" t="s">
        <v>158</v>
      </c>
      <c r="C16" s="66"/>
      <c r="D16" s="21"/>
      <c r="E16" s="126">
        <f>-$C338</f>
        <v>-107880000</v>
      </c>
      <c r="F16" s="126">
        <f>-$C339</f>
        <v>-88818738.559953988</v>
      </c>
      <c r="G16" s="126">
        <f>-$C340</f>
        <v>-68575678.910625145</v>
      </c>
      <c r="H16" s="126">
        <f>-$C341</f>
        <v>-47077549.563037902</v>
      </c>
      <c r="I16" s="126">
        <f>-$C342</f>
        <v>-24246536.195900247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-I276</f>
        <v>-2504666666.6666665</v>
      </c>
    </row>
    <row r="18" spans="2:9" ht="13.5" thickBot="1">
      <c r="B18" s="164" t="s">
        <v>100</v>
      </c>
      <c r="C18" s="171"/>
      <c r="D18" s="172"/>
      <c r="E18" s="173">
        <f>SUM(E14:E17)</f>
        <v>16010666064.145834</v>
      </c>
      <c r="F18" s="173">
        <f>SUM(F14:F17)</f>
        <v>16894582794.33588</v>
      </c>
      <c r="G18" s="173">
        <f>SUM(G14:G17)</f>
        <v>17819628900.860207</v>
      </c>
      <c r="H18" s="173">
        <f>SUM(H14:H17)</f>
        <v>18787840759.407009</v>
      </c>
      <c r="I18" s="174">
        <f>SUM(I14:I17)</f>
        <v>17296693787.32037</v>
      </c>
    </row>
    <row r="19" spans="2:9" ht="13.5" thickBot="1">
      <c r="B19" s="60" t="s">
        <v>101</v>
      </c>
      <c r="C19" s="61"/>
      <c r="D19" s="21"/>
      <c r="E19" s="126">
        <f>-SUM(E18)*0.17</f>
        <v>-2721813230.9047918</v>
      </c>
      <c r="F19" s="126">
        <f>-SUM(F18)*0.17</f>
        <v>-2872079075.0370998</v>
      </c>
      <c r="G19" s="126">
        <f>-SUM(G18)*0.17</f>
        <v>-3029336913.1462355</v>
      </c>
      <c r="H19" s="126">
        <f>-SUM(H18)*0.17</f>
        <v>-3193932929.0991917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13288852833.241043</v>
      </c>
      <c r="F20" s="173">
        <f>SUM(F18:F19)</f>
        <v>14022503719.29878</v>
      </c>
      <c r="G20" s="173">
        <f>SUM(G18:G19)</f>
        <v>14790291987.71397</v>
      </c>
      <c r="H20" s="173">
        <f>SUM(H18:H19)</f>
        <v>15593907830.307817</v>
      </c>
      <c r="I20" s="174">
        <f>SUM(I18:I19)</f>
        <v>17296693787.32037</v>
      </c>
    </row>
    <row r="21" spans="2:9" ht="13.5" thickBot="1">
      <c r="B21" s="60" t="s">
        <v>98</v>
      </c>
      <c r="C21" s="61"/>
      <c r="D21" s="18"/>
      <c r="E21" s="128">
        <f>-SUM(E15)</f>
        <v>232616666.66666666</v>
      </c>
      <c r="F21" s="128">
        <f>-SUM(F15)</f>
        <v>232616666.66666666</v>
      </c>
      <c r="G21" s="128">
        <f>-SUM(G15)</f>
        <v>232616666.66666666</v>
      </c>
      <c r="H21" s="128">
        <f>-SUM(H15)</f>
        <v>232616666.66666666</v>
      </c>
      <c r="I21" s="129">
        <f>-SUM(I15)</f>
        <v>232616666.66666666</v>
      </c>
    </row>
    <row r="22" spans="2:9" ht="13.5" thickBot="1">
      <c r="B22" s="60" t="s">
        <v>159</v>
      </c>
      <c r="C22" s="61"/>
      <c r="D22" s="18"/>
      <c r="E22" s="193">
        <f>-E338</f>
        <v>-307439700.64590329</v>
      </c>
      <c r="F22" s="193">
        <f>-E339</f>
        <v>-326500962.0859493</v>
      </c>
      <c r="G22" s="193">
        <f>-E340</f>
        <v>-346744021.73527813</v>
      </c>
      <c r="H22" s="193">
        <f>-E341</f>
        <v>-368242151.08286536</v>
      </c>
      <c r="I22" s="193">
        <f>-E342</f>
        <v>-391073164.45000303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2504666666.6666665</v>
      </c>
    </row>
    <row r="24" spans="2:9" ht="13.5" thickBot="1">
      <c r="B24" s="60" t="s">
        <v>103</v>
      </c>
      <c r="C24" s="61"/>
      <c r="D24" s="19"/>
      <c r="E24" s="130"/>
      <c r="F24" s="120">
        <f>-E287</f>
        <v>0</v>
      </c>
      <c r="G24" s="120">
        <f t="shared" ref="G24:I24" si="3">-F287</f>
        <v>0</v>
      </c>
      <c r="H24" s="120">
        <f t="shared" si="3"/>
        <v>0</v>
      </c>
      <c r="I24" s="120">
        <f t="shared" si="3"/>
        <v>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I298</f>
        <v>652500000</v>
      </c>
    </row>
    <row r="26" spans="2:9" ht="13.5" thickBot="1">
      <c r="B26" s="60" t="s">
        <v>105</v>
      </c>
      <c r="C26" s="61"/>
      <c r="D26" s="5">
        <f>-D287</f>
        <v>-4350000000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1740000000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D331</f>
        <v>-179903105.765625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-2610000000</v>
      </c>
      <c r="E29" s="178">
        <f>SUM(E20:E28)</f>
        <v>13214029799.261806</v>
      </c>
      <c r="F29" s="178">
        <f>SUM(F20:F28)</f>
        <v>13928619423.879498</v>
      </c>
      <c r="G29" s="178">
        <f>SUM(G20:G28)</f>
        <v>14676164632.645359</v>
      </c>
      <c r="H29" s="178">
        <f>SUM(H20:H28)</f>
        <v>15458282345.891619</v>
      </c>
      <c r="I29" s="179">
        <f>SUM(I20:I28)</f>
        <v>20295403956.203701</v>
      </c>
    </row>
    <row r="30" spans="2:9" ht="13.5" thickBot="1">
      <c r="B30" s="22"/>
      <c r="C30" s="23"/>
      <c r="D30" s="182">
        <v>40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52078430263.135574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5.1169850901016085</v>
      </c>
      <c r="D32" s="24"/>
      <c r="H32" s="25"/>
      <c r="I32" s="25"/>
    </row>
    <row r="33" spans="2:9" ht="15.75" thickBot="1">
      <c r="B33" s="195" t="s">
        <v>136</v>
      </c>
      <c r="C33" s="106">
        <f>SUM(E29)/-D29</f>
        <v>5.0628466663838338</v>
      </c>
      <c r="D33" t="s">
        <v>9</v>
      </c>
      <c r="E33" s="25"/>
      <c r="F33" s="25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10.065248210710815</v>
      </c>
      <c r="D34" s="25"/>
      <c r="G34" s="25"/>
      <c r="H34" s="25"/>
      <c r="I34" s="25"/>
    </row>
    <row r="35" spans="2:9">
      <c r="G35" s="25"/>
      <c r="H35" s="25"/>
      <c r="I35" s="25"/>
    </row>
    <row r="36" spans="2:9" ht="13.5" thickBot="1">
      <c r="D36" s="24"/>
      <c r="E36" s="25"/>
      <c r="F36" s="25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G42" s="28"/>
    </row>
    <row r="43" spans="2:9" ht="13.5" thickBot="1">
      <c r="B43" s="28" t="s">
        <v>162</v>
      </c>
      <c r="C43" s="28"/>
      <c r="D43" s="28"/>
      <c r="E43" s="28"/>
      <c r="F43" s="28"/>
      <c r="G43" s="28"/>
    </row>
    <row r="44" spans="2:9">
      <c r="B44" s="35" t="s">
        <v>0</v>
      </c>
      <c r="C44" s="36" t="s">
        <v>9</v>
      </c>
      <c r="D44" s="36" t="s">
        <v>10</v>
      </c>
      <c r="E44" s="36" t="s">
        <v>11</v>
      </c>
      <c r="F44" s="36" t="s">
        <v>12</v>
      </c>
      <c r="G44" s="37" t="s">
        <v>13</v>
      </c>
    </row>
    <row r="45" spans="2:9">
      <c r="B45" s="38" t="s">
        <v>5</v>
      </c>
      <c r="C45" s="39">
        <f>C54*$I$3</f>
        <v>3750000</v>
      </c>
      <c r="D45" s="39">
        <f t="shared" ref="D45:G45" si="4">D54*$I$3</f>
        <v>3881249.9999999995</v>
      </c>
      <c r="E45" s="39">
        <f t="shared" si="4"/>
        <v>4017093.7499999991</v>
      </c>
      <c r="F45" s="39">
        <f t="shared" si="4"/>
        <v>4157692.0312499981</v>
      </c>
      <c r="G45" s="39">
        <f t="shared" si="4"/>
        <v>4303211.2523437478</v>
      </c>
    </row>
    <row r="46" spans="2:9">
      <c r="B46" s="38" t="s">
        <v>6</v>
      </c>
      <c r="C46" s="39">
        <f t="shared" ref="C46:G48" si="5">C55*$I$3</f>
        <v>4500000</v>
      </c>
      <c r="D46" s="39">
        <f t="shared" si="5"/>
        <v>4612499.9999999991</v>
      </c>
      <c r="E46" s="39">
        <f t="shared" si="5"/>
        <v>4727812.4999999991</v>
      </c>
      <c r="F46" s="39">
        <f t="shared" si="5"/>
        <v>4846007.8124999981</v>
      </c>
      <c r="G46" s="39">
        <f t="shared" si="5"/>
        <v>4967158.0078124981</v>
      </c>
    </row>
    <row r="47" spans="2:9">
      <c r="B47" s="38" t="s">
        <v>7</v>
      </c>
      <c r="C47" s="39">
        <f t="shared" si="5"/>
        <v>6750000</v>
      </c>
      <c r="D47" s="39">
        <f t="shared" si="5"/>
        <v>7053750</v>
      </c>
      <c r="E47" s="39">
        <f t="shared" si="5"/>
        <v>7371168.75</v>
      </c>
      <c r="F47" s="39">
        <f t="shared" si="5"/>
        <v>7702871.3437499991</v>
      </c>
      <c r="G47" s="39">
        <f t="shared" si="5"/>
        <v>8049500.5542187486</v>
      </c>
    </row>
    <row r="48" spans="2:9">
      <c r="B48" s="38" t="s">
        <v>8</v>
      </c>
      <c r="C48" s="39">
        <f t="shared" si="5"/>
        <v>4200000</v>
      </c>
      <c r="D48" s="39">
        <f t="shared" si="5"/>
        <v>4452000</v>
      </c>
      <c r="E48" s="39">
        <f t="shared" si="5"/>
        <v>4719120</v>
      </c>
      <c r="F48" s="39">
        <f t="shared" si="5"/>
        <v>5002267.2</v>
      </c>
      <c r="G48" s="39">
        <f t="shared" si="5"/>
        <v>5302403.2320000008</v>
      </c>
    </row>
    <row r="49" spans="2:7" ht="13.5" thickBot="1">
      <c r="B49" s="41" t="s">
        <v>14</v>
      </c>
      <c r="C49" s="42">
        <f>SUM(C45:C48)</f>
        <v>19200000</v>
      </c>
      <c r="D49" s="42">
        <f t="shared" ref="D49:F49" si="6">SUM(D45:D48)</f>
        <v>19999500</v>
      </c>
      <c r="E49" s="42">
        <f t="shared" si="6"/>
        <v>20835195</v>
      </c>
      <c r="F49" s="42">
        <f t="shared" si="6"/>
        <v>21708838.387499996</v>
      </c>
      <c r="G49" s="43">
        <f>SUM(G45:G48)</f>
        <v>22622273.046374995</v>
      </c>
    </row>
    <row r="50" spans="2:7">
      <c r="B50" s="28"/>
      <c r="C50" s="28"/>
      <c r="D50" s="28"/>
      <c r="E50" s="28"/>
      <c r="F50" s="28"/>
      <c r="G50" s="28"/>
    </row>
    <row r="51" spans="2:7">
      <c r="B51" s="28"/>
      <c r="C51" s="28"/>
      <c r="D51" s="28"/>
      <c r="E51" s="28"/>
      <c r="F51" s="28"/>
      <c r="G51" s="28"/>
    </row>
    <row r="52" spans="2:7" ht="13.5" thickBot="1">
      <c r="B52" s="28" t="s">
        <v>17</v>
      </c>
      <c r="C52" s="28"/>
      <c r="D52" s="28"/>
      <c r="E52" s="28"/>
      <c r="F52" s="28"/>
      <c r="G52" s="28"/>
    </row>
    <row r="53" spans="2:7">
      <c r="B53" s="35" t="s">
        <v>0</v>
      </c>
      <c r="C53" s="36" t="s">
        <v>9</v>
      </c>
      <c r="D53" s="36" t="s">
        <v>10</v>
      </c>
      <c r="E53" s="36" t="s">
        <v>11</v>
      </c>
      <c r="F53" s="36" t="s">
        <v>12</v>
      </c>
      <c r="G53" s="37" t="s">
        <v>13</v>
      </c>
    </row>
    <row r="54" spans="2:7">
      <c r="B54" s="38" t="s">
        <v>5</v>
      </c>
      <c r="C54" s="39">
        <f>C38*D38</f>
        <v>3000000</v>
      </c>
      <c r="D54" s="39">
        <f>C54*(1+($E38/100))</f>
        <v>3104999.9999999995</v>
      </c>
      <c r="E54" s="39">
        <f>D54*(1+($E38/100))</f>
        <v>3213674.9999999991</v>
      </c>
      <c r="F54" s="39">
        <f>E54*(1+($E38/100))</f>
        <v>3326153.6249999986</v>
      </c>
      <c r="G54" s="39">
        <f>F54*(1+($E38/100))</f>
        <v>3442569.0018749982</v>
      </c>
    </row>
    <row r="55" spans="2:7">
      <c r="B55" s="38" t="s">
        <v>6</v>
      </c>
      <c r="C55" s="39">
        <f>C39*D39</f>
        <v>3600000</v>
      </c>
      <c r="D55" s="39">
        <f>C55*(1+($E39/100))</f>
        <v>3689999.9999999995</v>
      </c>
      <c r="E55" s="39">
        <f>D55*(1+($E39/100))</f>
        <v>3782249.9999999991</v>
      </c>
      <c r="F55" s="39">
        <f>E55*(1+($E39/100))</f>
        <v>3876806.2499999986</v>
      </c>
      <c r="G55" s="39">
        <f>F55*(1+($E39/100))</f>
        <v>3973726.4062499981</v>
      </c>
    </row>
    <row r="56" spans="2:7">
      <c r="B56" s="38" t="s">
        <v>7</v>
      </c>
      <c r="C56" s="39">
        <f>C40*D40</f>
        <v>5400000</v>
      </c>
      <c r="D56" s="39">
        <f>C56*(1+($E40/100))</f>
        <v>5643000</v>
      </c>
      <c r="E56" s="39">
        <f>D56*(1+($E40/100))</f>
        <v>5896935</v>
      </c>
      <c r="F56" s="39">
        <f>E56*(1+($E40/100))</f>
        <v>6162297.0749999993</v>
      </c>
      <c r="G56" s="39">
        <f>F56*(1+($E40/100))</f>
        <v>6439600.4433749989</v>
      </c>
    </row>
    <row r="57" spans="2:7">
      <c r="B57" s="38" t="s">
        <v>8</v>
      </c>
      <c r="C57" s="39">
        <f>C41*D41</f>
        <v>3360000</v>
      </c>
      <c r="D57" s="39">
        <f>C57*(1+($E41/100))</f>
        <v>3561600</v>
      </c>
      <c r="E57" s="39">
        <f>D57*(1+($E41/100))</f>
        <v>3775296</v>
      </c>
      <c r="F57" s="39">
        <f>E57*(1+($E41/100))</f>
        <v>4001813.7600000002</v>
      </c>
      <c r="G57" s="39">
        <f>F57*(1+($E41/100))</f>
        <v>4241922.5856000008</v>
      </c>
    </row>
    <row r="58" spans="2:7" ht="13.5" thickBot="1">
      <c r="B58" s="41" t="s">
        <v>14</v>
      </c>
      <c r="C58" s="42">
        <f>SUM(C54:C57)</f>
        <v>15360000</v>
      </c>
      <c r="D58" s="42">
        <f t="shared" ref="D58:F58" si="7">SUM(D54:D57)</f>
        <v>15999600</v>
      </c>
      <c r="E58" s="42">
        <f t="shared" si="7"/>
        <v>16668155.999999998</v>
      </c>
      <c r="F58" s="42">
        <f t="shared" si="7"/>
        <v>17367070.709999997</v>
      </c>
      <c r="G58" s="43">
        <f>SUM(G54:G57)</f>
        <v>18097818.437099997</v>
      </c>
    </row>
    <row r="59" spans="2:7">
      <c r="B59" s="28"/>
      <c r="C59" s="28"/>
      <c r="D59" s="28"/>
      <c r="E59" s="28"/>
      <c r="F59" s="28"/>
      <c r="G59" s="28"/>
    </row>
    <row r="60" spans="2:7">
      <c r="B60" s="28"/>
      <c r="C60" s="28"/>
      <c r="D60" s="28"/>
      <c r="E60" s="28"/>
      <c r="F60" s="28"/>
      <c r="G60" s="28"/>
    </row>
    <row r="61" spans="2:7" ht="13.5" thickBot="1">
      <c r="B61" s="28" t="s">
        <v>19</v>
      </c>
      <c r="C61" s="28"/>
      <c r="D61" s="28"/>
      <c r="E61" s="28"/>
      <c r="F61" s="28"/>
      <c r="G61" s="28"/>
    </row>
    <row r="62" spans="2:7">
      <c r="B62" s="44" t="s">
        <v>15</v>
      </c>
      <c r="C62" s="29" t="s">
        <v>9</v>
      </c>
      <c r="D62" s="29" t="s">
        <v>10</v>
      </c>
      <c r="E62" s="29" t="s">
        <v>11</v>
      </c>
      <c r="F62" s="29" t="s">
        <v>12</v>
      </c>
      <c r="G62" s="30" t="s">
        <v>13</v>
      </c>
    </row>
    <row r="63" spans="2:7">
      <c r="B63" s="45" t="s">
        <v>5</v>
      </c>
      <c r="C63" s="26">
        <f>C45*$F38</f>
        <v>3187500000</v>
      </c>
      <c r="D63" s="26">
        <f>D45*$F38</f>
        <v>3299062499.9999995</v>
      </c>
      <c r="E63" s="26">
        <f>E45*$F38</f>
        <v>3414529687.499999</v>
      </c>
      <c r="F63" s="26">
        <f>F45*$F38</f>
        <v>3534038226.5624986</v>
      </c>
      <c r="G63" s="46">
        <f>G45*$F38</f>
        <v>3657729564.4921856</v>
      </c>
    </row>
    <row r="64" spans="2:7">
      <c r="B64" s="45" t="s">
        <v>6</v>
      </c>
      <c r="C64" s="26">
        <f>C46*$F39</f>
        <v>3825000000</v>
      </c>
      <c r="D64" s="26">
        <f>D46*$F39</f>
        <v>3920624999.999999</v>
      </c>
      <c r="E64" s="26">
        <f>E46*$F39</f>
        <v>4018640624.999999</v>
      </c>
      <c r="F64" s="26">
        <f>F46*$F39</f>
        <v>4119106640.6249986</v>
      </c>
      <c r="G64" s="46">
        <f>G46*$F39</f>
        <v>4222084306.6406236</v>
      </c>
    </row>
    <row r="65" spans="2:8">
      <c r="B65" s="45" t="s">
        <v>7</v>
      </c>
      <c r="C65" s="26">
        <f>C47*$F40</f>
        <v>7087500000</v>
      </c>
      <c r="D65" s="26">
        <f>D47*$F40</f>
        <v>7406437500</v>
      </c>
      <c r="E65" s="26">
        <f>E47*$F40</f>
        <v>7739727187.5</v>
      </c>
      <c r="F65" s="26">
        <f>F47*$F40</f>
        <v>8088014910.937499</v>
      </c>
      <c r="G65" s="46">
        <f>G47*$F40</f>
        <v>8451975581.9296856</v>
      </c>
    </row>
    <row r="66" spans="2:8">
      <c r="B66" s="45" t="s">
        <v>8</v>
      </c>
      <c r="C66" s="26">
        <f>C48*$F41</f>
        <v>4410000000</v>
      </c>
      <c r="D66" s="26">
        <f>D48*$F41</f>
        <v>4674600000</v>
      </c>
      <c r="E66" s="26">
        <f>E48*$F41</f>
        <v>4955076000</v>
      </c>
      <c r="F66" s="26">
        <f>F48*$F41</f>
        <v>5252380560</v>
      </c>
      <c r="G66" s="46">
        <f>G48*$F41</f>
        <v>5567523393.6000004</v>
      </c>
    </row>
    <row r="67" spans="2:8" ht="13.5" thickBot="1">
      <c r="B67" s="47" t="s">
        <v>16</v>
      </c>
      <c r="C67" s="48">
        <f>SUM(C63:C66)</f>
        <v>18510000000</v>
      </c>
      <c r="D67" s="48">
        <f t="shared" ref="D67:G67" si="8">SUM(D63:D66)</f>
        <v>19300725000</v>
      </c>
      <c r="E67" s="48">
        <f t="shared" si="8"/>
        <v>20127973500</v>
      </c>
      <c r="F67" s="48">
        <f t="shared" si="8"/>
        <v>20993540338.124996</v>
      </c>
      <c r="G67" s="49">
        <f t="shared" si="8"/>
        <v>21899312846.662495</v>
      </c>
    </row>
    <row r="69" spans="2:8">
      <c r="B69" s="50" t="s">
        <v>20</v>
      </c>
    </row>
    <row r="70" spans="2:8" ht="13.5" thickBot="1"/>
    <row r="71" spans="2:8" ht="13.5" thickBot="1">
      <c r="B71" s="206" t="s">
        <v>21</v>
      </c>
      <c r="C71" s="207"/>
    </row>
    <row r="72" spans="2:8">
      <c r="B72" s="51" t="s">
        <v>26</v>
      </c>
      <c r="C72" s="51" t="s">
        <v>27</v>
      </c>
      <c r="D72" s="14" t="s">
        <v>28</v>
      </c>
      <c r="E72" s="14" t="s">
        <v>29</v>
      </c>
      <c r="F72" s="14" t="s">
        <v>30</v>
      </c>
      <c r="G72" s="14" t="s">
        <v>31</v>
      </c>
      <c r="H72" s="52" t="s">
        <v>32</v>
      </c>
    </row>
    <row r="73" spans="2:8">
      <c r="B73" s="53" t="s">
        <v>5</v>
      </c>
      <c r="C73" s="26">
        <v>3800000</v>
      </c>
      <c r="D73" s="26">
        <v>85</v>
      </c>
      <c r="E73" s="26">
        <f>C73*(D73/100)</f>
        <v>3230000</v>
      </c>
      <c r="F73" s="26">
        <f>E73-(E73*0.035)</f>
        <v>3116950</v>
      </c>
      <c r="G73" s="26">
        <f>F73-(F73*0.021)</f>
        <v>3051494.05</v>
      </c>
      <c r="H73" s="54">
        <f>G73</f>
        <v>3051494.05</v>
      </c>
    </row>
    <row r="74" spans="2:8">
      <c r="B74" s="53" t="s">
        <v>6</v>
      </c>
      <c r="C74" s="26">
        <v>3800000</v>
      </c>
      <c r="D74" s="26">
        <v>87</v>
      </c>
      <c r="E74" s="26">
        <f t="shared" ref="E74:E76" si="9">C74*(D74/100)</f>
        <v>3306000</v>
      </c>
      <c r="F74" s="26">
        <f t="shared" ref="F74:F76" si="10">E74-(E74*0.035)</f>
        <v>3190290</v>
      </c>
      <c r="G74" s="26">
        <f t="shared" ref="G74:G76" si="11">F74-(F74*0.021)</f>
        <v>3123293.91</v>
      </c>
      <c r="H74" s="54">
        <f t="shared" ref="H74:H76" si="12">G74</f>
        <v>3123293.91</v>
      </c>
    </row>
    <row r="75" spans="2:8">
      <c r="B75" s="53" t="s">
        <v>7</v>
      </c>
      <c r="C75" s="26">
        <v>3800000</v>
      </c>
      <c r="D75" s="26">
        <v>83</v>
      </c>
      <c r="E75" s="26">
        <f t="shared" si="9"/>
        <v>3154000</v>
      </c>
      <c r="F75" s="26">
        <f t="shared" si="10"/>
        <v>3043610</v>
      </c>
      <c r="G75" s="26">
        <f t="shared" si="11"/>
        <v>2979694.19</v>
      </c>
      <c r="H75" s="54">
        <f t="shared" si="12"/>
        <v>2979694.19</v>
      </c>
    </row>
    <row r="76" spans="2:8">
      <c r="B76" s="53" t="s">
        <v>8</v>
      </c>
      <c r="C76" s="26">
        <v>3800000</v>
      </c>
      <c r="D76" s="26">
        <v>89</v>
      </c>
      <c r="E76" s="26">
        <f t="shared" si="9"/>
        <v>3382000</v>
      </c>
      <c r="F76" s="26">
        <f t="shared" si="10"/>
        <v>3263630</v>
      </c>
      <c r="G76" s="26">
        <f t="shared" si="11"/>
        <v>3195093.77</v>
      </c>
      <c r="H76" s="54">
        <f t="shared" si="12"/>
        <v>3195093.77</v>
      </c>
    </row>
    <row r="77" spans="2:8" ht="13.5" thickBot="1">
      <c r="B77" s="23"/>
      <c r="C77" s="55"/>
      <c r="H77" s="56"/>
    </row>
    <row r="78" spans="2:8" ht="13.5" thickBot="1">
      <c r="B78" s="206" t="s">
        <v>22</v>
      </c>
      <c r="C78" s="207"/>
      <c r="H78" s="56"/>
    </row>
    <row r="79" spans="2:8">
      <c r="B79" s="51" t="s">
        <v>26</v>
      </c>
      <c r="C79" s="51" t="s">
        <v>27</v>
      </c>
      <c r="D79" s="14" t="s">
        <v>28</v>
      </c>
      <c r="E79" s="14" t="s">
        <v>29</v>
      </c>
      <c r="F79" s="14" t="s">
        <v>30</v>
      </c>
      <c r="G79" s="14" t="s">
        <v>31</v>
      </c>
      <c r="H79" s="52" t="s">
        <v>32</v>
      </c>
    </row>
    <row r="80" spans="2:8">
      <c r="B80" s="53" t="s">
        <v>5</v>
      </c>
      <c r="C80" s="26">
        <v>3950000</v>
      </c>
      <c r="D80" s="26">
        <v>85</v>
      </c>
      <c r="E80" s="26">
        <f>C80*(D80/100)</f>
        <v>3357500</v>
      </c>
      <c r="F80" s="26">
        <f>E80-(E80*0.035)</f>
        <v>3239987.5</v>
      </c>
      <c r="G80" s="26">
        <f>F80-(F80*0.021)</f>
        <v>3171947.7625000002</v>
      </c>
      <c r="H80" s="54">
        <f>G80</f>
        <v>3171947.7625000002</v>
      </c>
    </row>
    <row r="81" spans="2:8">
      <c r="B81" s="53" t="s">
        <v>6</v>
      </c>
      <c r="C81" s="26">
        <v>3950000</v>
      </c>
      <c r="D81" s="26">
        <v>87</v>
      </c>
      <c r="E81" s="26">
        <f t="shared" ref="E81:E83" si="13">C81*(D81/100)</f>
        <v>3436500</v>
      </c>
      <c r="F81" s="26">
        <f t="shared" ref="F81:F83" si="14">E81-(E81*0.035)</f>
        <v>3316222.5</v>
      </c>
      <c r="G81" s="26">
        <f t="shared" ref="G81:G83" si="15">F81-(F81*0.021)</f>
        <v>3246581.8275000001</v>
      </c>
      <c r="H81" s="54">
        <f t="shared" ref="H81:H83" si="16">G81</f>
        <v>3246581.8275000001</v>
      </c>
    </row>
    <row r="82" spans="2:8">
      <c r="B82" s="53" t="s">
        <v>7</v>
      </c>
      <c r="C82" s="26">
        <v>3950000</v>
      </c>
      <c r="D82" s="26">
        <v>83</v>
      </c>
      <c r="E82" s="26">
        <f t="shared" si="13"/>
        <v>3278500</v>
      </c>
      <c r="F82" s="26">
        <f t="shared" si="14"/>
        <v>3163752.5</v>
      </c>
      <c r="G82" s="26">
        <f t="shared" si="15"/>
        <v>3097313.6974999998</v>
      </c>
      <c r="H82" s="54">
        <f t="shared" si="16"/>
        <v>3097313.6974999998</v>
      </c>
    </row>
    <row r="83" spans="2:8">
      <c r="B83" s="53" t="s">
        <v>8</v>
      </c>
      <c r="C83" s="26">
        <v>3950000</v>
      </c>
      <c r="D83" s="26">
        <v>89</v>
      </c>
      <c r="E83" s="26">
        <f t="shared" si="13"/>
        <v>3515500</v>
      </c>
      <c r="F83" s="26">
        <f t="shared" si="14"/>
        <v>3392457.5</v>
      </c>
      <c r="G83" s="26">
        <f t="shared" si="15"/>
        <v>3321215.8925000001</v>
      </c>
      <c r="H83" s="54">
        <f t="shared" si="16"/>
        <v>3321215.8925000001</v>
      </c>
    </row>
    <row r="84" spans="2:8" ht="13.5" thickBot="1">
      <c r="B84" s="57"/>
      <c r="C84" s="58"/>
      <c r="D84" s="58"/>
      <c r="E84" s="58"/>
      <c r="F84" s="58"/>
      <c r="G84" s="58"/>
      <c r="H84" s="59"/>
    </row>
    <row r="85" spans="2:8" ht="13.5" thickBot="1">
      <c r="B85" s="206" t="s">
        <v>23</v>
      </c>
      <c r="C85" s="207"/>
      <c r="H85" s="56"/>
    </row>
    <row r="86" spans="2:8">
      <c r="B86" s="51" t="s">
        <v>26</v>
      </c>
      <c r="C86" s="51" t="s">
        <v>27</v>
      </c>
      <c r="D86" s="14" t="s">
        <v>28</v>
      </c>
      <c r="E86" s="14" t="s">
        <v>29</v>
      </c>
      <c r="F86" s="14" t="s">
        <v>30</v>
      </c>
      <c r="G86" s="14" t="s">
        <v>31</v>
      </c>
      <c r="H86" s="52" t="s">
        <v>32</v>
      </c>
    </row>
    <row r="87" spans="2:8">
      <c r="B87" s="53" t="s">
        <v>5</v>
      </c>
      <c r="C87" s="26">
        <v>3600000</v>
      </c>
      <c r="D87" s="26">
        <v>85</v>
      </c>
      <c r="E87" s="26">
        <f>C87*(D87/100)</f>
        <v>3060000</v>
      </c>
      <c r="F87" s="26">
        <f>E87-(E87*0.035)</f>
        <v>2952900</v>
      </c>
      <c r="G87" s="26">
        <f>F87-(F87*0.021)</f>
        <v>2890889.1</v>
      </c>
      <c r="H87" s="54">
        <f>G87</f>
        <v>2890889.1</v>
      </c>
    </row>
    <row r="88" spans="2:8">
      <c r="B88" s="53" t="s">
        <v>6</v>
      </c>
      <c r="C88" s="26">
        <v>3600000</v>
      </c>
      <c r="D88" s="26">
        <v>87</v>
      </c>
      <c r="E88" s="26">
        <f t="shared" ref="E88:E90" si="17">C88*(D88/100)</f>
        <v>3132000</v>
      </c>
      <c r="F88" s="26">
        <f t="shared" ref="F88:F90" si="18">E88-(E88*0.035)</f>
        <v>3022380</v>
      </c>
      <c r="G88" s="26">
        <f t="shared" ref="G88:G90" si="19">F88-(F88*0.021)</f>
        <v>2958910.02</v>
      </c>
      <c r="H88" s="54">
        <f t="shared" ref="H88:H90" si="20">G88</f>
        <v>2958910.02</v>
      </c>
    </row>
    <row r="89" spans="2:8">
      <c r="B89" s="53" t="s">
        <v>7</v>
      </c>
      <c r="C89" s="26">
        <v>3600000</v>
      </c>
      <c r="D89" s="26">
        <v>83</v>
      </c>
      <c r="E89" s="26">
        <f t="shared" si="17"/>
        <v>2988000</v>
      </c>
      <c r="F89" s="26">
        <f t="shared" si="18"/>
        <v>2883420</v>
      </c>
      <c r="G89" s="26">
        <f t="shared" si="19"/>
        <v>2822868.18</v>
      </c>
      <c r="H89" s="54">
        <f t="shared" si="20"/>
        <v>2822868.18</v>
      </c>
    </row>
    <row r="90" spans="2:8">
      <c r="B90" s="53" t="s">
        <v>8</v>
      </c>
      <c r="C90" s="26">
        <v>3600000</v>
      </c>
      <c r="D90" s="26">
        <v>89</v>
      </c>
      <c r="E90" s="26">
        <f t="shared" si="17"/>
        <v>3204000</v>
      </c>
      <c r="F90" s="26">
        <f t="shared" si="18"/>
        <v>3091860</v>
      </c>
      <c r="G90" s="26">
        <f t="shared" si="19"/>
        <v>3026930.94</v>
      </c>
      <c r="H90" s="54">
        <f t="shared" si="20"/>
        <v>3026930.94</v>
      </c>
    </row>
    <row r="91" spans="2:8">
      <c r="H91" s="56"/>
    </row>
    <row r="92" spans="2:8" ht="13.5" thickBot="1">
      <c r="H92" s="56"/>
    </row>
    <row r="93" spans="2:8" ht="13.5" thickBot="1">
      <c r="B93" s="206" t="s">
        <v>24</v>
      </c>
      <c r="C93" s="207"/>
      <c r="H93" s="56"/>
    </row>
    <row r="94" spans="2:8">
      <c r="B94" s="51" t="s">
        <v>26</v>
      </c>
      <c r="C94" s="51" t="s">
        <v>27</v>
      </c>
      <c r="D94" s="14" t="s">
        <v>28</v>
      </c>
      <c r="E94" s="14" t="s">
        <v>29</v>
      </c>
      <c r="F94" s="14" t="s">
        <v>30</v>
      </c>
      <c r="G94" s="14" t="s">
        <v>31</v>
      </c>
      <c r="H94" s="52" t="s">
        <v>32</v>
      </c>
    </row>
    <row r="95" spans="2:8">
      <c r="B95" s="53" t="s">
        <v>5</v>
      </c>
      <c r="C95" s="26">
        <v>3250000</v>
      </c>
      <c r="D95" s="26">
        <v>85</v>
      </c>
      <c r="E95" s="26">
        <f>C95*(D95/100)</f>
        <v>2762500</v>
      </c>
      <c r="F95" s="26">
        <f>E95-(E95*0.035)</f>
        <v>2665812.5</v>
      </c>
      <c r="G95" s="26">
        <f>F95-(F95*0.021)</f>
        <v>2609830.4375</v>
      </c>
      <c r="H95" s="54">
        <f>G95</f>
        <v>2609830.4375</v>
      </c>
    </row>
    <row r="96" spans="2:8">
      <c r="B96" s="53" t="s">
        <v>6</v>
      </c>
      <c r="C96" s="26">
        <v>3250000</v>
      </c>
      <c r="D96" s="26">
        <v>87</v>
      </c>
      <c r="E96" s="26">
        <f t="shared" ref="E96:E98" si="21">C96*(D96/100)</f>
        <v>2827500</v>
      </c>
      <c r="F96" s="26">
        <f t="shared" ref="F96:F98" si="22">E96-(E96*0.035)</f>
        <v>2728537.5</v>
      </c>
      <c r="G96" s="26">
        <f t="shared" ref="G96:G98" si="23">F96-(F96*0.021)</f>
        <v>2671238.2124999999</v>
      </c>
      <c r="H96" s="54">
        <f t="shared" ref="H96:H98" si="24">G96</f>
        <v>2671238.2124999999</v>
      </c>
    </row>
    <row r="97" spans="2:18">
      <c r="B97" s="53" t="s">
        <v>7</v>
      </c>
      <c r="C97" s="26">
        <v>3250000</v>
      </c>
      <c r="D97" s="26">
        <v>83</v>
      </c>
      <c r="E97" s="26">
        <f t="shared" si="21"/>
        <v>2697500</v>
      </c>
      <c r="F97" s="26">
        <f t="shared" si="22"/>
        <v>2603087.5</v>
      </c>
      <c r="G97" s="26">
        <f t="shared" si="23"/>
        <v>2548422.6625000001</v>
      </c>
      <c r="H97" s="54">
        <f t="shared" si="24"/>
        <v>2548422.6625000001</v>
      </c>
    </row>
    <row r="98" spans="2:18">
      <c r="B98" s="53" t="s">
        <v>8</v>
      </c>
      <c r="C98" s="26">
        <v>3250000</v>
      </c>
      <c r="D98" s="26">
        <v>89</v>
      </c>
      <c r="E98" s="26">
        <f t="shared" si="21"/>
        <v>2892500</v>
      </c>
      <c r="F98" s="26">
        <f t="shared" si="22"/>
        <v>2791262.5</v>
      </c>
      <c r="G98" s="26">
        <f t="shared" si="23"/>
        <v>2732645.9874999998</v>
      </c>
      <c r="H98" s="54">
        <f t="shared" si="24"/>
        <v>2732645.9874999998</v>
      </c>
    </row>
    <row r="99" spans="2:18">
      <c r="H99" s="56"/>
    </row>
    <row r="100" spans="2:18" ht="13.5" thickBot="1">
      <c r="H100" s="56"/>
    </row>
    <row r="101" spans="2:18" ht="13.5" thickBot="1">
      <c r="B101" s="206" t="s">
        <v>25</v>
      </c>
      <c r="C101" s="207"/>
      <c r="H101" s="56"/>
    </row>
    <row r="102" spans="2:18">
      <c r="B102" s="51" t="s">
        <v>26</v>
      </c>
      <c r="C102" s="51" t="s">
        <v>27</v>
      </c>
      <c r="D102" s="14" t="s">
        <v>28</v>
      </c>
      <c r="E102" s="14" t="s">
        <v>29</v>
      </c>
      <c r="F102" s="14" t="s">
        <v>30</v>
      </c>
      <c r="G102" s="14" t="s">
        <v>31</v>
      </c>
      <c r="H102" s="52" t="s">
        <v>32</v>
      </c>
    </row>
    <row r="103" spans="2:18">
      <c r="B103" s="53" t="s">
        <v>5</v>
      </c>
      <c r="C103" s="26">
        <v>3450000</v>
      </c>
      <c r="D103" s="26">
        <v>85</v>
      </c>
      <c r="E103" s="26">
        <f>C103*(D103/100)</f>
        <v>2932500</v>
      </c>
      <c r="F103" s="26">
        <f>E103-(E103*0.035)</f>
        <v>2829862.5</v>
      </c>
      <c r="G103" s="26">
        <f>F103-(F103*0.021)</f>
        <v>2770435.3875000002</v>
      </c>
      <c r="H103" s="54">
        <f>G103</f>
        <v>2770435.3875000002</v>
      </c>
    </row>
    <row r="104" spans="2:18">
      <c r="B104" s="53" t="s">
        <v>6</v>
      </c>
      <c r="C104" s="26">
        <v>3450000</v>
      </c>
      <c r="D104" s="26">
        <v>87</v>
      </c>
      <c r="E104" s="26">
        <f t="shared" ref="E104:E106" si="25">C104*(D104/100)</f>
        <v>3001500</v>
      </c>
      <c r="F104" s="26">
        <f t="shared" ref="F104:F106" si="26">E104-(E104*0.035)</f>
        <v>2896447.5</v>
      </c>
      <c r="G104" s="26">
        <f t="shared" ref="G104:G106" si="27">F104-(F104*0.021)</f>
        <v>2835622.1025</v>
      </c>
      <c r="H104" s="54">
        <f t="shared" ref="H104:H106" si="28">G104</f>
        <v>2835622.1025</v>
      </c>
    </row>
    <row r="105" spans="2:18">
      <c r="B105" s="53" t="s">
        <v>7</v>
      </c>
      <c r="C105" s="26">
        <v>3450000</v>
      </c>
      <c r="D105" s="26">
        <v>83</v>
      </c>
      <c r="E105" s="26">
        <f t="shared" si="25"/>
        <v>2863500</v>
      </c>
      <c r="F105" s="26">
        <f t="shared" si="26"/>
        <v>2763277.5</v>
      </c>
      <c r="G105" s="26">
        <f t="shared" si="27"/>
        <v>2705248.6724999999</v>
      </c>
      <c r="H105" s="54">
        <f t="shared" si="28"/>
        <v>2705248.6724999999</v>
      </c>
    </row>
    <row r="106" spans="2:18">
      <c r="B106" s="53" t="s">
        <v>8</v>
      </c>
      <c r="C106" s="26">
        <v>3450000</v>
      </c>
      <c r="D106" s="26">
        <v>89</v>
      </c>
      <c r="E106" s="26">
        <f t="shared" si="25"/>
        <v>3070500</v>
      </c>
      <c r="F106" s="26">
        <f t="shared" si="26"/>
        <v>2963032.5</v>
      </c>
      <c r="G106" s="26">
        <f t="shared" si="27"/>
        <v>2900808.8174999999</v>
      </c>
      <c r="H106" s="54">
        <f t="shared" si="28"/>
        <v>2900808.8174999999</v>
      </c>
    </row>
    <row r="108" spans="2:18" ht="13.5" thickBot="1"/>
    <row r="109" spans="2:18" ht="13.5" thickBot="1">
      <c r="B109" s="204" t="s">
        <v>5</v>
      </c>
      <c r="C109" s="205"/>
      <c r="D109" s="203" t="s">
        <v>9</v>
      </c>
      <c r="E109" s="203"/>
      <c r="F109" s="203"/>
      <c r="G109" s="203" t="s">
        <v>10</v>
      </c>
      <c r="H109" s="203"/>
      <c r="I109" s="203"/>
      <c r="J109" s="199" t="s">
        <v>11</v>
      </c>
      <c r="K109" s="200"/>
      <c r="L109" s="201"/>
      <c r="M109" s="199" t="s">
        <v>12</v>
      </c>
      <c r="N109" s="200"/>
      <c r="O109" s="201"/>
      <c r="P109" s="199" t="s">
        <v>13</v>
      </c>
      <c r="Q109" s="200"/>
      <c r="R109" s="201"/>
    </row>
    <row r="110" spans="2:18" ht="13.5" thickBot="1">
      <c r="B110" s="60" t="s">
        <v>26</v>
      </c>
      <c r="C110" s="61"/>
      <c r="D110" s="62" t="s">
        <v>35</v>
      </c>
      <c r="E110" s="63" t="s">
        <v>33</v>
      </c>
      <c r="F110" s="64" t="s">
        <v>34</v>
      </c>
      <c r="G110" s="63" t="s">
        <v>35</v>
      </c>
      <c r="H110" s="63" t="s">
        <v>33</v>
      </c>
      <c r="I110" s="64" t="s">
        <v>34</v>
      </c>
      <c r="J110" s="63" t="s">
        <v>35</v>
      </c>
      <c r="K110" s="63" t="s">
        <v>33</v>
      </c>
      <c r="L110" s="64" t="s">
        <v>34</v>
      </c>
      <c r="M110" s="63" t="s">
        <v>35</v>
      </c>
      <c r="N110" s="63" t="s">
        <v>33</v>
      </c>
      <c r="O110" s="64" t="s">
        <v>34</v>
      </c>
      <c r="P110" s="63" t="s">
        <v>35</v>
      </c>
      <c r="Q110" s="63" t="s">
        <v>33</v>
      </c>
      <c r="R110" s="64" t="s">
        <v>34</v>
      </c>
    </row>
    <row r="111" spans="2:18">
      <c r="B111" s="65" t="s">
        <v>21</v>
      </c>
      <c r="C111" s="66"/>
      <c r="D111" s="19">
        <v>2</v>
      </c>
      <c r="E111" s="14">
        <v>1</v>
      </c>
      <c r="F111" s="26">
        <f>$H$73*D111*E111</f>
        <v>6102988.0999999996</v>
      </c>
      <c r="G111" s="14">
        <v>2</v>
      </c>
      <c r="H111" s="14">
        <v>1</v>
      </c>
      <c r="I111" s="26">
        <f>$H$73*G111*H111</f>
        <v>6102988.0999999996</v>
      </c>
      <c r="J111" s="14">
        <v>2</v>
      </c>
      <c r="K111" s="14">
        <v>1</v>
      </c>
      <c r="L111" s="26">
        <f>$H$73*J111*K111</f>
        <v>6102988.0999999996</v>
      </c>
      <c r="M111" s="14">
        <v>2</v>
      </c>
      <c r="N111" s="14">
        <v>1</v>
      </c>
      <c r="O111" s="26">
        <f>$H$73*M111*N111</f>
        <v>6102988.0999999996</v>
      </c>
      <c r="P111" s="14">
        <v>2</v>
      </c>
      <c r="Q111" s="14">
        <v>1</v>
      </c>
      <c r="R111" s="26">
        <f>$H$73*P111*Q111</f>
        <v>6102988.0999999996</v>
      </c>
    </row>
    <row r="112" spans="2:18">
      <c r="B112" s="67" t="s">
        <v>22</v>
      </c>
      <c r="C112" s="68"/>
      <c r="D112" s="19">
        <v>2</v>
      </c>
      <c r="E112" s="14">
        <v>1</v>
      </c>
      <c r="F112" s="26">
        <f>$H$80*D112*E112</f>
        <v>6343895.5250000004</v>
      </c>
      <c r="G112" s="14">
        <v>2</v>
      </c>
      <c r="H112" s="14">
        <v>1</v>
      </c>
      <c r="I112" s="26">
        <f>$H$80*G112*H112</f>
        <v>6343895.5250000004</v>
      </c>
      <c r="J112" s="14">
        <v>2</v>
      </c>
      <c r="K112" s="14">
        <v>1</v>
      </c>
      <c r="L112" s="26">
        <f>$H$80*J112*K112</f>
        <v>6343895.5250000004</v>
      </c>
      <c r="M112" s="14">
        <v>2</v>
      </c>
      <c r="N112" s="14">
        <v>1</v>
      </c>
      <c r="O112" s="26">
        <f>$H$80*M112*N112</f>
        <v>6343895.5250000004</v>
      </c>
      <c r="P112" s="14">
        <v>2</v>
      </c>
      <c r="Q112" s="14">
        <v>1</v>
      </c>
      <c r="R112" s="26">
        <f>$H$80*P112*Q112</f>
        <v>6343895.5250000004</v>
      </c>
    </row>
    <row r="113" spans="2:18">
      <c r="B113" s="67" t="s">
        <v>23</v>
      </c>
      <c r="C113" s="68"/>
      <c r="D113" s="19">
        <v>2</v>
      </c>
      <c r="E113" s="14">
        <v>1</v>
      </c>
      <c r="F113" s="26">
        <f>$H$87*D113*E113</f>
        <v>5781778.2000000002</v>
      </c>
      <c r="G113" s="14">
        <v>2</v>
      </c>
      <c r="H113" s="14">
        <v>1</v>
      </c>
      <c r="I113" s="26">
        <f>$H$87*G113*H113</f>
        <v>5781778.2000000002</v>
      </c>
      <c r="J113" s="14">
        <v>2</v>
      </c>
      <c r="K113" s="14">
        <v>1</v>
      </c>
      <c r="L113" s="26">
        <f>$H$87*J113*K113</f>
        <v>5781778.2000000002</v>
      </c>
      <c r="M113" s="14">
        <v>2</v>
      </c>
      <c r="N113" s="14">
        <v>1</v>
      </c>
      <c r="O113" s="26">
        <f>$H$87*M113*N113</f>
        <v>5781778.2000000002</v>
      </c>
      <c r="P113" s="14">
        <v>2</v>
      </c>
      <c r="Q113" s="14">
        <v>1</v>
      </c>
      <c r="R113" s="26">
        <f>$H$87*P113*Q113</f>
        <v>5781778.2000000002</v>
      </c>
    </row>
    <row r="114" spans="2:18">
      <c r="B114" s="67" t="s">
        <v>24</v>
      </c>
      <c r="C114" s="68"/>
      <c r="D114" s="19">
        <v>2</v>
      </c>
      <c r="E114" s="14">
        <v>1</v>
      </c>
      <c r="F114" s="26">
        <f>$H$95*D114*E114</f>
        <v>5219660.875</v>
      </c>
      <c r="G114" s="14">
        <v>2</v>
      </c>
      <c r="H114" s="14">
        <v>1</v>
      </c>
      <c r="I114" s="26">
        <f>$H$95*G114*H114</f>
        <v>5219660.875</v>
      </c>
      <c r="J114" s="14">
        <v>2</v>
      </c>
      <c r="K114" s="14">
        <v>1</v>
      </c>
      <c r="L114" s="26">
        <f>$H$95*J114*K114</f>
        <v>5219660.875</v>
      </c>
      <c r="M114" s="14">
        <v>2</v>
      </c>
      <c r="N114" s="14">
        <v>1</v>
      </c>
      <c r="O114" s="26">
        <f>$H$95*M114*N114</f>
        <v>5219660.875</v>
      </c>
      <c r="P114" s="14">
        <v>2</v>
      </c>
      <c r="Q114" s="14">
        <v>1</v>
      </c>
      <c r="R114" s="26">
        <f>$H$95*P114*Q114</f>
        <v>5219660.875</v>
      </c>
    </row>
    <row r="115" spans="2:18" ht="13.5" thickBot="1">
      <c r="B115" s="67" t="s">
        <v>25</v>
      </c>
      <c r="C115" s="68"/>
      <c r="D115" s="19">
        <v>2</v>
      </c>
      <c r="E115" s="69">
        <v>1</v>
      </c>
      <c r="F115" s="70">
        <f>$H$103*D115*E115</f>
        <v>5540870.7750000004</v>
      </c>
      <c r="G115" s="69">
        <v>2</v>
      </c>
      <c r="H115" s="69">
        <v>1</v>
      </c>
      <c r="I115" s="70">
        <f>$H$103*G115*H115</f>
        <v>5540870.7750000004</v>
      </c>
      <c r="J115" s="69">
        <v>2</v>
      </c>
      <c r="K115" s="69">
        <v>1</v>
      </c>
      <c r="L115" s="70">
        <f>$H$103*J115*K115</f>
        <v>5540870.7750000004</v>
      </c>
      <c r="M115" s="69">
        <v>2</v>
      </c>
      <c r="N115" s="69">
        <v>1</v>
      </c>
      <c r="O115" s="70">
        <f>$H$103*M115*N115</f>
        <v>5540870.7750000004</v>
      </c>
      <c r="P115" s="69">
        <v>2</v>
      </c>
      <c r="Q115" s="69">
        <v>1</v>
      </c>
      <c r="R115" s="70">
        <f>$H$103*P115*Q115</f>
        <v>5540870.7750000004</v>
      </c>
    </row>
    <row r="116" spans="2:18" ht="13.5" thickBot="1">
      <c r="B116" s="60" t="s">
        <v>69</v>
      </c>
      <c r="C116" s="71"/>
      <c r="D116" s="71"/>
      <c r="E116" s="71"/>
      <c r="F116" s="72">
        <f>MIN(F111:F115)</f>
        <v>5219660.875</v>
      </c>
      <c r="G116" s="72"/>
      <c r="H116" s="72"/>
      <c r="I116" s="72">
        <f>MIN(I111:I115)</f>
        <v>5219660.875</v>
      </c>
      <c r="J116" s="72"/>
      <c r="K116" s="72"/>
      <c r="L116" s="72">
        <f>MIN(L111:L115)</f>
        <v>5219660.875</v>
      </c>
      <c r="M116" s="72"/>
      <c r="N116" s="72"/>
      <c r="O116" s="72">
        <f>MIN(O111:O115)</f>
        <v>5219660.875</v>
      </c>
      <c r="P116" s="72"/>
      <c r="Q116" s="72"/>
      <c r="R116" s="73">
        <f>MIN(R111:R115)</f>
        <v>5219660.875</v>
      </c>
    </row>
    <row r="117" spans="2:18" ht="13.5" thickBot="1"/>
    <row r="118" spans="2:18" ht="13.5" thickBot="1">
      <c r="B118" s="204" t="s">
        <v>6</v>
      </c>
      <c r="C118" s="205"/>
      <c r="D118" s="203" t="s">
        <v>9</v>
      </c>
      <c r="E118" s="203"/>
      <c r="F118" s="203"/>
      <c r="G118" s="203" t="s">
        <v>10</v>
      </c>
      <c r="H118" s="203"/>
      <c r="I118" s="203"/>
      <c r="J118" s="199" t="s">
        <v>11</v>
      </c>
      <c r="K118" s="200"/>
      <c r="L118" s="201"/>
      <c r="M118" s="199" t="s">
        <v>12</v>
      </c>
      <c r="N118" s="200"/>
      <c r="O118" s="201"/>
      <c r="P118" s="199" t="s">
        <v>13</v>
      </c>
      <c r="Q118" s="200"/>
      <c r="R118" s="201"/>
    </row>
    <row r="119" spans="2:18" ht="13.5" thickBot="1">
      <c r="B119" s="60" t="s">
        <v>26</v>
      </c>
      <c r="C119" s="61"/>
      <c r="D119" s="62" t="s">
        <v>35</v>
      </c>
      <c r="E119" s="63" t="s">
        <v>33</v>
      </c>
      <c r="F119" s="64" t="s">
        <v>34</v>
      </c>
      <c r="G119" s="63" t="s">
        <v>35</v>
      </c>
      <c r="H119" s="63" t="s">
        <v>33</v>
      </c>
      <c r="I119" s="64" t="s">
        <v>34</v>
      </c>
      <c r="J119" s="63" t="s">
        <v>35</v>
      </c>
      <c r="K119" s="63" t="s">
        <v>33</v>
      </c>
      <c r="L119" s="64" t="s">
        <v>34</v>
      </c>
      <c r="M119" s="63" t="s">
        <v>35</v>
      </c>
      <c r="N119" s="63" t="s">
        <v>33</v>
      </c>
      <c r="O119" s="64" t="s">
        <v>34</v>
      </c>
      <c r="P119" s="63" t="s">
        <v>35</v>
      </c>
      <c r="Q119" s="63" t="s">
        <v>33</v>
      </c>
      <c r="R119" s="64" t="s">
        <v>34</v>
      </c>
    </row>
    <row r="120" spans="2:18">
      <c r="B120" s="65" t="s">
        <v>21</v>
      </c>
      <c r="C120" s="66"/>
      <c r="D120" s="19">
        <v>2</v>
      </c>
      <c r="E120" s="14">
        <v>1</v>
      </c>
      <c r="F120" s="26">
        <f>$H$74*D120*E120</f>
        <v>6246587.8200000003</v>
      </c>
      <c r="G120" s="19">
        <v>2</v>
      </c>
      <c r="H120" s="14">
        <v>1</v>
      </c>
      <c r="I120" s="26">
        <f>$H$74*G120*H120</f>
        <v>6246587.8200000003</v>
      </c>
      <c r="J120" s="19">
        <v>2</v>
      </c>
      <c r="K120" s="14">
        <v>1</v>
      </c>
      <c r="L120" s="26">
        <f>$H$74*J120*K120</f>
        <v>6246587.8200000003</v>
      </c>
      <c r="M120" s="19">
        <v>2</v>
      </c>
      <c r="N120" s="14">
        <v>1</v>
      </c>
      <c r="O120" s="26">
        <f>$H$74*M120*N120</f>
        <v>6246587.8200000003</v>
      </c>
      <c r="P120" s="19">
        <v>2</v>
      </c>
      <c r="Q120" s="14">
        <v>1</v>
      </c>
      <c r="R120" s="26">
        <f>$H$74*P120*Q120</f>
        <v>6246587.8200000003</v>
      </c>
    </row>
    <row r="121" spans="2:18">
      <c r="B121" s="67" t="s">
        <v>22</v>
      </c>
      <c r="C121" s="68"/>
      <c r="D121" s="19">
        <v>2</v>
      </c>
      <c r="E121" s="14">
        <v>1</v>
      </c>
      <c r="F121" s="26">
        <f>$H$81*D121*E121</f>
        <v>6493163.6550000003</v>
      </c>
      <c r="G121" s="19">
        <v>2</v>
      </c>
      <c r="H121" s="14">
        <v>1</v>
      </c>
      <c r="I121" s="26">
        <f>$H$81*G121*H121</f>
        <v>6493163.6550000003</v>
      </c>
      <c r="J121" s="19">
        <v>2</v>
      </c>
      <c r="K121" s="14">
        <v>1</v>
      </c>
      <c r="L121" s="26">
        <f>$H$81*J121*K121</f>
        <v>6493163.6550000003</v>
      </c>
      <c r="M121" s="19">
        <v>2</v>
      </c>
      <c r="N121" s="14">
        <v>1</v>
      </c>
      <c r="O121" s="26">
        <f>$H$81*M121*N121</f>
        <v>6493163.6550000003</v>
      </c>
      <c r="P121" s="19">
        <v>2</v>
      </c>
      <c r="Q121" s="14">
        <v>1</v>
      </c>
      <c r="R121" s="26">
        <f>$H$81*P121*Q121</f>
        <v>6493163.6550000003</v>
      </c>
    </row>
    <row r="122" spans="2:18">
      <c r="B122" s="67" t="s">
        <v>23</v>
      </c>
      <c r="C122" s="68"/>
      <c r="D122" s="19">
        <v>2</v>
      </c>
      <c r="E122" s="14">
        <v>1</v>
      </c>
      <c r="F122" s="26">
        <f>$H$88*D122*E122</f>
        <v>5917820.04</v>
      </c>
      <c r="G122" s="19">
        <v>2</v>
      </c>
      <c r="H122" s="14">
        <v>1</v>
      </c>
      <c r="I122" s="26">
        <f>$H$88*G122*H122</f>
        <v>5917820.04</v>
      </c>
      <c r="J122" s="19">
        <v>2</v>
      </c>
      <c r="K122" s="14">
        <v>1</v>
      </c>
      <c r="L122" s="26">
        <f>$H$88*J122*K122</f>
        <v>5917820.04</v>
      </c>
      <c r="M122" s="19">
        <v>2</v>
      </c>
      <c r="N122" s="14">
        <v>1</v>
      </c>
      <c r="O122" s="26">
        <f>$H$88*M122*N122</f>
        <v>5917820.04</v>
      </c>
      <c r="P122" s="19">
        <v>2</v>
      </c>
      <c r="Q122" s="14">
        <v>1</v>
      </c>
      <c r="R122" s="26">
        <f>$H$88*P122*Q122</f>
        <v>5917820.04</v>
      </c>
    </row>
    <row r="123" spans="2:18">
      <c r="B123" s="67" t="s">
        <v>24</v>
      </c>
      <c r="C123" s="68"/>
      <c r="D123" s="19">
        <v>2</v>
      </c>
      <c r="E123" s="14">
        <v>1</v>
      </c>
      <c r="F123" s="26">
        <f>$H$96*D123*E123</f>
        <v>5342476.4249999998</v>
      </c>
      <c r="G123" s="19">
        <v>2</v>
      </c>
      <c r="H123" s="14">
        <v>1</v>
      </c>
      <c r="I123" s="26">
        <f>$H$96*G123*H123</f>
        <v>5342476.4249999998</v>
      </c>
      <c r="J123" s="19">
        <v>2</v>
      </c>
      <c r="K123" s="14">
        <v>1</v>
      </c>
      <c r="L123" s="26">
        <f>$H$96*J123*K123</f>
        <v>5342476.4249999998</v>
      </c>
      <c r="M123" s="19">
        <v>2</v>
      </c>
      <c r="N123" s="14">
        <v>1</v>
      </c>
      <c r="O123" s="26">
        <f>$H$96*M123*N123</f>
        <v>5342476.4249999998</v>
      </c>
      <c r="P123" s="19">
        <v>2</v>
      </c>
      <c r="Q123" s="14">
        <v>1</v>
      </c>
      <c r="R123" s="26">
        <f>$H$96*P123*Q123</f>
        <v>5342476.4249999998</v>
      </c>
    </row>
    <row r="124" spans="2:18" ht="13.5" thickBot="1">
      <c r="B124" s="67" t="s">
        <v>25</v>
      </c>
      <c r="C124" s="68"/>
      <c r="D124" s="16">
        <v>2</v>
      </c>
      <c r="E124" s="69">
        <v>1</v>
      </c>
      <c r="F124" s="70">
        <f>$H$104*D124*E124</f>
        <v>5671244.2050000001</v>
      </c>
      <c r="G124" s="16">
        <v>2</v>
      </c>
      <c r="H124" s="69">
        <v>1</v>
      </c>
      <c r="I124" s="70">
        <f>$H$104*G124*H124</f>
        <v>5671244.2050000001</v>
      </c>
      <c r="J124" s="16">
        <v>2</v>
      </c>
      <c r="K124" s="69">
        <v>1</v>
      </c>
      <c r="L124" s="70">
        <f>$H$104*J124*K124</f>
        <v>5671244.2050000001</v>
      </c>
      <c r="M124" s="16">
        <v>2</v>
      </c>
      <c r="N124" s="69">
        <v>1</v>
      </c>
      <c r="O124" s="70">
        <f>$H$104*M124*N124</f>
        <v>5671244.2050000001</v>
      </c>
      <c r="P124" s="16">
        <v>2</v>
      </c>
      <c r="Q124" s="69">
        <v>1</v>
      </c>
      <c r="R124" s="70">
        <f>$H$104*P124*Q124</f>
        <v>5671244.2050000001</v>
      </c>
    </row>
    <row r="125" spans="2:18" ht="13.5" thickBot="1">
      <c r="B125" s="60" t="s">
        <v>69</v>
      </c>
      <c r="C125" s="71"/>
      <c r="D125" s="71"/>
      <c r="E125" s="71"/>
      <c r="F125" s="72">
        <f>MIN(F120:F124)</f>
        <v>5342476.4249999998</v>
      </c>
      <c r="G125" s="72"/>
      <c r="H125" s="72"/>
      <c r="I125" s="72">
        <f>MIN(I120:I124)</f>
        <v>5342476.4249999998</v>
      </c>
      <c r="J125" s="72"/>
      <c r="K125" s="72"/>
      <c r="L125" s="72">
        <f>MIN(L120:L124)</f>
        <v>5342476.4249999998</v>
      </c>
      <c r="M125" s="72"/>
      <c r="N125" s="72"/>
      <c r="O125" s="72">
        <f>MIN(O120:O124)</f>
        <v>5342476.4249999998</v>
      </c>
      <c r="P125" s="72"/>
      <c r="Q125" s="72"/>
      <c r="R125" s="73">
        <f>MIN(R120:R124)</f>
        <v>5342476.4249999998</v>
      </c>
    </row>
    <row r="126" spans="2:18" ht="13.5" thickBot="1"/>
    <row r="127" spans="2:18" ht="13.5" thickBot="1">
      <c r="B127" s="204" t="s">
        <v>7</v>
      </c>
      <c r="C127" s="205"/>
      <c r="D127" s="203" t="s">
        <v>9</v>
      </c>
      <c r="E127" s="203"/>
      <c r="F127" s="203"/>
      <c r="G127" s="203" t="s">
        <v>10</v>
      </c>
      <c r="H127" s="203"/>
      <c r="I127" s="203"/>
      <c r="J127" s="199" t="s">
        <v>11</v>
      </c>
      <c r="K127" s="200"/>
      <c r="L127" s="201"/>
      <c r="M127" s="199" t="s">
        <v>12</v>
      </c>
      <c r="N127" s="200"/>
      <c r="O127" s="201"/>
      <c r="P127" s="199" t="s">
        <v>13</v>
      </c>
      <c r="Q127" s="200"/>
      <c r="R127" s="201"/>
    </row>
    <row r="128" spans="2:18" ht="13.5" thickBot="1">
      <c r="B128" s="60" t="s">
        <v>26</v>
      </c>
      <c r="C128" s="61"/>
      <c r="D128" s="62" t="s">
        <v>35</v>
      </c>
      <c r="E128" s="63" t="s">
        <v>33</v>
      </c>
      <c r="F128" s="64" t="s">
        <v>34</v>
      </c>
      <c r="G128" s="63" t="s">
        <v>35</v>
      </c>
      <c r="H128" s="63" t="s">
        <v>33</v>
      </c>
      <c r="I128" s="64" t="s">
        <v>34</v>
      </c>
      <c r="J128" s="63" t="s">
        <v>35</v>
      </c>
      <c r="K128" s="63" t="s">
        <v>33</v>
      </c>
      <c r="L128" s="64" t="s">
        <v>34</v>
      </c>
      <c r="M128" s="63" t="s">
        <v>35</v>
      </c>
      <c r="N128" s="63" t="s">
        <v>33</v>
      </c>
      <c r="O128" s="64" t="s">
        <v>34</v>
      </c>
      <c r="P128" s="63" t="s">
        <v>35</v>
      </c>
      <c r="Q128" s="63" t="s">
        <v>33</v>
      </c>
      <c r="R128" s="64" t="s">
        <v>34</v>
      </c>
    </row>
    <row r="129" spans="1:18">
      <c r="B129" s="65" t="s">
        <v>21</v>
      </c>
      <c r="C129" s="66"/>
      <c r="D129" s="19">
        <v>2</v>
      </c>
      <c r="E129" s="14">
        <v>2</v>
      </c>
      <c r="F129" s="26">
        <f>$H$75*D129*E129</f>
        <v>11918776.76</v>
      </c>
      <c r="G129" s="19">
        <v>2</v>
      </c>
      <c r="H129" s="14">
        <f>E129+0</f>
        <v>2</v>
      </c>
      <c r="I129" s="26">
        <f>$H$75*G129*H129</f>
        <v>11918776.76</v>
      </c>
      <c r="J129" s="19">
        <v>2</v>
      </c>
      <c r="K129" s="14">
        <v>2</v>
      </c>
      <c r="L129" s="26">
        <f>$H$75*J129*K129</f>
        <v>11918776.76</v>
      </c>
      <c r="M129" s="19">
        <v>2</v>
      </c>
      <c r="N129" s="14">
        <v>2</v>
      </c>
      <c r="O129" s="26">
        <f>$H$75*M129*N129</f>
        <v>11918776.76</v>
      </c>
      <c r="P129" s="19">
        <v>2</v>
      </c>
      <c r="Q129" s="14">
        <v>2</v>
      </c>
      <c r="R129" s="26">
        <f>$H$75*P129*Q129</f>
        <v>11918776.76</v>
      </c>
    </row>
    <row r="130" spans="1:18">
      <c r="B130" s="67" t="s">
        <v>22</v>
      </c>
      <c r="C130" s="68"/>
      <c r="D130" s="19">
        <v>2</v>
      </c>
      <c r="E130" s="14">
        <v>2</v>
      </c>
      <c r="F130" s="26">
        <f>$H$82*D130*E130</f>
        <v>12389254.789999999</v>
      </c>
      <c r="G130" s="19">
        <v>2</v>
      </c>
      <c r="H130" s="14">
        <f t="shared" ref="H130:H132" si="29">E130+0</f>
        <v>2</v>
      </c>
      <c r="I130" s="26">
        <f>$H$82*G130*H130</f>
        <v>12389254.789999999</v>
      </c>
      <c r="J130" s="19">
        <v>2</v>
      </c>
      <c r="K130" s="14">
        <v>2</v>
      </c>
      <c r="L130" s="26">
        <f>$H$82*J130*K130</f>
        <v>12389254.789999999</v>
      </c>
      <c r="M130" s="19">
        <v>2</v>
      </c>
      <c r="N130" s="14">
        <v>2</v>
      </c>
      <c r="O130" s="26">
        <f>$H$82*M130*N130</f>
        <v>12389254.789999999</v>
      </c>
      <c r="P130" s="19">
        <v>2</v>
      </c>
      <c r="Q130" s="14">
        <v>2</v>
      </c>
      <c r="R130" s="26">
        <f>$H$82*P130*Q130</f>
        <v>12389254.789999999</v>
      </c>
    </row>
    <row r="131" spans="1:18">
      <c r="B131" s="67" t="s">
        <v>23</v>
      </c>
      <c r="C131" s="68"/>
      <c r="D131" s="19">
        <v>2</v>
      </c>
      <c r="E131" s="14">
        <v>2</v>
      </c>
      <c r="F131" s="26">
        <f>$H$89*D131*E131</f>
        <v>11291472.720000001</v>
      </c>
      <c r="G131" s="19">
        <v>2</v>
      </c>
      <c r="H131" s="14">
        <f t="shared" si="29"/>
        <v>2</v>
      </c>
      <c r="I131" s="26">
        <f>$H$89*G131*H131</f>
        <v>11291472.720000001</v>
      </c>
      <c r="J131" s="19">
        <v>2</v>
      </c>
      <c r="K131" s="14">
        <v>2</v>
      </c>
      <c r="L131" s="26">
        <f>$H$89*J131*K131</f>
        <v>11291472.720000001</v>
      </c>
      <c r="M131" s="19">
        <v>2</v>
      </c>
      <c r="N131" s="14">
        <v>2</v>
      </c>
      <c r="O131" s="26">
        <f>$H$89*M131*N131</f>
        <v>11291472.720000001</v>
      </c>
      <c r="P131" s="19">
        <v>2</v>
      </c>
      <c r="Q131" s="14">
        <v>2</v>
      </c>
      <c r="R131" s="26">
        <f>$H$89*P131*Q131</f>
        <v>11291472.720000001</v>
      </c>
    </row>
    <row r="132" spans="1:18">
      <c r="B132" s="67" t="s">
        <v>24</v>
      </c>
      <c r="C132" s="68"/>
      <c r="D132" s="19">
        <v>2</v>
      </c>
      <c r="E132" s="14">
        <v>2</v>
      </c>
      <c r="F132" s="26">
        <f>$H$97*D132*E132</f>
        <v>10193690.65</v>
      </c>
      <c r="G132" s="19">
        <v>2</v>
      </c>
      <c r="H132" s="14">
        <f t="shared" si="29"/>
        <v>2</v>
      </c>
      <c r="I132" s="26">
        <f>$H$97*G132*H132</f>
        <v>10193690.65</v>
      </c>
      <c r="J132" s="19">
        <v>2</v>
      </c>
      <c r="K132" s="14">
        <v>2</v>
      </c>
      <c r="L132" s="26">
        <f>$H$97*J132*K132</f>
        <v>10193690.65</v>
      </c>
      <c r="M132" s="19">
        <v>2</v>
      </c>
      <c r="N132" s="14">
        <v>2</v>
      </c>
      <c r="O132" s="26">
        <f>$H$97*M132*N132</f>
        <v>10193690.65</v>
      </c>
      <c r="P132" s="19">
        <v>2</v>
      </c>
      <c r="Q132" s="14">
        <v>2</v>
      </c>
      <c r="R132" s="26">
        <f>$H$97*P132*Q132</f>
        <v>10193690.65</v>
      </c>
    </row>
    <row r="133" spans="1:18" ht="13.5" thickBot="1">
      <c r="B133" s="67" t="s">
        <v>25</v>
      </c>
      <c r="C133" s="68"/>
      <c r="D133" s="16">
        <v>2</v>
      </c>
      <c r="E133" s="69">
        <v>2</v>
      </c>
      <c r="F133" s="70">
        <f>$H$105*D133*E133</f>
        <v>10820994.689999999</v>
      </c>
      <c r="G133" s="16">
        <v>2</v>
      </c>
      <c r="H133" s="14">
        <v>2</v>
      </c>
      <c r="I133" s="70">
        <f>$H$105*G133*H133</f>
        <v>10820994.689999999</v>
      </c>
      <c r="J133" s="16">
        <v>2</v>
      </c>
      <c r="K133" s="14">
        <v>2</v>
      </c>
      <c r="L133" s="70">
        <f>$H$105*J133*K133</f>
        <v>10820994.689999999</v>
      </c>
      <c r="M133" s="16">
        <v>2</v>
      </c>
      <c r="N133" s="69">
        <v>2</v>
      </c>
      <c r="O133" s="70">
        <f>$H$105*M133*N133</f>
        <v>10820994.689999999</v>
      </c>
      <c r="P133" s="16">
        <v>2</v>
      </c>
      <c r="Q133" s="69">
        <v>2</v>
      </c>
      <c r="R133" s="70">
        <f>$H$105*P133*Q133</f>
        <v>10820994.689999999</v>
      </c>
    </row>
    <row r="134" spans="1:18" ht="13.5" thickBot="1">
      <c r="B134" s="60" t="s">
        <v>69</v>
      </c>
      <c r="C134" s="71"/>
      <c r="D134" s="71"/>
      <c r="E134" s="71"/>
      <c r="F134" s="72">
        <f>MIN(F129:F133)</f>
        <v>10193690.65</v>
      </c>
      <c r="G134" s="72"/>
      <c r="H134" s="72"/>
      <c r="I134" s="72">
        <f>MIN(I129:I133)</f>
        <v>10193690.65</v>
      </c>
      <c r="J134" s="72"/>
      <c r="K134" s="72"/>
      <c r="L134" s="72">
        <f>MIN(L129:L133)</f>
        <v>10193690.65</v>
      </c>
      <c r="M134" s="72"/>
      <c r="N134" s="72"/>
      <c r="O134" s="72">
        <f>MIN(O129:O133)</f>
        <v>10193690.65</v>
      </c>
      <c r="P134" s="72"/>
      <c r="Q134" s="72"/>
      <c r="R134" s="73">
        <f>MIN(R129:R133)</f>
        <v>10193690.65</v>
      </c>
    </row>
    <row r="135" spans="1:18" ht="13.5" thickBot="1"/>
    <row r="136" spans="1:18" ht="13.5" thickBot="1">
      <c r="B136" s="204" t="s">
        <v>8</v>
      </c>
      <c r="C136" s="205"/>
      <c r="D136" s="203" t="s">
        <v>9</v>
      </c>
      <c r="E136" s="203"/>
      <c r="F136" s="203"/>
      <c r="G136" s="203" t="s">
        <v>10</v>
      </c>
      <c r="H136" s="203"/>
      <c r="I136" s="203"/>
      <c r="J136" s="199" t="s">
        <v>11</v>
      </c>
      <c r="K136" s="200"/>
      <c r="L136" s="201"/>
      <c r="M136" s="199" t="s">
        <v>12</v>
      </c>
      <c r="N136" s="200"/>
      <c r="O136" s="201"/>
      <c r="P136" s="199" t="s">
        <v>13</v>
      </c>
      <c r="Q136" s="200"/>
      <c r="R136" s="201"/>
    </row>
    <row r="137" spans="1:18" ht="13.5" thickBot="1">
      <c r="B137" s="60" t="s">
        <v>26</v>
      </c>
      <c r="C137" s="61"/>
      <c r="D137" s="62" t="s">
        <v>35</v>
      </c>
      <c r="E137" s="63" t="s">
        <v>33</v>
      </c>
      <c r="F137" s="64" t="s">
        <v>34</v>
      </c>
      <c r="G137" s="63" t="s">
        <v>35</v>
      </c>
      <c r="H137" s="63" t="s">
        <v>33</v>
      </c>
      <c r="I137" s="64" t="s">
        <v>34</v>
      </c>
      <c r="J137" s="63" t="s">
        <v>35</v>
      </c>
      <c r="K137" s="63" t="s">
        <v>33</v>
      </c>
      <c r="L137" s="64" t="s">
        <v>34</v>
      </c>
      <c r="M137" s="63" t="s">
        <v>35</v>
      </c>
      <c r="N137" s="63" t="s">
        <v>33</v>
      </c>
      <c r="O137" s="64" t="s">
        <v>34</v>
      </c>
      <c r="P137" s="63" t="s">
        <v>35</v>
      </c>
      <c r="Q137" s="63" t="s">
        <v>33</v>
      </c>
      <c r="R137" s="64" t="s">
        <v>34</v>
      </c>
    </row>
    <row r="138" spans="1:18">
      <c r="B138" s="65" t="s">
        <v>21</v>
      </c>
      <c r="C138" s="66"/>
      <c r="D138" s="19">
        <v>2</v>
      </c>
      <c r="E138" s="14">
        <v>1</v>
      </c>
      <c r="F138" s="26">
        <f>$H$76*D138*E138</f>
        <v>6390187.54</v>
      </c>
      <c r="G138" s="19">
        <v>2</v>
      </c>
      <c r="H138" s="14">
        <v>1</v>
      </c>
      <c r="I138" s="26">
        <f>$H$76*G138*H138</f>
        <v>6390187.54</v>
      </c>
      <c r="J138" s="19">
        <v>2</v>
      </c>
      <c r="K138" s="14">
        <v>1</v>
      </c>
      <c r="L138" s="26">
        <f>$H$76*J138*K138</f>
        <v>6390187.54</v>
      </c>
      <c r="M138" s="19">
        <v>2</v>
      </c>
      <c r="N138" s="14">
        <v>1</v>
      </c>
      <c r="O138" s="26">
        <f>$H$76*M138*N138</f>
        <v>6390187.54</v>
      </c>
      <c r="P138" s="19">
        <v>2</v>
      </c>
      <c r="Q138" s="14">
        <v>1</v>
      </c>
      <c r="R138" s="26">
        <f>$H$76*P138*Q138</f>
        <v>6390187.54</v>
      </c>
    </row>
    <row r="139" spans="1:18">
      <c r="A139" s="74"/>
      <c r="B139" s="67" t="s">
        <v>22</v>
      </c>
      <c r="C139" s="68"/>
      <c r="D139" s="19">
        <v>2</v>
      </c>
      <c r="E139" s="14">
        <v>1</v>
      </c>
      <c r="F139" s="26">
        <f>$H$83*D139*E139</f>
        <v>6642431.7850000001</v>
      </c>
      <c r="G139" s="19">
        <v>2</v>
      </c>
      <c r="H139" s="14">
        <v>1</v>
      </c>
      <c r="I139" s="26">
        <f>$H$83*G139*H139</f>
        <v>6642431.7850000001</v>
      </c>
      <c r="J139" s="19">
        <v>2</v>
      </c>
      <c r="K139" s="14">
        <v>1</v>
      </c>
      <c r="L139" s="26">
        <f>$H$83*J139*K139</f>
        <v>6642431.7850000001</v>
      </c>
      <c r="M139" s="19">
        <v>2</v>
      </c>
      <c r="N139" s="14">
        <v>1</v>
      </c>
      <c r="O139" s="26">
        <f>$H$83*M139*N139</f>
        <v>6642431.7850000001</v>
      </c>
      <c r="P139" s="19">
        <v>2</v>
      </c>
      <c r="Q139" s="14">
        <v>1</v>
      </c>
      <c r="R139" s="26">
        <f>$H$83*P139*Q139</f>
        <v>6642431.7850000001</v>
      </c>
    </row>
    <row r="140" spans="1:18">
      <c r="B140" s="67" t="s">
        <v>23</v>
      </c>
      <c r="C140" s="68"/>
      <c r="D140" s="19">
        <v>2</v>
      </c>
      <c r="E140" s="14">
        <v>1</v>
      </c>
      <c r="F140" s="26">
        <f>$H$90*D140*E140</f>
        <v>6053861.8799999999</v>
      </c>
      <c r="G140" s="19">
        <v>2</v>
      </c>
      <c r="H140" s="14">
        <v>1</v>
      </c>
      <c r="I140" s="26">
        <f>$H$90*G140*H140</f>
        <v>6053861.8799999999</v>
      </c>
      <c r="J140" s="19">
        <v>2</v>
      </c>
      <c r="K140" s="14">
        <v>1</v>
      </c>
      <c r="L140" s="26">
        <f>$H$90*J140*K140</f>
        <v>6053861.8799999999</v>
      </c>
      <c r="M140" s="19">
        <v>2</v>
      </c>
      <c r="N140" s="14">
        <v>1</v>
      </c>
      <c r="O140" s="26">
        <f>$H$90*M140*N140</f>
        <v>6053861.8799999999</v>
      </c>
      <c r="P140" s="19">
        <v>2</v>
      </c>
      <c r="Q140" s="14">
        <v>1</v>
      </c>
      <c r="R140" s="26">
        <f>$H$90*P140*Q140</f>
        <v>6053861.8799999999</v>
      </c>
    </row>
    <row r="141" spans="1:18">
      <c r="B141" s="67" t="s">
        <v>24</v>
      </c>
      <c r="C141" s="68"/>
      <c r="D141" s="19">
        <v>2</v>
      </c>
      <c r="E141" s="14">
        <v>1</v>
      </c>
      <c r="F141" s="26">
        <f>$H$98*D141*E141</f>
        <v>5465291.9749999996</v>
      </c>
      <c r="G141" s="19">
        <v>2</v>
      </c>
      <c r="H141" s="14">
        <v>1</v>
      </c>
      <c r="I141" s="26">
        <f>$H$98*G141*H141</f>
        <v>5465291.9749999996</v>
      </c>
      <c r="J141" s="19">
        <v>2</v>
      </c>
      <c r="K141" s="14">
        <v>1</v>
      </c>
      <c r="L141" s="26">
        <f>$H$98*J141*K141</f>
        <v>5465291.9749999996</v>
      </c>
      <c r="M141" s="19">
        <v>2</v>
      </c>
      <c r="N141" s="14">
        <v>1</v>
      </c>
      <c r="O141" s="26">
        <f>$H$98*M141*N141</f>
        <v>5465291.9749999996</v>
      </c>
      <c r="P141" s="19">
        <v>2</v>
      </c>
      <c r="Q141" s="14">
        <v>1</v>
      </c>
      <c r="R141" s="26">
        <f>$H$98*P141*Q141</f>
        <v>5465291.9749999996</v>
      </c>
    </row>
    <row r="142" spans="1:18" ht="13.5" thickBot="1">
      <c r="B142" s="67" t="s">
        <v>25</v>
      </c>
      <c r="C142" s="68"/>
      <c r="D142" s="16">
        <v>2</v>
      </c>
      <c r="E142" s="69">
        <v>1</v>
      </c>
      <c r="F142" s="70">
        <f>$H$106*D142*E142</f>
        <v>5801617.6349999998</v>
      </c>
      <c r="G142" s="16">
        <v>2</v>
      </c>
      <c r="H142" s="69">
        <v>1</v>
      </c>
      <c r="I142" s="70">
        <f>$H$106*G142*H142</f>
        <v>5801617.6349999998</v>
      </c>
      <c r="J142" s="16">
        <v>2</v>
      </c>
      <c r="K142" s="69">
        <v>1</v>
      </c>
      <c r="L142" s="70">
        <f>$H$106*J142*K142</f>
        <v>5801617.6349999998</v>
      </c>
      <c r="M142" s="16">
        <v>2</v>
      </c>
      <c r="N142" s="69">
        <v>1</v>
      </c>
      <c r="O142" s="70">
        <f>$H$106*M142*N142</f>
        <v>5801617.6349999998</v>
      </c>
      <c r="P142" s="16">
        <v>2</v>
      </c>
      <c r="Q142" s="69">
        <v>1</v>
      </c>
      <c r="R142" s="70">
        <f>$H$106*P142*Q142</f>
        <v>5801617.6349999998</v>
      </c>
    </row>
    <row r="143" spans="1:18" ht="13.5" thickBot="1">
      <c r="B143" s="60" t="s">
        <v>69</v>
      </c>
      <c r="C143" s="71"/>
      <c r="D143" s="71"/>
      <c r="E143" s="71"/>
      <c r="F143" s="72">
        <f>MIN(F138:F142)</f>
        <v>5465291.9749999996</v>
      </c>
      <c r="G143" s="72"/>
      <c r="H143" s="72"/>
      <c r="I143" s="72">
        <f>MIN(I138:I142)</f>
        <v>5465291.9749999996</v>
      </c>
      <c r="J143" s="72"/>
      <c r="K143" s="72"/>
      <c r="L143" s="72">
        <f>MIN(L138:L142)</f>
        <v>5465291.9749999996</v>
      </c>
      <c r="M143" s="72"/>
      <c r="N143" s="72"/>
      <c r="O143" s="72">
        <f>MIN(O138:O142)</f>
        <v>5465291.9749999996</v>
      </c>
      <c r="P143" s="72"/>
      <c r="Q143" s="72"/>
      <c r="R143" s="73">
        <f>MIN(R138:R142)</f>
        <v>5465291.9749999996</v>
      </c>
    </row>
    <row r="145" spans="2:8">
      <c r="B145" s="202" t="s">
        <v>37</v>
      </c>
      <c r="C145" s="202"/>
      <c r="D145" s="202"/>
      <c r="E145" s="202"/>
      <c r="F145" s="202"/>
    </row>
    <row r="146" spans="2:8">
      <c r="B146" s="202"/>
      <c r="C146" s="202"/>
      <c r="D146" s="202"/>
      <c r="E146" s="202"/>
      <c r="F146" s="202"/>
    </row>
    <row r="147" spans="2:8">
      <c r="B147" s="202"/>
      <c r="C147" s="202"/>
      <c r="D147" s="202"/>
      <c r="E147" s="202"/>
      <c r="F147" s="202"/>
    </row>
    <row r="148" spans="2:8">
      <c r="B148" s="202"/>
      <c r="C148" s="202"/>
      <c r="D148" s="202"/>
      <c r="E148" s="202"/>
      <c r="F148" s="202"/>
    </row>
    <row r="149" spans="2:8">
      <c r="B149" s="196"/>
      <c r="C149" s="196"/>
      <c r="D149" s="196"/>
      <c r="E149" s="196"/>
      <c r="F149" s="196"/>
    </row>
    <row r="150" spans="2:8" ht="13.5" thickBot="1">
      <c r="B150" s="50" t="s">
        <v>36</v>
      </c>
    </row>
    <row r="151" spans="2:8">
      <c r="B151" s="65" t="s">
        <v>26</v>
      </c>
      <c r="C151" s="76"/>
      <c r="D151" s="52" t="s">
        <v>9</v>
      </c>
      <c r="E151" s="52" t="s">
        <v>10</v>
      </c>
      <c r="F151" s="52" t="s">
        <v>11</v>
      </c>
      <c r="G151" s="52" t="s">
        <v>12</v>
      </c>
      <c r="H151" s="52" t="s">
        <v>13</v>
      </c>
    </row>
    <row r="152" spans="2:8">
      <c r="B152" s="77" t="s">
        <v>5</v>
      </c>
      <c r="C152" s="58"/>
      <c r="D152" s="26">
        <f>F$116</f>
        <v>5219660.875</v>
      </c>
      <c r="E152" s="26">
        <f>$I$116</f>
        <v>5219660.875</v>
      </c>
      <c r="F152" s="26">
        <f>$L$116</f>
        <v>5219660.875</v>
      </c>
      <c r="G152" s="26">
        <f>$O$116</f>
        <v>5219660.875</v>
      </c>
      <c r="H152" s="26">
        <f>$R$116</f>
        <v>5219660.875</v>
      </c>
    </row>
    <row r="153" spans="2:8">
      <c r="B153" s="77" t="s">
        <v>6</v>
      </c>
      <c r="C153" s="58"/>
      <c r="D153" s="26">
        <f>F125</f>
        <v>5342476.4249999998</v>
      </c>
      <c r="E153" s="26">
        <f>$I$125</f>
        <v>5342476.4249999998</v>
      </c>
      <c r="F153" s="26">
        <f>$L$125</f>
        <v>5342476.4249999998</v>
      </c>
      <c r="G153" s="26">
        <f>$O$125</f>
        <v>5342476.4249999998</v>
      </c>
      <c r="H153" s="26">
        <f>$R$125</f>
        <v>5342476.4249999998</v>
      </c>
    </row>
    <row r="154" spans="2:8">
      <c r="B154" s="77" t="s">
        <v>7</v>
      </c>
      <c r="C154" s="58"/>
      <c r="D154" s="26">
        <f>F134</f>
        <v>10193690.65</v>
      </c>
      <c r="E154" s="26">
        <f>$I$134</f>
        <v>10193690.65</v>
      </c>
      <c r="F154" s="26">
        <f>$L$134</f>
        <v>10193690.65</v>
      </c>
      <c r="G154" s="26">
        <f>$O$134</f>
        <v>10193690.65</v>
      </c>
      <c r="H154" s="26">
        <f>$R$134</f>
        <v>10193690.65</v>
      </c>
    </row>
    <row r="155" spans="2:8" ht="13.5" thickBot="1">
      <c r="B155" s="77" t="s">
        <v>8</v>
      </c>
      <c r="C155" s="58"/>
      <c r="D155" s="70">
        <f>F143</f>
        <v>5465291.9749999996</v>
      </c>
      <c r="E155" s="26">
        <f>$I$143</f>
        <v>5465291.9749999996</v>
      </c>
      <c r="F155" s="26">
        <f>$L$143</f>
        <v>5465291.9749999996</v>
      </c>
      <c r="G155" s="26">
        <f>$O$143</f>
        <v>5465291.9749999996</v>
      </c>
      <c r="H155" s="26">
        <f>$R$143</f>
        <v>5465291.9749999996</v>
      </c>
    </row>
    <row r="156" spans="2:8" ht="13.5" thickBot="1">
      <c r="B156" s="78" t="s">
        <v>38</v>
      </c>
      <c r="C156" s="79"/>
      <c r="D156" s="80">
        <f>SUM(D152:D155)</f>
        <v>26221119.925000004</v>
      </c>
      <c r="E156" s="80">
        <f>SUM(E152:E155)</f>
        <v>26221119.925000004</v>
      </c>
      <c r="F156" s="80">
        <f>SUM(F152:F155)</f>
        <v>26221119.925000004</v>
      </c>
      <c r="G156" s="80">
        <f>SUM(G152:G155)</f>
        <v>26221119.925000004</v>
      </c>
      <c r="H156" s="81">
        <f>SUM(H152:H155)</f>
        <v>26221119.925000004</v>
      </c>
    </row>
    <row r="158" spans="2:8">
      <c r="B158" s="56" t="s">
        <v>40</v>
      </c>
    </row>
    <row r="159" spans="2:8">
      <c r="B159" s="56" t="s">
        <v>39</v>
      </c>
    </row>
    <row r="160" spans="2:8">
      <c r="B160" s="50" t="s">
        <v>41</v>
      </c>
    </row>
    <row r="161" spans="2:10">
      <c r="B161" s="50" t="s">
        <v>70</v>
      </c>
    </row>
    <row r="162" spans="2:10">
      <c r="B162" s="50" t="s">
        <v>71</v>
      </c>
      <c r="J162" s="74"/>
    </row>
    <row r="163" spans="2:10">
      <c r="B163" s="50"/>
    </row>
    <row r="164" spans="2:10">
      <c r="B164" s="82" t="s">
        <v>77</v>
      </c>
      <c r="C164" s="52"/>
      <c r="D164" s="52">
        <v>5</v>
      </c>
      <c r="E164" s="52">
        <v>5</v>
      </c>
      <c r="F164" s="52">
        <v>5</v>
      </c>
      <c r="G164" s="52">
        <v>5</v>
      </c>
      <c r="H164" s="52">
        <v>5</v>
      </c>
    </row>
    <row r="165" spans="2:10">
      <c r="B165" s="50"/>
    </row>
    <row r="166" spans="2:10">
      <c r="B166" s="50" t="s">
        <v>73</v>
      </c>
    </row>
    <row r="167" spans="2:10">
      <c r="B167" s="83" t="s">
        <v>26</v>
      </c>
      <c r="C167" s="16"/>
      <c r="D167" s="84" t="s">
        <v>9</v>
      </c>
      <c r="E167" s="52" t="s">
        <v>10</v>
      </c>
      <c r="F167" s="52" t="s">
        <v>11</v>
      </c>
      <c r="G167" s="52" t="s">
        <v>12</v>
      </c>
      <c r="H167" s="52" t="s">
        <v>13</v>
      </c>
    </row>
    <row r="168" spans="2:10">
      <c r="B168" s="85" t="s">
        <v>5</v>
      </c>
      <c r="C168" s="16"/>
      <c r="D168" s="26">
        <f>(D$152-C$45)*$F$38</f>
        <v>1249211743.75</v>
      </c>
      <c r="E168" s="26">
        <f>(E$152-D$45)*$F$38</f>
        <v>1137649243.7500005</v>
      </c>
      <c r="F168" s="26">
        <f>(F$152-E$45)*$F$38</f>
        <v>1022182056.2500008</v>
      </c>
      <c r="G168" s="26">
        <f>(G$152-F$45)*$F$38</f>
        <v>902673517.18750155</v>
      </c>
      <c r="H168" s="26">
        <f>(H$152-G$45)*$F$38</f>
        <v>778982179.25781441</v>
      </c>
    </row>
    <row r="169" spans="2:10">
      <c r="B169" s="86" t="s">
        <v>6</v>
      </c>
      <c r="C169" s="21"/>
      <c r="D169" s="26">
        <f>(D$153-C$46)*$F$39</f>
        <v>716104961.24999988</v>
      </c>
      <c r="E169" s="26">
        <f>(E$153-D$46)*$F$39</f>
        <v>620479961.2500006</v>
      </c>
      <c r="F169" s="26">
        <f>(F$153-E$46)*$F$39</f>
        <v>522464336.25000066</v>
      </c>
      <c r="G169" s="26">
        <f>(G$153-F$46)*$F$39</f>
        <v>421998320.62500143</v>
      </c>
      <c r="H169" s="26">
        <f>(H$153-G$46)*$F$39</f>
        <v>319020654.60937643</v>
      </c>
    </row>
    <row r="170" spans="2:10">
      <c r="B170" s="86" t="s">
        <v>7</v>
      </c>
      <c r="C170" s="21"/>
      <c r="D170" s="26">
        <f>(D$154-C$47)*$F$40</f>
        <v>3615875182.5000005</v>
      </c>
      <c r="E170" s="26">
        <f>(E$154-D$47)*$F$40</f>
        <v>3296937682.5000005</v>
      </c>
      <c r="F170" s="26">
        <f>(F$154-E$47)*$F$40</f>
        <v>2963647995.0000005</v>
      </c>
      <c r="G170" s="26">
        <f>(G$154-F$47)*$F$40</f>
        <v>2615360271.5625014</v>
      </c>
      <c r="H170" s="26">
        <f>(H$154-G$47)*$F$40</f>
        <v>2251399600.5703144</v>
      </c>
    </row>
    <row r="171" spans="2:10" ht="13.5" thickBot="1">
      <c r="B171" s="86" t="s">
        <v>8</v>
      </c>
      <c r="C171" s="21"/>
      <c r="D171" s="70">
        <f>(D$155-C$48)*$F$41</f>
        <v>1328556573.7499995</v>
      </c>
      <c r="E171" s="70">
        <f>(E$155-D$48)*$F$41</f>
        <v>1063956573.7499996</v>
      </c>
      <c r="F171" s="70">
        <f>(F$155-E$48)*$F$41</f>
        <v>783480573.74999964</v>
      </c>
      <c r="G171" s="70">
        <f>(G$155-F$48)*$F$41</f>
        <v>486176013.7499994</v>
      </c>
      <c r="H171" s="70">
        <f>(H$155-G$48)*$F$41</f>
        <v>171033180.14999878</v>
      </c>
    </row>
    <row r="172" spans="2:10" ht="13.5" thickBot="1">
      <c r="B172" s="88" t="s">
        <v>51</v>
      </c>
      <c r="C172" s="94"/>
      <c r="D172" s="93">
        <f>SUM(D168:D171)</f>
        <v>6909748461.25</v>
      </c>
      <c r="E172" s="72">
        <f>SUM(E168:E171)</f>
        <v>6119023461.2500019</v>
      </c>
      <c r="F172" s="72">
        <f>SUM(F168:F171)</f>
        <v>5291774961.2500019</v>
      </c>
      <c r="G172" s="72">
        <f>SUM(G168:G171)</f>
        <v>4426208123.1250038</v>
      </c>
      <c r="H172" s="73">
        <f>SUM(H168:H171)</f>
        <v>3520435614.5875039</v>
      </c>
    </row>
    <row r="174" spans="2:10">
      <c r="B174" s="50" t="s">
        <v>72</v>
      </c>
      <c r="D174" s="13">
        <v>12</v>
      </c>
    </row>
    <row r="175" spans="2:10">
      <c r="B175" s="83" t="s">
        <v>26</v>
      </c>
      <c r="C175" s="16"/>
      <c r="D175" s="84" t="s">
        <v>9</v>
      </c>
      <c r="E175" s="52" t="s">
        <v>10</v>
      </c>
      <c r="F175" s="52" t="s">
        <v>11</v>
      </c>
      <c r="G175" s="52" t="s">
        <v>12</v>
      </c>
      <c r="H175" s="52" t="s">
        <v>13</v>
      </c>
    </row>
    <row r="176" spans="2:10">
      <c r="B176" s="85" t="s">
        <v>5</v>
      </c>
      <c r="C176" s="16"/>
      <c r="D176" s="26">
        <f>$D168*($D$174/100)</f>
        <v>149905409.25</v>
      </c>
      <c r="E176" s="26">
        <f t="shared" ref="E176:H176" si="30">E$168*($D$174/100)</f>
        <v>136517909.25000006</v>
      </c>
      <c r="F176" s="26">
        <f t="shared" si="30"/>
        <v>122661846.75000009</v>
      </c>
      <c r="G176" s="26">
        <f t="shared" si="30"/>
        <v>108320822.06250018</v>
      </c>
      <c r="H176" s="26">
        <f t="shared" si="30"/>
        <v>93477861.510937721</v>
      </c>
    </row>
    <row r="177" spans="2:8">
      <c r="B177" s="86" t="s">
        <v>6</v>
      </c>
      <c r="C177" s="21"/>
      <c r="D177" s="26">
        <f>D$169*($D$174/100)</f>
        <v>85932595.349999979</v>
      </c>
      <c r="E177" s="26">
        <f t="shared" ref="E177:H177" si="31">E$169*($D$174/100)</f>
        <v>74457595.350000069</v>
      </c>
      <c r="F177" s="26">
        <f t="shared" si="31"/>
        <v>62695720.350000076</v>
      </c>
      <c r="G177" s="26">
        <f t="shared" si="31"/>
        <v>50639798.475000173</v>
      </c>
      <c r="H177" s="26">
        <f t="shared" si="31"/>
        <v>38282478.553125173</v>
      </c>
    </row>
    <row r="178" spans="2:8">
      <c r="B178" s="86" t="s">
        <v>7</v>
      </c>
      <c r="C178" s="21"/>
      <c r="D178" s="26">
        <f>D$170*($D$174/100)</f>
        <v>433905021.90000004</v>
      </c>
      <c r="E178" s="26">
        <f t="shared" ref="E178:H178" si="32">E$170*($D$174/100)</f>
        <v>395632521.90000004</v>
      </c>
      <c r="F178" s="26">
        <f t="shared" si="32"/>
        <v>355637759.40000004</v>
      </c>
      <c r="G178" s="26">
        <f t="shared" si="32"/>
        <v>313843232.58750015</v>
      </c>
      <c r="H178" s="26">
        <f t="shared" si="32"/>
        <v>270167952.0684377</v>
      </c>
    </row>
    <row r="179" spans="2:8" ht="13.5" thickBot="1">
      <c r="B179" s="86" t="s">
        <v>8</v>
      </c>
      <c r="C179" s="21"/>
      <c r="D179" s="70">
        <f>D$171*($D$174/100)</f>
        <v>159426788.84999993</v>
      </c>
      <c r="E179" s="70">
        <f t="shared" ref="E179:H179" si="33">E$171*($D$174/100)</f>
        <v>127674788.84999995</v>
      </c>
      <c r="F179" s="70">
        <f t="shared" si="33"/>
        <v>94017668.849999949</v>
      </c>
      <c r="G179" s="70">
        <f t="shared" si="33"/>
        <v>58341121.649999924</v>
      </c>
      <c r="H179" s="70">
        <f t="shared" si="33"/>
        <v>20523981.617999852</v>
      </c>
    </row>
    <row r="180" spans="2:8" ht="13.5" thickBot="1">
      <c r="B180" s="138" t="s">
        <v>51</v>
      </c>
      <c r="C180" s="94"/>
      <c r="D180" s="72">
        <f>SUM(D176:D179)</f>
        <v>829169815.3499999</v>
      </c>
      <c r="E180" s="72">
        <f t="shared" ref="E180:H180" si="34">SUM(E176:E179)</f>
        <v>734282815.35000014</v>
      </c>
      <c r="F180" s="72">
        <f t="shared" si="34"/>
        <v>635012995.35000014</v>
      </c>
      <c r="G180" s="72">
        <f t="shared" si="34"/>
        <v>531144974.77500039</v>
      </c>
      <c r="H180" s="73">
        <f t="shared" si="34"/>
        <v>422452273.75050044</v>
      </c>
    </row>
    <row r="181" spans="2:8">
      <c r="B181" s="57"/>
      <c r="C181" s="23"/>
      <c r="D181" s="58"/>
      <c r="E181" s="58"/>
      <c r="F181" s="58"/>
      <c r="G181" s="58"/>
      <c r="H181" s="58"/>
    </row>
    <row r="182" spans="2:8" ht="13.5" thickBot="1">
      <c r="B182" s="50" t="s">
        <v>42</v>
      </c>
      <c r="E182" s="13">
        <v>4.5</v>
      </c>
    </row>
    <row r="183" spans="2:8">
      <c r="B183" s="65" t="s">
        <v>26</v>
      </c>
      <c r="C183" s="76"/>
      <c r="D183" s="52" t="s">
        <v>9</v>
      </c>
      <c r="E183" s="52" t="s">
        <v>10</v>
      </c>
      <c r="F183" s="52" t="s">
        <v>11</v>
      </c>
      <c r="G183" s="52" t="s">
        <v>12</v>
      </c>
      <c r="H183" s="52" t="s">
        <v>13</v>
      </c>
    </row>
    <row r="184" spans="2:8">
      <c r="B184" s="77" t="s">
        <v>5</v>
      </c>
      <c r="C184" s="58"/>
      <c r="D184" s="26">
        <f>(C63*($E$182/100))</f>
        <v>143437500</v>
      </c>
      <c r="E184" s="26">
        <f>(D63*($E$182/100))</f>
        <v>148457812.49999997</v>
      </c>
      <c r="F184" s="26">
        <f t="shared" ref="F184:H184" si="35">(E63*($E$182/100))</f>
        <v>153653835.93749994</v>
      </c>
      <c r="G184" s="26">
        <f t="shared" si="35"/>
        <v>159031720.19531244</v>
      </c>
      <c r="H184" s="26">
        <f t="shared" si="35"/>
        <v>164597830.40214834</v>
      </c>
    </row>
    <row r="185" spans="2:8">
      <c r="B185" s="77" t="s">
        <v>6</v>
      </c>
      <c r="C185" s="58"/>
      <c r="D185" s="26">
        <f t="shared" ref="D185:H187" si="36">(C64*($E$182/100))</f>
        <v>172125000</v>
      </c>
      <c r="E185" s="26">
        <f t="shared" si="36"/>
        <v>176428124.99999994</v>
      </c>
      <c r="F185" s="26">
        <f t="shared" si="36"/>
        <v>180838828.12499994</v>
      </c>
      <c r="G185" s="26">
        <f t="shared" si="36"/>
        <v>185359798.82812494</v>
      </c>
      <c r="H185" s="26">
        <f t="shared" si="36"/>
        <v>189993793.79882807</v>
      </c>
    </row>
    <row r="186" spans="2:8">
      <c r="B186" s="77" t="s">
        <v>7</v>
      </c>
      <c r="C186" s="58"/>
      <c r="D186" s="26">
        <f t="shared" si="36"/>
        <v>318937500</v>
      </c>
      <c r="E186" s="26">
        <f t="shared" si="36"/>
        <v>333289687.5</v>
      </c>
      <c r="F186" s="26">
        <f t="shared" si="36"/>
        <v>348287723.4375</v>
      </c>
      <c r="G186" s="26">
        <f t="shared" si="36"/>
        <v>363960670.99218744</v>
      </c>
      <c r="H186" s="26">
        <f t="shared" si="36"/>
        <v>380338901.18683583</v>
      </c>
    </row>
    <row r="187" spans="2:8" ht="13.5" thickBot="1">
      <c r="B187" s="77" t="s">
        <v>8</v>
      </c>
      <c r="C187" s="58"/>
      <c r="D187" s="26">
        <f t="shared" si="36"/>
        <v>198450000</v>
      </c>
      <c r="E187" s="26">
        <f t="shared" si="36"/>
        <v>210357000</v>
      </c>
      <c r="F187" s="26">
        <f t="shared" si="36"/>
        <v>222978420</v>
      </c>
      <c r="G187" s="26">
        <f t="shared" si="36"/>
        <v>236357125.19999999</v>
      </c>
      <c r="H187" s="26">
        <f t="shared" si="36"/>
        <v>250538552.71200001</v>
      </c>
    </row>
    <row r="188" spans="2:8" ht="13.5" thickBot="1">
      <c r="B188" s="88" t="s">
        <v>51</v>
      </c>
      <c r="C188" s="94"/>
      <c r="D188" s="72">
        <f>SUM(D184:D187)</f>
        <v>832950000</v>
      </c>
      <c r="E188" s="72">
        <f t="shared" ref="E188:H188" si="37">SUM(E184:E187)</f>
        <v>868532624.99999988</v>
      </c>
      <c r="F188" s="72">
        <f t="shared" si="37"/>
        <v>905758807.49999988</v>
      </c>
      <c r="G188" s="72">
        <f t="shared" si="37"/>
        <v>944709315.21562481</v>
      </c>
      <c r="H188" s="73">
        <f t="shared" si="37"/>
        <v>985469078.09981215</v>
      </c>
    </row>
    <row r="189" spans="2:8">
      <c r="B189" s="190"/>
      <c r="C189" s="190"/>
      <c r="D189" s="59"/>
      <c r="E189" s="59"/>
      <c r="F189" s="59"/>
      <c r="G189" s="59"/>
      <c r="H189" s="59"/>
    </row>
    <row r="190" spans="2:8">
      <c r="B190" s="190"/>
      <c r="C190" s="190"/>
      <c r="D190" s="59"/>
      <c r="E190" s="59"/>
      <c r="F190" s="59"/>
      <c r="G190" s="59"/>
      <c r="H190" s="59"/>
    </row>
    <row r="191" spans="2:8" ht="13.5" thickBot="1">
      <c r="B191" s="112" t="s">
        <v>79</v>
      </c>
      <c r="C191" s="14"/>
      <c r="D191" s="69">
        <v>25</v>
      </c>
      <c r="E191" s="69"/>
      <c r="F191" s="69"/>
      <c r="G191" s="69"/>
      <c r="H191" s="69"/>
    </row>
    <row r="192" spans="2:8" ht="15.75" thickBot="1">
      <c r="B192"/>
      <c r="C192"/>
      <c r="D192" s="153" t="s">
        <v>9</v>
      </c>
      <c r="E192" s="154" t="s">
        <v>10</v>
      </c>
      <c r="F192" s="154" t="s">
        <v>11</v>
      </c>
      <c r="G192" s="154" t="s">
        <v>12</v>
      </c>
      <c r="H192" s="156" t="s">
        <v>13</v>
      </c>
    </row>
    <row r="193" spans="2:9">
      <c r="B193" s="14" t="s">
        <v>80</v>
      </c>
      <c r="C193" s="14"/>
      <c r="D193" s="151">
        <f>D180</f>
        <v>829169815.3499999</v>
      </c>
      <c r="E193" s="151">
        <f>E180</f>
        <v>734282815.35000014</v>
      </c>
      <c r="F193" s="151">
        <f>F180</f>
        <v>635012995.35000014</v>
      </c>
      <c r="G193" s="151">
        <f>G180</f>
        <v>531144974.77500039</v>
      </c>
      <c r="H193" s="151">
        <f>H180</f>
        <v>422452273.75050044</v>
      </c>
    </row>
    <row r="194" spans="2:9">
      <c r="B194" s="14" t="s">
        <v>81</v>
      </c>
      <c r="C194" s="14"/>
      <c r="D194" s="26">
        <f>D188</f>
        <v>832950000</v>
      </c>
      <c r="E194" s="26">
        <f>E188</f>
        <v>868532624.99999988</v>
      </c>
      <c r="F194" s="26">
        <f>F188</f>
        <v>905758807.49999988</v>
      </c>
      <c r="G194" s="26">
        <f>G188</f>
        <v>944709315.21562481</v>
      </c>
      <c r="H194" s="26">
        <f>H188</f>
        <v>985469078.09981215</v>
      </c>
    </row>
    <row r="195" spans="2:9" ht="13.5" thickBot="1">
      <c r="B195" s="69" t="s">
        <v>82</v>
      </c>
      <c r="C195" s="69"/>
      <c r="D195" s="70">
        <f>D229</f>
        <v>324750000</v>
      </c>
      <c r="E195" s="70">
        <f>E229</f>
        <v>324750000</v>
      </c>
      <c r="F195" s="70">
        <f>F229</f>
        <v>324750000</v>
      </c>
      <c r="G195" s="70">
        <f>G229</f>
        <v>324750000</v>
      </c>
      <c r="H195" s="70">
        <f>H229</f>
        <v>324750000</v>
      </c>
    </row>
    <row r="196" spans="2:9" ht="13.5" thickBot="1">
      <c r="B196" s="153" t="s">
        <v>83</v>
      </c>
      <c r="C196" s="154"/>
      <c r="D196" s="148">
        <f>SUM(D193:D195)*($D$191/100)</f>
        <v>496717453.83749998</v>
      </c>
      <c r="E196" s="148">
        <f>SUM(E193:E195)*($D$191/100)</f>
        <v>481891360.08749998</v>
      </c>
      <c r="F196" s="148">
        <f>SUM(F193:F195)*($D$191/100)</f>
        <v>466380450.71249998</v>
      </c>
      <c r="G196" s="148">
        <f>SUM(G193:G195)*($D$191/100)</f>
        <v>450151072.49765629</v>
      </c>
      <c r="H196" s="155">
        <f>SUM(H193:H195)*($D$191/100)</f>
        <v>433167837.96257818</v>
      </c>
    </row>
    <row r="197" spans="2:9">
      <c r="B197" s="190"/>
      <c r="C197" s="190"/>
      <c r="D197" s="59"/>
      <c r="E197" s="59"/>
      <c r="F197" s="59"/>
      <c r="G197" s="59"/>
      <c r="H197" s="59"/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$C$201*SUM(E111,E120,E129,E138)</f>
        <v>10</v>
      </c>
      <c r="E203" s="19">
        <f>$C$201*SUM(H111,H120,H129,H138)</f>
        <v>10</v>
      </c>
      <c r="F203" s="19">
        <f>$C$201*SUM(K111,K120,K129,K138)</f>
        <v>10</v>
      </c>
      <c r="G203" s="19">
        <f>$C$201*SUM(N111,N120,N129,N138)</f>
        <v>10</v>
      </c>
      <c r="H203" s="19">
        <f>$C$201*SUM(Q111,Q120,Q129,Q138)</f>
        <v>10</v>
      </c>
      <c r="I203" s="151">
        <v>290000</v>
      </c>
    </row>
    <row r="204" spans="2:9">
      <c r="B204" s="91" t="s">
        <v>54</v>
      </c>
      <c r="C204" s="68"/>
      <c r="D204" s="19">
        <f>$C$201*SUM(E112,E121,E130,E139)</f>
        <v>10</v>
      </c>
      <c r="E204" s="19">
        <f>$C$201*SUM(H112,H121,H130,H139)</f>
        <v>10</v>
      </c>
      <c r="F204" s="19">
        <f>$C$201*SUM(K112,K121,K130,K139)</f>
        <v>10</v>
      </c>
      <c r="G204" s="19">
        <f>$C$201*SUM(N112,N121,N130,N139)</f>
        <v>10</v>
      </c>
      <c r="H204" s="19">
        <f>$C$201*SUM(Q112,Q121,Q130,Q139)</f>
        <v>10</v>
      </c>
      <c r="I204" s="26">
        <v>350000</v>
      </c>
    </row>
    <row r="205" spans="2:9">
      <c r="B205" s="91" t="s">
        <v>55</v>
      </c>
      <c r="C205" s="68"/>
      <c r="D205" s="19">
        <f>$C$201*SUM(E113,E122,E131,E140)</f>
        <v>10</v>
      </c>
      <c r="E205" s="19">
        <f>$C$201*SUM(H113,H122,H131,H140)</f>
        <v>10</v>
      </c>
      <c r="F205" s="19">
        <f>$C$201*SUM(K113,K122,K131,K140)</f>
        <v>10</v>
      </c>
      <c r="G205" s="19">
        <f>$C$201*SUM(N113,N122,N131,N140)</f>
        <v>10</v>
      </c>
      <c r="H205" s="19">
        <f>$C$201*SUM(Q113,Q122,Q131,Q140)</f>
        <v>10</v>
      </c>
      <c r="I205" s="26">
        <v>270000</v>
      </c>
    </row>
    <row r="206" spans="2:9">
      <c r="B206" s="91" t="s">
        <v>56</v>
      </c>
      <c r="C206" s="68"/>
      <c r="D206" s="19">
        <f>$C$201*SUM(E114,E123,E132,E141)</f>
        <v>10</v>
      </c>
      <c r="E206" s="19">
        <f>$C$201*SUM(H114,H123,H132,H141)</f>
        <v>10</v>
      </c>
      <c r="F206" s="19">
        <f>$C$201*SUM(K114,K123,K132,K141)</f>
        <v>10</v>
      </c>
      <c r="G206" s="19">
        <f>$C$201*SUM(N114,N123,N132,N141)</f>
        <v>10</v>
      </c>
      <c r="H206" s="19">
        <f>$C$201*SUM(Q114,Q123,Q132,Q141)</f>
        <v>10</v>
      </c>
      <c r="I206" s="26">
        <v>260000</v>
      </c>
    </row>
    <row r="207" spans="2:9">
      <c r="B207" s="91" t="s">
        <v>57</v>
      </c>
      <c r="C207" s="68"/>
      <c r="D207" s="19">
        <f>$C$201*SUM(E115,E124,E133,E142)</f>
        <v>10</v>
      </c>
      <c r="E207" s="19">
        <f>$C$201*SUM(H115,H124,H133,H142)</f>
        <v>10</v>
      </c>
      <c r="F207" s="19">
        <f>$C$201*SUM(K115,K124,K133,K142)</f>
        <v>10</v>
      </c>
      <c r="G207" s="19">
        <f>$C$201*SUM(N115,N124,N133,N142)</f>
        <v>10</v>
      </c>
      <c r="H207" s="19">
        <f>$C$201*SUM(Q115,Q124,Q133,Q142)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30</v>
      </c>
      <c r="E208" s="106">
        <f>E209*$E$200</f>
        <v>30</v>
      </c>
      <c r="F208" s="106">
        <f>F209*$E$200</f>
        <v>30</v>
      </c>
      <c r="G208" s="106">
        <f>G209*$E$200</f>
        <v>30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$C$201*D164</f>
        <v>10</v>
      </c>
      <c r="E209" s="106">
        <f>$C$201*E164</f>
        <v>10</v>
      </c>
      <c r="F209" s="106">
        <f>$C$201*F164</f>
        <v>10</v>
      </c>
      <c r="G209" s="106">
        <f>$C$201*G164</f>
        <v>10</v>
      </c>
      <c r="H209" s="106">
        <f>$C$201*H164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 t="shared" ref="E213:H218" si="38">(E$156*D213)/D$156</f>
        <v>36250</v>
      </c>
      <c r="F213" s="26">
        <f t="shared" si="38"/>
        <v>36250</v>
      </c>
      <c r="G213" s="26">
        <f t="shared" si="38"/>
        <v>36250</v>
      </c>
      <c r="H213" s="26">
        <f t="shared" si="38"/>
        <v>36250</v>
      </c>
    </row>
    <row r="214" spans="2:9">
      <c r="B214" s="91" t="s">
        <v>54</v>
      </c>
      <c r="C214" s="68"/>
      <c r="D214" s="106">
        <f>I204*($D$211/100)</f>
        <v>43750</v>
      </c>
      <c r="E214" s="26">
        <f t="shared" si="38"/>
        <v>43750</v>
      </c>
      <c r="F214" s="26">
        <f t="shared" si="38"/>
        <v>43750</v>
      </c>
      <c r="G214" s="26">
        <f t="shared" si="38"/>
        <v>43750</v>
      </c>
      <c r="H214" s="26">
        <f t="shared" si="38"/>
        <v>43750</v>
      </c>
    </row>
    <row r="215" spans="2:9">
      <c r="B215" s="91" t="s">
        <v>55</v>
      </c>
      <c r="C215" s="68"/>
      <c r="D215" s="106">
        <f>I205*($D$211/100)</f>
        <v>33750</v>
      </c>
      <c r="E215" s="26">
        <f t="shared" si="38"/>
        <v>33750</v>
      </c>
      <c r="F215" s="26">
        <f t="shared" si="38"/>
        <v>33750</v>
      </c>
      <c r="G215" s="26">
        <f t="shared" si="38"/>
        <v>33750</v>
      </c>
      <c r="H215" s="26">
        <f t="shared" si="38"/>
        <v>33750</v>
      </c>
    </row>
    <row r="216" spans="2:9">
      <c r="B216" s="91" t="s">
        <v>56</v>
      </c>
      <c r="C216" s="68"/>
      <c r="D216" s="106">
        <f>I206*($D$211/100)</f>
        <v>32500</v>
      </c>
      <c r="E216" s="26">
        <f t="shared" si="38"/>
        <v>32500</v>
      </c>
      <c r="F216" s="26">
        <f t="shared" si="38"/>
        <v>32500</v>
      </c>
      <c r="G216" s="26">
        <f t="shared" si="38"/>
        <v>32500</v>
      </c>
      <c r="H216" s="26">
        <f t="shared" si="38"/>
        <v>32500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 t="shared" si="38"/>
        <v>30000</v>
      </c>
      <c r="F217" s="70">
        <f t="shared" si="38"/>
        <v>30000</v>
      </c>
      <c r="G217" s="70">
        <f t="shared" si="38"/>
        <v>30000</v>
      </c>
      <c r="H217" s="70">
        <f t="shared" si="38"/>
        <v>30000</v>
      </c>
    </row>
    <row r="218" spans="2:9" ht="13.5" thickBot="1">
      <c r="D218" s="109">
        <f>SUM(D213:D217)</f>
        <v>176250</v>
      </c>
      <c r="E218" s="110">
        <f t="shared" si="38"/>
        <v>176250</v>
      </c>
      <c r="F218" s="110">
        <f t="shared" si="38"/>
        <v>176250</v>
      </c>
      <c r="G218" s="110">
        <f t="shared" si="38"/>
        <v>176250</v>
      </c>
      <c r="H218" s="111">
        <f t="shared" si="38"/>
        <v>176250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 t="shared" ref="D222:H226" si="39">D203*($I203+D213)*12</f>
        <v>39150000</v>
      </c>
      <c r="E222" s="26">
        <f t="shared" si="39"/>
        <v>39150000</v>
      </c>
      <c r="F222" s="26">
        <f t="shared" si="39"/>
        <v>39150000</v>
      </c>
      <c r="G222" s="26">
        <f t="shared" si="39"/>
        <v>39150000</v>
      </c>
      <c r="H222" s="26">
        <f t="shared" si="39"/>
        <v>39150000</v>
      </c>
    </row>
    <row r="223" spans="2:9">
      <c r="B223" s="91" t="s">
        <v>54</v>
      </c>
      <c r="C223" s="23"/>
      <c r="D223" s="26">
        <f t="shared" si="39"/>
        <v>47250000</v>
      </c>
      <c r="E223" s="26">
        <f t="shared" si="39"/>
        <v>47250000</v>
      </c>
      <c r="F223" s="26">
        <f t="shared" si="39"/>
        <v>47250000</v>
      </c>
      <c r="G223" s="26">
        <f t="shared" si="39"/>
        <v>47250000</v>
      </c>
      <c r="H223" s="26">
        <f t="shared" si="39"/>
        <v>47250000</v>
      </c>
    </row>
    <row r="224" spans="2:9">
      <c r="B224" s="91" t="s">
        <v>55</v>
      </c>
      <c r="C224" s="23"/>
      <c r="D224" s="26">
        <f t="shared" si="39"/>
        <v>36450000</v>
      </c>
      <c r="E224" s="26">
        <f t="shared" si="39"/>
        <v>36450000</v>
      </c>
      <c r="F224" s="26">
        <f t="shared" si="39"/>
        <v>36450000</v>
      </c>
      <c r="G224" s="26">
        <f t="shared" si="39"/>
        <v>36450000</v>
      </c>
      <c r="H224" s="26">
        <f t="shared" si="39"/>
        <v>36450000</v>
      </c>
    </row>
    <row r="225" spans="2:9">
      <c r="B225" s="91" t="s">
        <v>56</v>
      </c>
      <c r="C225" s="23"/>
      <c r="D225" s="26">
        <f t="shared" si="39"/>
        <v>35100000</v>
      </c>
      <c r="E225" s="26">
        <f t="shared" si="39"/>
        <v>35100000</v>
      </c>
      <c r="F225" s="26">
        <f t="shared" si="39"/>
        <v>35100000</v>
      </c>
      <c r="G225" s="26">
        <f t="shared" si="39"/>
        <v>35100000</v>
      </c>
      <c r="H225" s="26">
        <f t="shared" si="39"/>
        <v>35100000</v>
      </c>
    </row>
    <row r="226" spans="2:9">
      <c r="B226" s="91" t="s">
        <v>57</v>
      </c>
      <c r="C226" s="23"/>
      <c r="D226" s="26">
        <f t="shared" si="39"/>
        <v>32400000</v>
      </c>
      <c r="E226" s="26">
        <f t="shared" si="39"/>
        <v>32400000</v>
      </c>
      <c r="F226" s="26">
        <f t="shared" si="39"/>
        <v>32400000</v>
      </c>
      <c r="G226" s="26">
        <f t="shared" si="39"/>
        <v>32400000</v>
      </c>
      <c r="H226" s="26">
        <f t="shared" si="39"/>
        <v>32400000</v>
      </c>
    </row>
    <row r="227" spans="2:9">
      <c r="B227" s="91" t="s">
        <v>58</v>
      </c>
      <c r="C227" s="23"/>
      <c r="D227" s="26">
        <f t="shared" ref="D227:H228" si="40">D208*$I208*12</f>
        <v>68400000</v>
      </c>
      <c r="E227" s="26">
        <f t="shared" si="40"/>
        <v>68400000</v>
      </c>
      <c r="F227" s="26">
        <f t="shared" si="40"/>
        <v>68400000</v>
      </c>
      <c r="G227" s="26">
        <f t="shared" si="40"/>
        <v>68400000</v>
      </c>
      <c r="H227" s="26">
        <f t="shared" si="40"/>
        <v>68400000</v>
      </c>
    </row>
    <row r="228" spans="2:9" ht="13.5" thickBot="1">
      <c r="B228" s="91" t="s">
        <v>59</v>
      </c>
      <c r="C228" s="23"/>
      <c r="D228" s="70">
        <f t="shared" si="40"/>
        <v>66000000</v>
      </c>
      <c r="E228" s="70">
        <f t="shared" si="40"/>
        <v>66000000</v>
      </c>
      <c r="F228" s="70">
        <f t="shared" si="40"/>
        <v>66000000</v>
      </c>
      <c r="G228" s="70">
        <f t="shared" si="40"/>
        <v>66000000</v>
      </c>
      <c r="H228" s="70">
        <f t="shared" si="40"/>
        <v>66000000</v>
      </c>
    </row>
    <row r="229" spans="2:9" ht="13.5" thickBot="1">
      <c r="B229" s="78" t="s">
        <v>61</v>
      </c>
      <c r="C229" s="79"/>
      <c r="D229" s="80">
        <f>SUM(D222:D228)</f>
        <v>324750000</v>
      </c>
      <c r="E229" s="80">
        <f>SUM(E222:E228)</f>
        <v>324750000</v>
      </c>
      <c r="F229" s="80">
        <f t="shared" ref="F229:H229" si="41">SUM(F222:F228)</f>
        <v>324750000</v>
      </c>
      <c r="G229" s="80">
        <f t="shared" si="41"/>
        <v>324750000</v>
      </c>
      <c r="H229" s="81">
        <f t="shared" si="41"/>
        <v>324750000</v>
      </c>
    </row>
    <row r="230" spans="2:9">
      <c r="B230" s="190"/>
      <c r="C230" s="190"/>
      <c r="D230" s="59"/>
      <c r="E230" s="59"/>
      <c r="F230" s="59"/>
      <c r="G230" s="59"/>
      <c r="H230" s="59"/>
    </row>
    <row r="231" spans="2:9">
      <c r="B231" s="190"/>
      <c r="C231" s="190"/>
      <c r="D231" s="59"/>
      <c r="E231" s="59"/>
      <c r="F231" s="59"/>
      <c r="G231" s="59"/>
      <c r="H231" s="59"/>
    </row>
    <row r="233" spans="2:9">
      <c r="B233" s="56" t="s">
        <v>85</v>
      </c>
      <c r="C233" s="56"/>
      <c r="H233" s="89">
        <v>15</v>
      </c>
    </row>
    <row r="234" spans="2:9" ht="13.5" thickBot="1">
      <c r="D234" s="52" t="s">
        <v>33</v>
      </c>
      <c r="E234" s="52" t="s">
        <v>44</v>
      </c>
      <c r="F234" s="52" t="s">
        <v>45</v>
      </c>
      <c r="G234" s="52" t="s">
        <v>46</v>
      </c>
      <c r="H234" s="52" t="s">
        <v>49</v>
      </c>
      <c r="I234" s="52" t="s">
        <v>47</v>
      </c>
    </row>
    <row r="235" spans="2:9">
      <c r="B235" s="90" t="s">
        <v>21</v>
      </c>
      <c r="C235" s="76"/>
      <c r="D235" s="26">
        <v>1</v>
      </c>
      <c r="E235" s="26">
        <v>150000000</v>
      </c>
      <c r="F235" s="26">
        <f>(E235*D235)</f>
        <v>150000000</v>
      </c>
      <c r="G235" s="26">
        <v>15</v>
      </c>
      <c r="H235" s="26">
        <f>(F235*($H$233/100))</f>
        <v>22500000</v>
      </c>
      <c r="I235" s="26">
        <f>(F235-H235)/G235</f>
        <v>8500000</v>
      </c>
    </row>
    <row r="236" spans="2:9">
      <c r="B236" s="91" t="s">
        <v>22</v>
      </c>
      <c r="C236" s="23"/>
      <c r="D236" s="26">
        <v>1</v>
      </c>
      <c r="E236" s="26">
        <v>250000000</v>
      </c>
      <c r="F236" s="26">
        <f t="shared" ref="F236:F240" si="42">(E236*D236)</f>
        <v>250000000</v>
      </c>
      <c r="G236" s="26">
        <v>15</v>
      </c>
      <c r="H236" s="26">
        <f t="shared" ref="H236:H240" si="43">(F236*($H$233/100))</f>
        <v>37500000</v>
      </c>
      <c r="I236" s="26">
        <f t="shared" ref="I236:I240" si="44">(F236-H236)/G236</f>
        <v>14166666.666666666</v>
      </c>
    </row>
    <row r="237" spans="2:9">
      <c r="B237" s="91" t="s">
        <v>23</v>
      </c>
      <c r="C237" s="23"/>
      <c r="D237" s="26">
        <v>1</v>
      </c>
      <c r="E237" s="26">
        <v>130000000</v>
      </c>
      <c r="F237" s="26">
        <f t="shared" si="42"/>
        <v>130000000</v>
      </c>
      <c r="G237" s="26">
        <v>15</v>
      </c>
      <c r="H237" s="26">
        <f t="shared" si="43"/>
        <v>19500000</v>
      </c>
      <c r="I237" s="26">
        <f t="shared" si="44"/>
        <v>7366666.666666667</v>
      </c>
    </row>
    <row r="238" spans="2:9">
      <c r="B238" s="91" t="s">
        <v>24</v>
      </c>
      <c r="C238" s="23"/>
      <c r="D238" s="26">
        <v>1</v>
      </c>
      <c r="E238" s="26">
        <v>180000000</v>
      </c>
      <c r="F238" s="26">
        <f t="shared" si="42"/>
        <v>180000000</v>
      </c>
      <c r="G238" s="26">
        <v>15</v>
      </c>
      <c r="H238" s="26">
        <f t="shared" si="43"/>
        <v>27000000</v>
      </c>
      <c r="I238" s="26">
        <f t="shared" si="44"/>
        <v>10200000</v>
      </c>
    </row>
    <row r="239" spans="2:9">
      <c r="B239" s="91" t="s">
        <v>25</v>
      </c>
      <c r="C239" s="23"/>
      <c r="D239" s="26">
        <v>1</v>
      </c>
      <c r="E239" s="26">
        <v>90000000</v>
      </c>
      <c r="F239" s="26">
        <f t="shared" si="42"/>
        <v>90000000</v>
      </c>
      <c r="G239" s="26">
        <v>15</v>
      </c>
      <c r="H239" s="26">
        <f t="shared" si="43"/>
        <v>13500000</v>
      </c>
      <c r="I239" s="26">
        <f t="shared" si="44"/>
        <v>5100000</v>
      </c>
    </row>
    <row r="240" spans="2:9" ht="13.5" thickBot="1">
      <c r="B240" s="97" t="s">
        <v>43</v>
      </c>
      <c r="C240" s="139"/>
      <c r="D240" s="26">
        <v>1</v>
      </c>
      <c r="E240" s="26">
        <v>350000000</v>
      </c>
      <c r="F240" s="26">
        <f t="shared" si="42"/>
        <v>350000000</v>
      </c>
      <c r="G240" s="26">
        <v>50</v>
      </c>
      <c r="H240" s="26">
        <f t="shared" si="43"/>
        <v>52500000</v>
      </c>
      <c r="I240" s="26">
        <f t="shared" si="44"/>
        <v>5950000</v>
      </c>
    </row>
    <row r="241" spans="2:9">
      <c r="B241" s="102"/>
      <c r="C241" s="23"/>
      <c r="D241" s="58"/>
      <c r="E241" s="58"/>
      <c r="F241" s="58"/>
      <c r="G241" s="58"/>
      <c r="H241" s="58"/>
      <c r="I241" s="58"/>
    </row>
    <row r="242" spans="2:9" ht="15.75" thickBot="1">
      <c r="B242" s="102" t="s">
        <v>138</v>
      </c>
      <c r="C242"/>
      <c r="D242" s="52" t="s">
        <v>9</v>
      </c>
      <c r="E242" s="52" t="s">
        <v>10</v>
      </c>
      <c r="F242" s="52" t="s">
        <v>11</v>
      </c>
      <c r="G242" s="52" t="s">
        <v>12</v>
      </c>
      <c r="H242" s="52" t="s">
        <v>13</v>
      </c>
      <c r="I242" s="142" t="s">
        <v>84</v>
      </c>
    </row>
    <row r="243" spans="2:9">
      <c r="B243" s="90" t="s">
        <v>21</v>
      </c>
      <c r="C243" s="76"/>
      <c r="D243" s="14">
        <v>5</v>
      </c>
      <c r="E243" s="14"/>
      <c r="F243" s="14"/>
      <c r="G243" s="14"/>
      <c r="H243" s="14"/>
      <c r="I243" s="14">
        <f>SUM(D243:H243)</f>
        <v>5</v>
      </c>
    </row>
    <row r="244" spans="2:9">
      <c r="B244" s="91" t="s">
        <v>22</v>
      </c>
      <c r="C244" s="23"/>
      <c r="D244" s="14">
        <v>5</v>
      </c>
      <c r="E244" s="14"/>
      <c r="F244" s="14"/>
      <c r="G244" s="14"/>
      <c r="H244" s="14"/>
      <c r="I244" s="14">
        <f t="shared" ref="I244:I247" si="45">SUM(D244:H244)</f>
        <v>5</v>
      </c>
    </row>
    <row r="245" spans="2:9">
      <c r="B245" s="91" t="s">
        <v>23</v>
      </c>
      <c r="C245" s="23"/>
      <c r="D245" s="14">
        <v>5</v>
      </c>
      <c r="E245" s="14"/>
      <c r="F245" s="14"/>
      <c r="G245" s="14"/>
      <c r="H245" s="14"/>
      <c r="I245" s="14">
        <f t="shared" si="45"/>
        <v>5</v>
      </c>
    </row>
    <row r="246" spans="2:9">
      <c r="B246" s="91" t="s">
        <v>24</v>
      </c>
      <c r="C246" s="23"/>
      <c r="D246" s="14">
        <v>5</v>
      </c>
      <c r="E246" s="14"/>
      <c r="F246" s="14"/>
      <c r="G246" s="14"/>
      <c r="H246" s="14"/>
      <c r="I246" s="14">
        <f t="shared" si="45"/>
        <v>5</v>
      </c>
    </row>
    <row r="247" spans="2:9">
      <c r="B247" s="91" t="s">
        <v>25</v>
      </c>
      <c r="C247" s="23"/>
      <c r="D247" s="14">
        <v>5</v>
      </c>
      <c r="E247" s="14"/>
      <c r="F247" s="14"/>
      <c r="G247" s="14"/>
      <c r="H247" s="14"/>
      <c r="I247" s="14">
        <f t="shared" si="45"/>
        <v>5</v>
      </c>
    </row>
    <row r="248" spans="2:9" ht="13.5" thickBot="1">
      <c r="B248" s="97" t="s">
        <v>43</v>
      </c>
      <c r="C248" s="139"/>
      <c r="D248" s="14">
        <v>1</v>
      </c>
      <c r="E248" s="14"/>
      <c r="F248" s="14"/>
      <c r="G248" s="14"/>
      <c r="H248" s="14"/>
      <c r="I248" s="14"/>
    </row>
    <row r="249" spans="2:9">
      <c r="B249" s="102"/>
      <c r="C249" s="23"/>
      <c r="D249" s="23"/>
      <c r="E249" s="23"/>
      <c r="F249" s="23"/>
      <c r="G249" s="23"/>
      <c r="H249" s="23"/>
    </row>
    <row r="250" spans="2:9" ht="13.5" thickBot="1">
      <c r="B250" s="102" t="s">
        <v>139</v>
      </c>
      <c r="C250" s="23"/>
      <c r="D250" s="52" t="s">
        <v>9</v>
      </c>
      <c r="E250" s="52" t="s">
        <v>10</v>
      </c>
      <c r="F250" s="52" t="s">
        <v>11</v>
      </c>
      <c r="G250" s="52" t="s">
        <v>12</v>
      </c>
      <c r="H250" s="52" t="s">
        <v>13</v>
      </c>
    </row>
    <row r="251" spans="2:9">
      <c r="B251" s="90" t="s">
        <v>21</v>
      </c>
      <c r="C251" s="76"/>
      <c r="D251" s="26">
        <f t="shared" ref="D251:D256" si="46">D243*I235</f>
        <v>42500000</v>
      </c>
      <c r="E251" s="26"/>
      <c r="F251" s="26"/>
      <c r="G251" s="26">
        <f>G243*I235</f>
        <v>0</v>
      </c>
      <c r="H251" s="26"/>
    </row>
    <row r="252" spans="2:9">
      <c r="B252" s="91" t="s">
        <v>22</v>
      </c>
      <c r="C252" s="23"/>
      <c r="D252" s="26">
        <f t="shared" si="46"/>
        <v>70833333.333333328</v>
      </c>
      <c r="E252" s="26"/>
      <c r="F252" s="26"/>
      <c r="G252" s="26"/>
      <c r="H252" s="26">
        <f>H244*I236</f>
        <v>0</v>
      </c>
    </row>
    <row r="253" spans="2:9">
      <c r="B253" s="91" t="s">
        <v>23</v>
      </c>
      <c r="C253" s="23"/>
      <c r="D253" s="26">
        <f t="shared" si="46"/>
        <v>36833333.333333336</v>
      </c>
      <c r="E253" s="26"/>
      <c r="F253" s="26">
        <f>F245*I237</f>
        <v>0</v>
      </c>
      <c r="G253" s="26"/>
      <c r="H253" s="26"/>
    </row>
    <row r="254" spans="2:9">
      <c r="B254" s="91" t="s">
        <v>24</v>
      </c>
      <c r="C254" s="23"/>
      <c r="D254" s="26">
        <f t="shared" si="46"/>
        <v>51000000</v>
      </c>
      <c r="E254" s="26"/>
      <c r="F254" s="26"/>
      <c r="G254" s="26"/>
      <c r="H254" s="26"/>
    </row>
    <row r="255" spans="2:9">
      <c r="B255" s="91" t="s">
        <v>25</v>
      </c>
      <c r="C255" s="23"/>
      <c r="D255" s="26">
        <f t="shared" si="46"/>
        <v>25500000</v>
      </c>
      <c r="E255" s="26">
        <f>I239*E247</f>
        <v>0</v>
      </c>
      <c r="F255" s="26"/>
      <c r="G255" s="26"/>
      <c r="H255" s="26"/>
    </row>
    <row r="256" spans="2:9" ht="13.5" thickBot="1">
      <c r="B256" s="97" t="s">
        <v>43</v>
      </c>
      <c r="C256" s="139"/>
      <c r="D256" s="26">
        <f t="shared" si="46"/>
        <v>5950000</v>
      </c>
      <c r="E256" s="14"/>
      <c r="F256" s="14"/>
      <c r="G256" s="14"/>
      <c r="H256" s="14"/>
    </row>
    <row r="257" spans="2:15" ht="15.75" thickBot="1">
      <c r="B257" s="78" t="s">
        <v>51</v>
      </c>
      <c r="C257" s="3"/>
      <c r="D257" s="95">
        <f>SUM(D251:D256)</f>
        <v>232616666.66666666</v>
      </c>
      <c r="E257" s="140">
        <f>SUM(E251:E255)+D257</f>
        <v>232616666.66666666</v>
      </c>
      <c r="F257" s="140">
        <f>SUM(F251:F255)+E257</f>
        <v>232616666.66666666</v>
      </c>
      <c r="G257" s="140">
        <f>SUM(G251:G255)+F257</f>
        <v>232616666.66666666</v>
      </c>
      <c r="H257" s="141">
        <f>SUM(H251:H255)+G257</f>
        <v>232616666.66666666</v>
      </c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">
      <c r="B259" s="102"/>
      <c r="C259" s="2"/>
      <c r="D259" s="58"/>
      <c r="E259" s="58"/>
      <c r="F259" s="58"/>
      <c r="G259" s="58"/>
      <c r="H259" s="58"/>
    </row>
    <row r="260" spans="2:15" ht="15.75" thickBot="1">
      <c r="B260" s="102" t="s">
        <v>140</v>
      </c>
      <c r="C260" s="2"/>
      <c r="D260" s="52" t="s">
        <v>9</v>
      </c>
      <c r="E260" s="52" t="s">
        <v>10</v>
      </c>
      <c r="F260" s="52" t="s">
        <v>11</v>
      </c>
      <c r="G260" s="52" t="s">
        <v>12</v>
      </c>
      <c r="H260" s="52" t="s">
        <v>13</v>
      </c>
    </row>
    <row r="261" spans="2:15" ht="15">
      <c r="B261" s="90" t="s">
        <v>21</v>
      </c>
      <c r="C261" s="1"/>
      <c r="D261" s="26">
        <v>10</v>
      </c>
      <c r="E261" s="26"/>
      <c r="F261" s="26"/>
      <c r="G261" s="26"/>
      <c r="H261" s="26"/>
    </row>
    <row r="262" spans="2:15" ht="15">
      <c r="B262" s="91" t="s">
        <v>22</v>
      </c>
      <c r="C262" s="2"/>
      <c r="D262" s="26">
        <v>10</v>
      </c>
      <c r="E262" s="26"/>
      <c r="F262" s="26"/>
      <c r="G262" s="26"/>
      <c r="H262" s="26"/>
    </row>
    <row r="263" spans="2:15" ht="15">
      <c r="B263" s="91" t="s">
        <v>23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24</v>
      </c>
      <c r="C264" s="2"/>
      <c r="D264" s="26">
        <v>10</v>
      </c>
      <c r="E264" s="26"/>
      <c r="F264" s="26"/>
      <c r="G264" s="26"/>
      <c r="H264" s="26"/>
    </row>
    <row r="265" spans="2:15" ht="15">
      <c r="B265" s="91" t="s">
        <v>25</v>
      </c>
      <c r="C265" s="2"/>
      <c r="D265" s="26">
        <v>10</v>
      </c>
      <c r="E265" s="26"/>
      <c r="F265" s="26"/>
      <c r="G265" s="26"/>
      <c r="H265" s="26"/>
    </row>
    <row r="266" spans="2:15" ht="15.75" thickBot="1">
      <c r="B266" s="97" t="s">
        <v>43</v>
      </c>
      <c r="C266" s="143"/>
      <c r="D266" s="26">
        <v>40</v>
      </c>
      <c r="E266" s="14"/>
      <c r="F266" s="14"/>
      <c r="G266" s="14"/>
      <c r="H266" s="14"/>
    </row>
    <row r="267" spans="2:15" ht="15">
      <c r="B267"/>
      <c r="C267" s="2"/>
      <c r="D267" s="58"/>
      <c r="E267" s="58"/>
      <c r="F267" s="58"/>
      <c r="G267" s="58"/>
      <c r="H267" s="58"/>
    </row>
    <row r="268" spans="2:15" ht="15">
      <c r="B268"/>
      <c r="C268"/>
      <c r="D268"/>
      <c r="E268"/>
      <c r="F268"/>
    </row>
    <row r="269" spans="2:15" ht="15.75" thickBot="1">
      <c r="B269" s="102" t="s">
        <v>141</v>
      </c>
      <c r="C269" s="2"/>
      <c r="D269" s="52" t="s">
        <v>9</v>
      </c>
      <c r="E269" s="52" t="s">
        <v>10</v>
      </c>
      <c r="F269" s="52" t="s">
        <v>11</v>
      </c>
      <c r="G269" s="52" t="s">
        <v>12</v>
      </c>
      <c r="H269" s="52" t="s">
        <v>13</v>
      </c>
      <c r="J269" s="87"/>
      <c r="K269" s="87"/>
      <c r="L269" s="87"/>
      <c r="M269" s="87"/>
      <c r="N269" s="87"/>
      <c r="O269" s="87"/>
    </row>
    <row r="270" spans="2:15" ht="15">
      <c r="B270" s="90" t="s">
        <v>21</v>
      </c>
      <c r="C270" s="1"/>
      <c r="D270" s="26">
        <f>D261*I235*D243</f>
        <v>425000000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0</v>
      </c>
      <c r="J270" s="87"/>
      <c r="K270" s="87"/>
      <c r="L270" s="87"/>
      <c r="M270" s="87"/>
      <c r="N270" s="87"/>
      <c r="O270" s="87"/>
    </row>
    <row r="271" spans="2:15" ht="15">
      <c r="B271" s="91" t="s">
        <v>22</v>
      </c>
      <c r="C271" s="2"/>
      <c r="D271" s="26">
        <f>D262*I236*D244</f>
        <v>708333333.33333325</v>
      </c>
      <c r="E271" s="26">
        <f>E262*E244*I236</f>
        <v>0</v>
      </c>
      <c r="F271" s="26">
        <f>F262*I236*F244</f>
        <v>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23</v>
      </c>
      <c r="C272" s="2"/>
      <c r="D272" s="26">
        <f>D263*I237*D245</f>
        <v>368333333.33333337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24</v>
      </c>
      <c r="C273" s="2"/>
      <c r="D273" s="26">
        <f>D264*I238*D246</f>
        <v>510000000</v>
      </c>
      <c r="E273" s="26">
        <f>E264*E246*I238</f>
        <v>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">
      <c r="B274" s="91" t="s">
        <v>25</v>
      </c>
      <c r="C274" s="2"/>
      <c r="D274" s="26">
        <f>D265*I239*D247</f>
        <v>255000000</v>
      </c>
      <c r="E274" s="26">
        <f>E265*E247*I239</f>
        <v>0</v>
      </c>
      <c r="F274" s="26">
        <f>F265*I239*F247</f>
        <v>0</v>
      </c>
      <c r="G274" s="26">
        <f>G265*I239*G247</f>
        <v>0</v>
      </c>
      <c r="H274" s="26">
        <f>H265*H247*I239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92" t="s">
        <v>43</v>
      </c>
      <c r="C275" s="2"/>
      <c r="D275" s="70">
        <f>D266*D248*I240</f>
        <v>238000000</v>
      </c>
      <c r="E275" s="70">
        <f>E266*E248*J240</f>
        <v>0</v>
      </c>
      <c r="F275" s="70">
        <f>F266*F248*D248</f>
        <v>0</v>
      </c>
      <c r="G275" s="70">
        <f>G266*G248*E248</f>
        <v>0</v>
      </c>
      <c r="H275" s="70">
        <f>H266*H248*F248</f>
        <v>0</v>
      </c>
      <c r="J275" s="87"/>
      <c r="K275" s="87"/>
      <c r="L275" s="87"/>
      <c r="M275" s="87"/>
      <c r="N275" s="87"/>
      <c r="O275" s="87"/>
    </row>
    <row r="276" spans="2:15" ht="15.75" thickBot="1">
      <c r="B276" s="144" t="s">
        <v>51</v>
      </c>
      <c r="C276" s="3"/>
      <c r="D276" s="145">
        <f>SUM(D270:D275)</f>
        <v>2504666666.6666665</v>
      </c>
      <c r="E276" s="101">
        <f>SUM(E270:E275)</f>
        <v>0</v>
      </c>
      <c r="F276" s="101">
        <f>SUM(F270:F275)</f>
        <v>0</v>
      </c>
      <c r="G276" s="101">
        <f>SUM(G270:G275)</f>
        <v>0</v>
      </c>
      <c r="H276" s="146">
        <f>SUM(H270:H274)</f>
        <v>0</v>
      </c>
      <c r="I276" s="147">
        <f>SUM(D276:H276)</f>
        <v>2504666666.6666665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I277" s="56" t="s">
        <v>52</v>
      </c>
      <c r="J277" s="87"/>
      <c r="K277" s="87"/>
      <c r="L277" s="87"/>
      <c r="M277" s="87"/>
      <c r="N277" s="87"/>
      <c r="O277" s="87"/>
    </row>
    <row r="278" spans="2:15" ht="15">
      <c r="B278"/>
      <c r="C278"/>
      <c r="D278"/>
      <c r="E278"/>
      <c r="F278"/>
      <c r="G278"/>
      <c r="H278"/>
      <c r="I278"/>
    </row>
    <row r="279" spans="2:15">
      <c r="B279" s="13" t="s">
        <v>50</v>
      </c>
    </row>
    <row r="280" spans="2:15" ht="13.5" thickBot="1">
      <c r="D280" s="98" t="s">
        <v>9</v>
      </c>
      <c r="E280" s="98" t="s">
        <v>10</v>
      </c>
      <c r="F280" s="98" t="s">
        <v>11</v>
      </c>
      <c r="G280" s="98" t="s">
        <v>12</v>
      </c>
      <c r="H280" s="98" t="s">
        <v>13</v>
      </c>
    </row>
    <row r="281" spans="2:15">
      <c r="B281" s="90" t="s">
        <v>21</v>
      </c>
      <c r="C281" s="76"/>
      <c r="D281" s="26">
        <f t="shared" ref="D281:D286" si="47">E235*D243</f>
        <v>750000000</v>
      </c>
      <c r="E281" s="99">
        <f>$E$235*E243</f>
        <v>0</v>
      </c>
      <c r="F281" s="99">
        <f t="shared" ref="F281:H286" si="48">$E235*F243</f>
        <v>0</v>
      </c>
      <c r="G281" s="99">
        <f t="shared" si="48"/>
        <v>0</v>
      </c>
      <c r="H281" s="99">
        <f t="shared" si="48"/>
        <v>0</v>
      </c>
    </row>
    <row r="282" spans="2:15">
      <c r="B282" s="91" t="s">
        <v>22</v>
      </c>
      <c r="C282" s="23"/>
      <c r="D282" s="26">
        <f t="shared" si="47"/>
        <v>1250000000</v>
      </c>
      <c r="E282" s="99">
        <f>E236*E244</f>
        <v>0</v>
      </c>
      <c r="F282" s="99">
        <f t="shared" si="48"/>
        <v>0</v>
      </c>
      <c r="G282" s="99">
        <f t="shared" si="48"/>
        <v>0</v>
      </c>
      <c r="H282" s="99">
        <f t="shared" si="48"/>
        <v>0</v>
      </c>
    </row>
    <row r="283" spans="2:15">
      <c r="B283" s="91" t="s">
        <v>23</v>
      </c>
      <c r="C283" s="23"/>
      <c r="D283" s="26">
        <f t="shared" si="47"/>
        <v>650000000</v>
      </c>
      <c r="E283" s="99">
        <f>E237*E245</f>
        <v>0</v>
      </c>
      <c r="F283" s="99">
        <f t="shared" si="48"/>
        <v>0</v>
      </c>
      <c r="G283" s="99">
        <f t="shared" si="48"/>
        <v>0</v>
      </c>
      <c r="H283" s="99">
        <f t="shared" si="48"/>
        <v>0</v>
      </c>
    </row>
    <row r="284" spans="2:15">
      <c r="B284" s="91" t="s">
        <v>24</v>
      </c>
      <c r="C284" s="23"/>
      <c r="D284" s="26">
        <f t="shared" si="47"/>
        <v>900000000</v>
      </c>
      <c r="E284" s="99">
        <f>E238*E246</f>
        <v>0</v>
      </c>
      <c r="F284" s="99">
        <f t="shared" si="48"/>
        <v>0</v>
      </c>
      <c r="G284" s="99">
        <f t="shared" si="48"/>
        <v>0</v>
      </c>
      <c r="H284" s="99">
        <f t="shared" si="48"/>
        <v>0</v>
      </c>
    </row>
    <row r="285" spans="2:15">
      <c r="B285" s="91" t="s">
        <v>25</v>
      </c>
      <c r="C285" s="23"/>
      <c r="D285" s="26">
        <f t="shared" si="47"/>
        <v>450000000</v>
      </c>
      <c r="E285" s="99">
        <f>E239*E247</f>
        <v>0</v>
      </c>
      <c r="F285" s="99">
        <f t="shared" si="48"/>
        <v>0</v>
      </c>
      <c r="G285" s="99">
        <f t="shared" si="48"/>
        <v>0</v>
      </c>
      <c r="H285" s="99">
        <f t="shared" si="48"/>
        <v>0</v>
      </c>
    </row>
    <row r="286" spans="2:15" ht="13.5" thickBot="1">
      <c r="B286" s="97" t="s">
        <v>43</v>
      </c>
      <c r="C286" s="23"/>
      <c r="D286" s="26">
        <f t="shared" si="47"/>
        <v>350000000</v>
      </c>
      <c r="E286" s="99">
        <f>E240*E248</f>
        <v>0</v>
      </c>
      <c r="F286" s="99">
        <f t="shared" si="48"/>
        <v>0</v>
      </c>
      <c r="G286" s="99">
        <f t="shared" si="48"/>
        <v>0</v>
      </c>
      <c r="H286" s="99">
        <f t="shared" si="48"/>
        <v>0</v>
      </c>
    </row>
    <row r="287" spans="2:15" ht="13.5" thickBot="1">
      <c r="C287" s="100" t="s">
        <v>51</v>
      </c>
      <c r="D287" s="148">
        <f>SUM(D281:D286)</f>
        <v>4350000000</v>
      </c>
      <c r="E287" s="101">
        <f t="shared" ref="E287:H287" si="49">SUM(E281:E286)</f>
        <v>0</v>
      </c>
      <c r="F287" s="101">
        <f t="shared" si="49"/>
        <v>0</v>
      </c>
      <c r="G287" s="101">
        <f t="shared" si="49"/>
        <v>0</v>
      </c>
      <c r="H287" s="101">
        <f t="shared" si="49"/>
        <v>0</v>
      </c>
    </row>
    <row r="288" spans="2:15">
      <c r="D288" s="56" t="s">
        <v>48</v>
      </c>
    </row>
    <row r="290" spans="2:9">
      <c r="B290" s="13" t="s">
        <v>143</v>
      </c>
    </row>
    <row r="291" spans="2:9" ht="13.5" thickBot="1">
      <c r="D291" s="98" t="s">
        <v>9</v>
      </c>
      <c r="E291" s="98" t="s">
        <v>10</v>
      </c>
      <c r="F291" s="98" t="s">
        <v>11</v>
      </c>
      <c r="G291" s="98" t="s">
        <v>12</v>
      </c>
      <c r="H291" s="98" t="s">
        <v>13</v>
      </c>
    </row>
    <row r="292" spans="2:9">
      <c r="B292" s="90" t="s">
        <v>21</v>
      </c>
      <c r="C292" s="76"/>
      <c r="D292" s="26">
        <f>D281*($H$233/100)</f>
        <v>112500000</v>
      </c>
      <c r="E292" s="26">
        <f t="shared" ref="E292:H292" si="50">E281*($H$233/100)</f>
        <v>0</v>
      </c>
      <c r="F292" s="26">
        <f t="shared" si="50"/>
        <v>0</v>
      </c>
      <c r="G292" s="26">
        <f t="shared" si="50"/>
        <v>0</v>
      </c>
      <c r="H292" s="26">
        <f t="shared" si="50"/>
        <v>0</v>
      </c>
    </row>
    <row r="293" spans="2:9">
      <c r="B293" s="91" t="s">
        <v>22</v>
      </c>
      <c r="C293" s="23"/>
      <c r="D293" s="26">
        <f t="shared" ref="D293:H297" si="51">D282*($H$233/100)</f>
        <v>187500000</v>
      </c>
      <c r="E293" s="26">
        <f t="shared" si="51"/>
        <v>0</v>
      </c>
      <c r="F293" s="26">
        <f t="shared" si="51"/>
        <v>0</v>
      </c>
      <c r="G293" s="26">
        <f t="shared" si="51"/>
        <v>0</v>
      </c>
      <c r="H293" s="26">
        <f t="shared" si="51"/>
        <v>0</v>
      </c>
    </row>
    <row r="294" spans="2:9">
      <c r="B294" s="91" t="s">
        <v>23</v>
      </c>
      <c r="C294" s="23"/>
      <c r="D294" s="26">
        <f t="shared" si="51"/>
        <v>97500000</v>
      </c>
      <c r="E294" s="26">
        <f t="shared" si="51"/>
        <v>0</v>
      </c>
      <c r="F294" s="26">
        <f t="shared" si="51"/>
        <v>0</v>
      </c>
      <c r="G294" s="26">
        <f t="shared" si="51"/>
        <v>0</v>
      </c>
      <c r="H294" s="26">
        <f t="shared" si="51"/>
        <v>0</v>
      </c>
    </row>
    <row r="295" spans="2:9">
      <c r="B295" s="91" t="s">
        <v>24</v>
      </c>
      <c r="C295" s="23"/>
      <c r="D295" s="26">
        <f t="shared" si="51"/>
        <v>135000000</v>
      </c>
      <c r="E295" s="26">
        <f t="shared" si="51"/>
        <v>0</v>
      </c>
      <c r="F295" s="26">
        <f t="shared" si="51"/>
        <v>0</v>
      </c>
      <c r="G295" s="26">
        <f t="shared" si="51"/>
        <v>0</v>
      </c>
      <c r="H295" s="26">
        <f t="shared" si="51"/>
        <v>0</v>
      </c>
    </row>
    <row r="296" spans="2:9">
      <c r="B296" s="91" t="s">
        <v>25</v>
      </c>
      <c r="C296" s="23"/>
      <c r="D296" s="26">
        <f t="shared" si="51"/>
        <v>67500000</v>
      </c>
      <c r="E296" s="26">
        <f t="shared" si="51"/>
        <v>0</v>
      </c>
      <c r="F296" s="26">
        <f t="shared" si="51"/>
        <v>0</v>
      </c>
      <c r="G296" s="26">
        <f t="shared" si="51"/>
        <v>0</v>
      </c>
      <c r="H296" s="26">
        <f t="shared" si="51"/>
        <v>0</v>
      </c>
    </row>
    <row r="297" spans="2:9" ht="13.5" thickBot="1">
      <c r="B297" s="97" t="s">
        <v>43</v>
      </c>
      <c r="C297" s="23"/>
      <c r="D297" s="26">
        <f t="shared" si="51"/>
        <v>52500000</v>
      </c>
      <c r="E297" s="26">
        <f t="shared" si="51"/>
        <v>0</v>
      </c>
      <c r="F297" s="26">
        <f t="shared" si="51"/>
        <v>0</v>
      </c>
      <c r="G297" s="26">
        <f t="shared" si="51"/>
        <v>0</v>
      </c>
      <c r="H297" s="26">
        <f t="shared" si="51"/>
        <v>0</v>
      </c>
    </row>
    <row r="298" spans="2:9" ht="13.5" thickBot="1">
      <c r="C298" s="100" t="s">
        <v>51</v>
      </c>
      <c r="D298" s="101">
        <f>SUM(D292:D297)</f>
        <v>652500000</v>
      </c>
      <c r="E298" s="101">
        <f t="shared" ref="E298:H298" si="52">SUM(E292:E297)</f>
        <v>0</v>
      </c>
      <c r="F298" s="101">
        <f t="shared" si="52"/>
        <v>0</v>
      </c>
      <c r="G298" s="101">
        <f t="shared" si="52"/>
        <v>0</v>
      </c>
      <c r="H298" s="149">
        <f t="shared" si="52"/>
        <v>0</v>
      </c>
      <c r="I298" s="147">
        <f>SUM(D298:H298)</f>
        <v>652500000</v>
      </c>
    </row>
    <row r="299" spans="2:9">
      <c r="I299" s="13" t="s">
        <v>142</v>
      </c>
    </row>
    <row r="301" spans="2:9" ht="13.5" thickBot="1">
      <c r="B301" s="13" t="s">
        <v>112</v>
      </c>
    </row>
    <row r="302" spans="2:9">
      <c r="B302" s="65" t="s">
        <v>113</v>
      </c>
      <c r="C302" s="76"/>
      <c r="D302" s="14" t="s">
        <v>114</v>
      </c>
    </row>
    <row r="303" spans="2:9">
      <c r="B303" s="67" t="s">
        <v>115</v>
      </c>
      <c r="C303" s="23"/>
      <c r="D303" s="26">
        <f>C67</f>
        <v>18510000000</v>
      </c>
    </row>
    <row r="304" spans="2:9">
      <c r="B304" s="67" t="s">
        <v>116</v>
      </c>
      <c r="C304" s="23"/>
      <c r="D304" s="14">
        <v>30</v>
      </c>
    </row>
    <row r="305" spans="2:14">
      <c r="B305" s="67" t="s">
        <v>117</v>
      </c>
      <c r="C305" s="23"/>
      <c r="D305" s="26">
        <f>SUM(D303/D304)</f>
        <v>617000000</v>
      </c>
    </row>
    <row r="306" spans="2:14" ht="13.5" thickBot="1">
      <c r="B306" s="157" t="s">
        <v>118</v>
      </c>
      <c r="C306" s="139"/>
      <c r="D306" s="14">
        <v>3</v>
      </c>
    </row>
    <row r="308" spans="2:14" ht="13.5" thickBot="1">
      <c r="B308" s="13" t="s">
        <v>15</v>
      </c>
    </row>
    <row r="309" spans="2:14">
      <c r="C309" s="10" t="s">
        <v>119</v>
      </c>
      <c r="D309" s="11" t="s">
        <v>120</v>
      </c>
      <c r="E309" s="11" t="s">
        <v>121</v>
      </c>
      <c r="F309" s="11" t="s">
        <v>122</v>
      </c>
      <c r="G309" s="11" t="s">
        <v>123</v>
      </c>
      <c r="H309" s="11" t="s">
        <v>124</v>
      </c>
      <c r="I309" s="11" t="s">
        <v>125</v>
      </c>
      <c r="J309" s="11" t="s">
        <v>126</v>
      </c>
      <c r="K309" s="11" t="s">
        <v>127</v>
      </c>
      <c r="L309" s="11" t="s">
        <v>128</v>
      </c>
      <c r="M309" s="11" t="s">
        <v>129</v>
      </c>
      <c r="N309" s="12" t="s">
        <v>130</v>
      </c>
    </row>
    <row r="310" spans="2:14">
      <c r="C310" s="26" t="s">
        <v>131</v>
      </c>
      <c r="D310" s="26">
        <f>D305</f>
        <v>617000000</v>
      </c>
      <c r="E310" s="26">
        <f>D305</f>
        <v>617000000</v>
      </c>
      <c r="F310" s="26">
        <f>D305</f>
        <v>617000000</v>
      </c>
      <c r="G310" s="26"/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 t="s">
        <v>131</v>
      </c>
      <c r="E311" s="26">
        <f>D305</f>
        <v>617000000</v>
      </c>
      <c r="F311" s="26">
        <f>D305</f>
        <v>617000000</v>
      </c>
      <c r="G311" s="26">
        <f>D305</f>
        <v>617000000</v>
      </c>
      <c r="H311" s="26"/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 t="s">
        <v>131</v>
      </c>
      <c r="F312" s="26">
        <f>D305</f>
        <v>617000000</v>
      </c>
      <c r="G312" s="26">
        <f>D305</f>
        <v>617000000</v>
      </c>
      <c r="H312" s="26">
        <f>D305</f>
        <v>617000000</v>
      </c>
      <c r="I312" s="26"/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 t="s">
        <v>131</v>
      </c>
      <c r="G313" s="26">
        <f>D305</f>
        <v>617000000</v>
      </c>
      <c r="H313" s="26">
        <f>D305</f>
        <v>617000000</v>
      </c>
      <c r="I313" s="26">
        <f>D305</f>
        <v>617000000</v>
      </c>
      <c r="J313" s="26"/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 t="s">
        <v>131</v>
      </c>
      <c r="H314" s="26">
        <f>D305</f>
        <v>617000000</v>
      </c>
      <c r="I314" s="26">
        <f>D305</f>
        <v>617000000</v>
      </c>
      <c r="J314" s="26">
        <f>D305</f>
        <v>617000000</v>
      </c>
      <c r="K314" s="26"/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 t="s">
        <v>131</v>
      </c>
      <c r="I315" s="26">
        <f>D305</f>
        <v>617000000</v>
      </c>
      <c r="J315" s="26">
        <f>D305</f>
        <v>617000000</v>
      </c>
      <c r="K315" s="26">
        <f>D305</f>
        <v>617000000</v>
      </c>
      <c r="L315" s="26"/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 t="s">
        <v>131</v>
      </c>
      <c r="J316" s="26">
        <f>D305</f>
        <v>617000000</v>
      </c>
      <c r="K316" s="26">
        <f>D305</f>
        <v>617000000</v>
      </c>
      <c r="L316" s="26">
        <f>D305</f>
        <v>617000000</v>
      </c>
      <c r="M316" s="26"/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 t="s">
        <v>131</v>
      </c>
      <c r="K317" s="26">
        <f>D305</f>
        <v>617000000</v>
      </c>
      <c r="L317" s="26">
        <f>D305</f>
        <v>617000000</v>
      </c>
      <c r="M317" s="26">
        <f>D305</f>
        <v>617000000</v>
      </c>
      <c r="N317" s="26"/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 t="s">
        <v>131</v>
      </c>
      <c r="L318" s="26">
        <f>D305</f>
        <v>617000000</v>
      </c>
      <c r="M318" s="26">
        <f>D305</f>
        <v>617000000</v>
      </c>
      <c r="N318" s="26">
        <f>D305</f>
        <v>617000000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 t="s">
        <v>131</v>
      </c>
      <c r="M319" s="26">
        <f>D305</f>
        <v>617000000</v>
      </c>
      <c r="N319" s="26">
        <f>D305</f>
        <v>617000000</v>
      </c>
    </row>
    <row r="320" spans="2:14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 t="s">
        <v>131</v>
      </c>
      <c r="N320" s="26">
        <f>D305</f>
        <v>617000000</v>
      </c>
    </row>
    <row r="321" spans="2:14" ht="13.5" thickBot="1"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 t="s">
        <v>131</v>
      </c>
    </row>
    <row r="322" spans="2:14" ht="13.5" thickBot="1">
      <c r="C322" s="158">
        <f>SUM(C310:C321)</f>
        <v>0</v>
      </c>
      <c r="D322" s="148">
        <f t="shared" ref="D322:N322" si="53">SUM(D310:D321)</f>
        <v>617000000</v>
      </c>
      <c r="E322" s="148">
        <f t="shared" si="53"/>
        <v>1234000000</v>
      </c>
      <c r="F322" s="148">
        <f t="shared" si="53"/>
        <v>1851000000</v>
      </c>
      <c r="G322" s="148">
        <f t="shared" si="53"/>
        <v>1851000000</v>
      </c>
      <c r="H322" s="148">
        <f t="shared" si="53"/>
        <v>1851000000</v>
      </c>
      <c r="I322" s="148">
        <f t="shared" si="53"/>
        <v>1851000000</v>
      </c>
      <c r="J322" s="148">
        <f t="shared" si="53"/>
        <v>1851000000</v>
      </c>
      <c r="K322" s="148">
        <f t="shared" si="53"/>
        <v>1851000000</v>
      </c>
      <c r="L322" s="148">
        <f t="shared" si="53"/>
        <v>1851000000</v>
      </c>
      <c r="M322" s="148">
        <f t="shared" si="53"/>
        <v>1851000000</v>
      </c>
      <c r="N322" s="155">
        <f t="shared" si="53"/>
        <v>1851000000</v>
      </c>
    </row>
    <row r="323" spans="2:14" ht="13.5" thickBot="1"/>
    <row r="324" spans="2:14">
      <c r="B324" s="159" t="s">
        <v>145</v>
      </c>
      <c r="C324" s="106">
        <f>E13</f>
        <v>-2158837269.1875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>
      <c r="B325" s="160" t="s">
        <v>144</v>
      </c>
      <c r="C325" s="106">
        <v>12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B326" s="161" t="s">
        <v>146</v>
      </c>
      <c r="C326" s="106">
        <f>C324/C325</f>
        <v>-179903105.765625</v>
      </c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 ht="13.5" thickBot="1"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</row>
    <row r="328" spans="2:14">
      <c r="B328" s="65" t="s">
        <v>132</v>
      </c>
      <c r="C328" s="26">
        <f>C326</f>
        <v>-179903105.765625</v>
      </c>
      <c r="D328" s="26">
        <f>C326</f>
        <v>-179903105.765625</v>
      </c>
      <c r="E328" s="26">
        <f>C326</f>
        <v>-179903105.765625</v>
      </c>
      <c r="F328" s="26">
        <f>C326</f>
        <v>-179903105.765625</v>
      </c>
      <c r="G328" s="26">
        <f>C326</f>
        <v>-179903105.765625</v>
      </c>
      <c r="H328" s="26">
        <f>C326</f>
        <v>-179903105.765625</v>
      </c>
      <c r="I328" s="26">
        <f>C326</f>
        <v>-179903105.765625</v>
      </c>
      <c r="J328" s="26">
        <f>C326</f>
        <v>-179903105.765625</v>
      </c>
      <c r="K328" s="26">
        <f>C326</f>
        <v>-179903105.765625</v>
      </c>
      <c r="L328" s="26">
        <f>C326</f>
        <v>-179903105.765625</v>
      </c>
      <c r="M328" s="26">
        <f>C326</f>
        <v>-179903105.765625</v>
      </c>
      <c r="N328" s="26">
        <f>C326</f>
        <v>-179903105.765625</v>
      </c>
    </row>
    <row r="329" spans="2:14" ht="13.5" thickBot="1">
      <c r="B329" s="157" t="s">
        <v>133</v>
      </c>
      <c r="C329" s="54">
        <f t="shared" ref="C329:N329" si="54">C322+C328</f>
        <v>-179903105.765625</v>
      </c>
      <c r="D329" s="26">
        <f t="shared" si="54"/>
        <v>437096894.234375</v>
      </c>
      <c r="E329" s="26">
        <f t="shared" si="54"/>
        <v>1054096894.234375</v>
      </c>
      <c r="F329" s="26">
        <f t="shared" si="54"/>
        <v>1671096894.234375</v>
      </c>
      <c r="G329" s="26">
        <f t="shared" si="54"/>
        <v>1671096894.234375</v>
      </c>
      <c r="H329" s="26">
        <f t="shared" si="54"/>
        <v>1671096894.234375</v>
      </c>
      <c r="I329" s="26">
        <f t="shared" si="54"/>
        <v>1671096894.234375</v>
      </c>
      <c r="J329" s="26">
        <f t="shared" si="54"/>
        <v>1671096894.234375</v>
      </c>
      <c r="K329" s="26">
        <f t="shared" si="54"/>
        <v>1671096894.234375</v>
      </c>
      <c r="L329" s="26">
        <f t="shared" si="54"/>
        <v>1671096894.234375</v>
      </c>
      <c r="M329" s="26">
        <f t="shared" si="54"/>
        <v>1671096894.234375</v>
      </c>
      <c r="N329" s="26">
        <f t="shared" si="54"/>
        <v>1671096894.234375</v>
      </c>
    </row>
    <row r="330" spans="2:14" ht="13.5" thickBot="1"/>
    <row r="331" spans="2:14" ht="13.5" thickBot="1">
      <c r="B331" s="60" t="s">
        <v>112</v>
      </c>
      <c r="C331" s="79"/>
      <c r="D331" s="54">
        <f>MIN(C329:N329)</f>
        <v>-179903105.765625</v>
      </c>
    </row>
    <row r="334" spans="2:14" ht="13.5" thickBot="1">
      <c r="B334" s="13" t="s">
        <v>149</v>
      </c>
    </row>
    <row r="335" spans="2:14">
      <c r="B335" s="184"/>
      <c r="C335" s="185">
        <v>6.2E-2</v>
      </c>
      <c r="D335" s="185" t="s">
        <v>150</v>
      </c>
      <c r="E335" s="185"/>
      <c r="F335" s="186" t="s">
        <v>151</v>
      </c>
    </row>
    <row r="336" spans="2:14">
      <c r="B336" s="189" t="s">
        <v>152</v>
      </c>
      <c r="C336" s="190" t="s">
        <v>153</v>
      </c>
      <c r="D336" s="190" t="s">
        <v>154</v>
      </c>
      <c r="E336" s="190" t="s">
        <v>155</v>
      </c>
      <c r="F336" s="191" t="s">
        <v>156</v>
      </c>
    </row>
    <row r="337" spans="2:6">
      <c r="B337" s="14">
        <v>0</v>
      </c>
      <c r="C337" s="14"/>
      <c r="D337" s="14"/>
      <c r="E337" s="14"/>
      <c r="F337" s="26">
        <f>D27</f>
        <v>1740000000</v>
      </c>
    </row>
    <row r="338" spans="2:6">
      <c r="B338" s="14">
        <v>1</v>
      </c>
      <c r="C338" s="26">
        <f>F337*$C$335</f>
        <v>107880000</v>
      </c>
      <c r="D338" s="26">
        <f>$C$346</f>
        <v>415319700.64590329</v>
      </c>
      <c r="E338" s="26">
        <f>D338-C338</f>
        <v>307439700.64590329</v>
      </c>
      <c r="F338" s="26">
        <f>F337-E338</f>
        <v>1432560299.3540967</v>
      </c>
    </row>
    <row r="339" spans="2:6">
      <c r="B339" s="14">
        <v>2</v>
      </c>
      <c r="C339" s="26">
        <f t="shared" ref="C339:C342" si="55">F338*$C$335</f>
        <v>88818738.559953988</v>
      </c>
      <c r="D339" s="26">
        <f>$C$346</f>
        <v>415319700.64590329</v>
      </c>
      <c r="E339" s="26">
        <f t="shared" ref="E339:E342" si="56">D339-C339</f>
        <v>326500962.0859493</v>
      </c>
      <c r="F339" s="26">
        <f t="shared" ref="F339:F342" si="57">F338-E339</f>
        <v>1106059337.2681475</v>
      </c>
    </row>
    <row r="340" spans="2:6">
      <c r="B340" s="14">
        <v>3</v>
      </c>
      <c r="C340" s="26">
        <f t="shared" si="55"/>
        <v>68575678.910625145</v>
      </c>
      <c r="D340" s="26">
        <f>$C$346</f>
        <v>415319700.64590329</v>
      </c>
      <c r="E340" s="26">
        <f t="shared" si="56"/>
        <v>346744021.73527813</v>
      </c>
      <c r="F340" s="26">
        <f t="shared" si="57"/>
        <v>759315315.53286934</v>
      </c>
    </row>
    <row r="341" spans="2:6">
      <c r="B341" s="14">
        <v>4</v>
      </c>
      <c r="C341" s="26">
        <f t="shared" si="55"/>
        <v>47077549.563037902</v>
      </c>
      <c r="D341" s="26">
        <f>$C$346</f>
        <v>415319700.64590329</v>
      </c>
      <c r="E341" s="26">
        <f t="shared" si="56"/>
        <v>368242151.08286536</v>
      </c>
      <c r="F341" s="26">
        <f t="shared" si="57"/>
        <v>391073164.45000398</v>
      </c>
    </row>
    <row r="342" spans="2:6">
      <c r="B342" s="14">
        <v>5</v>
      </c>
      <c r="C342" s="26">
        <f t="shared" si="55"/>
        <v>24246536.195900247</v>
      </c>
      <c r="D342" s="26">
        <f>$C$346</f>
        <v>415319700.64590329</v>
      </c>
      <c r="E342" s="26">
        <f t="shared" si="56"/>
        <v>391073164.45000303</v>
      </c>
      <c r="F342" s="26">
        <f t="shared" si="57"/>
        <v>9.5367431640625E-7</v>
      </c>
    </row>
    <row r="343" spans="2:6" ht="13.5" thickBot="1">
      <c r="B343" s="187" t="s">
        <v>61</v>
      </c>
      <c r="C343" s="192">
        <f>SUM(C338:C342)</f>
        <v>336598503.22951728</v>
      </c>
      <c r="D343" s="192">
        <f>SUM(D338:D342)</f>
        <v>2076598503.2295165</v>
      </c>
      <c r="E343" s="192">
        <f>SUM(E338:E342)</f>
        <v>1739999999.999999</v>
      </c>
      <c r="F343" s="188"/>
    </row>
    <row r="345" spans="2:6" ht="13.5" thickBot="1"/>
    <row r="346" spans="2:6" ht="13.5" thickBot="1">
      <c r="B346" s="88" t="s">
        <v>157</v>
      </c>
      <c r="C346" s="73">
        <f>(D27*C335*((1+C335)^5))/(((1+C335)^5)-1)</f>
        <v>415319700.64590329</v>
      </c>
    </row>
  </sheetData>
  <mergeCells count="31">
    <mergeCell ref="B145:F148"/>
    <mergeCell ref="B136:C136"/>
    <mergeCell ref="D136:F136"/>
    <mergeCell ref="G136:I136"/>
    <mergeCell ref="J136:L136"/>
    <mergeCell ref="M136:O136"/>
    <mergeCell ref="P136:R136"/>
    <mergeCell ref="B127:C127"/>
    <mergeCell ref="D127:F127"/>
    <mergeCell ref="G127:I127"/>
    <mergeCell ref="J127:L127"/>
    <mergeCell ref="M127:O127"/>
    <mergeCell ref="P127:R127"/>
    <mergeCell ref="B118:C118"/>
    <mergeCell ref="D118:F118"/>
    <mergeCell ref="G118:I118"/>
    <mergeCell ref="J118:L118"/>
    <mergeCell ref="M118:O118"/>
    <mergeCell ref="P118:R118"/>
    <mergeCell ref="B109:C109"/>
    <mergeCell ref="D109:F109"/>
    <mergeCell ref="G109:I109"/>
    <mergeCell ref="J109:L109"/>
    <mergeCell ref="M109:O109"/>
    <mergeCell ref="P109:R109"/>
    <mergeCell ref="B1:H1"/>
    <mergeCell ref="B71:C71"/>
    <mergeCell ref="B78:C78"/>
    <mergeCell ref="B85:C85"/>
    <mergeCell ref="B93:C93"/>
    <mergeCell ref="B101:C101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45"/>
  <sheetViews>
    <sheetView topLeftCell="A9" workbookViewId="0">
      <selection activeCell="C33" sqref="C33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8" t="s">
        <v>172</v>
      </c>
      <c r="C1" s="198"/>
      <c r="D1" s="198"/>
      <c r="E1" s="198"/>
      <c r="F1" s="198"/>
      <c r="G1" s="198"/>
      <c r="H1" s="198"/>
    </row>
    <row r="3" spans="2:9">
      <c r="H3" s="13" t="s">
        <v>164</v>
      </c>
      <c r="I3" s="13">
        <v>0.75</v>
      </c>
    </row>
    <row r="4" spans="2:9" ht="13.5" thickBot="1">
      <c r="B4" s="55"/>
      <c r="C4" s="55"/>
      <c r="D4" s="55"/>
      <c r="E4" s="55"/>
      <c r="F4" s="55"/>
    </row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C68</f>
        <v>11106000000</v>
      </c>
      <c r="F6" s="115">
        <f t="shared" ref="F6:I6" si="0">D68</f>
        <v>11580435000</v>
      </c>
      <c r="G6" s="115">
        <f t="shared" si="0"/>
        <v>12076784099.999998</v>
      </c>
      <c r="H6" s="115">
        <f t="shared" si="0"/>
        <v>12596124202.874996</v>
      </c>
      <c r="I6" s="115">
        <f t="shared" si="0"/>
        <v>13139587707.997498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11106000000</v>
      </c>
      <c r="F8" s="117">
        <f>SUM(F6:F7)</f>
        <v>11580435000</v>
      </c>
      <c r="G8" s="117">
        <f>SUM(G6:G7)</f>
        <v>12076784099.999998</v>
      </c>
      <c r="H8" s="117">
        <f>SUM(H6:H7)</f>
        <v>12596124202.874996</v>
      </c>
      <c r="I8" s="118">
        <f>SUM(I6:I7)</f>
        <v>13139587707.997498</v>
      </c>
    </row>
    <row r="9" spans="2:9" ht="13.5" thickBot="1">
      <c r="B9" s="60" t="s">
        <v>95</v>
      </c>
      <c r="C9" s="61"/>
      <c r="D9" s="169"/>
      <c r="E9" s="170">
        <f>-D229</f>
        <v>-266820000</v>
      </c>
      <c r="F9" s="170">
        <f>-E229</f>
        <v>-273502123.21522999</v>
      </c>
      <c r="G9" s="170">
        <f>-F229</f>
        <v>-281082359.86250663</v>
      </c>
      <c r="H9" s="170">
        <f>-G229</f>
        <v>-289155193.01956642</v>
      </c>
      <c r="I9" s="170">
        <f>-H229</f>
        <v>-329468951.61290324</v>
      </c>
    </row>
    <row r="10" spans="2:9" ht="13.5" thickBot="1">
      <c r="B10" s="60" t="s">
        <v>109</v>
      </c>
      <c r="C10" s="61"/>
      <c r="D10" s="18"/>
      <c r="E10" s="119">
        <f>-D197</f>
        <v>-470389364.72999996</v>
      </c>
      <c r="F10" s="119">
        <f>-E197</f>
        <v>-470574268.25630748</v>
      </c>
      <c r="G10" s="119">
        <f>-F197</f>
        <v>-473042820.42312664</v>
      </c>
      <c r="H10" s="119">
        <f>-G197</f>
        <v>-472733430.75598538</v>
      </c>
      <c r="I10" s="119">
        <f>-H197</f>
        <v>-598592422.21577275</v>
      </c>
    </row>
    <row r="11" spans="2:9" ht="13.5" thickBot="1">
      <c r="B11" s="60" t="s">
        <v>110</v>
      </c>
      <c r="C11" s="61"/>
      <c r="D11" s="19"/>
      <c r="E11" s="120">
        <f>-D181</f>
        <v>-1114967458.9199998</v>
      </c>
      <c r="F11" s="120">
        <f t="shared" ref="F11:I11" si="1">-E181</f>
        <v>-1087675374.8099999</v>
      </c>
      <c r="G11" s="120">
        <f t="shared" si="1"/>
        <v>-1067633637.33</v>
      </c>
      <c r="H11" s="120">
        <f t="shared" si="1"/>
        <v>-1034952940.8750002</v>
      </c>
      <c r="I11" s="120">
        <f t="shared" si="1"/>
        <v>-1473619290.3903003</v>
      </c>
    </row>
    <row r="12" spans="2:9" ht="13.5" thickBot="1">
      <c r="B12" s="60" t="s">
        <v>111</v>
      </c>
      <c r="C12" s="61"/>
      <c r="D12" s="19"/>
      <c r="E12" s="120">
        <f>-D189</f>
        <v>-499770000</v>
      </c>
      <c r="F12" s="120">
        <f t="shared" ref="F12:I12" si="2">-E189</f>
        <v>-521119574.99999994</v>
      </c>
      <c r="G12" s="120">
        <f t="shared" si="2"/>
        <v>-543455284.5</v>
      </c>
      <c r="H12" s="120">
        <f t="shared" si="2"/>
        <v>-566825589.12937486</v>
      </c>
      <c r="I12" s="120">
        <f t="shared" si="2"/>
        <v>-591281446.85988736</v>
      </c>
    </row>
    <row r="13" spans="2:9" ht="13.5" thickBot="1">
      <c r="B13" s="162" t="s">
        <v>96</v>
      </c>
      <c r="C13" s="163"/>
      <c r="D13" s="20"/>
      <c r="E13" s="121">
        <f>SUM(E10:E12)</f>
        <v>-2085126823.6499999</v>
      </c>
      <c r="F13" s="121">
        <f>SUM(F10:F12)</f>
        <v>-2079369218.0663075</v>
      </c>
      <c r="G13" s="121">
        <f>SUM(G10:G12)</f>
        <v>-2084131742.2531266</v>
      </c>
      <c r="H13" s="121">
        <f>SUM(H10:H12)</f>
        <v>-2074511960.7603607</v>
      </c>
      <c r="I13" s="122">
        <f>SUM(I10:I12)</f>
        <v>-2663493159.4659605</v>
      </c>
    </row>
    <row r="14" spans="2:9" ht="13.5" thickBot="1">
      <c r="B14" s="164" t="s">
        <v>97</v>
      </c>
      <c r="C14" s="165"/>
      <c r="D14" s="166"/>
      <c r="E14" s="167">
        <f>SUM(E8+E13)</f>
        <v>9020873176.3500004</v>
      </c>
      <c r="F14" s="167">
        <f>SUM(F8+F13)</f>
        <v>9501065781.9336929</v>
      </c>
      <c r="G14" s="167">
        <f>SUM(G8+G13)</f>
        <v>9992652357.7468719</v>
      </c>
      <c r="H14" s="167">
        <f>SUM(H8+H13)</f>
        <v>10521612242.114635</v>
      </c>
      <c r="I14" s="168">
        <f>SUM(I8+I13)</f>
        <v>10476094548.531536</v>
      </c>
    </row>
    <row r="15" spans="2:9" ht="13.5" thickBot="1">
      <c r="B15" s="60" t="s">
        <v>98</v>
      </c>
      <c r="C15" s="61"/>
      <c r="D15" s="15"/>
      <c r="E15" s="123">
        <f>-D256</f>
        <v>-197483333.33333331</v>
      </c>
      <c r="F15" s="123">
        <f>-E256</f>
        <v>-202583333.33333331</v>
      </c>
      <c r="G15" s="123">
        <f>-F256</f>
        <v>-209949999.99999997</v>
      </c>
      <c r="H15" s="123">
        <f>-G256</f>
        <v>-218449999.99999997</v>
      </c>
      <c r="I15" s="123">
        <f>-H256</f>
        <v>-232616666.66666663</v>
      </c>
    </row>
    <row r="16" spans="2:9" ht="13.5" thickBot="1">
      <c r="B16" s="60" t="s">
        <v>158</v>
      </c>
      <c r="C16" s="66"/>
      <c r="D16" s="21"/>
      <c r="E16" s="126">
        <f>-$C337</f>
        <v>-92504000</v>
      </c>
      <c r="F16" s="126">
        <f>-$C338</f>
        <v>-76159516.052558243</v>
      </c>
      <c r="G16" s="126">
        <f>-$C339</f>
        <v>-58801674.100375116</v>
      </c>
      <c r="H16" s="126">
        <f>-$C340</f>
        <v>-40367645.947156623</v>
      </c>
      <c r="I16" s="126">
        <f>-$C341</f>
        <v>-20790708.048438583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-I275</f>
        <v>-2606666666.6666665</v>
      </c>
    </row>
    <row r="18" spans="2:9" ht="13.5" thickBot="1">
      <c r="B18" s="164" t="s">
        <v>100</v>
      </c>
      <c r="C18" s="171"/>
      <c r="D18" s="172"/>
      <c r="E18" s="173">
        <f>SUM(E14:E17)</f>
        <v>8730885843.0166664</v>
      </c>
      <c r="F18" s="173">
        <f>SUM(F14:F17)</f>
        <v>9222322932.5478001</v>
      </c>
      <c r="G18" s="173">
        <f>SUM(G14:G17)</f>
        <v>9723900683.6464977</v>
      </c>
      <c r="H18" s="173">
        <f>SUM(H14:H17)</f>
        <v>10262794596.167479</v>
      </c>
      <c r="I18" s="174">
        <f>SUM(I14:I17)</f>
        <v>7616020507.149765</v>
      </c>
    </row>
    <row r="19" spans="2:9" ht="13.5" thickBot="1">
      <c r="B19" s="60" t="s">
        <v>101</v>
      </c>
      <c r="C19" s="61"/>
      <c r="D19" s="21"/>
      <c r="E19" s="126">
        <f>-SUM(E18)*0.17</f>
        <v>-1484250593.3128333</v>
      </c>
      <c r="F19" s="126">
        <f>-SUM(F18)*0.17</f>
        <v>-1567794898.5331261</v>
      </c>
      <c r="G19" s="126">
        <f>-SUM(G18)*0.17</f>
        <v>-1653063116.2199047</v>
      </c>
      <c r="H19" s="126">
        <f>-SUM(H18)*0.17</f>
        <v>-1744675081.3484714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7246635249.7038326</v>
      </c>
      <c r="F20" s="173">
        <f>SUM(F18:F19)</f>
        <v>7654528034.0146742</v>
      </c>
      <c r="G20" s="173">
        <f>SUM(G18:G19)</f>
        <v>8070837567.4265928</v>
      </c>
      <c r="H20" s="173">
        <f>SUM(H18:H19)</f>
        <v>8518119514.8190069</v>
      </c>
      <c r="I20" s="174">
        <f>SUM(I18:I19)</f>
        <v>7616020507.149765</v>
      </c>
    </row>
    <row r="21" spans="2:9" ht="13.5" thickBot="1">
      <c r="B21" s="60" t="s">
        <v>98</v>
      </c>
      <c r="C21" s="61"/>
      <c r="D21" s="18"/>
      <c r="E21" s="128">
        <f>-SUM(E15)</f>
        <v>197483333.33333331</v>
      </c>
      <c r="F21" s="128">
        <f>-SUM(F15)</f>
        <v>202583333.33333331</v>
      </c>
      <c r="G21" s="128">
        <f>-SUM(G15)</f>
        <v>209949999.99999997</v>
      </c>
      <c r="H21" s="128">
        <f>-SUM(H15)</f>
        <v>218449999.99999997</v>
      </c>
      <c r="I21" s="129">
        <f>-SUM(I15)</f>
        <v>232616666.66666663</v>
      </c>
    </row>
    <row r="22" spans="2:9" ht="13.5" thickBot="1">
      <c r="B22" s="60" t="s">
        <v>159</v>
      </c>
      <c r="C22" s="61"/>
      <c r="D22" s="18"/>
      <c r="E22" s="193">
        <f>-E337</f>
        <v>-263620708.8297056</v>
      </c>
      <c r="F22" s="193">
        <f>-E338</f>
        <v>-279965192.77714735</v>
      </c>
      <c r="G22" s="193">
        <f>-E339</f>
        <v>-297323034.72933048</v>
      </c>
      <c r="H22" s="193">
        <f>-E340</f>
        <v>-315757062.88254899</v>
      </c>
      <c r="I22" s="193">
        <f>-E341</f>
        <v>-335334000.78126699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2606666666.6666665</v>
      </c>
    </row>
    <row r="24" spans="2:9" ht="13.5" thickBot="1">
      <c r="B24" s="60" t="s">
        <v>103</v>
      </c>
      <c r="C24" s="61"/>
      <c r="D24" s="19"/>
      <c r="E24" s="130"/>
      <c r="F24" s="120">
        <f>-E286</f>
        <v>-90000000</v>
      </c>
      <c r="G24" s="120">
        <f t="shared" ref="G24:I24" si="3">-F286</f>
        <v>-130000000</v>
      </c>
      <c r="H24" s="120">
        <f t="shared" si="3"/>
        <v>-150000000</v>
      </c>
      <c r="I24" s="120">
        <f t="shared" si="3"/>
        <v>-250000000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I297</f>
        <v>652500000</v>
      </c>
    </row>
    <row r="26" spans="2:9" ht="13.5" thickBot="1">
      <c r="B26" s="60" t="s">
        <v>105</v>
      </c>
      <c r="C26" s="61"/>
      <c r="D26" s="5">
        <f>-D286</f>
        <v>-3730000000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1492000000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D330</f>
        <v>-173760568.63749999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-2238000000</v>
      </c>
      <c r="E29" s="178">
        <f>SUM(E20:E28)</f>
        <v>7180497874.2074604</v>
      </c>
      <c r="F29" s="178">
        <f>SUM(F20:F28)</f>
        <v>7487146174.5708599</v>
      </c>
      <c r="G29" s="178">
        <f>SUM(G20:G28)</f>
        <v>7853464532.6972628</v>
      </c>
      <c r="H29" s="178">
        <f>SUM(H20:H28)</f>
        <v>8270812451.9364567</v>
      </c>
      <c r="I29" s="179">
        <f>SUM(I20:I28)</f>
        <v>10522469839.701832</v>
      </c>
    </row>
    <row r="30" spans="2:9" ht="13.5" thickBot="1">
      <c r="B30" s="22"/>
      <c r="C30" s="23"/>
      <c r="D30" s="182">
        <v>40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26958789650.06839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3.2518449149193649</v>
      </c>
      <c r="D32" s="24"/>
      <c r="H32" s="25"/>
      <c r="I32" s="25"/>
    </row>
    <row r="33" spans="2:9" ht="15.75" thickBot="1">
      <c r="B33" s="195" t="s">
        <v>136</v>
      </c>
      <c r="C33" s="106">
        <f>SUM(E29)/-D29</f>
        <v>3.208444090351859</v>
      </c>
      <c r="D33" t="s">
        <v>9</v>
      </c>
      <c r="E33" s="22"/>
      <c r="F33" s="58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5.5065943805010704</v>
      </c>
      <c r="D34" s="25"/>
      <c r="E34" s="22"/>
      <c r="F34" s="58"/>
      <c r="G34" s="25"/>
      <c r="H34" s="25"/>
      <c r="I34" s="25"/>
    </row>
    <row r="35" spans="2:9">
      <c r="B35" s="22"/>
      <c r="C35" s="210"/>
      <c r="D35" s="24"/>
      <c r="E35" s="22"/>
      <c r="F35" s="58"/>
      <c r="G35" s="25"/>
      <c r="H35" s="25"/>
      <c r="I35" s="25"/>
    </row>
    <row r="36" spans="2:9" ht="13.5" thickBot="1">
      <c r="B36" s="22"/>
      <c r="C36" s="210"/>
      <c r="D36" s="24"/>
      <c r="E36" s="22"/>
      <c r="F36" s="58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D42" s="24"/>
      <c r="E42" s="25"/>
      <c r="F42" s="25"/>
      <c r="G42" s="25"/>
      <c r="H42" s="25"/>
      <c r="I42" s="25"/>
    </row>
    <row r="43" spans="2:9">
      <c r="G43" s="28"/>
    </row>
    <row r="44" spans="2:9" ht="13.5" thickBot="1">
      <c r="B44" s="28" t="s">
        <v>165</v>
      </c>
      <c r="C44" s="28"/>
      <c r="D44" s="28"/>
      <c r="E44" s="28"/>
      <c r="F44" s="28"/>
      <c r="G44" s="28"/>
    </row>
    <row r="45" spans="2:9">
      <c r="B45" s="35" t="s">
        <v>0</v>
      </c>
      <c r="C45" s="36" t="s">
        <v>9</v>
      </c>
      <c r="D45" s="36" t="s">
        <v>10</v>
      </c>
      <c r="E45" s="36" t="s">
        <v>11</v>
      </c>
      <c r="F45" s="36" t="s">
        <v>12</v>
      </c>
      <c r="G45" s="37" t="s">
        <v>13</v>
      </c>
    </row>
    <row r="46" spans="2:9">
      <c r="B46" s="38" t="s">
        <v>5</v>
      </c>
      <c r="C46" s="39">
        <f>C55*$I$3</f>
        <v>2250000</v>
      </c>
      <c r="D46" s="39">
        <f t="shared" ref="D46:G46" si="4">D55*$I$3</f>
        <v>2328749.9999999995</v>
      </c>
      <c r="E46" s="39">
        <f t="shared" si="4"/>
        <v>2410256.2499999991</v>
      </c>
      <c r="F46" s="39">
        <f t="shared" si="4"/>
        <v>2494615.2187499991</v>
      </c>
      <c r="G46" s="39">
        <f t="shared" si="4"/>
        <v>2581926.7514062487</v>
      </c>
    </row>
    <row r="47" spans="2:9">
      <c r="B47" s="38" t="s">
        <v>6</v>
      </c>
      <c r="C47" s="39">
        <f t="shared" ref="C47:G49" si="5">C56*$I$3</f>
        <v>2700000</v>
      </c>
      <c r="D47" s="39">
        <f t="shared" si="5"/>
        <v>2767499.9999999995</v>
      </c>
      <c r="E47" s="39">
        <f t="shared" si="5"/>
        <v>2836687.4999999991</v>
      </c>
      <c r="F47" s="39">
        <f t="shared" si="5"/>
        <v>2907604.6874999991</v>
      </c>
      <c r="G47" s="39">
        <f t="shared" si="5"/>
        <v>2980294.8046874986</v>
      </c>
    </row>
    <row r="48" spans="2:9">
      <c r="B48" s="38" t="s">
        <v>7</v>
      </c>
      <c r="C48" s="39">
        <f t="shared" si="5"/>
        <v>4050000</v>
      </c>
      <c r="D48" s="39">
        <f t="shared" si="5"/>
        <v>4232250</v>
      </c>
      <c r="E48" s="39">
        <f t="shared" si="5"/>
        <v>4422701.25</v>
      </c>
      <c r="F48" s="39">
        <f t="shared" si="5"/>
        <v>4621722.8062499994</v>
      </c>
      <c r="G48" s="39">
        <f t="shared" si="5"/>
        <v>4829700.3325312492</v>
      </c>
    </row>
    <row r="49" spans="2:7">
      <c r="B49" s="38" t="s">
        <v>8</v>
      </c>
      <c r="C49" s="39">
        <f t="shared" si="5"/>
        <v>2520000</v>
      </c>
      <c r="D49" s="39">
        <f t="shared" si="5"/>
        <v>2671200</v>
      </c>
      <c r="E49" s="39">
        <f t="shared" si="5"/>
        <v>2831472</v>
      </c>
      <c r="F49" s="39">
        <f t="shared" si="5"/>
        <v>3001360.3200000003</v>
      </c>
      <c r="G49" s="39">
        <f t="shared" si="5"/>
        <v>3181441.9392000008</v>
      </c>
    </row>
    <row r="50" spans="2:7" ht="13.5" thickBot="1">
      <c r="B50" s="41" t="s">
        <v>14</v>
      </c>
      <c r="C50" s="42">
        <f>SUM(C46:C49)</f>
        <v>11520000</v>
      </c>
      <c r="D50" s="42">
        <f t="shared" ref="D50:F50" si="6">SUM(D46:D49)</f>
        <v>11999700</v>
      </c>
      <c r="E50" s="42">
        <f t="shared" si="6"/>
        <v>12501116.999999998</v>
      </c>
      <c r="F50" s="42">
        <f t="shared" si="6"/>
        <v>13025303.032499999</v>
      </c>
      <c r="G50" s="43">
        <f>SUM(G46:G49)</f>
        <v>13573363.827824997</v>
      </c>
    </row>
    <row r="51" spans="2:7">
      <c r="B51" s="28"/>
      <c r="C51" s="28"/>
      <c r="D51" s="28"/>
      <c r="E51" s="28"/>
      <c r="F51" s="28"/>
      <c r="G51" s="28"/>
    </row>
    <row r="52" spans="2:7">
      <c r="B52" s="28"/>
      <c r="C52" s="28"/>
      <c r="D52" s="28"/>
      <c r="E52" s="28"/>
      <c r="F52" s="28"/>
      <c r="G52" s="28"/>
    </row>
    <row r="53" spans="2:7" ht="13.5" thickBot="1">
      <c r="B53" s="28" t="s">
        <v>17</v>
      </c>
      <c r="C53" s="28"/>
      <c r="D53" s="28"/>
      <c r="E53" s="28"/>
      <c r="F53" s="28"/>
      <c r="G53" s="28"/>
    </row>
    <row r="54" spans="2:7">
      <c r="B54" s="35" t="s">
        <v>0</v>
      </c>
      <c r="C54" s="36" t="s">
        <v>9</v>
      </c>
      <c r="D54" s="36" t="s">
        <v>10</v>
      </c>
      <c r="E54" s="36" t="s">
        <v>11</v>
      </c>
      <c r="F54" s="36" t="s">
        <v>12</v>
      </c>
      <c r="G54" s="37" t="s">
        <v>13</v>
      </c>
    </row>
    <row r="55" spans="2:7">
      <c r="B55" s="38" t="s">
        <v>5</v>
      </c>
      <c r="C55" s="39">
        <f>C38*D38</f>
        <v>3000000</v>
      </c>
      <c r="D55" s="39">
        <f>C55*(1+($E38/100))</f>
        <v>3104999.9999999995</v>
      </c>
      <c r="E55" s="39">
        <f>D55*(1+($E38/100))</f>
        <v>3213674.9999999991</v>
      </c>
      <c r="F55" s="39">
        <f>E55*(1+($E38/100))</f>
        <v>3326153.6249999986</v>
      </c>
      <c r="G55" s="39">
        <f>F55*(1+($E38/100))</f>
        <v>3442569.0018749982</v>
      </c>
    </row>
    <row r="56" spans="2:7">
      <c r="B56" s="38" t="s">
        <v>6</v>
      </c>
      <c r="C56" s="39">
        <f>C39*D39</f>
        <v>3600000</v>
      </c>
      <c r="D56" s="39">
        <f>C56*(1+($E39/100))</f>
        <v>3689999.9999999995</v>
      </c>
      <c r="E56" s="39">
        <f>D56*(1+($E39/100))</f>
        <v>3782249.9999999991</v>
      </c>
      <c r="F56" s="39">
        <f>E56*(1+($E39/100))</f>
        <v>3876806.2499999986</v>
      </c>
      <c r="G56" s="39">
        <f>F56*(1+($E39/100))</f>
        <v>3973726.4062499981</v>
      </c>
    </row>
    <row r="57" spans="2:7">
      <c r="B57" s="38" t="s">
        <v>7</v>
      </c>
      <c r="C57" s="39">
        <f>C40*D40</f>
        <v>5400000</v>
      </c>
      <c r="D57" s="39">
        <f>C57*(1+($E40/100))</f>
        <v>5643000</v>
      </c>
      <c r="E57" s="39">
        <f>D57*(1+($E40/100))</f>
        <v>5896935</v>
      </c>
      <c r="F57" s="39">
        <f>E57*(1+($E40/100))</f>
        <v>6162297.0749999993</v>
      </c>
      <c r="G57" s="39">
        <f>F57*(1+($E40/100))</f>
        <v>6439600.4433749989</v>
      </c>
    </row>
    <row r="58" spans="2:7">
      <c r="B58" s="38" t="s">
        <v>8</v>
      </c>
      <c r="C58" s="39">
        <f>C41*D41</f>
        <v>3360000</v>
      </c>
      <c r="D58" s="39">
        <f>C58*(1+($E41/100))</f>
        <v>3561600</v>
      </c>
      <c r="E58" s="39">
        <f>D58*(1+($E41/100))</f>
        <v>3775296</v>
      </c>
      <c r="F58" s="39">
        <f>E58*(1+($E41/100))</f>
        <v>4001813.7600000002</v>
      </c>
      <c r="G58" s="39">
        <f>F58*(1+($E41/100))</f>
        <v>4241922.5856000008</v>
      </c>
    </row>
    <row r="59" spans="2:7" ht="13.5" thickBot="1">
      <c r="B59" s="41" t="s">
        <v>14</v>
      </c>
      <c r="C59" s="42">
        <f>SUM(C55:C58)</f>
        <v>15360000</v>
      </c>
      <c r="D59" s="42">
        <f t="shared" ref="D59:F59" si="7">SUM(D55:D58)</f>
        <v>15999600</v>
      </c>
      <c r="E59" s="42">
        <f t="shared" si="7"/>
        <v>16668155.999999998</v>
      </c>
      <c r="F59" s="42">
        <f t="shared" si="7"/>
        <v>17367070.709999997</v>
      </c>
      <c r="G59" s="43">
        <f>SUM(G55:G58)</f>
        <v>18097818.437099997</v>
      </c>
    </row>
    <row r="60" spans="2:7">
      <c r="B60" s="28"/>
      <c r="C60" s="28"/>
      <c r="D60" s="28"/>
      <c r="E60" s="28"/>
      <c r="F60" s="28"/>
      <c r="G60" s="28"/>
    </row>
    <row r="61" spans="2:7">
      <c r="B61" s="28"/>
      <c r="C61" s="28"/>
      <c r="D61" s="28"/>
      <c r="E61" s="28"/>
      <c r="F61" s="28"/>
      <c r="G61" s="28"/>
    </row>
    <row r="62" spans="2:7" ht="13.5" thickBot="1">
      <c r="B62" s="28" t="s">
        <v>19</v>
      </c>
      <c r="C62" s="28"/>
      <c r="D62" s="28"/>
      <c r="E62" s="28"/>
      <c r="F62" s="28"/>
      <c r="G62" s="28"/>
    </row>
    <row r="63" spans="2:7">
      <c r="B63" s="44" t="s">
        <v>15</v>
      </c>
      <c r="C63" s="29" t="s">
        <v>9</v>
      </c>
      <c r="D63" s="29" t="s">
        <v>10</v>
      </c>
      <c r="E63" s="29" t="s">
        <v>11</v>
      </c>
      <c r="F63" s="29" t="s">
        <v>12</v>
      </c>
      <c r="G63" s="30" t="s">
        <v>13</v>
      </c>
    </row>
    <row r="64" spans="2:7">
      <c r="B64" s="45" t="s">
        <v>5</v>
      </c>
      <c r="C64" s="26">
        <f>C46*$F38</f>
        <v>1912500000</v>
      </c>
      <c r="D64" s="26">
        <f>D46*$F38</f>
        <v>1979437499.9999995</v>
      </c>
      <c r="E64" s="26">
        <f>E46*$F38</f>
        <v>2048717812.4999993</v>
      </c>
      <c r="F64" s="26">
        <f>F46*$F38</f>
        <v>2120422935.9374993</v>
      </c>
      <c r="G64" s="46">
        <f>G46*$F38</f>
        <v>2194637738.6953115</v>
      </c>
    </row>
    <row r="65" spans="2:8">
      <c r="B65" s="45" t="s">
        <v>6</v>
      </c>
      <c r="C65" s="26">
        <f>C47*$F39</f>
        <v>2295000000</v>
      </c>
      <c r="D65" s="26">
        <f>D47*$F39</f>
        <v>2352374999.9999995</v>
      </c>
      <c r="E65" s="26">
        <f>E47*$F39</f>
        <v>2411184374.999999</v>
      </c>
      <c r="F65" s="26">
        <f>F47*$F39</f>
        <v>2471463984.374999</v>
      </c>
      <c r="G65" s="46">
        <f>G47*$F39</f>
        <v>2533250583.984374</v>
      </c>
    </row>
    <row r="66" spans="2:8">
      <c r="B66" s="45" t="s">
        <v>7</v>
      </c>
      <c r="C66" s="26">
        <f>C48*$F40</f>
        <v>4252500000</v>
      </c>
      <c r="D66" s="26">
        <f>D48*$F40</f>
        <v>4443862500</v>
      </c>
      <c r="E66" s="26">
        <f>E48*$F40</f>
        <v>4643836312.5</v>
      </c>
      <c r="F66" s="26">
        <f>F48*$F40</f>
        <v>4852808946.562499</v>
      </c>
      <c r="G66" s="46">
        <f>G48*$F40</f>
        <v>5071185349.1578112</v>
      </c>
    </row>
    <row r="67" spans="2:8">
      <c r="B67" s="45" t="s">
        <v>8</v>
      </c>
      <c r="C67" s="26">
        <f>C49*$F41</f>
        <v>2646000000</v>
      </c>
      <c r="D67" s="26">
        <f>D49*$F41</f>
        <v>2804760000</v>
      </c>
      <c r="E67" s="26">
        <f>E49*$F41</f>
        <v>2973045600</v>
      </c>
      <c r="F67" s="26">
        <f>F49*$F41</f>
        <v>3151428336.0000005</v>
      </c>
      <c r="G67" s="46">
        <f>G49*$F41</f>
        <v>3340514036.1600008</v>
      </c>
    </row>
    <row r="68" spans="2:8" ht="13.5" thickBot="1">
      <c r="B68" s="47" t="s">
        <v>16</v>
      </c>
      <c r="C68" s="48">
        <f>SUM(C64:C67)</f>
        <v>11106000000</v>
      </c>
      <c r="D68" s="48">
        <f t="shared" ref="D68:G68" si="8">SUM(D64:D67)</f>
        <v>11580435000</v>
      </c>
      <c r="E68" s="48">
        <f t="shared" si="8"/>
        <v>12076784099.999998</v>
      </c>
      <c r="F68" s="48">
        <f t="shared" si="8"/>
        <v>12596124202.874996</v>
      </c>
      <c r="G68" s="49">
        <f t="shared" si="8"/>
        <v>13139587707.997498</v>
      </c>
    </row>
    <row r="70" spans="2:8">
      <c r="B70" s="50" t="s">
        <v>20</v>
      </c>
    </row>
    <row r="71" spans="2:8" ht="13.5" thickBot="1"/>
    <row r="72" spans="2:8" ht="13.5" thickBot="1">
      <c r="B72" s="206" t="s">
        <v>21</v>
      </c>
      <c r="C72" s="207"/>
    </row>
    <row r="73" spans="2:8">
      <c r="B73" s="51" t="s">
        <v>26</v>
      </c>
      <c r="C73" s="51" t="s">
        <v>27</v>
      </c>
      <c r="D73" s="14" t="s">
        <v>28</v>
      </c>
      <c r="E73" s="14" t="s">
        <v>29</v>
      </c>
      <c r="F73" s="14" t="s">
        <v>30</v>
      </c>
      <c r="G73" s="14" t="s">
        <v>31</v>
      </c>
      <c r="H73" s="52" t="s">
        <v>32</v>
      </c>
    </row>
    <row r="74" spans="2:8">
      <c r="B74" s="53" t="s">
        <v>5</v>
      </c>
      <c r="C74" s="26">
        <v>3800000</v>
      </c>
      <c r="D74" s="26">
        <v>85</v>
      </c>
      <c r="E74" s="26">
        <f>C74*(D74/100)</f>
        <v>3230000</v>
      </c>
      <c r="F74" s="26">
        <f>E74-(E74*0.035)</f>
        <v>3116950</v>
      </c>
      <c r="G74" s="26">
        <f>F74-(F74*0.021)</f>
        <v>3051494.05</v>
      </c>
      <c r="H74" s="54">
        <f>G74</f>
        <v>3051494.05</v>
      </c>
    </row>
    <row r="75" spans="2:8">
      <c r="B75" s="53" t="s">
        <v>6</v>
      </c>
      <c r="C75" s="26">
        <v>3800000</v>
      </c>
      <c r="D75" s="26">
        <v>87</v>
      </c>
      <c r="E75" s="26">
        <f t="shared" ref="E75:E77" si="9">C75*(D75/100)</f>
        <v>3306000</v>
      </c>
      <c r="F75" s="26">
        <f t="shared" ref="F75:F77" si="10">E75-(E75*0.035)</f>
        <v>3190290</v>
      </c>
      <c r="G75" s="26">
        <f t="shared" ref="G75:G77" si="11">F75-(F75*0.021)</f>
        <v>3123293.91</v>
      </c>
      <c r="H75" s="54">
        <f t="shared" ref="H75:H77" si="12">G75</f>
        <v>3123293.91</v>
      </c>
    </row>
    <row r="76" spans="2:8">
      <c r="B76" s="53" t="s">
        <v>7</v>
      </c>
      <c r="C76" s="26">
        <v>3800000</v>
      </c>
      <c r="D76" s="26">
        <v>83</v>
      </c>
      <c r="E76" s="26">
        <f t="shared" si="9"/>
        <v>3154000</v>
      </c>
      <c r="F76" s="26">
        <f t="shared" si="10"/>
        <v>3043610</v>
      </c>
      <c r="G76" s="26">
        <f t="shared" si="11"/>
        <v>2979694.19</v>
      </c>
      <c r="H76" s="54">
        <f t="shared" si="12"/>
        <v>2979694.19</v>
      </c>
    </row>
    <row r="77" spans="2:8">
      <c r="B77" s="53" t="s">
        <v>8</v>
      </c>
      <c r="C77" s="26">
        <v>3800000</v>
      </c>
      <c r="D77" s="26">
        <v>89</v>
      </c>
      <c r="E77" s="26">
        <f t="shared" si="9"/>
        <v>3382000</v>
      </c>
      <c r="F77" s="26">
        <f t="shared" si="10"/>
        <v>3263630</v>
      </c>
      <c r="G77" s="26">
        <f t="shared" si="11"/>
        <v>3195093.77</v>
      </c>
      <c r="H77" s="54">
        <f t="shared" si="12"/>
        <v>3195093.77</v>
      </c>
    </row>
    <row r="78" spans="2:8" ht="13.5" thickBot="1">
      <c r="B78" s="23"/>
      <c r="C78" s="55"/>
      <c r="H78" s="56"/>
    </row>
    <row r="79" spans="2:8" ht="13.5" thickBot="1">
      <c r="B79" s="206" t="s">
        <v>22</v>
      </c>
      <c r="C79" s="207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8">
      <c r="B81" s="53" t="s">
        <v>5</v>
      </c>
      <c r="C81" s="26">
        <v>3950000</v>
      </c>
      <c r="D81" s="26">
        <v>85</v>
      </c>
      <c r="E81" s="26">
        <f>C81*(D81/100)</f>
        <v>3357500</v>
      </c>
      <c r="F81" s="26">
        <f>E81-(E81*0.035)</f>
        <v>3239987.5</v>
      </c>
      <c r="G81" s="26">
        <f>F81-(F81*0.021)</f>
        <v>3171947.7625000002</v>
      </c>
      <c r="H81" s="54">
        <f>G81</f>
        <v>3171947.7625000002</v>
      </c>
    </row>
    <row r="82" spans="2:8">
      <c r="B82" s="53" t="s">
        <v>6</v>
      </c>
      <c r="C82" s="26">
        <v>3950000</v>
      </c>
      <c r="D82" s="26">
        <v>87</v>
      </c>
      <c r="E82" s="26">
        <f t="shared" ref="E82:E84" si="13">C82*(D82/100)</f>
        <v>3436500</v>
      </c>
      <c r="F82" s="26">
        <f t="shared" ref="F82:F84" si="14">E82-(E82*0.035)</f>
        <v>3316222.5</v>
      </c>
      <c r="G82" s="26">
        <f t="shared" ref="G82:G84" si="15">F82-(F82*0.021)</f>
        <v>3246581.8275000001</v>
      </c>
      <c r="H82" s="54">
        <f t="shared" ref="H82:H84" si="16">G82</f>
        <v>3246581.8275000001</v>
      </c>
    </row>
    <row r="83" spans="2:8">
      <c r="B83" s="53" t="s">
        <v>7</v>
      </c>
      <c r="C83" s="26">
        <v>3950000</v>
      </c>
      <c r="D83" s="26">
        <v>83</v>
      </c>
      <c r="E83" s="26">
        <f t="shared" si="13"/>
        <v>3278500</v>
      </c>
      <c r="F83" s="26">
        <f t="shared" si="14"/>
        <v>3163752.5</v>
      </c>
      <c r="G83" s="26">
        <f t="shared" si="15"/>
        <v>3097313.6974999998</v>
      </c>
      <c r="H83" s="54">
        <f t="shared" si="16"/>
        <v>3097313.6974999998</v>
      </c>
    </row>
    <row r="84" spans="2:8">
      <c r="B84" s="53" t="s">
        <v>8</v>
      </c>
      <c r="C84" s="26">
        <v>3950000</v>
      </c>
      <c r="D84" s="26">
        <v>89</v>
      </c>
      <c r="E84" s="26">
        <f t="shared" si="13"/>
        <v>3515500</v>
      </c>
      <c r="F84" s="26">
        <f t="shared" si="14"/>
        <v>3392457.5</v>
      </c>
      <c r="G84" s="26">
        <f t="shared" si="15"/>
        <v>3321215.8925000001</v>
      </c>
      <c r="H84" s="54">
        <f t="shared" si="16"/>
        <v>3321215.8925000001</v>
      </c>
    </row>
    <row r="85" spans="2:8" ht="13.5" thickBot="1">
      <c r="B85" s="57"/>
      <c r="C85" s="58"/>
      <c r="D85" s="58"/>
      <c r="E85" s="58"/>
      <c r="F85" s="58"/>
      <c r="G85" s="58"/>
      <c r="H85" s="59"/>
    </row>
    <row r="86" spans="2:8" ht="13.5" thickBot="1">
      <c r="B86" s="206" t="s">
        <v>23</v>
      </c>
      <c r="C86" s="207"/>
      <c r="H86" s="56"/>
    </row>
    <row r="87" spans="2:8">
      <c r="B87" s="51" t="s">
        <v>26</v>
      </c>
      <c r="C87" s="51" t="s">
        <v>27</v>
      </c>
      <c r="D87" s="14" t="s">
        <v>28</v>
      </c>
      <c r="E87" s="14" t="s">
        <v>29</v>
      </c>
      <c r="F87" s="14" t="s">
        <v>30</v>
      </c>
      <c r="G87" s="14" t="s">
        <v>31</v>
      </c>
      <c r="H87" s="52" t="s">
        <v>32</v>
      </c>
    </row>
    <row r="88" spans="2:8">
      <c r="B88" s="53" t="s">
        <v>5</v>
      </c>
      <c r="C88" s="26">
        <v>3600000</v>
      </c>
      <c r="D88" s="26">
        <v>85</v>
      </c>
      <c r="E88" s="26">
        <f>C88*(D88/100)</f>
        <v>3060000</v>
      </c>
      <c r="F88" s="26">
        <f>E88-(E88*0.035)</f>
        <v>2952900</v>
      </c>
      <c r="G88" s="26">
        <f>F88-(F88*0.021)</f>
        <v>2890889.1</v>
      </c>
      <c r="H88" s="54">
        <f>G88</f>
        <v>2890889.1</v>
      </c>
    </row>
    <row r="89" spans="2:8">
      <c r="B89" s="53" t="s">
        <v>6</v>
      </c>
      <c r="C89" s="26">
        <v>3600000</v>
      </c>
      <c r="D89" s="26">
        <v>87</v>
      </c>
      <c r="E89" s="26">
        <f t="shared" ref="E89:E91" si="17">C89*(D89/100)</f>
        <v>3132000</v>
      </c>
      <c r="F89" s="26">
        <f t="shared" ref="F89:F91" si="18">E89-(E89*0.035)</f>
        <v>3022380</v>
      </c>
      <c r="G89" s="26">
        <f t="shared" ref="G89:G91" si="19">F89-(F89*0.021)</f>
        <v>2958910.02</v>
      </c>
      <c r="H89" s="54">
        <f t="shared" ref="H89:H91" si="20">G89</f>
        <v>2958910.02</v>
      </c>
    </row>
    <row r="90" spans="2:8">
      <c r="B90" s="53" t="s">
        <v>7</v>
      </c>
      <c r="C90" s="26">
        <v>3600000</v>
      </c>
      <c r="D90" s="26">
        <v>83</v>
      </c>
      <c r="E90" s="26">
        <f t="shared" si="17"/>
        <v>2988000</v>
      </c>
      <c r="F90" s="26">
        <f t="shared" si="18"/>
        <v>2883420</v>
      </c>
      <c r="G90" s="26">
        <f t="shared" si="19"/>
        <v>2822868.18</v>
      </c>
      <c r="H90" s="54">
        <f t="shared" si="20"/>
        <v>2822868.18</v>
      </c>
    </row>
    <row r="91" spans="2:8">
      <c r="B91" s="53" t="s">
        <v>8</v>
      </c>
      <c r="C91" s="26">
        <v>3600000</v>
      </c>
      <c r="D91" s="26">
        <v>89</v>
      </c>
      <c r="E91" s="26">
        <f t="shared" si="17"/>
        <v>3204000</v>
      </c>
      <c r="F91" s="26">
        <f t="shared" si="18"/>
        <v>3091860</v>
      </c>
      <c r="G91" s="26">
        <f t="shared" si="19"/>
        <v>3026930.94</v>
      </c>
      <c r="H91" s="54">
        <f t="shared" si="20"/>
        <v>3026930.94</v>
      </c>
    </row>
    <row r="92" spans="2:8">
      <c r="H92" s="56"/>
    </row>
    <row r="93" spans="2:8" ht="13.5" thickBot="1">
      <c r="H93" s="56"/>
    </row>
    <row r="94" spans="2:8" ht="13.5" thickBot="1">
      <c r="B94" s="206" t="s">
        <v>24</v>
      </c>
      <c r="C94" s="207"/>
      <c r="H94" s="56"/>
    </row>
    <row r="95" spans="2:8">
      <c r="B95" s="51" t="s">
        <v>26</v>
      </c>
      <c r="C95" s="51" t="s">
        <v>27</v>
      </c>
      <c r="D95" s="14" t="s">
        <v>28</v>
      </c>
      <c r="E95" s="14" t="s">
        <v>29</v>
      </c>
      <c r="F95" s="14" t="s">
        <v>30</v>
      </c>
      <c r="G95" s="14" t="s">
        <v>31</v>
      </c>
      <c r="H95" s="52" t="s">
        <v>32</v>
      </c>
    </row>
    <row r="96" spans="2:8">
      <c r="B96" s="53" t="s">
        <v>5</v>
      </c>
      <c r="C96" s="26">
        <v>3250000</v>
      </c>
      <c r="D96" s="26">
        <v>85</v>
      </c>
      <c r="E96" s="26">
        <f>C96*(D96/100)</f>
        <v>2762500</v>
      </c>
      <c r="F96" s="26">
        <f>E96-(E96*0.035)</f>
        <v>2665812.5</v>
      </c>
      <c r="G96" s="26">
        <f>F96-(F96*0.021)</f>
        <v>2609830.4375</v>
      </c>
      <c r="H96" s="54">
        <f>G96</f>
        <v>2609830.4375</v>
      </c>
    </row>
    <row r="97" spans="2:18">
      <c r="B97" s="53" t="s">
        <v>6</v>
      </c>
      <c r="C97" s="26">
        <v>3250000</v>
      </c>
      <c r="D97" s="26">
        <v>87</v>
      </c>
      <c r="E97" s="26">
        <f t="shared" ref="E97:E99" si="21">C97*(D97/100)</f>
        <v>2827500</v>
      </c>
      <c r="F97" s="26">
        <f t="shared" ref="F97:F99" si="22">E97-(E97*0.035)</f>
        <v>2728537.5</v>
      </c>
      <c r="G97" s="26">
        <f t="shared" ref="G97:G99" si="23">F97-(F97*0.021)</f>
        <v>2671238.2124999999</v>
      </c>
      <c r="H97" s="54">
        <f t="shared" ref="H97:H99" si="24">G97</f>
        <v>2671238.2124999999</v>
      </c>
    </row>
    <row r="98" spans="2:18">
      <c r="B98" s="53" t="s">
        <v>7</v>
      </c>
      <c r="C98" s="26">
        <v>3250000</v>
      </c>
      <c r="D98" s="26">
        <v>83</v>
      </c>
      <c r="E98" s="26">
        <f t="shared" si="21"/>
        <v>2697500</v>
      </c>
      <c r="F98" s="26">
        <f t="shared" si="22"/>
        <v>2603087.5</v>
      </c>
      <c r="G98" s="26">
        <f t="shared" si="23"/>
        <v>2548422.6625000001</v>
      </c>
      <c r="H98" s="54">
        <f t="shared" si="24"/>
        <v>2548422.6625000001</v>
      </c>
    </row>
    <row r="99" spans="2:18">
      <c r="B99" s="53" t="s">
        <v>8</v>
      </c>
      <c r="C99" s="26">
        <v>3250000</v>
      </c>
      <c r="D99" s="26">
        <v>89</v>
      </c>
      <c r="E99" s="26">
        <f t="shared" si="21"/>
        <v>2892500</v>
      </c>
      <c r="F99" s="26">
        <f t="shared" si="22"/>
        <v>2791262.5</v>
      </c>
      <c r="G99" s="26">
        <f t="shared" si="23"/>
        <v>2732645.9874999998</v>
      </c>
      <c r="H99" s="54">
        <f t="shared" si="24"/>
        <v>2732645.9874999998</v>
      </c>
    </row>
    <row r="100" spans="2:18">
      <c r="H100" s="56"/>
    </row>
    <row r="101" spans="2:18" ht="13.5" thickBot="1">
      <c r="H101" s="56"/>
    </row>
    <row r="102" spans="2:18" ht="13.5" thickBot="1">
      <c r="B102" s="206" t="s">
        <v>25</v>
      </c>
      <c r="C102" s="207"/>
      <c r="H102" s="56"/>
    </row>
    <row r="103" spans="2:18">
      <c r="B103" s="51" t="s">
        <v>26</v>
      </c>
      <c r="C103" s="51" t="s">
        <v>27</v>
      </c>
      <c r="D103" s="14" t="s">
        <v>28</v>
      </c>
      <c r="E103" s="14" t="s">
        <v>29</v>
      </c>
      <c r="F103" s="14" t="s">
        <v>30</v>
      </c>
      <c r="G103" s="14" t="s">
        <v>31</v>
      </c>
      <c r="H103" s="52" t="s">
        <v>32</v>
      </c>
    </row>
    <row r="104" spans="2:18">
      <c r="B104" s="53" t="s">
        <v>5</v>
      </c>
      <c r="C104" s="26">
        <v>3450000</v>
      </c>
      <c r="D104" s="26">
        <v>85</v>
      </c>
      <c r="E104" s="26">
        <f>C104*(D104/100)</f>
        <v>2932500</v>
      </c>
      <c r="F104" s="26">
        <f>E104-(E104*0.035)</f>
        <v>2829862.5</v>
      </c>
      <c r="G104" s="26">
        <f>F104-(F104*0.021)</f>
        <v>2770435.3875000002</v>
      </c>
      <c r="H104" s="54">
        <f>G104</f>
        <v>2770435.3875000002</v>
      </c>
    </row>
    <row r="105" spans="2:18">
      <c r="B105" s="53" t="s">
        <v>6</v>
      </c>
      <c r="C105" s="26">
        <v>3450000</v>
      </c>
      <c r="D105" s="26">
        <v>87</v>
      </c>
      <c r="E105" s="26">
        <f t="shared" ref="E105:E107" si="25">C105*(D105/100)</f>
        <v>3001500</v>
      </c>
      <c r="F105" s="26">
        <f t="shared" ref="F105:F107" si="26">E105-(E105*0.035)</f>
        <v>2896447.5</v>
      </c>
      <c r="G105" s="26">
        <f t="shared" ref="G105:G107" si="27">F105-(F105*0.021)</f>
        <v>2835622.1025</v>
      </c>
      <c r="H105" s="54">
        <f t="shared" ref="H105:H107" si="28">G105</f>
        <v>2835622.1025</v>
      </c>
    </row>
    <row r="106" spans="2:18">
      <c r="B106" s="53" t="s">
        <v>7</v>
      </c>
      <c r="C106" s="26">
        <v>3450000</v>
      </c>
      <c r="D106" s="26">
        <v>83</v>
      </c>
      <c r="E106" s="26">
        <f t="shared" si="25"/>
        <v>2863500</v>
      </c>
      <c r="F106" s="26">
        <f t="shared" si="26"/>
        <v>2763277.5</v>
      </c>
      <c r="G106" s="26">
        <f t="shared" si="27"/>
        <v>2705248.6724999999</v>
      </c>
      <c r="H106" s="54">
        <f t="shared" si="28"/>
        <v>2705248.6724999999</v>
      </c>
    </row>
    <row r="107" spans="2:18">
      <c r="B107" s="53" t="s">
        <v>8</v>
      </c>
      <c r="C107" s="26">
        <v>3450000</v>
      </c>
      <c r="D107" s="26">
        <v>89</v>
      </c>
      <c r="E107" s="26">
        <f t="shared" si="25"/>
        <v>3070500</v>
      </c>
      <c r="F107" s="26">
        <f t="shared" si="26"/>
        <v>2963032.5</v>
      </c>
      <c r="G107" s="26">
        <f t="shared" si="27"/>
        <v>2900808.8174999999</v>
      </c>
      <c r="H107" s="54">
        <f t="shared" si="28"/>
        <v>2900808.8174999999</v>
      </c>
    </row>
    <row r="109" spans="2:18" ht="13.5" thickBot="1"/>
    <row r="110" spans="2:18" ht="13.5" thickBot="1">
      <c r="B110" s="204" t="s">
        <v>5</v>
      </c>
      <c r="C110" s="205"/>
      <c r="D110" s="203" t="s">
        <v>9</v>
      </c>
      <c r="E110" s="203"/>
      <c r="F110" s="203"/>
      <c r="G110" s="203" t="s">
        <v>10</v>
      </c>
      <c r="H110" s="203"/>
      <c r="I110" s="203"/>
      <c r="J110" s="199" t="s">
        <v>11</v>
      </c>
      <c r="K110" s="200"/>
      <c r="L110" s="201"/>
      <c r="M110" s="199" t="s">
        <v>12</v>
      </c>
      <c r="N110" s="200"/>
      <c r="O110" s="201"/>
      <c r="P110" s="199" t="s">
        <v>13</v>
      </c>
      <c r="Q110" s="200"/>
      <c r="R110" s="201"/>
    </row>
    <row r="111" spans="2:18" ht="13.5" thickBot="1">
      <c r="B111" s="60" t="s">
        <v>26</v>
      </c>
      <c r="C111" s="61"/>
      <c r="D111" s="62" t="s">
        <v>35</v>
      </c>
      <c r="E111" s="63" t="s">
        <v>33</v>
      </c>
      <c r="F111" s="64" t="s">
        <v>34</v>
      </c>
      <c r="G111" s="63" t="s">
        <v>35</v>
      </c>
      <c r="H111" s="63" t="s">
        <v>33</v>
      </c>
      <c r="I111" s="64" t="s">
        <v>34</v>
      </c>
      <c r="J111" s="63" t="s">
        <v>35</v>
      </c>
      <c r="K111" s="63" t="s">
        <v>33</v>
      </c>
      <c r="L111" s="64" t="s">
        <v>34</v>
      </c>
      <c r="M111" s="63" t="s">
        <v>35</v>
      </c>
      <c r="N111" s="63" t="s">
        <v>33</v>
      </c>
      <c r="O111" s="64" t="s">
        <v>34</v>
      </c>
      <c r="P111" s="63" t="s">
        <v>35</v>
      </c>
      <c r="Q111" s="63" t="s">
        <v>33</v>
      </c>
      <c r="R111" s="64" t="s">
        <v>34</v>
      </c>
    </row>
    <row r="112" spans="2:18">
      <c r="B112" s="65" t="s">
        <v>21</v>
      </c>
      <c r="C112" s="66"/>
      <c r="D112" s="19">
        <v>2</v>
      </c>
      <c r="E112" s="14">
        <v>1</v>
      </c>
      <c r="F112" s="26">
        <f>$H$74*D112*E112</f>
        <v>6102988.0999999996</v>
      </c>
      <c r="G112" s="14">
        <v>2</v>
      </c>
      <c r="H112" s="14">
        <v>1</v>
      </c>
      <c r="I112" s="26">
        <f>$H$74*G112*H112</f>
        <v>6102988.0999999996</v>
      </c>
      <c r="J112" s="14">
        <v>2</v>
      </c>
      <c r="K112" s="14">
        <v>1</v>
      </c>
      <c r="L112" s="26">
        <f>$H$74*J112*K112</f>
        <v>6102988.0999999996</v>
      </c>
      <c r="M112" s="14">
        <v>2</v>
      </c>
      <c r="N112" s="14">
        <v>1</v>
      </c>
      <c r="O112" s="26">
        <f>$H$74*M112*N112</f>
        <v>6102988.0999999996</v>
      </c>
      <c r="P112" s="14">
        <v>2</v>
      </c>
      <c r="Q112" s="14">
        <v>1</v>
      </c>
      <c r="R112" s="26">
        <f>$H$74*P112*Q112</f>
        <v>6102988.0999999996</v>
      </c>
    </row>
    <row r="113" spans="2:18">
      <c r="B113" s="67" t="s">
        <v>22</v>
      </c>
      <c r="C113" s="68"/>
      <c r="D113" s="19">
        <v>2</v>
      </c>
      <c r="E113" s="14">
        <v>1</v>
      </c>
      <c r="F113" s="26">
        <f>$H$81*D113*E113</f>
        <v>6343895.5250000004</v>
      </c>
      <c r="G113" s="14">
        <v>2</v>
      </c>
      <c r="H113" s="14">
        <v>1</v>
      </c>
      <c r="I113" s="26">
        <f>$H$81*G113*H113</f>
        <v>6343895.5250000004</v>
      </c>
      <c r="J113" s="14">
        <v>2</v>
      </c>
      <c r="K113" s="14">
        <v>1</v>
      </c>
      <c r="L113" s="26">
        <f>$H$81*J113*K113</f>
        <v>6343895.5250000004</v>
      </c>
      <c r="M113" s="14">
        <v>2</v>
      </c>
      <c r="N113" s="14">
        <v>1</v>
      </c>
      <c r="O113" s="26">
        <f>$H$81*M113*N113</f>
        <v>6343895.5250000004</v>
      </c>
      <c r="P113" s="14">
        <v>2</v>
      </c>
      <c r="Q113" s="14">
        <v>1</v>
      </c>
      <c r="R113" s="26">
        <f>$H$81*P113*Q113</f>
        <v>6343895.5250000004</v>
      </c>
    </row>
    <row r="114" spans="2:18">
      <c r="B114" s="67" t="s">
        <v>23</v>
      </c>
      <c r="C114" s="68"/>
      <c r="D114" s="19">
        <v>2</v>
      </c>
      <c r="E114" s="14">
        <v>1</v>
      </c>
      <c r="F114" s="26">
        <f>$H$88*D114*E114</f>
        <v>5781778.2000000002</v>
      </c>
      <c r="G114" s="14">
        <v>2</v>
      </c>
      <c r="H114" s="14">
        <v>1</v>
      </c>
      <c r="I114" s="26">
        <f>$H$88*G114*H114</f>
        <v>5781778.2000000002</v>
      </c>
      <c r="J114" s="14">
        <v>2</v>
      </c>
      <c r="K114" s="14">
        <v>1</v>
      </c>
      <c r="L114" s="26">
        <f>$H$88*J114*K114</f>
        <v>5781778.2000000002</v>
      </c>
      <c r="M114" s="14">
        <v>2</v>
      </c>
      <c r="N114" s="14">
        <v>1</v>
      </c>
      <c r="O114" s="26">
        <f>$H$88*M114*N114</f>
        <v>5781778.2000000002</v>
      </c>
      <c r="P114" s="14">
        <v>2</v>
      </c>
      <c r="Q114" s="14">
        <v>1</v>
      </c>
      <c r="R114" s="26">
        <f>$H$88*P114*Q114</f>
        <v>5781778.2000000002</v>
      </c>
    </row>
    <row r="115" spans="2:18">
      <c r="B115" s="67" t="s">
        <v>24</v>
      </c>
      <c r="C115" s="68"/>
      <c r="D115" s="19">
        <v>2</v>
      </c>
      <c r="E115" s="14">
        <v>1</v>
      </c>
      <c r="F115" s="26">
        <f>$H$96*D115*E115</f>
        <v>5219660.875</v>
      </c>
      <c r="G115" s="14">
        <v>2</v>
      </c>
      <c r="H115" s="14">
        <v>1</v>
      </c>
      <c r="I115" s="26">
        <f>$H$96*G115*H115</f>
        <v>5219660.875</v>
      </c>
      <c r="J115" s="14">
        <v>2</v>
      </c>
      <c r="K115" s="14">
        <v>1</v>
      </c>
      <c r="L115" s="26">
        <f>$H$96*J115*K115</f>
        <v>5219660.875</v>
      </c>
      <c r="M115" s="14">
        <v>2</v>
      </c>
      <c r="N115" s="14">
        <v>1</v>
      </c>
      <c r="O115" s="26">
        <f>$H$96*M115*N115</f>
        <v>5219660.875</v>
      </c>
      <c r="P115" s="14">
        <v>2</v>
      </c>
      <c r="Q115" s="14">
        <v>1</v>
      </c>
      <c r="R115" s="26">
        <f>$H$96*P115*Q115</f>
        <v>5219660.875</v>
      </c>
    </row>
    <row r="116" spans="2:18" ht="13.5" thickBot="1">
      <c r="B116" s="67" t="s">
        <v>25</v>
      </c>
      <c r="C116" s="68"/>
      <c r="D116" s="19">
        <v>2</v>
      </c>
      <c r="E116" s="69">
        <v>1</v>
      </c>
      <c r="F116" s="70">
        <f>$H$104*D116*E116</f>
        <v>5540870.7750000004</v>
      </c>
      <c r="G116" s="69">
        <v>2</v>
      </c>
      <c r="H116" s="69">
        <v>1</v>
      </c>
      <c r="I116" s="70">
        <f>$H$104*G116*H116</f>
        <v>5540870.7750000004</v>
      </c>
      <c r="J116" s="69">
        <v>2</v>
      </c>
      <c r="K116" s="69">
        <v>1</v>
      </c>
      <c r="L116" s="70">
        <f>$H$104*J116*K116</f>
        <v>5540870.7750000004</v>
      </c>
      <c r="M116" s="69">
        <v>2</v>
      </c>
      <c r="N116" s="69">
        <v>1</v>
      </c>
      <c r="O116" s="70">
        <f>$H$104*M116*N116</f>
        <v>5540870.7750000004</v>
      </c>
      <c r="P116" s="69">
        <v>2</v>
      </c>
      <c r="Q116" s="69">
        <v>1</v>
      </c>
      <c r="R116" s="70">
        <f>$H$104*P116*Q116</f>
        <v>5540870.7750000004</v>
      </c>
    </row>
    <row r="117" spans="2:18" ht="13.5" thickBot="1">
      <c r="B117" s="60" t="s">
        <v>69</v>
      </c>
      <c r="C117" s="71"/>
      <c r="D117" s="71"/>
      <c r="E117" s="71"/>
      <c r="F117" s="72">
        <f>MIN(F112:F116)</f>
        <v>5219660.875</v>
      </c>
      <c r="G117" s="72"/>
      <c r="H117" s="72"/>
      <c r="I117" s="72">
        <f>MIN(I112:I116)</f>
        <v>5219660.875</v>
      </c>
      <c r="J117" s="72"/>
      <c r="K117" s="72"/>
      <c r="L117" s="72">
        <f>MIN(L112:L116)</f>
        <v>5219660.875</v>
      </c>
      <c r="M117" s="72"/>
      <c r="N117" s="72"/>
      <c r="O117" s="72">
        <f>MIN(O112:O116)</f>
        <v>5219660.875</v>
      </c>
      <c r="P117" s="72"/>
      <c r="Q117" s="72"/>
      <c r="R117" s="73">
        <f>MIN(R112:R116)</f>
        <v>5219660.875</v>
      </c>
    </row>
    <row r="118" spans="2:18" ht="13.5" thickBot="1"/>
    <row r="119" spans="2:18" ht="13.5" thickBot="1">
      <c r="B119" s="204" t="s">
        <v>6</v>
      </c>
      <c r="C119" s="205"/>
      <c r="D119" s="203" t="s">
        <v>9</v>
      </c>
      <c r="E119" s="203"/>
      <c r="F119" s="203"/>
      <c r="G119" s="203" t="s">
        <v>10</v>
      </c>
      <c r="H119" s="203"/>
      <c r="I119" s="203"/>
      <c r="J119" s="199" t="s">
        <v>11</v>
      </c>
      <c r="K119" s="200"/>
      <c r="L119" s="201"/>
      <c r="M119" s="199" t="s">
        <v>12</v>
      </c>
      <c r="N119" s="200"/>
      <c r="O119" s="201"/>
      <c r="P119" s="199" t="s">
        <v>13</v>
      </c>
      <c r="Q119" s="200"/>
      <c r="R119" s="201"/>
    </row>
    <row r="120" spans="2:18" ht="13.5" thickBot="1">
      <c r="B120" s="60" t="s">
        <v>26</v>
      </c>
      <c r="C120" s="61"/>
      <c r="D120" s="62" t="s">
        <v>35</v>
      </c>
      <c r="E120" s="63" t="s">
        <v>33</v>
      </c>
      <c r="F120" s="64" t="s">
        <v>34</v>
      </c>
      <c r="G120" s="63" t="s">
        <v>35</v>
      </c>
      <c r="H120" s="63" t="s">
        <v>33</v>
      </c>
      <c r="I120" s="64" t="s">
        <v>34</v>
      </c>
      <c r="J120" s="63" t="s">
        <v>35</v>
      </c>
      <c r="K120" s="63" t="s">
        <v>33</v>
      </c>
      <c r="L120" s="64" t="s">
        <v>34</v>
      </c>
      <c r="M120" s="63" t="s">
        <v>35</v>
      </c>
      <c r="N120" s="63" t="s">
        <v>33</v>
      </c>
      <c r="O120" s="64" t="s">
        <v>34</v>
      </c>
      <c r="P120" s="63" t="s">
        <v>35</v>
      </c>
      <c r="Q120" s="63" t="s">
        <v>33</v>
      </c>
      <c r="R120" s="64" t="s">
        <v>34</v>
      </c>
    </row>
    <row r="121" spans="2:18">
      <c r="B121" s="65" t="s">
        <v>21</v>
      </c>
      <c r="C121" s="66"/>
      <c r="D121" s="19">
        <v>2</v>
      </c>
      <c r="E121" s="14">
        <v>1</v>
      </c>
      <c r="F121" s="26">
        <f>$H$75*D121*E121</f>
        <v>6246587.8200000003</v>
      </c>
      <c r="G121" s="19">
        <v>2</v>
      </c>
      <c r="H121" s="14">
        <v>1</v>
      </c>
      <c r="I121" s="26">
        <f>$H$75*G121*H121</f>
        <v>6246587.8200000003</v>
      </c>
      <c r="J121" s="19">
        <v>2</v>
      </c>
      <c r="K121" s="14">
        <v>1</v>
      </c>
      <c r="L121" s="26">
        <f>$H$75*J121*K121</f>
        <v>6246587.8200000003</v>
      </c>
      <c r="M121" s="19">
        <v>2</v>
      </c>
      <c r="N121" s="14">
        <v>1</v>
      </c>
      <c r="O121" s="26">
        <f>$H$75*M121*N121</f>
        <v>6246587.8200000003</v>
      </c>
      <c r="P121" s="19">
        <v>2</v>
      </c>
      <c r="Q121" s="14">
        <v>1</v>
      </c>
      <c r="R121" s="26">
        <f>$H$75*P121*Q121</f>
        <v>6246587.8200000003</v>
      </c>
    </row>
    <row r="122" spans="2:18">
      <c r="B122" s="67" t="s">
        <v>22</v>
      </c>
      <c r="C122" s="68"/>
      <c r="D122" s="19">
        <v>2</v>
      </c>
      <c r="E122" s="14">
        <v>1</v>
      </c>
      <c r="F122" s="26">
        <f>$H$82*D122*E122</f>
        <v>6493163.6550000003</v>
      </c>
      <c r="G122" s="19">
        <v>2</v>
      </c>
      <c r="H122" s="14">
        <v>1</v>
      </c>
      <c r="I122" s="26">
        <f>$H$82*G122*H122</f>
        <v>6493163.6550000003</v>
      </c>
      <c r="J122" s="19">
        <v>2</v>
      </c>
      <c r="K122" s="14">
        <v>1</v>
      </c>
      <c r="L122" s="26">
        <f>$H$82*J122*K122</f>
        <v>6493163.6550000003</v>
      </c>
      <c r="M122" s="19">
        <v>2</v>
      </c>
      <c r="N122" s="14">
        <v>1</v>
      </c>
      <c r="O122" s="26">
        <f>$H$82*M122*N122</f>
        <v>6493163.6550000003</v>
      </c>
      <c r="P122" s="19">
        <v>2</v>
      </c>
      <c r="Q122" s="14">
        <v>1</v>
      </c>
      <c r="R122" s="26">
        <f>$H$82*P122*Q122</f>
        <v>6493163.6550000003</v>
      </c>
    </row>
    <row r="123" spans="2:18">
      <c r="B123" s="67" t="s">
        <v>23</v>
      </c>
      <c r="C123" s="68"/>
      <c r="D123" s="19">
        <v>2</v>
      </c>
      <c r="E123" s="14">
        <v>1</v>
      </c>
      <c r="F123" s="26">
        <f>$H$89*D123*E123</f>
        <v>5917820.04</v>
      </c>
      <c r="G123" s="19">
        <v>2</v>
      </c>
      <c r="H123" s="14">
        <v>1</v>
      </c>
      <c r="I123" s="26">
        <f>$H$89*G123*H123</f>
        <v>5917820.04</v>
      </c>
      <c r="J123" s="19">
        <v>2</v>
      </c>
      <c r="K123" s="14">
        <v>1</v>
      </c>
      <c r="L123" s="26">
        <f>$H$89*J123*K123</f>
        <v>5917820.04</v>
      </c>
      <c r="M123" s="19">
        <v>2</v>
      </c>
      <c r="N123" s="14">
        <v>1</v>
      </c>
      <c r="O123" s="26">
        <f>$H$89*M123*N123</f>
        <v>5917820.04</v>
      </c>
      <c r="P123" s="19">
        <v>2</v>
      </c>
      <c r="Q123" s="14">
        <v>1</v>
      </c>
      <c r="R123" s="26">
        <f>$H$89*P123*Q123</f>
        <v>5917820.04</v>
      </c>
    </row>
    <row r="124" spans="2:18">
      <c r="B124" s="67" t="s">
        <v>24</v>
      </c>
      <c r="C124" s="68"/>
      <c r="D124" s="19">
        <v>2</v>
      </c>
      <c r="E124" s="14">
        <v>1</v>
      </c>
      <c r="F124" s="26">
        <f>$H$97*D124*E124</f>
        <v>5342476.4249999998</v>
      </c>
      <c r="G124" s="19">
        <v>2</v>
      </c>
      <c r="H124" s="14">
        <v>1</v>
      </c>
      <c r="I124" s="26">
        <f>$H$97*G124*H124</f>
        <v>5342476.4249999998</v>
      </c>
      <c r="J124" s="19">
        <v>2</v>
      </c>
      <c r="K124" s="14">
        <v>1</v>
      </c>
      <c r="L124" s="26">
        <f>$H$97*J124*K124</f>
        <v>5342476.4249999998</v>
      </c>
      <c r="M124" s="19">
        <v>2</v>
      </c>
      <c r="N124" s="14">
        <v>1</v>
      </c>
      <c r="O124" s="26">
        <f>$H$97*M124*N124</f>
        <v>5342476.4249999998</v>
      </c>
      <c r="P124" s="19">
        <v>2</v>
      </c>
      <c r="Q124" s="14">
        <v>1</v>
      </c>
      <c r="R124" s="26">
        <f>$H$97*P124*Q124</f>
        <v>5342476.4249999998</v>
      </c>
    </row>
    <row r="125" spans="2:18" ht="13.5" thickBot="1">
      <c r="B125" s="67" t="s">
        <v>25</v>
      </c>
      <c r="C125" s="68"/>
      <c r="D125" s="16">
        <v>2</v>
      </c>
      <c r="E125" s="69">
        <v>1</v>
      </c>
      <c r="F125" s="70">
        <f>$H$105*D125*E125</f>
        <v>5671244.2050000001</v>
      </c>
      <c r="G125" s="16">
        <v>2</v>
      </c>
      <c r="H125" s="69">
        <v>1</v>
      </c>
      <c r="I125" s="70">
        <f>$H$105*G125*H125</f>
        <v>5671244.2050000001</v>
      </c>
      <c r="J125" s="16">
        <v>2</v>
      </c>
      <c r="K125" s="69">
        <v>1</v>
      </c>
      <c r="L125" s="70">
        <f>$H$105*J125*K125</f>
        <v>5671244.2050000001</v>
      </c>
      <c r="M125" s="16">
        <v>2</v>
      </c>
      <c r="N125" s="69">
        <v>1</v>
      </c>
      <c r="O125" s="70">
        <f>$H$105*M125*N125</f>
        <v>5671244.2050000001</v>
      </c>
      <c r="P125" s="16">
        <v>2</v>
      </c>
      <c r="Q125" s="69">
        <v>1</v>
      </c>
      <c r="R125" s="70">
        <f>$H$105*P125*Q125</f>
        <v>5671244.2050000001</v>
      </c>
    </row>
    <row r="126" spans="2:18" ht="13.5" thickBot="1">
      <c r="B126" s="60" t="s">
        <v>69</v>
      </c>
      <c r="C126" s="71"/>
      <c r="D126" s="71"/>
      <c r="E126" s="71"/>
      <c r="F126" s="72">
        <f>MIN(F121:F125)</f>
        <v>5342476.4249999998</v>
      </c>
      <c r="G126" s="72"/>
      <c r="H126" s="72"/>
      <c r="I126" s="72">
        <f>MIN(I121:I125)</f>
        <v>5342476.4249999998</v>
      </c>
      <c r="J126" s="72"/>
      <c r="K126" s="72"/>
      <c r="L126" s="72">
        <f>MIN(L121:L125)</f>
        <v>5342476.4249999998</v>
      </c>
      <c r="M126" s="72"/>
      <c r="N126" s="72"/>
      <c r="O126" s="72">
        <f>MIN(O121:O125)</f>
        <v>5342476.4249999998</v>
      </c>
      <c r="P126" s="72"/>
      <c r="Q126" s="72"/>
      <c r="R126" s="73">
        <f>MIN(R121:R125)</f>
        <v>5342476.4249999998</v>
      </c>
    </row>
    <row r="127" spans="2:18" ht="13.5" thickBot="1"/>
    <row r="128" spans="2:18" ht="13.5" thickBot="1">
      <c r="B128" s="204" t="s">
        <v>7</v>
      </c>
      <c r="C128" s="205"/>
      <c r="D128" s="203" t="s">
        <v>9</v>
      </c>
      <c r="E128" s="203"/>
      <c r="F128" s="203"/>
      <c r="G128" s="203" t="s">
        <v>10</v>
      </c>
      <c r="H128" s="203"/>
      <c r="I128" s="203"/>
      <c r="J128" s="199" t="s">
        <v>11</v>
      </c>
      <c r="K128" s="200"/>
      <c r="L128" s="201"/>
      <c r="M128" s="199" t="s">
        <v>12</v>
      </c>
      <c r="N128" s="200"/>
      <c r="O128" s="201"/>
      <c r="P128" s="199" t="s">
        <v>13</v>
      </c>
      <c r="Q128" s="200"/>
      <c r="R128" s="201"/>
    </row>
    <row r="129" spans="1:18" ht="13.5" thickBot="1">
      <c r="B129" s="60" t="s">
        <v>26</v>
      </c>
      <c r="C129" s="61"/>
      <c r="D129" s="62" t="s">
        <v>35</v>
      </c>
      <c r="E129" s="63" t="s">
        <v>33</v>
      </c>
      <c r="F129" s="64" t="s">
        <v>34</v>
      </c>
      <c r="G129" s="63" t="s">
        <v>35</v>
      </c>
      <c r="H129" s="63" t="s">
        <v>33</v>
      </c>
      <c r="I129" s="64" t="s">
        <v>34</v>
      </c>
      <c r="J129" s="63" t="s">
        <v>35</v>
      </c>
      <c r="K129" s="63" t="s">
        <v>33</v>
      </c>
      <c r="L129" s="64" t="s">
        <v>34</v>
      </c>
      <c r="M129" s="63" t="s">
        <v>35</v>
      </c>
      <c r="N129" s="63" t="s">
        <v>33</v>
      </c>
      <c r="O129" s="64" t="s">
        <v>34</v>
      </c>
      <c r="P129" s="63" t="s">
        <v>35</v>
      </c>
      <c r="Q129" s="63" t="s">
        <v>33</v>
      </c>
      <c r="R129" s="64" t="s">
        <v>34</v>
      </c>
    </row>
    <row r="130" spans="1:18">
      <c r="B130" s="65" t="s">
        <v>21</v>
      </c>
      <c r="C130" s="66"/>
      <c r="D130" s="19">
        <v>2</v>
      </c>
      <c r="E130" s="14">
        <v>1</v>
      </c>
      <c r="F130" s="26">
        <f>$H$76*D130*E130</f>
        <v>5959388.3799999999</v>
      </c>
      <c r="G130" s="19">
        <v>2</v>
      </c>
      <c r="H130" s="14">
        <f>E130+0</f>
        <v>1</v>
      </c>
      <c r="I130" s="26">
        <f>$H$76*G130*H130</f>
        <v>5959388.3799999999</v>
      </c>
      <c r="J130" s="19">
        <v>2</v>
      </c>
      <c r="K130" s="14">
        <v>1</v>
      </c>
      <c r="L130" s="26">
        <f>$H$76*J130*K130</f>
        <v>5959388.3799999999</v>
      </c>
      <c r="M130" s="19">
        <v>2</v>
      </c>
      <c r="N130" s="14">
        <v>2</v>
      </c>
      <c r="O130" s="26">
        <f>$H$76*M130*N130</f>
        <v>11918776.76</v>
      </c>
      <c r="P130" s="19">
        <v>2</v>
      </c>
      <c r="Q130" s="14">
        <v>2</v>
      </c>
      <c r="R130" s="26">
        <f>$H$76*P130*Q130</f>
        <v>11918776.76</v>
      </c>
    </row>
    <row r="131" spans="1:18">
      <c r="B131" s="67" t="s">
        <v>22</v>
      </c>
      <c r="C131" s="68"/>
      <c r="D131" s="19">
        <v>2</v>
      </c>
      <c r="E131" s="14">
        <v>1</v>
      </c>
      <c r="F131" s="26">
        <f>$H$83*D131*E131</f>
        <v>6194627.3949999996</v>
      </c>
      <c r="G131" s="19">
        <v>2</v>
      </c>
      <c r="H131" s="14">
        <f t="shared" ref="H131:H133" si="29">E131+0</f>
        <v>1</v>
      </c>
      <c r="I131" s="26">
        <f>$H$83*G131*H131</f>
        <v>6194627.3949999996</v>
      </c>
      <c r="J131" s="19">
        <v>2</v>
      </c>
      <c r="K131" s="14">
        <v>1</v>
      </c>
      <c r="L131" s="26">
        <f>$H$83*J131*K131</f>
        <v>6194627.3949999996</v>
      </c>
      <c r="M131" s="19">
        <v>2</v>
      </c>
      <c r="N131" s="14">
        <v>1</v>
      </c>
      <c r="O131" s="26">
        <f>$H$83*M131*N131</f>
        <v>6194627.3949999996</v>
      </c>
      <c r="P131" s="19">
        <v>2</v>
      </c>
      <c r="Q131" s="14">
        <v>2</v>
      </c>
      <c r="R131" s="26">
        <f>$H$83*P131*Q131</f>
        <v>12389254.789999999</v>
      </c>
    </row>
    <row r="132" spans="1:18">
      <c r="B132" s="67" t="s">
        <v>23</v>
      </c>
      <c r="C132" s="68"/>
      <c r="D132" s="19">
        <v>2</v>
      </c>
      <c r="E132" s="14">
        <v>1</v>
      </c>
      <c r="F132" s="26">
        <f>$H$90*D132*E132</f>
        <v>5645736.3600000003</v>
      </c>
      <c r="G132" s="19">
        <v>2</v>
      </c>
      <c r="H132" s="14">
        <f t="shared" si="29"/>
        <v>1</v>
      </c>
      <c r="I132" s="26">
        <f>$H$90*G132*H132</f>
        <v>5645736.3600000003</v>
      </c>
      <c r="J132" s="19">
        <v>2</v>
      </c>
      <c r="K132" s="14">
        <v>2</v>
      </c>
      <c r="L132" s="26">
        <f>$H$90*J132*K132</f>
        <v>11291472.720000001</v>
      </c>
      <c r="M132" s="19">
        <v>2</v>
      </c>
      <c r="N132" s="14">
        <v>2</v>
      </c>
      <c r="O132" s="26">
        <f>$H$90*M132*N132</f>
        <v>11291472.720000001</v>
      </c>
      <c r="P132" s="19">
        <v>2</v>
      </c>
      <c r="Q132" s="14">
        <v>2</v>
      </c>
      <c r="R132" s="26">
        <f>$H$90*P132*Q132</f>
        <v>11291472.720000001</v>
      </c>
    </row>
    <row r="133" spans="1:18">
      <c r="B133" s="67" t="s">
        <v>24</v>
      </c>
      <c r="C133" s="68"/>
      <c r="D133" s="19">
        <v>2</v>
      </c>
      <c r="E133" s="14">
        <v>2</v>
      </c>
      <c r="F133" s="26">
        <f>$H$98*D133*E133</f>
        <v>10193690.65</v>
      </c>
      <c r="G133" s="19">
        <v>2</v>
      </c>
      <c r="H133" s="14">
        <f t="shared" si="29"/>
        <v>2</v>
      </c>
      <c r="I133" s="26">
        <f>$H$98*G133*H133</f>
        <v>10193690.65</v>
      </c>
      <c r="J133" s="19">
        <v>2</v>
      </c>
      <c r="K133" s="14">
        <v>2</v>
      </c>
      <c r="L133" s="26">
        <f>$H$98*J133*K133</f>
        <v>10193690.65</v>
      </c>
      <c r="M133" s="19">
        <v>2</v>
      </c>
      <c r="N133" s="14">
        <v>2</v>
      </c>
      <c r="O133" s="26">
        <f>$H$98*M133*N133</f>
        <v>10193690.65</v>
      </c>
      <c r="P133" s="19">
        <v>2</v>
      </c>
      <c r="Q133" s="14">
        <v>2</v>
      </c>
      <c r="R133" s="26">
        <f>$H$98*P133*Q133</f>
        <v>10193690.65</v>
      </c>
    </row>
    <row r="134" spans="1:18" ht="13.5" thickBot="1">
      <c r="B134" s="67" t="s">
        <v>25</v>
      </c>
      <c r="C134" s="68"/>
      <c r="D134" s="16">
        <v>2</v>
      </c>
      <c r="E134" s="69">
        <v>1</v>
      </c>
      <c r="F134" s="70">
        <f>$H$106*D134*E134</f>
        <v>5410497.3449999997</v>
      </c>
      <c r="G134" s="16">
        <v>2</v>
      </c>
      <c r="H134" s="14">
        <f>E134+1</f>
        <v>2</v>
      </c>
      <c r="I134" s="70">
        <f>$H$106*G134*H134</f>
        <v>10820994.689999999</v>
      </c>
      <c r="J134" s="16">
        <v>2</v>
      </c>
      <c r="K134" s="14">
        <v>2</v>
      </c>
      <c r="L134" s="70">
        <f>$H$106*J134*K134</f>
        <v>10820994.689999999</v>
      </c>
      <c r="M134" s="16">
        <v>2</v>
      </c>
      <c r="N134" s="69">
        <v>2</v>
      </c>
      <c r="O134" s="70">
        <f>$H$106*M134*N134</f>
        <v>10820994.689999999</v>
      </c>
      <c r="P134" s="16">
        <v>2</v>
      </c>
      <c r="Q134" s="69">
        <v>2</v>
      </c>
      <c r="R134" s="70">
        <f>$H$106*P134*Q134</f>
        <v>10820994.689999999</v>
      </c>
    </row>
    <row r="135" spans="1:18" ht="13.5" thickBot="1">
      <c r="B135" s="60" t="s">
        <v>69</v>
      </c>
      <c r="C135" s="71"/>
      <c r="D135" s="71"/>
      <c r="E135" s="71"/>
      <c r="F135" s="72">
        <f>MIN(F130:F134)</f>
        <v>5410497.3449999997</v>
      </c>
      <c r="G135" s="72"/>
      <c r="H135" s="72"/>
      <c r="I135" s="72">
        <f>MIN(I130:I134)</f>
        <v>5645736.3600000003</v>
      </c>
      <c r="J135" s="72"/>
      <c r="K135" s="72"/>
      <c r="L135" s="72">
        <f>MIN(L130:L134)</f>
        <v>5959388.3799999999</v>
      </c>
      <c r="M135" s="72"/>
      <c r="N135" s="72"/>
      <c r="O135" s="72">
        <f>MIN(O130:O134)</f>
        <v>6194627.3949999996</v>
      </c>
      <c r="P135" s="72"/>
      <c r="Q135" s="72"/>
      <c r="R135" s="73">
        <f>MIN(R130:R134)</f>
        <v>10193690.65</v>
      </c>
    </row>
    <row r="136" spans="1:18" ht="13.5" thickBot="1"/>
    <row r="137" spans="1:18" ht="13.5" thickBot="1">
      <c r="B137" s="204" t="s">
        <v>8</v>
      </c>
      <c r="C137" s="205"/>
      <c r="D137" s="203" t="s">
        <v>9</v>
      </c>
      <c r="E137" s="203"/>
      <c r="F137" s="203"/>
      <c r="G137" s="203" t="s">
        <v>10</v>
      </c>
      <c r="H137" s="203"/>
      <c r="I137" s="203"/>
      <c r="J137" s="199" t="s">
        <v>11</v>
      </c>
      <c r="K137" s="200"/>
      <c r="L137" s="201"/>
      <c r="M137" s="199" t="s">
        <v>12</v>
      </c>
      <c r="N137" s="200"/>
      <c r="O137" s="201"/>
      <c r="P137" s="199" t="s">
        <v>13</v>
      </c>
      <c r="Q137" s="200"/>
      <c r="R137" s="201"/>
    </row>
    <row r="138" spans="1:18" ht="13.5" thickBot="1">
      <c r="B138" s="60" t="s">
        <v>26</v>
      </c>
      <c r="C138" s="61"/>
      <c r="D138" s="62" t="s">
        <v>35</v>
      </c>
      <c r="E138" s="63" t="s">
        <v>33</v>
      </c>
      <c r="F138" s="64" t="s">
        <v>34</v>
      </c>
      <c r="G138" s="63" t="s">
        <v>35</v>
      </c>
      <c r="H138" s="63" t="s">
        <v>33</v>
      </c>
      <c r="I138" s="64" t="s">
        <v>34</v>
      </c>
      <c r="J138" s="63" t="s">
        <v>35</v>
      </c>
      <c r="K138" s="63" t="s">
        <v>33</v>
      </c>
      <c r="L138" s="64" t="s">
        <v>34</v>
      </c>
      <c r="M138" s="63" t="s">
        <v>35</v>
      </c>
      <c r="N138" s="63" t="s">
        <v>33</v>
      </c>
      <c r="O138" s="64" t="s">
        <v>34</v>
      </c>
      <c r="P138" s="63" t="s">
        <v>35</v>
      </c>
      <c r="Q138" s="63" t="s">
        <v>33</v>
      </c>
      <c r="R138" s="64" t="s">
        <v>34</v>
      </c>
    </row>
    <row r="139" spans="1:18">
      <c r="B139" s="65" t="s">
        <v>21</v>
      </c>
      <c r="C139" s="66"/>
      <c r="D139" s="19">
        <v>2</v>
      </c>
      <c r="E139" s="14">
        <v>1</v>
      </c>
      <c r="F139" s="26">
        <f>$H$77*D139*E139</f>
        <v>6390187.54</v>
      </c>
      <c r="G139" s="19">
        <v>2</v>
      </c>
      <c r="H139" s="14">
        <v>1</v>
      </c>
      <c r="I139" s="26">
        <f>$H$77*G139*H139</f>
        <v>6390187.54</v>
      </c>
      <c r="J139" s="19">
        <v>2</v>
      </c>
      <c r="K139" s="14">
        <v>1</v>
      </c>
      <c r="L139" s="26">
        <f>$H$77*J139*K139</f>
        <v>6390187.54</v>
      </c>
      <c r="M139" s="19">
        <v>2</v>
      </c>
      <c r="N139" s="14">
        <v>1</v>
      </c>
      <c r="O139" s="26">
        <f>$H$77*M139*N139</f>
        <v>6390187.54</v>
      </c>
      <c r="P139" s="19">
        <v>2</v>
      </c>
      <c r="Q139" s="14">
        <v>1</v>
      </c>
      <c r="R139" s="26">
        <f>$H$77*P139*Q139</f>
        <v>6390187.54</v>
      </c>
    </row>
    <row r="140" spans="1:18">
      <c r="A140" s="74"/>
      <c r="B140" s="67" t="s">
        <v>22</v>
      </c>
      <c r="C140" s="68"/>
      <c r="D140" s="19">
        <v>2</v>
      </c>
      <c r="E140" s="14">
        <v>1</v>
      </c>
      <c r="F140" s="26">
        <f>$H$84*D140*E140</f>
        <v>6642431.7850000001</v>
      </c>
      <c r="G140" s="19">
        <v>2</v>
      </c>
      <c r="H140" s="14">
        <v>1</v>
      </c>
      <c r="I140" s="26">
        <f>$H$84*G140*H140</f>
        <v>6642431.7850000001</v>
      </c>
      <c r="J140" s="19">
        <v>2</v>
      </c>
      <c r="K140" s="14">
        <v>1</v>
      </c>
      <c r="L140" s="26">
        <f>$H$84*J140*K140</f>
        <v>6642431.7850000001</v>
      </c>
      <c r="M140" s="19">
        <v>2</v>
      </c>
      <c r="N140" s="14">
        <v>1</v>
      </c>
      <c r="O140" s="26">
        <f>$H$84*M140*N140</f>
        <v>6642431.7850000001</v>
      </c>
      <c r="P140" s="19">
        <v>2</v>
      </c>
      <c r="Q140" s="14">
        <v>1</v>
      </c>
      <c r="R140" s="26">
        <f>$H$84*P140*Q140</f>
        <v>6642431.7850000001</v>
      </c>
    </row>
    <row r="141" spans="1:18">
      <c r="B141" s="67" t="s">
        <v>23</v>
      </c>
      <c r="C141" s="68"/>
      <c r="D141" s="19">
        <v>2</v>
      </c>
      <c r="E141" s="14">
        <v>1</v>
      </c>
      <c r="F141" s="26">
        <f>$H$91*D141*E141</f>
        <v>6053861.8799999999</v>
      </c>
      <c r="G141" s="19">
        <v>2</v>
      </c>
      <c r="H141" s="14">
        <v>1</v>
      </c>
      <c r="I141" s="26">
        <f>$H$91*G141*H141</f>
        <v>6053861.8799999999</v>
      </c>
      <c r="J141" s="19">
        <v>2</v>
      </c>
      <c r="K141" s="14">
        <v>1</v>
      </c>
      <c r="L141" s="26">
        <f>$H$91*J141*K141</f>
        <v>6053861.8799999999</v>
      </c>
      <c r="M141" s="19">
        <v>2</v>
      </c>
      <c r="N141" s="14">
        <v>1</v>
      </c>
      <c r="O141" s="26">
        <f>$H$91*M141*N141</f>
        <v>6053861.8799999999</v>
      </c>
      <c r="P141" s="19">
        <v>2</v>
      </c>
      <c r="Q141" s="14">
        <v>1</v>
      </c>
      <c r="R141" s="26">
        <f>$H$91*P141*Q141</f>
        <v>6053861.8799999999</v>
      </c>
    </row>
    <row r="142" spans="1:18">
      <c r="B142" s="67" t="s">
        <v>24</v>
      </c>
      <c r="C142" s="68"/>
      <c r="D142" s="19">
        <v>2</v>
      </c>
      <c r="E142" s="14">
        <v>1</v>
      </c>
      <c r="F142" s="26">
        <f>$H$99*D142*E142</f>
        <v>5465291.9749999996</v>
      </c>
      <c r="G142" s="19">
        <v>2</v>
      </c>
      <c r="H142" s="14">
        <v>1</v>
      </c>
      <c r="I142" s="26">
        <f>$H$99*G142*H142</f>
        <v>5465291.9749999996</v>
      </c>
      <c r="J142" s="19">
        <v>2</v>
      </c>
      <c r="K142" s="14">
        <v>1</v>
      </c>
      <c r="L142" s="26">
        <f>$H$99*J142*K142</f>
        <v>5465291.9749999996</v>
      </c>
      <c r="M142" s="19">
        <v>2</v>
      </c>
      <c r="N142" s="14">
        <v>1</v>
      </c>
      <c r="O142" s="26">
        <f>$H$99*M142*N142</f>
        <v>5465291.9749999996</v>
      </c>
      <c r="P142" s="19">
        <v>2</v>
      </c>
      <c r="Q142" s="14">
        <v>1</v>
      </c>
      <c r="R142" s="26">
        <f>$H$99*P142*Q142</f>
        <v>5465291.9749999996</v>
      </c>
    </row>
    <row r="143" spans="1:18" ht="13.5" thickBot="1">
      <c r="B143" s="67" t="s">
        <v>25</v>
      </c>
      <c r="C143" s="68"/>
      <c r="D143" s="16">
        <v>2</v>
      </c>
      <c r="E143" s="69">
        <v>1</v>
      </c>
      <c r="F143" s="70">
        <f>$H$107*D143*E143</f>
        <v>5801617.6349999998</v>
      </c>
      <c r="G143" s="16">
        <v>2</v>
      </c>
      <c r="H143" s="69">
        <v>1</v>
      </c>
      <c r="I143" s="70">
        <f>$H$107*G143*H143</f>
        <v>5801617.6349999998</v>
      </c>
      <c r="J143" s="16">
        <v>2</v>
      </c>
      <c r="K143" s="69">
        <v>1</v>
      </c>
      <c r="L143" s="70">
        <f>$H$107*J143*K143</f>
        <v>5801617.6349999998</v>
      </c>
      <c r="M143" s="16">
        <v>2</v>
      </c>
      <c r="N143" s="69">
        <v>1</v>
      </c>
      <c r="O143" s="70">
        <f>$H$107*M143*N143</f>
        <v>5801617.6349999998</v>
      </c>
      <c r="P143" s="16">
        <v>2</v>
      </c>
      <c r="Q143" s="69">
        <v>1</v>
      </c>
      <c r="R143" s="70">
        <f>$H$107*P143*Q143</f>
        <v>5801617.6349999998</v>
      </c>
    </row>
    <row r="144" spans="1:18" ht="13.5" thickBot="1">
      <c r="B144" s="60" t="s">
        <v>69</v>
      </c>
      <c r="C144" s="71"/>
      <c r="D144" s="71"/>
      <c r="E144" s="71"/>
      <c r="F144" s="72">
        <f>MIN(F139:F143)</f>
        <v>5465291.9749999996</v>
      </c>
      <c r="G144" s="72"/>
      <c r="H144" s="72"/>
      <c r="I144" s="72">
        <f>MIN(I139:I143)</f>
        <v>5465291.9749999996</v>
      </c>
      <c r="J144" s="72"/>
      <c r="K144" s="72"/>
      <c r="L144" s="72">
        <f>MIN(L139:L143)</f>
        <v>5465291.9749999996</v>
      </c>
      <c r="M144" s="72"/>
      <c r="N144" s="72"/>
      <c r="O144" s="72">
        <f>MIN(O139:O143)</f>
        <v>5465291.9749999996</v>
      </c>
      <c r="P144" s="72"/>
      <c r="Q144" s="72"/>
      <c r="R144" s="73">
        <f>MIN(R139:R143)</f>
        <v>5465291.9749999996</v>
      </c>
    </row>
    <row r="146" spans="2:8">
      <c r="B146" s="202" t="s">
        <v>37</v>
      </c>
      <c r="C146" s="202"/>
      <c r="D146" s="202"/>
      <c r="E146" s="202"/>
      <c r="F146" s="202"/>
    </row>
    <row r="147" spans="2:8">
      <c r="B147" s="202"/>
      <c r="C147" s="202"/>
      <c r="D147" s="202"/>
      <c r="E147" s="202"/>
      <c r="F147" s="202"/>
    </row>
    <row r="148" spans="2:8">
      <c r="B148" s="202"/>
      <c r="C148" s="202"/>
      <c r="D148" s="202"/>
      <c r="E148" s="202"/>
      <c r="F148" s="202"/>
    </row>
    <row r="149" spans="2:8">
      <c r="B149" s="202"/>
      <c r="C149" s="202"/>
      <c r="D149" s="202"/>
      <c r="E149" s="202"/>
      <c r="F149" s="202"/>
    </row>
    <row r="150" spans="2:8">
      <c r="B150" s="196"/>
      <c r="C150" s="196"/>
      <c r="D150" s="196"/>
      <c r="E150" s="196"/>
      <c r="F150" s="196"/>
    </row>
    <row r="151" spans="2:8" ht="13.5" thickBot="1">
      <c r="B151" s="50" t="s">
        <v>36</v>
      </c>
    </row>
    <row r="152" spans="2:8">
      <c r="B152" s="65" t="s">
        <v>26</v>
      </c>
      <c r="C152" s="76"/>
      <c r="D152" s="52" t="s">
        <v>9</v>
      </c>
      <c r="E152" s="52" t="s">
        <v>10</v>
      </c>
      <c r="F152" s="52" t="s">
        <v>11</v>
      </c>
      <c r="G152" s="52" t="s">
        <v>12</v>
      </c>
      <c r="H152" s="52" t="s">
        <v>13</v>
      </c>
    </row>
    <row r="153" spans="2:8">
      <c r="B153" s="77" t="s">
        <v>5</v>
      </c>
      <c r="C153" s="58"/>
      <c r="D153" s="26">
        <f>F$117</f>
        <v>5219660.875</v>
      </c>
      <c r="E153" s="26">
        <f>$I$117</f>
        <v>5219660.875</v>
      </c>
      <c r="F153" s="26">
        <f>$L$117</f>
        <v>5219660.875</v>
      </c>
      <c r="G153" s="26">
        <f>$O$117</f>
        <v>5219660.875</v>
      </c>
      <c r="H153" s="26">
        <f>$R$117</f>
        <v>5219660.875</v>
      </c>
    </row>
    <row r="154" spans="2:8">
      <c r="B154" s="77" t="s">
        <v>6</v>
      </c>
      <c r="C154" s="58"/>
      <c r="D154" s="26">
        <f>F126</f>
        <v>5342476.4249999998</v>
      </c>
      <c r="E154" s="26">
        <f>$I$126</f>
        <v>5342476.4249999998</v>
      </c>
      <c r="F154" s="26">
        <f>$L$126</f>
        <v>5342476.4249999998</v>
      </c>
      <c r="G154" s="26">
        <f>$O$126</f>
        <v>5342476.4249999998</v>
      </c>
      <c r="H154" s="26">
        <f>$R$126</f>
        <v>5342476.4249999998</v>
      </c>
    </row>
    <row r="155" spans="2:8">
      <c r="B155" s="77" t="s">
        <v>7</v>
      </c>
      <c r="C155" s="58"/>
      <c r="D155" s="26">
        <f>F135</f>
        <v>5410497.3449999997</v>
      </c>
      <c r="E155" s="26">
        <f>$I$135</f>
        <v>5645736.3600000003</v>
      </c>
      <c r="F155" s="26">
        <f>$L$135</f>
        <v>5959388.3799999999</v>
      </c>
      <c r="G155" s="26">
        <f>$O$135</f>
        <v>6194627.3949999996</v>
      </c>
      <c r="H155" s="26">
        <f>$R$135</f>
        <v>10193690.65</v>
      </c>
    </row>
    <row r="156" spans="2:8" ht="13.5" thickBot="1">
      <c r="B156" s="77" t="s">
        <v>8</v>
      </c>
      <c r="C156" s="58"/>
      <c r="D156" s="70">
        <f>F144</f>
        <v>5465291.9749999996</v>
      </c>
      <c r="E156" s="26">
        <f>$I$144</f>
        <v>5465291.9749999996</v>
      </c>
      <c r="F156" s="26">
        <f>$L$144</f>
        <v>5465291.9749999996</v>
      </c>
      <c r="G156" s="26">
        <f>$O$144</f>
        <v>5465291.9749999996</v>
      </c>
      <c r="H156" s="26">
        <f>$R$144</f>
        <v>5465291.9749999996</v>
      </c>
    </row>
    <row r="157" spans="2:8" ht="13.5" thickBot="1">
      <c r="B157" s="78" t="s">
        <v>38</v>
      </c>
      <c r="C157" s="79"/>
      <c r="D157" s="80">
        <f>SUM(D153:D156)</f>
        <v>21437926.619999997</v>
      </c>
      <c r="E157" s="80">
        <f>SUM(E153:E156)</f>
        <v>21673165.634999998</v>
      </c>
      <c r="F157" s="80">
        <f>SUM(F153:F156)</f>
        <v>21986817.655000001</v>
      </c>
      <c r="G157" s="80">
        <f>SUM(G153:G156)</f>
        <v>22222056.670000002</v>
      </c>
      <c r="H157" s="81">
        <f>SUM(H153:H156)</f>
        <v>26221119.925000004</v>
      </c>
    </row>
    <row r="159" spans="2:8">
      <c r="B159" s="56" t="s">
        <v>40</v>
      </c>
    </row>
    <row r="160" spans="2:8">
      <c r="B160" s="56" t="s">
        <v>39</v>
      </c>
    </row>
    <row r="161" spans="2:10">
      <c r="B161" s="50" t="s">
        <v>41</v>
      </c>
    </row>
    <row r="162" spans="2:10">
      <c r="B162" s="50" t="s">
        <v>70</v>
      </c>
    </row>
    <row r="163" spans="2:10">
      <c r="B163" s="50" t="s">
        <v>71</v>
      </c>
      <c r="J163" s="74"/>
    </row>
    <row r="164" spans="2:10">
      <c r="B164" s="50"/>
    </row>
    <row r="165" spans="2:10">
      <c r="B165" s="82" t="s">
        <v>77</v>
      </c>
      <c r="C165" s="52"/>
      <c r="D165" s="52">
        <v>4</v>
      </c>
      <c r="E165" s="52">
        <v>4</v>
      </c>
      <c r="F165" s="52">
        <v>4</v>
      </c>
      <c r="G165" s="52">
        <v>4</v>
      </c>
      <c r="H165" s="52">
        <v>5</v>
      </c>
    </row>
    <row r="166" spans="2:10">
      <c r="B166" s="50"/>
    </row>
    <row r="167" spans="2:10">
      <c r="B167" s="50" t="s">
        <v>73</v>
      </c>
    </row>
    <row r="168" spans="2:10">
      <c r="B168" s="83" t="s">
        <v>26</v>
      </c>
      <c r="C168" s="16"/>
      <c r="D168" s="84" t="s">
        <v>9</v>
      </c>
      <c r="E168" s="52" t="s">
        <v>10</v>
      </c>
      <c r="F168" s="52" t="s">
        <v>11</v>
      </c>
      <c r="G168" s="52" t="s">
        <v>12</v>
      </c>
      <c r="H168" s="52" t="s">
        <v>13</v>
      </c>
    </row>
    <row r="169" spans="2:10">
      <c r="B169" s="85" t="s">
        <v>5</v>
      </c>
      <c r="C169" s="16"/>
      <c r="D169" s="26">
        <f>(D$153-C$46)*$F$38</f>
        <v>2524211743.75</v>
      </c>
      <c r="E169" s="26">
        <f>(E$153-D$46)*$F$38</f>
        <v>2457274243.7500005</v>
      </c>
      <c r="F169" s="26">
        <f>(F$153-E$46)*$F$38</f>
        <v>2387993931.250001</v>
      </c>
      <c r="G169" s="26">
        <f>(G$153-F$46)*$F$38</f>
        <v>2316288807.812501</v>
      </c>
      <c r="H169" s="26">
        <f>(H$153-G$46)*$F$38</f>
        <v>2242074005.0546885</v>
      </c>
    </row>
    <row r="170" spans="2:10">
      <c r="B170" s="86" t="s">
        <v>6</v>
      </c>
      <c r="C170" s="21"/>
      <c r="D170" s="26">
        <f>(D$154-C$47)*$F$39</f>
        <v>2246104961.25</v>
      </c>
      <c r="E170" s="26">
        <f>(E$154-D$47)*$F$39</f>
        <v>2188729961.25</v>
      </c>
      <c r="F170" s="26">
        <f>(F$154-E$47)*$F$39</f>
        <v>2129920586.2500007</v>
      </c>
      <c r="G170" s="26">
        <f>(G$154-F$47)*$F$39</f>
        <v>2069640976.8750007</v>
      </c>
      <c r="H170" s="26">
        <f>(H$154-G$47)*$F$39</f>
        <v>2007854377.265626</v>
      </c>
    </row>
    <row r="171" spans="2:10">
      <c r="B171" s="86" t="s">
        <v>7</v>
      </c>
      <c r="C171" s="21"/>
      <c r="D171" s="26">
        <f>(D$155-C$48)*$F$40</f>
        <v>1428522212.2499998</v>
      </c>
      <c r="E171" s="26">
        <f>(E$155-D$48)*$F$40</f>
        <v>1484160678.0000002</v>
      </c>
      <c r="F171" s="26">
        <f>(F$155-E$48)*$F$40</f>
        <v>1613521486.5</v>
      </c>
      <c r="G171" s="26">
        <f>(G$155-F$48)*$F$40</f>
        <v>1651549818.1875</v>
      </c>
      <c r="H171" s="26">
        <f>(H$155-G$48)*$F$40</f>
        <v>5632189833.3421888</v>
      </c>
    </row>
    <row r="172" spans="2:10" ht="13.5" thickBot="1">
      <c r="B172" s="86" t="s">
        <v>8</v>
      </c>
      <c r="C172" s="21"/>
      <c r="D172" s="70">
        <f>(D$156-C$49)*$F$41</f>
        <v>3092556573.7499995</v>
      </c>
      <c r="E172" s="70">
        <f>(E$156-D$49)*$F$41</f>
        <v>2933796573.7499995</v>
      </c>
      <c r="F172" s="70">
        <f>(F$156-E$49)*$F$41</f>
        <v>2765510973.7499995</v>
      </c>
      <c r="G172" s="70">
        <f>(G$156-F$49)*$F$41</f>
        <v>2587128237.7499995</v>
      </c>
      <c r="H172" s="70">
        <f>(H$156-G$49)*$F$41</f>
        <v>2398042537.5899987</v>
      </c>
    </row>
    <row r="173" spans="2:10" ht="13.5" thickBot="1">
      <c r="B173" s="88" t="s">
        <v>51</v>
      </c>
      <c r="C173" s="94"/>
      <c r="D173" s="93">
        <f>SUM(D169:D172)</f>
        <v>9291395491</v>
      </c>
      <c r="E173" s="72">
        <f>SUM(E169:E172)</f>
        <v>9063961456.75</v>
      </c>
      <c r="F173" s="72">
        <f>SUM(F169:F172)</f>
        <v>8896946977.7500019</v>
      </c>
      <c r="G173" s="72">
        <f>SUM(G169:G172)</f>
        <v>8624607840.6250019</v>
      </c>
      <c r="H173" s="73">
        <f>SUM(H169:H172)</f>
        <v>12280160753.252501</v>
      </c>
    </row>
    <row r="175" spans="2:10">
      <c r="B175" s="50" t="s">
        <v>72</v>
      </c>
      <c r="D175" s="13">
        <v>12</v>
      </c>
    </row>
    <row r="176" spans="2:10">
      <c r="B176" s="83" t="s">
        <v>26</v>
      </c>
      <c r="C176" s="16"/>
      <c r="D176" s="84" t="s">
        <v>9</v>
      </c>
      <c r="E176" s="52" t="s">
        <v>10</v>
      </c>
      <c r="F176" s="52" t="s">
        <v>11</v>
      </c>
      <c r="G176" s="52" t="s">
        <v>12</v>
      </c>
      <c r="H176" s="52" t="s">
        <v>13</v>
      </c>
    </row>
    <row r="177" spans="2:8">
      <c r="B177" s="85" t="s">
        <v>5</v>
      </c>
      <c r="C177" s="16"/>
      <c r="D177" s="26">
        <f>$D169*($D$175/100)</f>
        <v>302905409.25</v>
      </c>
      <c r="E177" s="26">
        <f t="shared" ref="E177:H177" si="30">E$169*($D$175/100)</f>
        <v>294872909.25000006</v>
      </c>
      <c r="F177" s="26">
        <f t="shared" si="30"/>
        <v>286559271.75000012</v>
      </c>
      <c r="G177" s="26">
        <f t="shared" si="30"/>
        <v>277954656.93750012</v>
      </c>
      <c r="H177" s="26">
        <f t="shared" si="30"/>
        <v>269048880.60656261</v>
      </c>
    </row>
    <row r="178" spans="2:8">
      <c r="B178" s="86" t="s">
        <v>6</v>
      </c>
      <c r="C178" s="21"/>
      <c r="D178" s="26">
        <f>D$170*($D$175/100)</f>
        <v>269532595.34999996</v>
      </c>
      <c r="E178" s="26">
        <f t="shared" ref="E178:H178" si="31">E$170*($D$175/100)</f>
        <v>262647595.34999999</v>
      </c>
      <c r="F178" s="26">
        <f t="shared" si="31"/>
        <v>255590470.35000008</v>
      </c>
      <c r="G178" s="26">
        <f t="shared" si="31"/>
        <v>248356917.22500008</v>
      </c>
      <c r="H178" s="26">
        <f t="shared" si="31"/>
        <v>240942525.27187511</v>
      </c>
    </row>
    <row r="179" spans="2:8">
      <c r="B179" s="86" t="s">
        <v>7</v>
      </c>
      <c r="C179" s="21"/>
      <c r="D179" s="26">
        <f>D$171*($D$175/100)</f>
        <v>171422665.46999997</v>
      </c>
      <c r="E179" s="26">
        <f t="shared" ref="E179:H179" si="32">E$171*($D$175/100)</f>
        <v>178099281.36000001</v>
      </c>
      <c r="F179" s="26">
        <f t="shared" si="32"/>
        <v>193622578.38</v>
      </c>
      <c r="G179" s="26">
        <f t="shared" si="32"/>
        <v>198185978.1825</v>
      </c>
      <c r="H179" s="26">
        <f t="shared" si="32"/>
        <v>675862780.00106263</v>
      </c>
    </row>
    <row r="180" spans="2:8" ht="13.5" thickBot="1">
      <c r="B180" s="86" t="s">
        <v>8</v>
      </c>
      <c r="C180" s="21"/>
      <c r="D180" s="70">
        <f>D$172*($D$175/100)</f>
        <v>371106788.8499999</v>
      </c>
      <c r="E180" s="70">
        <f t="shared" ref="E180:H180" si="33">E$172*($D$175/100)</f>
        <v>352055588.8499999</v>
      </c>
      <c r="F180" s="70">
        <f t="shared" si="33"/>
        <v>331861316.8499999</v>
      </c>
      <c r="G180" s="70">
        <f t="shared" si="33"/>
        <v>310455388.52999991</v>
      </c>
      <c r="H180" s="70">
        <f t="shared" si="33"/>
        <v>287765104.51079983</v>
      </c>
    </row>
    <row r="181" spans="2:8" ht="13.5" thickBot="1">
      <c r="B181" s="138" t="s">
        <v>51</v>
      </c>
      <c r="C181" s="94"/>
      <c r="D181" s="72">
        <f>SUM(D177:D180)</f>
        <v>1114967458.9199998</v>
      </c>
      <c r="E181" s="72">
        <f t="shared" ref="E181:H181" si="34">SUM(E177:E180)</f>
        <v>1087675374.8099999</v>
      </c>
      <c r="F181" s="72">
        <f t="shared" si="34"/>
        <v>1067633637.33</v>
      </c>
      <c r="G181" s="72">
        <f t="shared" si="34"/>
        <v>1034952940.8750002</v>
      </c>
      <c r="H181" s="73">
        <f t="shared" si="34"/>
        <v>1473619290.3903003</v>
      </c>
    </row>
    <row r="182" spans="2:8">
      <c r="B182" s="57"/>
      <c r="C182" s="23"/>
      <c r="D182" s="58"/>
      <c r="E182" s="58"/>
      <c r="F182" s="58"/>
      <c r="G182" s="58"/>
      <c r="H182" s="58"/>
    </row>
    <row r="183" spans="2:8" ht="13.5" thickBot="1">
      <c r="B183" s="50" t="s">
        <v>42</v>
      </c>
      <c r="E183" s="13">
        <v>4.5</v>
      </c>
    </row>
    <row r="184" spans="2:8">
      <c r="B184" s="65" t="s">
        <v>26</v>
      </c>
      <c r="C184" s="76"/>
      <c r="D184" s="52" t="s">
        <v>9</v>
      </c>
      <c r="E184" s="52" t="s">
        <v>10</v>
      </c>
      <c r="F184" s="52" t="s">
        <v>11</v>
      </c>
      <c r="G184" s="52" t="s">
        <v>12</v>
      </c>
      <c r="H184" s="52" t="s">
        <v>13</v>
      </c>
    </row>
    <row r="185" spans="2:8">
      <c r="B185" s="77" t="s">
        <v>5</v>
      </c>
      <c r="C185" s="58"/>
      <c r="D185" s="26">
        <f>(C64*($E$183/100))</f>
        <v>86062500</v>
      </c>
      <c r="E185" s="26">
        <f>(D64*($E$183/100))</f>
        <v>89074687.49999997</v>
      </c>
      <c r="F185" s="26">
        <f t="shared" ref="F185:H185" si="35">(E64*($E$183/100))</f>
        <v>92192301.56249997</v>
      </c>
      <c r="G185" s="26">
        <f t="shared" si="35"/>
        <v>95419032.11718747</v>
      </c>
      <c r="H185" s="26">
        <f t="shared" si="35"/>
        <v>98758698.24128902</v>
      </c>
    </row>
    <row r="186" spans="2:8">
      <c r="B186" s="77" t="s">
        <v>6</v>
      </c>
      <c r="C186" s="58"/>
      <c r="D186" s="26">
        <f t="shared" ref="D186:H188" si="36">(C65*($E$183/100))</f>
        <v>103275000</v>
      </c>
      <c r="E186" s="26">
        <f t="shared" si="36"/>
        <v>105856874.99999997</v>
      </c>
      <c r="F186" s="26">
        <f t="shared" si="36"/>
        <v>108503296.87499996</v>
      </c>
      <c r="G186" s="26">
        <f t="shared" si="36"/>
        <v>111215879.29687496</v>
      </c>
      <c r="H186" s="26">
        <f t="shared" si="36"/>
        <v>113996276.27929683</v>
      </c>
    </row>
    <row r="187" spans="2:8">
      <c r="B187" s="77" t="s">
        <v>7</v>
      </c>
      <c r="C187" s="58"/>
      <c r="D187" s="26">
        <f t="shared" si="36"/>
        <v>191362500</v>
      </c>
      <c r="E187" s="26">
        <f t="shared" si="36"/>
        <v>199973812.5</v>
      </c>
      <c r="F187" s="26">
        <f t="shared" si="36"/>
        <v>208972634.0625</v>
      </c>
      <c r="G187" s="26">
        <f t="shared" si="36"/>
        <v>218376402.59531245</v>
      </c>
      <c r="H187" s="26">
        <f t="shared" si="36"/>
        <v>228203340.71210149</v>
      </c>
    </row>
    <row r="188" spans="2:8" ht="13.5" thickBot="1">
      <c r="B188" s="77" t="s">
        <v>8</v>
      </c>
      <c r="C188" s="58"/>
      <c r="D188" s="26">
        <f t="shared" si="36"/>
        <v>119070000</v>
      </c>
      <c r="E188" s="26">
        <f t="shared" si="36"/>
        <v>126214200</v>
      </c>
      <c r="F188" s="26">
        <f t="shared" si="36"/>
        <v>133787052</v>
      </c>
      <c r="G188" s="26">
        <f t="shared" si="36"/>
        <v>141814275.12</v>
      </c>
      <c r="H188" s="26">
        <f t="shared" si="36"/>
        <v>150323131.62720004</v>
      </c>
    </row>
    <row r="189" spans="2:8" ht="13.5" thickBot="1">
      <c r="B189" s="88" t="s">
        <v>51</v>
      </c>
      <c r="C189" s="94"/>
      <c r="D189" s="72">
        <f>SUM(D185:D188)</f>
        <v>499770000</v>
      </c>
      <c r="E189" s="72">
        <f t="shared" ref="E189:H189" si="37">SUM(E185:E188)</f>
        <v>521119574.99999994</v>
      </c>
      <c r="F189" s="72">
        <f t="shared" si="37"/>
        <v>543455284.5</v>
      </c>
      <c r="G189" s="72">
        <f t="shared" si="37"/>
        <v>566825589.12937486</v>
      </c>
      <c r="H189" s="73">
        <f t="shared" si="37"/>
        <v>591281446.85988736</v>
      </c>
    </row>
    <row r="190" spans="2:8">
      <c r="B190" s="190"/>
      <c r="C190" s="190"/>
      <c r="D190" s="59"/>
      <c r="E190" s="59"/>
      <c r="F190" s="59"/>
      <c r="G190" s="59"/>
      <c r="H190" s="59"/>
    </row>
    <row r="191" spans="2:8">
      <c r="B191" s="190"/>
      <c r="C191" s="190"/>
      <c r="D191" s="59"/>
      <c r="E191" s="59"/>
      <c r="F191" s="59"/>
      <c r="G191" s="59"/>
      <c r="H191" s="59"/>
    </row>
    <row r="192" spans="2:8" ht="13.5" thickBot="1">
      <c r="B192" s="112" t="s">
        <v>79</v>
      </c>
      <c r="C192" s="14"/>
      <c r="D192" s="69">
        <v>25</v>
      </c>
      <c r="E192" s="69"/>
      <c r="F192" s="69"/>
      <c r="G192" s="69"/>
      <c r="H192" s="69"/>
    </row>
    <row r="193" spans="2:9" ht="15.75" thickBot="1">
      <c r="B193"/>
      <c r="C193"/>
      <c r="D193" s="153" t="s">
        <v>9</v>
      </c>
      <c r="E193" s="154" t="s">
        <v>10</v>
      </c>
      <c r="F193" s="154" t="s">
        <v>11</v>
      </c>
      <c r="G193" s="154" t="s">
        <v>12</v>
      </c>
      <c r="H193" s="156" t="s">
        <v>13</v>
      </c>
    </row>
    <row r="194" spans="2:9">
      <c r="B194" s="14" t="s">
        <v>80</v>
      </c>
      <c r="C194" s="14"/>
      <c r="D194" s="151">
        <f>D181</f>
        <v>1114967458.9199998</v>
      </c>
      <c r="E194" s="151">
        <f>E181</f>
        <v>1087675374.8099999</v>
      </c>
      <c r="F194" s="151">
        <f>F181</f>
        <v>1067633637.33</v>
      </c>
      <c r="G194" s="151">
        <f>G181</f>
        <v>1034952940.8750002</v>
      </c>
      <c r="H194" s="151">
        <f>H181</f>
        <v>1473619290.3903003</v>
      </c>
    </row>
    <row r="195" spans="2:9">
      <c r="B195" s="14" t="s">
        <v>81</v>
      </c>
      <c r="C195" s="14"/>
      <c r="D195" s="26">
        <f>D189</f>
        <v>499770000</v>
      </c>
      <c r="E195" s="26">
        <f>E189</f>
        <v>521119574.99999994</v>
      </c>
      <c r="F195" s="26">
        <f>F189</f>
        <v>543455284.5</v>
      </c>
      <c r="G195" s="26">
        <f>G189</f>
        <v>566825589.12937486</v>
      </c>
      <c r="H195" s="26">
        <f>H189</f>
        <v>591281446.85988736</v>
      </c>
    </row>
    <row r="196" spans="2:9" ht="13.5" thickBot="1">
      <c r="B196" s="69" t="s">
        <v>82</v>
      </c>
      <c r="C196" s="69"/>
      <c r="D196" s="70">
        <f>D229</f>
        <v>266820000</v>
      </c>
      <c r="E196" s="70">
        <f>E229</f>
        <v>273502123.21522999</v>
      </c>
      <c r="F196" s="70">
        <f>F229</f>
        <v>281082359.86250663</v>
      </c>
      <c r="G196" s="70">
        <f>G229</f>
        <v>289155193.01956642</v>
      </c>
      <c r="H196" s="70">
        <f>H229</f>
        <v>329468951.61290324</v>
      </c>
    </row>
    <row r="197" spans="2:9" ht="13.5" thickBot="1">
      <c r="B197" s="153" t="s">
        <v>83</v>
      </c>
      <c r="C197" s="154"/>
      <c r="D197" s="148">
        <f>SUM(D194:D196)*($D$192/100)</f>
        <v>470389364.72999996</v>
      </c>
      <c r="E197" s="148">
        <f>SUM(E194:E196)*($D$192/100)</f>
        <v>470574268.25630748</v>
      </c>
      <c r="F197" s="148">
        <f>SUM(F194:F196)*($D$192/100)</f>
        <v>473042820.42312664</v>
      </c>
      <c r="G197" s="148">
        <f>SUM(G194:G196)*($D$192/100)</f>
        <v>472733430.75598538</v>
      </c>
      <c r="H197" s="155">
        <f>SUM(H194:H196)*($D$192/100)</f>
        <v>598592422.21577275</v>
      </c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$C$201*SUM(E112,E121,E130,E139)</f>
        <v>8</v>
      </c>
      <c r="E203" s="19">
        <f>$C$201*SUM(H112,H121,H130,H139)</f>
        <v>8</v>
      </c>
      <c r="F203" s="19">
        <f>$C$201*SUM(K112,K121,K130,K139)</f>
        <v>8</v>
      </c>
      <c r="G203" s="19">
        <f>$C$201*SUM(N112,N121,N130,N139)</f>
        <v>10</v>
      </c>
      <c r="H203" s="19">
        <f>$C$201*SUM(Q112,Q121,Q130,Q139)</f>
        <v>10</v>
      </c>
      <c r="I203" s="151">
        <v>290000</v>
      </c>
    </row>
    <row r="204" spans="2:9">
      <c r="B204" s="91" t="s">
        <v>54</v>
      </c>
      <c r="C204" s="68"/>
      <c r="D204" s="19">
        <f>$C$201*SUM(E113,E122,E131,E140)</f>
        <v>8</v>
      </c>
      <c r="E204" s="19">
        <f>$C$201*SUM(H113,H122,H131,H140)</f>
        <v>8</v>
      </c>
      <c r="F204" s="19">
        <f>$C$201*SUM(K113,K122,K131,K140)</f>
        <v>8</v>
      </c>
      <c r="G204" s="19">
        <f>$C$201*SUM(N113,N122,N131,N140)</f>
        <v>8</v>
      </c>
      <c r="H204" s="19">
        <f>$C$201*SUM(Q113,Q122,Q131,Q140)</f>
        <v>10</v>
      </c>
      <c r="I204" s="26">
        <v>350000</v>
      </c>
    </row>
    <row r="205" spans="2:9">
      <c r="B205" s="91" t="s">
        <v>55</v>
      </c>
      <c r="C205" s="68"/>
      <c r="D205" s="19">
        <f>$C$201*SUM(E114,E123,E132,E141)</f>
        <v>8</v>
      </c>
      <c r="E205" s="19">
        <f>$C$201*SUM(H114,H123,H132,H141)</f>
        <v>8</v>
      </c>
      <c r="F205" s="19">
        <f>$C$201*SUM(K114,K123,K132,K141)</f>
        <v>10</v>
      </c>
      <c r="G205" s="19">
        <f>$C$201*SUM(N114,N123,N132,N141)</f>
        <v>10</v>
      </c>
      <c r="H205" s="19">
        <f>$C$201*SUM(Q114,Q123,Q132,Q141)</f>
        <v>10</v>
      </c>
      <c r="I205" s="26">
        <v>270000</v>
      </c>
    </row>
    <row r="206" spans="2:9">
      <c r="B206" s="91" t="s">
        <v>56</v>
      </c>
      <c r="C206" s="68"/>
      <c r="D206" s="19">
        <f>$C$201*SUM(E115,E124,E133,E142)</f>
        <v>10</v>
      </c>
      <c r="E206" s="19">
        <f>$C$201*SUM(H115,H124,H133,H142)</f>
        <v>10</v>
      </c>
      <c r="F206" s="19">
        <f>$C$201*SUM(K115,K124,K133,K142)</f>
        <v>10</v>
      </c>
      <c r="G206" s="19">
        <f>$C$201*SUM(N115,N124,N133,N142)</f>
        <v>10</v>
      </c>
      <c r="H206" s="19">
        <f>$C$201*SUM(Q115,Q124,Q133,Q142)</f>
        <v>10</v>
      </c>
      <c r="I206" s="26">
        <v>260000</v>
      </c>
    </row>
    <row r="207" spans="2:9">
      <c r="B207" s="91" t="s">
        <v>57</v>
      </c>
      <c r="C207" s="68"/>
      <c r="D207" s="19">
        <f>$C$201*SUM(E116,E125,E134,E143)</f>
        <v>8</v>
      </c>
      <c r="E207" s="19">
        <f>$C$201*SUM(H116,H125,H134,H143)</f>
        <v>10</v>
      </c>
      <c r="F207" s="19">
        <f>$C$201*SUM(K116,K125,K134,K143)</f>
        <v>10</v>
      </c>
      <c r="G207" s="19">
        <f>$C$201*SUM(N116,N125,N134,N143)</f>
        <v>10</v>
      </c>
      <c r="H207" s="19">
        <f>$C$201*SUM(Q116,Q125,Q134,Q143)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24</v>
      </c>
      <c r="E208" s="106">
        <f>E209*$E$200</f>
        <v>24</v>
      </c>
      <c r="F208" s="106">
        <f>F209*$E$200</f>
        <v>24</v>
      </c>
      <c r="G208" s="106">
        <f>G209*$E$200</f>
        <v>24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$C$201*D165</f>
        <v>8</v>
      </c>
      <c r="E209" s="106">
        <f>$C$201*E165</f>
        <v>8</v>
      </c>
      <c r="F209" s="106">
        <f>$C$201*F165</f>
        <v>8</v>
      </c>
      <c r="G209" s="106">
        <f>$C$201*G165</f>
        <v>8</v>
      </c>
      <c r="H209" s="106">
        <f>$C$201*H165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>(E$157*D213)/D$157</f>
        <v>36647.772342675831</v>
      </c>
      <c r="F213" s="26">
        <f>(F$157*E213)/E$157</f>
        <v>37178.135466243613</v>
      </c>
      <c r="G213" s="26">
        <f>(G$157*F213)/F$157</f>
        <v>37575.907808919445</v>
      </c>
      <c r="H213" s="26">
        <f>(H$157*G213)/G$157</f>
        <v>44338.037634408611</v>
      </c>
    </row>
    <row r="214" spans="2:9">
      <c r="B214" s="91" t="s">
        <v>54</v>
      </c>
      <c r="C214" s="68"/>
      <c r="D214" s="106">
        <f>I204*($D$211/100)</f>
        <v>43750</v>
      </c>
      <c r="E214" s="26">
        <f>(E$157*D214)/D$157</f>
        <v>44230.070068746696</v>
      </c>
      <c r="F214" s="26">
        <f>(F$157*E214)/E$157</f>
        <v>44870.163493742293</v>
      </c>
      <c r="G214" s="26">
        <f>(G$157*F214)/F$157</f>
        <v>45350.233562488989</v>
      </c>
      <c r="H214" s="26">
        <f>(H$157*G214)/G$157</f>
        <v>53511.424731182808</v>
      </c>
    </row>
    <row r="215" spans="2:9">
      <c r="B215" s="91" t="s">
        <v>55</v>
      </c>
      <c r="C215" s="68"/>
      <c r="D215" s="106">
        <f>I205*($D$211/100)</f>
        <v>33750</v>
      </c>
      <c r="E215" s="26">
        <f>(E$157*D215)/D$157</f>
        <v>34120.339767318881</v>
      </c>
      <c r="F215" s="26">
        <f>(F$157*E215)/E$157</f>
        <v>34614.126123744056</v>
      </c>
      <c r="G215" s="26">
        <f>(G$157*F215)/F$157</f>
        <v>34984.465891062937</v>
      </c>
      <c r="H215" s="26">
        <f>(H$157*G215)/G$157</f>
        <v>41280.241935483886</v>
      </c>
    </row>
    <row r="216" spans="2:9">
      <c r="B216" s="91" t="s">
        <v>56</v>
      </c>
      <c r="C216" s="68"/>
      <c r="D216" s="106">
        <f>I206*($D$211/100)</f>
        <v>32500</v>
      </c>
      <c r="E216" s="26">
        <f>(E$157*D216)/D$157</f>
        <v>32856.623479640402</v>
      </c>
      <c r="F216" s="26">
        <f>(F$157*E216)/E$157</f>
        <v>33332.121452494277</v>
      </c>
      <c r="G216" s="26">
        <f>(G$157*F216)/F$157</f>
        <v>33688.744932134679</v>
      </c>
      <c r="H216" s="26">
        <f>(H$157*G216)/G$157</f>
        <v>39751.34408602152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>(E$157*D217)/D$157</f>
        <v>30329.190904283445</v>
      </c>
      <c r="F217" s="70">
        <f>(F$157*E217)/E$157</f>
        <v>30768.112109994712</v>
      </c>
      <c r="G217" s="70">
        <f>(G$157*F217)/F$157</f>
        <v>31097.303014278161</v>
      </c>
      <c r="H217" s="70">
        <f>(H$157*G217)/G$157</f>
        <v>36693.54838709678</v>
      </c>
    </row>
    <row r="218" spans="2:9" ht="13.5" thickBot="1">
      <c r="D218" s="109">
        <f>SUM(D213:D217)</f>
        <v>176250</v>
      </c>
      <c r="E218" s="110">
        <f>(E$157*D218)/D$157</f>
        <v>178183.99656266527</v>
      </c>
      <c r="F218" s="110">
        <f>(F$157*E218)/E$157</f>
        <v>180762.65864621897</v>
      </c>
      <c r="G218" s="110">
        <f>(G$157*F218)/F$157</f>
        <v>182696.65520888424</v>
      </c>
      <c r="H218" s="111">
        <f>(H$157*G218)/G$157</f>
        <v>215574.59677419363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>D203*($I203+D213)*12</f>
        <v>31320000</v>
      </c>
      <c r="E222" s="26">
        <f>E203*($I203+E213)*12</f>
        <v>31358186.14489688</v>
      </c>
      <c r="F222" s="26">
        <f>F203*($I203+F213)*12</f>
        <v>31409101.004759386</v>
      </c>
      <c r="G222" s="26">
        <f>G203*($I203+G213)*12</f>
        <v>39309108.937070332</v>
      </c>
      <c r="H222" s="26">
        <f>H203*($I203+H213)*12</f>
        <v>40120564.516129032</v>
      </c>
    </row>
    <row r="223" spans="2:9">
      <c r="B223" s="91" t="s">
        <v>54</v>
      </c>
      <c r="C223" s="23"/>
      <c r="D223" s="26">
        <f>D204*($I204+D214)*12</f>
        <v>37800000</v>
      </c>
      <c r="E223" s="26">
        <f>E204*($I204+E214)*12</f>
        <v>37846086.726599678</v>
      </c>
      <c r="F223" s="26">
        <f>F204*($I204+F214)*12</f>
        <v>37907535.695399262</v>
      </c>
      <c r="G223" s="26">
        <f>G204*($I204+G214)*12</f>
        <v>37953622.42199894</v>
      </c>
      <c r="H223" s="26">
        <f>H204*($I204+H214)*12</f>
        <v>48421370.967741936</v>
      </c>
    </row>
    <row r="224" spans="2:9">
      <c r="B224" s="91" t="s">
        <v>55</v>
      </c>
      <c r="C224" s="23"/>
      <c r="D224" s="26">
        <f>D205*($I205+D215)*12</f>
        <v>29160000</v>
      </c>
      <c r="E224" s="26">
        <f>E205*($I205+E215)*12</f>
        <v>29195552.617662609</v>
      </c>
      <c r="F224" s="26">
        <f>F205*($I205+F215)*12</f>
        <v>36553695.134849288</v>
      </c>
      <c r="G224" s="26">
        <f>G205*($I205+G215)*12</f>
        <v>36598135.906927556</v>
      </c>
      <c r="H224" s="26">
        <f>H205*($I205+H215)*12</f>
        <v>37353629.032258064</v>
      </c>
    </row>
    <row r="225" spans="2:9">
      <c r="B225" s="91" t="s">
        <v>56</v>
      </c>
      <c r="C225" s="23"/>
      <c r="D225" s="26">
        <f>D206*($I206+D216)*12</f>
        <v>35100000</v>
      </c>
      <c r="E225" s="26">
        <f>E206*($I206+E216)*12</f>
        <v>35142794.817556843</v>
      </c>
      <c r="F225" s="26">
        <f>F206*($I206+F216)*12</f>
        <v>35199854.574299313</v>
      </c>
      <c r="G225" s="26">
        <f>G206*($I206+G216)*12</f>
        <v>35242649.391856164</v>
      </c>
      <c r="H225" s="26">
        <f>H206*($I206+H216)*12</f>
        <v>35970161.290322587</v>
      </c>
    </row>
    <row r="226" spans="2:9">
      <c r="B226" s="91" t="s">
        <v>57</v>
      </c>
      <c r="C226" s="23"/>
      <c r="D226" s="26">
        <f>D207*($I207+D217)*12</f>
        <v>25920000</v>
      </c>
      <c r="E226" s="26">
        <f>E207*($I207+E217)*12</f>
        <v>32439502.908514012</v>
      </c>
      <c r="F226" s="26">
        <f>F207*($I207+F217)*12</f>
        <v>32492173.453199364</v>
      </c>
      <c r="G226" s="26">
        <f>G207*($I207+G217)*12</f>
        <v>32531676.36171338</v>
      </c>
      <c r="H226" s="26">
        <f>H207*($I207+H217)*12</f>
        <v>33203225.806451611</v>
      </c>
    </row>
    <row r="227" spans="2:9">
      <c r="B227" s="91" t="s">
        <v>58</v>
      </c>
      <c r="C227" s="23"/>
      <c r="D227" s="26">
        <f>D208*$I208*12</f>
        <v>54720000</v>
      </c>
      <c r="E227" s="26">
        <f>E208*$I208*12</f>
        <v>54720000</v>
      </c>
      <c r="F227" s="26">
        <f>F208*$I208*12</f>
        <v>54720000</v>
      </c>
      <c r="G227" s="26">
        <f>G208*$I208*12</f>
        <v>54720000</v>
      </c>
      <c r="H227" s="26">
        <f>H208*$I208*12</f>
        <v>68400000</v>
      </c>
    </row>
    <row r="228" spans="2:9" ht="13.5" thickBot="1">
      <c r="B228" s="91" t="s">
        <v>59</v>
      </c>
      <c r="C228" s="23"/>
      <c r="D228" s="70">
        <f>D209*$I209*12</f>
        <v>52800000</v>
      </c>
      <c r="E228" s="70">
        <f>E209*$I209*12</f>
        <v>52800000</v>
      </c>
      <c r="F228" s="70">
        <f>F209*$I209*12</f>
        <v>52800000</v>
      </c>
      <c r="G228" s="70">
        <f>G209*$I209*12</f>
        <v>52800000</v>
      </c>
      <c r="H228" s="70">
        <f>H209*$I209*12</f>
        <v>66000000</v>
      </c>
    </row>
    <row r="229" spans="2:9" ht="13.5" thickBot="1">
      <c r="B229" s="78" t="s">
        <v>61</v>
      </c>
      <c r="C229" s="79"/>
      <c r="D229" s="80">
        <f>SUM(D222:D228)</f>
        <v>266820000</v>
      </c>
      <c r="E229" s="80">
        <f>SUM(E222:E228)</f>
        <v>273502123.21522999</v>
      </c>
      <c r="F229" s="80">
        <f t="shared" ref="F229:H229" si="38">SUM(F222:F228)</f>
        <v>281082359.86250663</v>
      </c>
      <c r="G229" s="80">
        <f t="shared" si="38"/>
        <v>289155193.01956642</v>
      </c>
      <c r="H229" s="81">
        <f t="shared" si="38"/>
        <v>329468951.61290324</v>
      </c>
    </row>
    <row r="230" spans="2:9">
      <c r="B230" s="190"/>
      <c r="C230" s="190"/>
      <c r="D230" s="59"/>
      <c r="E230" s="59"/>
      <c r="F230" s="59"/>
      <c r="G230" s="59"/>
      <c r="H230" s="59"/>
    </row>
    <row r="232" spans="2:9">
      <c r="B232" s="56" t="s">
        <v>85</v>
      </c>
      <c r="C232" s="56"/>
      <c r="H232" s="89">
        <v>15</v>
      </c>
    </row>
    <row r="233" spans="2:9" ht="13.5" thickBot="1">
      <c r="D233" s="52" t="s">
        <v>33</v>
      </c>
      <c r="E233" s="52" t="s">
        <v>44</v>
      </c>
      <c r="F233" s="52" t="s">
        <v>45</v>
      </c>
      <c r="G233" s="52" t="s">
        <v>46</v>
      </c>
      <c r="H233" s="52" t="s">
        <v>49</v>
      </c>
      <c r="I233" s="52" t="s">
        <v>47</v>
      </c>
    </row>
    <row r="234" spans="2:9">
      <c r="B234" s="90" t="s">
        <v>21</v>
      </c>
      <c r="C234" s="76"/>
      <c r="D234" s="26">
        <v>1</v>
      </c>
      <c r="E234" s="26">
        <v>150000000</v>
      </c>
      <c r="F234" s="26">
        <f>(E234*D234)</f>
        <v>150000000</v>
      </c>
      <c r="G234" s="26">
        <v>15</v>
      </c>
      <c r="H234" s="26">
        <f>(F234*($H$232/100))</f>
        <v>22500000</v>
      </c>
      <c r="I234" s="26">
        <f>(F234-H234)/G234</f>
        <v>8500000</v>
      </c>
    </row>
    <row r="235" spans="2:9">
      <c r="B235" s="91" t="s">
        <v>22</v>
      </c>
      <c r="C235" s="23"/>
      <c r="D235" s="26">
        <v>1</v>
      </c>
      <c r="E235" s="26">
        <v>250000000</v>
      </c>
      <c r="F235" s="26">
        <f t="shared" ref="F235:F239" si="39">(E235*D235)</f>
        <v>250000000</v>
      </c>
      <c r="G235" s="26">
        <v>15</v>
      </c>
      <c r="H235" s="26">
        <f t="shared" ref="H235:H239" si="40">(F235*($H$232/100))</f>
        <v>37500000</v>
      </c>
      <c r="I235" s="26">
        <f t="shared" ref="I235:I239" si="41">(F235-H235)/G235</f>
        <v>14166666.666666666</v>
      </c>
    </row>
    <row r="236" spans="2:9">
      <c r="B236" s="91" t="s">
        <v>23</v>
      </c>
      <c r="C236" s="23"/>
      <c r="D236" s="26">
        <v>1</v>
      </c>
      <c r="E236" s="26">
        <v>130000000</v>
      </c>
      <c r="F236" s="26">
        <f t="shared" si="39"/>
        <v>130000000</v>
      </c>
      <c r="G236" s="26">
        <v>15</v>
      </c>
      <c r="H236" s="26">
        <f t="shared" si="40"/>
        <v>19500000</v>
      </c>
      <c r="I236" s="26">
        <f t="shared" si="41"/>
        <v>7366666.666666667</v>
      </c>
    </row>
    <row r="237" spans="2:9">
      <c r="B237" s="91" t="s">
        <v>24</v>
      </c>
      <c r="C237" s="23"/>
      <c r="D237" s="26">
        <v>1</v>
      </c>
      <c r="E237" s="26">
        <v>180000000</v>
      </c>
      <c r="F237" s="26">
        <f t="shared" si="39"/>
        <v>180000000</v>
      </c>
      <c r="G237" s="26">
        <v>15</v>
      </c>
      <c r="H237" s="26">
        <f t="shared" si="40"/>
        <v>27000000</v>
      </c>
      <c r="I237" s="26">
        <f t="shared" si="41"/>
        <v>10200000</v>
      </c>
    </row>
    <row r="238" spans="2:9">
      <c r="B238" s="91" t="s">
        <v>25</v>
      </c>
      <c r="C238" s="23"/>
      <c r="D238" s="26">
        <v>1</v>
      </c>
      <c r="E238" s="26">
        <v>90000000</v>
      </c>
      <c r="F238" s="26">
        <f t="shared" si="39"/>
        <v>90000000</v>
      </c>
      <c r="G238" s="26">
        <v>15</v>
      </c>
      <c r="H238" s="26">
        <f t="shared" si="40"/>
        <v>13500000</v>
      </c>
      <c r="I238" s="26">
        <f t="shared" si="41"/>
        <v>5100000</v>
      </c>
    </row>
    <row r="239" spans="2:9" ht="13.5" thickBot="1">
      <c r="B239" s="97" t="s">
        <v>43</v>
      </c>
      <c r="C239" s="139"/>
      <c r="D239" s="26">
        <v>1</v>
      </c>
      <c r="E239" s="26">
        <v>350000000</v>
      </c>
      <c r="F239" s="26">
        <f t="shared" si="39"/>
        <v>350000000</v>
      </c>
      <c r="G239" s="26">
        <v>50</v>
      </c>
      <c r="H239" s="26">
        <f t="shared" si="40"/>
        <v>52500000</v>
      </c>
      <c r="I239" s="26">
        <f t="shared" si="41"/>
        <v>5950000</v>
      </c>
    </row>
    <row r="240" spans="2:9">
      <c r="B240" s="102"/>
      <c r="C240" s="23"/>
      <c r="D240" s="58"/>
      <c r="E240" s="58"/>
      <c r="F240" s="58"/>
      <c r="G240" s="58"/>
      <c r="H240" s="58"/>
      <c r="I240" s="58"/>
    </row>
    <row r="241" spans="2:9" ht="15.75" thickBot="1">
      <c r="B241" s="102" t="s">
        <v>138</v>
      </c>
      <c r="C241"/>
      <c r="D241" s="52" t="s">
        <v>9</v>
      </c>
      <c r="E241" s="52" t="s">
        <v>10</v>
      </c>
      <c r="F241" s="52" t="s">
        <v>11</v>
      </c>
      <c r="G241" s="52" t="s">
        <v>12</v>
      </c>
      <c r="H241" s="52" t="s">
        <v>13</v>
      </c>
      <c r="I241" s="142" t="s">
        <v>84</v>
      </c>
    </row>
    <row r="242" spans="2:9">
      <c r="B242" s="90" t="s">
        <v>21</v>
      </c>
      <c r="C242" s="76"/>
      <c r="D242" s="14">
        <v>4</v>
      </c>
      <c r="E242" s="14"/>
      <c r="F242" s="14"/>
      <c r="G242" s="14">
        <v>1</v>
      </c>
      <c r="H242" s="14"/>
      <c r="I242" s="14">
        <f>SUM(D242:H242)</f>
        <v>5</v>
      </c>
    </row>
    <row r="243" spans="2:9">
      <c r="B243" s="91" t="s">
        <v>22</v>
      </c>
      <c r="C243" s="23"/>
      <c r="D243" s="14">
        <v>4</v>
      </c>
      <c r="E243" s="14"/>
      <c r="F243" s="14"/>
      <c r="G243" s="14"/>
      <c r="H243" s="14">
        <v>1</v>
      </c>
      <c r="I243" s="14">
        <f t="shared" ref="I243:I246" si="42">SUM(D243:H243)</f>
        <v>5</v>
      </c>
    </row>
    <row r="244" spans="2:9">
      <c r="B244" s="91" t="s">
        <v>23</v>
      </c>
      <c r="C244" s="23"/>
      <c r="D244" s="14">
        <v>4</v>
      </c>
      <c r="E244" s="14"/>
      <c r="F244" s="14">
        <v>1</v>
      </c>
      <c r="G244" s="14"/>
      <c r="H244" s="14"/>
      <c r="I244" s="14">
        <f t="shared" si="42"/>
        <v>5</v>
      </c>
    </row>
    <row r="245" spans="2:9">
      <c r="B245" s="91" t="s">
        <v>24</v>
      </c>
      <c r="C245" s="23"/>
      <c r="D245" s="14">
        <v>5</v>
      </c>
      <c r="E245" s="14"/>
      <c r="F245" s="14"/>
      <c r="G245" s="14"/>
      <c r="H245" s="14"/>
      <c r="I245" s="14">
        <f t="shared" si="42"/>
        <v>5</v>
      </c>
    </row>
    <row r="246" spans="2:9">
      <c r="B246" s="91" t="s">
        <v>25</v>
      </c>
      <c r="C246" s="23"/>
      <c r="D246" s="14">
        <v>4</v>
      </c>
      <c r="E246" s="14">
        <v>1</v>
      </c>
      <c r="F246" s="14"/>
      <c r="G246" s="14"/>
      <c r="H246" s="14"/>
      <c r="I246" s="14">
        <f t="shared" si="42"/>
        <v>5</v>
      </c>
    </row>
    <row r="247" spans="2:9" ht="13.5" thickBot="1">
      <c r="B247" s="97" t="s">
        <v>43</v>
      </c>
      <c r="C247" s="139"/>
      <c r="D247" s="14">
        <v>1</v>
      </c>
      <c r="E247" s="14"/>
      <c r="F247" s="14"/>
      <c r="G247" s="14"/>
      <c r="H247" s="14"/>
      <c r="I247" s="14"/>
    </row>
    <row r="248" spans="2:9">
      <c r="B248" s="102"/>
      <c r="C248" s="23"/>
      <c r="D248" s="23"/>
      <c r="E248" s="23"/>
      <c r="F248" s="23"/>
      <c r="G248" s="23"/>
      <c r="H248" s="23"/>
    </row>
    <row r="249" spans="2:9" ht="13.5" thickBot="1">
      <c r="B249" s="102" t="s">
        <v>139</v>
      </c>
      <c r="C249" s="23"/>
      <c r="D249" s="52" t="s">
        <v>9</v>
      </c>
      <c r="E249" s="52" t="s">
        <v>10</v>
      </c>
      <c r="F249" s="52" t="s">
        <v>11</v>
      </c>
      <c r="G249" s="52" t="s">
        <v>12</v>
      </c>
      <c r="H249" s="52" t="s">
        <v>13</v>
      </c>
    </row>
    <row r="250" spans="2:9">
      <c r="B250" s="90" t="s">
        <v>21</v>
      </c>
      <c r="C250" s="76"/>
      <c r="D250" s="26">
        <f t="shared" ref="D250:D255" si="43">D242*I234</f>
        <v>34000000</v>
      </c>
      <c r="E250" s="26"/>
      <c r="F250" s="26"/>
      <c r="G250" s="26">
        <f>G242*I234</f>
        <v>8500000</v>
      </c>
      <c r="H250" s="26"/>
    </row>
    <row r="251" spans="2:9">
      <c r="B251" s="91" t="s">
        <v>22</v>
      </c>
      <c r="C251" s="23"/>
      <c r="D251" s="26">
        <f t="shared" si="43"/>
        <v>56666666.666666664</v>
      </c>
      <c r="E251" s="26"/>
      <c r="F251" s="26"/>
      <c r="G251" s="26"/>
      <c r="H251" s="26">
        <f>H243*I235</f>
        <v>14166666.666666666</v>
      </c>
    </row>
    <row r="252" spans="2:9">
      <c r="B252" s="91" t="s">
        <v>23</v>
      </c>
      <c r="C252" s="23"/>
      <c r="D252" s="26">
        <f t="shared" si="43"/>
        <v>29466666.666666668</v>
      </c>
      <c r="E252" s="26"/>
      <c r="F252" s="26">
        <f>F244*I236</f>
        <v>7366666.666666667</v>
      </c>
      <c r="G252" s="26"/>
      <c r="H252" s="26"/>
    </row>
    <row r="253" spans="2:9">
      <c r="B253" s="91" t="s">
        <v>24</v>
      </c>
      <c r="C253" s="23"/>
      <c r="D253" s="26">
        <f t="shared" si="43"/>
        <v>51000000</v>
      </c>
      <c r="E253" s="26"/>
      <c r="F253" s="26"/>
      <c r="G253" s="26"/>
      <c r="H253" s="26"/>
    </row>
    <row r="254" spans="2:9">
      <c r="B254" s="91" t="s">
        <v>25</v>
      </c>
      <c r="C254" s="23"/>
      <c r="D254" s="26">
        <f t="shared" si="43"/>
        <v>20400000</v>
      </c>
      <c r="E254" s="26">
        <f>I238*E246</f>
        <v>5100000</v>
      </c>
      <c r="F254" s="26"/>
      <c r="G254" s="26"/>
      <c r="H254" s="26"/>
    </row>
    <row r="255" spans="2:9" ht="13.5" thickBot="1">
      <c r="B255" s="97" t="s">
        <v>43</v>
      </c>
      <c r="C255" s="139"/>
      <c r="D255" s="26">
        <f t="shared" si="43"/>
        <v>5950000</v>
      </c>
      <c r="E255" s="14"/>
      <c r="F255" s="14"/>
      <c r="G255" s="14"/>
      <c r="H255" s="14"/>
    </row>
    <row r="256" spans="2:9" ht="15.75" thickBot="1">
      <c r="B256" s="78" t="s">
        <v>51</v>
      </c>
      <c r="C256" s="3"/>
      <c r="D256" s="95">
        <f>SUM(D250:D255)</f>
        <v>197483333.33333331</v>
      </c>
      <c r="E256" s="140">
        <f>SUM(E250:E254)+D256</f>
        <v>202583333.33333331</v>
      </c>
      <c r="F256" s="140">
        <f>SUM(F250:F254)+E256</f>
        <v>209949999.99999997</v>
      </c>
      <c r="G256" s="140">
        <f>SUM(G250:G254)+F256</f>
        <v>218449999.99999997</v>
      </c>
      <c r="H256" s="141">
        <f>SUM(H250:H254)+G256</f>
        <v>232616666.66666663</v>
      </c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.75" thickBot="1">
      <c r="B259" s="102" t="s">
        <v>140</v>
      </c>
      <c r="C259" s="2"/>
      <c r="D259" s="52" t="s">
        <v>9</v>
      </c>
      <c r="E259" s="52" t="s">
        <v>10</v>
      </c>
      <c r="F259" s="52" t="s">
        <v>11</v>
      </c>
      <c r="G259" s="52" t="s">
        <v>12</v>
      </c>
      <c r="H259" s="52" t="s">
        <v>13</v>
      </c>
    </row>
    <row r="260" spans="2:15" ht="15">
      <c r="B260" s="90" t="s">
        <v>21</v>
      </c>
      <c r="C260" s="1"/>
      <c r="D260" s="26">
        <v>10</v>
      </c>
      <c r="E260" s="26"/>
      <c r="F260" s="26"/>
      <c r="G260" s="26">
        <v>13</v>
      </c>
      <c r="H260" s="26"/>
    </row>
    <row r="261" spans="2:15" ht="15">
      <c r="B261" s="91" t="s">
        <v>22</v>
      </c>
      <c r="C261" s="2"/>
      <c r="D261" s="26">
        <v>10</v>
      </c>
      <c r="E261" s="26"/>
      <c r="F261" s="26"/>
      <c r="G261" s="26"/>
      <c r="H261" s="26">
        <v>14</v>
      </c>
    </row>
    <row r="262" spans="2:15" ht="15">
      <c r="B262" s="91" t="s">
        <v>23</v>
      </c>
      <c r="C262" s="2"/>
      <c r="D262" s="26">
        <v>10</v>
      </c>
      <c r="E262" s="26"/>
      <c r="F262" s="26">
        <v>12</v>
      </c>
      <c r="G262" s="26"/>
      <c r="H262" s="26"/>
    </row>
    <row r="263" spans="2:15" ht="15">
      <c r="B263" s="91" t="s">
        <v>24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25</v>
      </c>
      <c r="C264" s="2"/>
      <c r="D264" s="26">
        <v>10</v>
      </c>
      <c r="E264" s="26">
        <v>11</v>
      </c>
      <c r="F264" s="26"/>
      <c r="G264" s="26"/>
      <c r="H264" s="26"/>
    </row>
    <row r="265" spans="2:15" ht="15.75" thickBot="1">
      <c r="B265" s="97" t="s">
        <v>43</v>
      </c>
      <c r="C265" s="143"/>
      <c r="D265" s="26">
        <v>40</v>
      </c>
      <c r="E265" s="14"/>
      <c r="F265" s="14"/>
      <c r="G265" s="14"/>
      <c r="H265" s="14"/>
    </row>
    <row r="266" spans="2:15" ht="15">
      <c r="B266"/>
      <c r="C266" s="2"/>
      <c r="D266" s="58"/>
      <c r="E266" s="58"/>
      <c r="F266" s="58"/>
      <c r="G266" s="58"/>
      <c r="H266" s="58"/>
    </row>
    <row r="267" spans="2:15" ht="15">
      <c r="B267"/>
      <c r="C267"/>
      <c r="D267"/>
      <c r="E267"/>
      <c r="F267"/>
    </row>
    <row r="268" spans="2:15" ht="15.75" thickBot="1">
      <c r="B268" s="102" t="s">
        <v>141</v>
      </c>
      <c r="C268" s="2"/>
      <c r="D268" s="52" t="s">
        <v>9</v>
      </c>
      <c r="E268" s="52" t="s">
        <v>10</v>
      </c>
      <c r="F268" s="52" t="s">
        <v>11</v>
      </c>
      <c r="G268" s="52" t="s">
        <v>12</v>
      </c>
      <c r="H268" s="52" t="s">
        <v>13</v>
      </c>
      <c r="J268" s="87"/>
      <c r="K268" s="87"/>
      <c r="L268" s="87"/>
      <c r="M268" s="87"/>
      <c r="N268" s="87"/>
      <c r="O268" s="87"/>
    </row>
    <row r="269" spans="2:15" ht="15">
      <c r="B269" s="90" t="s">
        <v>21</v>
      </c>
      <c r="C269" s="1"/>
      <c r="D269" s="26">
        <f>D260*I234*D242</f>
        <v>340000000</v>
      </c>
      <c r="E269" s="26">
        <f>E260*E242*I234</f>
        <v>0</v>
      </c>
      <c r="F269" s="26">
        <f>F260*I234*F242</f>
        <v>0</v>
      </c>
      <c r="G269" s="26">
        <f>G260*I234*G242</f>
        <v>110500000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22</v>
      </c>
      <c r="C270" s="2"/>
      <c r="D270" s="26">
        <f>D261*I235*D243</f>
        <v>566666666.66666663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198333333.33333331</v>
      </c>
      <c r="J270" s="87"/>
      <c r="K270" s="87"/>
      <c r="L270" s="87"/>
      <c r="M270" s="87"/>
      <c r="N270" s="87"/>
      <c r="O270" s="87"/>
    </row>
    <row r="271" spans="2:15" ht="15">
      <c r="B271" s="91" t="s">
        <v>23</v>
      </c>
      <c r="C271" s="2"/>
      <c r="D271" s="26">
        <f>D262*I236*D244</f>
        <v>294666666.66666669</v>
      </c>
      <c r="E271" s="26">
        <f>E262*E244*I236</f>
        <v>0</v>
      </c>
      <c r="F271" s="26">
        <f>F262*I236*F244</f>
        <v>88400000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24</v>
      </c>
      <c r="C272" s="2"/>
      <c r="D272" s="26">
        <f>D263*I237*D245</f>
        <v>510000000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25</v>
      </c>
      <c r="C273" s="2"/>
      <c r="D273" s="26">
        <f>D264*I238*D246</f>
        <v>204000000</v>
      </c>
      <c r="E273" s="26">
        <f>E264*E246*I238</f>
        <v>56100000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92" t="s">
        <v>43</v>
      </c>
      <c r="C274" s="2"/>
      <c r="D274" s="70">
        <f>D265*D247*I239</f>
        <v>238000000</v>
      </c>
      <c r="E274" s="70">
        <f>E265*E247*J239</f>
        <v>0</v>
      </c>
      <c r="F274" s="70">
        <f>F265*F247*D247</f>
        <v>0</v>
      </c>
      <c r="G274" s="70">
        <f>G265*G247*E247</f>
        <v>0</v>
      </c>
      <c r="H274" s="70">
        <f>H265*H247*F247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144" t="s">
        <v>51</v>
      </c>
      <c r="C275" s="3"/>
      <c r="D275" s="145">
        <f>SUM(D269:D274)</f>
        <v>2153333333.333333</v>
      </c>
      <c r="E275" s="101">
        <f>SUM(E269:E274)</f>
        <v>56100000</v>
      </c>
      <c r="F275" s="101">
        <f>SUM(F269:F274)</f>
        <v>88400000</v>
      </c>
      <c r="G275" s="101">
        <f>SUM(G269:G274)</f>
        <v>110500000</v>
      </c>
      <c r="H275" s="146">
        <f>SUM(H269:H273)</f>
        <v>198333333.33333331</v>
      </c>
      <c r="I275" s="147">
        <f>SUM(D275:H275)</f>
        <v>2606666666.6666665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I276" s="56" t="s">
        <v>52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G277"/>
      <c r="H277"/>
      <c r="I277"/>
    </row>
    <row r="278" spans="2:15">
      <c r="B278" s="13" t="s">
        <v>50</v>
      </c>
    </row>
    <row r="279" spans="2:15" ht="13.5" thickBot="1">
      <c r="D279" s="98" t="s">
        <v>9</v>
      </c>
      <c r="E279" s="98" t="s">
        <v>10</v>
      </c>
      <c r="F279" s="98" t="s">
        <v>11</v>
      </c>
      <c r="G279" s="98" t="s">
        <v>12</v>
      </c>
      <c r="H279" s="98" t="s">
        <v>13</v>
      </c>
    </row>
    <row r="280" spans="2:15">
      <c r="B280" s="90" t="s">
        <v>21</v>
      </c>
      <c r="C280" s="76"/>
      <c r="D280" s="26">
        <f t="shared" ref="D280:D285" si="44">E234*D242</f>
        <v>600000000</v>
      </c>
      <c r="E280" s="99">
        <f>$E$234*E242</f>
        <v>0</v>
      </c>
      <c r="F280" s="99">
        <f t="shared" ref="F280:H285" si="45">$E234*F242</f>
        <v>0</v>
      </c>
      <c r="G280" s="99">
        <f t="shared" si="45"/>
        <v>150000000</v>
      </c>
      <c r="H280" s="99">
        <f t="shared" si="45"/>
        <v>0</v>
      </c>
    </row>
    <row r="281" spans="2:15">
      <c r="B281" s="91" t="s">
        <v>22</v>
      </c>
      <c r="C281" s="23"/>
      <c r="D281" s="26">
        <f t="shared" si="44"/>
        <v>1000000000</v>
      </c>
      <c r="E281" s="99">
        <f>E235*E243</f>
        <v>0</v>
      </c>
      <c r="F281" s="99">
        <f t="shared" si="45"/>
        <v>0</v>
      </c>
      <c r="G281" s="99">
        <f t="shared" si="45"/>
        <v>0</v>
      </c>
      <c r="H281" s="99">
        <f t="shared" si="45"/>
        <v>250000000</v>
      </c>
    </row>
    <row r="282" spans="2:15">
      <c r="B282" s="91" t="s">
        <v>23</v>
      </c>
      <c r="C282" s="23"/>
      <c r="D282" s="26">
        <f t="shared" si="44"/>
        <v>520000000</v>
      </c>
      <c r="E282" s="99">
        <f>E236*E244</f>
        <v>0</v>
      </c>
      <c r="F282" s="99">
        <f t="shared" si="45"/>
        <v>130000000</v>
      </c>
      <c r="G282" s="99">
        <f t="shared" si="45"/>
        <v>0</v>
      </c>
      <c r="H282" s="99">
        <f t="shared" si="45"/>
        <v>0</v>
      </c>
    </row>
    <row r="283" spans="2:15">
      <c r="B283" s="91" t="s">
        <v>24</v>
      </c>
      <c r="C283" s="23"/>
      <c r="D283" s="26">
        <f t="shared" si="44"/>
        <v>900000000</v>
      </c>
      <c r="E283" s="99">
        <f>E237*E245</f>
        <v>0</v>
      </c>
      <c r="F283" s="99">
        <f t="shared" si="45"/>
        <v>0</v>
      </c>
      <c r="G283" s="99">
        <f t="shared" si="45"/>
        <v>0</v>
      </c>
      <c r="H283" s="99">
        <f t="shared" si="45"/>
        <v>0</v>
      </c>
    </row>
    <row r="284" spans="2:15">
      <c r="B284" s="91" t="s">
        <v>25</v>
      </c>
      <c r="C284" s="23"/>
      <c r="D284" s="26">
        <f t="shared" si="44"/>
        <v>360000000</v>
      </c>
      <c r="E284" s="99">
        <f>E238*E246</f>
        <v>90000000</v>
      </c>
      <c r="F284" s="99">
        <f t="shared" si="45"/>
        <v>0</v>
      </c>
      <c r="G284" s="99">
        <f t="shared" si="45"/>
        <v>0</v>
      </c>
      <c r="H284" s="99">
        <f t="shared" si="45"/>
        <v>0</v>
      </c>
    </row>
    <row r="285" spans="2:15" ht="13.5" thickBot="1">
      <c r="B285" s="97" t="s">
        <v>43</v>
      </c>
      <c r="C285" s="23"/>
      <c r="D285" s="26">
        <f t="shared" si="44"/>
        <v>350000000</v>
      </c>
      <c r="E285" s="99">
        <f>E239*E247</f>
        <v>0</v>
      </c>
      <c r="F285" s="99">
        <f t="shared" si="45"/>
        <v>0</v>
      </c>
      <c r="G285" s="99">
        <f t="shared" si="45"/>
        <v>0</v>
      </c>
      <c r="H285" s="99">
        <f t="shared" si="45"/>
        <v>0</v>
      </c>
    </row>
    <row r="286" spans="2:15" ht="13.5" thickBot="1">
      <c r="C286" s="100" t="s">
        <v>51</v>
      </c>
      <c r="D286" s="148">
        <f>SUM(D280:D285)</f>
        <v>3730000000</v>
      </c>
      <c r="E286" s="101">
        <f t="shared" ref="E286:H286" si="46">SUM(E280:E285)</f>
        <v>90000000</v>
      </c>
      <c r="F286" s="101">
        <f t="shared" si="46"/>
        <v>130000000</v>
      </c>
      <c r="G286" s="101">
        <f t="shared" si="46"/>
        <v>150000000</v>
      </c>
      <c r="H286" s="101">
        <f t="shared" si="46"/>
        <v>250000000</v>
      </c>
    </row>
    <row r="287" spans="2:15">
      <c r="D287" s="56" t="s">
        <v>48</v>
      </c>
    </row>
    <row r="289" spans="2:9">
      <c r="B289" s="13" t="s">
        <v>143</v>
      </c>
    </row>
    <row r="290" spans="2:9" ht="13.5" thickBot="1">
      <c r="D290" s="98" t="s">
        <v>9</v>
      </c>
      <c r="E290" s="98" t="s">
        <v>10</v>
      </c>
      <c r="F290" s="98" t="s">
        <v>11</v>
      </c>
      <c r="G290" s="98" t="s">
        <v>12</v>
      </c>
      <c r="H290" s="98" t="s">
        <v>13</v>
      </c>
    </row>
    <row r="291" spans="2:9">
      <c r="B291" s="90" t="s">
        <v>21</v>
      </c>
      <c r="C291" s="76"/>
      <c r="D291" s="26">
        <f>D280*($H$232/100)</f>
        <v>90000000</v>
      </c>
      <c r="E291" s="26">
        <f t="shared" ref="E291:H291" si="47">E280*($H$232/100)</f>
        <v>0</v>
      </c>
      <c r="F291" s="26">
        <f t="shared" si="47"/>
        <v>0</v>
      </c>
      <c r="G291" s="26">
        <f t="shared" si="47"/>
        <v>22500000</v>
      </c>
      <c r="H291" s="26">
        <f t="shared" si="47"/>
        <v>0</v>
      </c>
    </row>
    <row r="292" spans="2:9">
      <c r="B292" s="91" t="s">
        <v>22</v>
      </c>
      <c r="C292" s="23"/>
      <c r="D292" s="26">
        <f t="shared" ref="D292:H296" si="48">D281*($H$232/100)</f>
        <v>150000000</v>
      </c>
      <c r="E292" s="26">
        <f t="shared" si="48"/>
        <v>0</v>
      </c>
      <c r="F292" s="26">
        <f t="shared" si="48"/>
        <v>0</v>
      </c>
      <c r="G292" s="26">
        <f t="shared" si="48"/>
        <v>0</v>
      </c>
      <c r="H292" s="26">
        <f t="shared" si="48"/>
        <v>37500000</v>
      </c>
    </row>
    <row r="293" spans="2:9">
      <c r="B293" s="91" t="s">
        <v>23</v>
      </c>
      <c r="C293" s="23"/>
      <c r="D293" s="26">
        <f t="shared" si="48"/>
        <v>78000000</v>
      </c>
      <c r="E293" s="26">
        <f t="shared" si="48"/>
        <v>0</v>
      </c>
      <c r="F293" s="26">
        <f t="shared" si="48"/>
        <v>19500000</v>
      </c>
      <c r="G293" s="26">
        <f t="shared" si="48"/>
        <v>0</v>
      </c>
      <c r="H293" s="26">
        <f t="shared" si="48"/>
        <v>0</v>
      </c>
    </row>
    <row r="294" spans="2:9">
      <c r="B294" s="91" t="s">
        <v>24</v>
      </c>
      <c r="C294" s="23"/>
      <c r="D294" s="26">
        <f t="shared" si="48"/>
        <v>135000000</v>
      </c>
      <c r="E294" s="26">
        <f t="shared" si="48"/>
        <v>0</v>
      </c>
      <c r="F294" s="26">
        <f t="shared" si="48"/>
        <v>0</v>
      </c>
      <c r="G294" s="26">
        <f t="shared" si="48"/>
        <v>0</v>
      </c>
      <c r="H294" s="26">
        <f t="shared" si="48"/>
        <v>0</v>
      </c>
    </row>
    <row r="295" spans="2:9">
      <c r="B295" s="91" t="s">
        <v>25</v>
      </c>
      <c r="C295" s="23"/>
      <c r="D295" s="26">
        <f t="shared" si="48"/>
        <v>54000000</v>
      </c>
      <c r="E295" s="26">
        <f t="shared" si="48"/>
        <v>13500000</v>
      </c>
      <c r="F295" s="26">
        <f t="shared" si="48"/>
        <v>0</v>
      </c>
      <c r="G295" s="26">
        <f t="shared" si="48"/>
        <v>0</v>
      </c>
      <c r="H295" s="26">
        <f t="shared" si="48"/>
        <v>0</v>
      </c>
    </row>
    <row r="296" spans="2:9" ht="13.5" thickBot="1">
      <c r="B296" s="97" t="s">
        <v>43</v>
      </c>
      <c r="C296" s="23"/>
      <c r="D296" s="26">
        <f t="shared" si="48"/>
        <v>52500000</v>
      </c>
      <c r="E296" s="26">
        <f t="shared" si="48"/>
        <v>0</v>
      </c>
      <c r="F296" s="26">
        <f t="shared" si="48"/>
        <v>0</v>
      </c>
      <c r="G296" s="26">
        <f t="shared" si="48"/>
        <v>0</v>
      </c>
      <c r="H296" s="26">
        <f t="shared" si="48"/>
        <v>0</v>
      </c>
    </row>
    <row r="297" spans="2:9" ht="13.5" thickBot="1">
      <c r="C297" s="100" t="s">
        <v>51</v>
      </c>
      <c r="D297" s="101">
        <f>SUM(D291:D296)</f>
        <v>559500000</v>
      </c>
      <c r="E297" s="101">
        <f t="shared" ref="E297:H297" si="49">SUM(E291:E296)</f>
        <v>13500000</v>
      </c>
      <c r="F297" s="101">
        <f t="shared" si="49"/>
        <v>19500000</v>
      </c>
      <c r="G297" s="101">
        <f t="shared" si="49"/>
        <v>22500000</v>
      </c>
      <c r="H297" s="149">
        <f t="shared" si="49"/>
        <v>37500000</v>
      </c>
      <c r="I297" s="147">
        <f>SUM(D297:H297)</f>
        <v>652500000</v>
      </c>
    </row>
    <row r="298" spans="2:9">
      <c r="I298" s="13" t="s">
        <v>142</v>
      </c>
    </row>
    <row r="300" spans="2:9" ht="13.5" thickBot="1">
      <c r="B300" s="13" t="s">
        <v>112</v>
      </c>
    </row>
    <row r="301" spans="2:9">
      <c r="B301" s="65" t="s">
        <v>113</v>
      </c>
      <c r="C301" s="76"/>
      <c r="D301" s="14" t="s">
        <v>114</v>
      </c>
    </row>
    <row r="302" spans="2:9">
      <c r="B302" s="67" t="s">
        <v>115</v>
      </c>
      <c r="C302" s="23"/>
      <c r="D302" s="26">
        <f>C68</f>
        <v>11106000000</v>
      </c>
    </row>
    <row r="303" spans="2:9">
      <c r="B303" s="67" t="s">
        <v>116</v>
      </c>
      <c r="C303" s="23"/>
      <c r="D303" s="14">
        <v>30</v>
      </c>
    </row>
    <row r="304" spans="2:9">
      <c r="B304" s="67" t="s">
        <v>117</v>
      </c>
      <c r="C304" s="23"/>
      <c r="D304" s="26">
        <f>SUM(D302/D303)</f>
        <v>370200000</v>
      </c>
    </row>
    <row r="305" spans="2:14" ht="13.5" thickBot="1">
      <c r="B305" s="157" t="s">
        <v>118</v>
      </c>
      <c r="C305" s="139"/>
      <c r="D305" s="14">
        <v>3</v>
      </c>
    </row>
    <row r="307" spans="2:14" ht="13.5" thickBot="1">
      <c r="B307" s="13" t="s">
        <v>15</v>
      </c>
    </row>
    <row r="308" spans="2:14">
      <c r="C308" s="10" t="s">
        <v>119</v>
      </c>
      <c r="D308" s="11" t="s">
        <v>120</v>
      </c>
      <c r="E308" s="11" t="s">
        <v>121</v>
      </c>
      <c r="F308" s="11" t="s">
        <v>122</v>
      </c>
      <c r="G308" s="11" t="s">
        <v>123</v>
      </c>
      <c r="H308" s="11" t="s">
        <v>124</v>
      </c>
      <c r="I308" s="11" t="s">
        <v>125</v>
      </c>
      <c r="J308" s="11" t="s">
        <v>126</v>
      </c>
      <c r="K308" s="11" t="s">
        <v>127</v>
      </c>
      <c r="L308" s="11" t="s">
        <v>128</v>
      </c>
      <c r="M308" s="11" t="s">
        <v>129</v>
      </c>
      <c r="N308" s="12" t="s">
        <v>130</v>
      </c>
    </row>
    <row r="309" spans="2:14">
      <c r="C309" s="26" t="s">
        <v>131</v>
      </c>
      <c r="D309" s="26">
        <f>D304</f>
        <v>370200000</v>
      </c>
      <c r="E309" s="26">
        <f>D304</f>
        <v>370200000</v>
      </c>
      <c r="F309" s="26">
        <f>D304</f>
        <v>370200000</v>
      </c>
      <c r="G309" s="26"/>
      <c r="H309" s="26"/>
      <c r="I309" s="26"/>
      <c r="J309" s="26"/>
      <c r="K309" s="26"/>
      <c r="L309" s="26"/>
      <c r="M309" s="26"/>
      <c r="N309" s="26"/>
    </row>
    <row r="310" spans="2:14">
      <c r="C310" s="26"/>
      <c r="D310" s="26" t="s">
        <v>131</v>
      </c>
      <c r="E310" s="26">
        <f>D304</f>
        <v>370200000</v>
      </c>
      <c r="F310" s="26">
        <f>D304</f>
        <v>370200000</v>
      </c>
      <c r="G310" s="26">
        <f>D304</f>
        <v>370200000</v>
      </c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/>
      <c r="E311" s="26" t="s">
        <v>131</v>
      </c>
      <c r="F311" s="26">
        <f>D304</f>
        <v>370200000</v>
      </c>
      <c r="G311" s="26">
        <f>D304</f>
        <v>370200000</v>
      </c>
      <c r="H311" s="26">
        <f>D304</f>
        <v>370200000</v>
      </c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/>
      <c r="F312" s="26" t="s">
        <v>131</v>
      </c>
      <c r="G312" s="26">
        <f>D304</f>
        <v>370200000</v>
      </c>
      <c r="H312" s="26">
        <f>D304</f>
        <v>370200000</v>
      </c>
      <c r="I312" s="26">
        <f>D304</f>
        <v>370200000</v>
      </c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/>
      <c r="G313" s="26" t="s">
        <v>131</v>
      </c>
      <c r="H313" s="26">
        <f>D304</f>
        <v>370200000</v>
      </c>
      <c r="I313" s="26">
        <f>D304</f>
        <v>370200000</v>
      </c>
      <c r="J313" s="26">
        <f>D304</f>
        <v>370200000</v>
      </c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/>
      <c r="H314" s="26" t="s">
        <v>131</v>
      </c>
      <c r="I314" s="26">
        <f>D304</f>
        <v>370200000</v>
      </c>
      <c r="J314" s="26">
        <f>D304</f>
        <v>370200000</v>
      </c>
      <c r="K314" s="26">
        <f>D304</f>
        <v>370200000</v>
      </c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/>
      <c r="I315" s="26" t="s">
        <v>131</v>
      </c>
      <c r="J315" s="26">
        <f>D304</f>
        <v>370200000</v>
      </c>
      <c r="K315" s="26">
        <f>D304</f>
        <v>370200000</v>
      </c>
      <c r="L315" s="26">
        <f>D304</f>
        <v>370200000</v>
      </c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/>
      <c r="J316" s="26" t="s">
        <v>131</v>
      </c>
      <c r="K316" s="26">
        <f>D304</f>
        <v>370200000</v>
      </c>
      <c r="L316" s="26">
        <f>D304</f>
        <v>370200000</v>
      </c>
      <c r="M316" s="26">
        <f>D304</f>
        <v>370200000</v>
      </c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/>
      <c r="K317" s="26" t="s">
        <v>131</v>
      </c>
      <c r="L317" s="26">
        <f>D304</f>
        <v>370200000</v>
      </c>
      <c r="M317" s="26">
        <f>D304</f>
        <v>370200000</v>
      </c>
      <c r="N317" s="26">
        <f>D304</f>
        <v>370200000</v>
      </c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/>
      <c r="L318" s="26" t="s">
        <v>131</v>
      </c>
      <c r="M318" s="26">
        <f>D304</f>
        <v>370200000</v>
      </c>
      <c r="N318" s="26">
        <f>D304</f>
        <v>370200000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 t="s">
        <v>131</v>
      </c>
      <c r="N319" s="26">
        <f>D304</f>
        <v>370200000</v>
      </c>
    </row>
    <row r="320" spans="2:14" ht="13.5" thickBot="1"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 t="s">
        <v>131</v>
      </c>
    </row>
    <row r="321" spans="2:14" ht="13.5" thickBot="1">
      <c r="C321" s="158">
        <f>SUM(C309:C320)</f>
        <v>0</v>
      </c>
      <c r="D321" s="148">
        <f t="shared" ref="D321:N321" si="50">SUM(D309:D320)</f>
        <v>370200000</v>
      </c>
      <c r="E321" s="148">
        <f t="shared" si="50"/>
        <v>740400000</v>
      </c>
      <c r="F321" s="148">
        <f t="shared" si="50"/>
        <v>1110600000</v>
      </c>
      <c r="G321" s="148">
        <f t="shared" si="50"/>
        <v>1110600000</v>
      </c>
      <c r="H321" s="148">
        <f t="shared" si="50"/>
        <v>1110600000</v>
      </c>
      <c r="I321" s="148">
        <f t="shared" si="50"/>
        <v>1110600000</v>
      </c>
      <c r="J321" s="148">
        <f t="shared" si="50"/>
        <v>1110600000</v>
      </c>
      <c r="K321" s="148">
        <f t="shared" si="50"/>
        <v>1110600000</v>
      </c>
      <c r="L321" s="148">
        <f t="shared" si="50"/>
        <v>1110600000</v>
      </c>
      <c r="M321" s="148">
        <f t="shared" si="50"/>
        <v>1110600000</v>
      </c>
      <c r="N321" s="155">
        <f t="shared" si="50"/>
        <v>1110600000</v>
      </c>
    </row>
    <row r="322" spans="2:14" ht="13.5" thickBot="1"/>
    <row r="323" spans="2:14">
      <c r="B323" s="159" t="s">
        <v>145</v>
      </c>
      <c r="C323" s="106">
        <f>E13</f>
        <v>-2085126823.6499999</v>
      </c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160" t="s">
        <v>144</v>
      </c>
      <c r="C324" s="106">
        <v>12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 ht="13.5" thickBot="1">
      <c r="B325" s="161" t="s">
        <v>146</v>
      </c>
      <c r="C325" s="106">
        <f>C323/C324</f>
        <v>-173760568.63749999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>
      <c r="B327" s="65" t="s">
        <v>132</v>
      </c>
      <c r="C327" s="26">
        <f>C325</f>
        <v>-173760568.63749999</v>
      </c>
      <c r="D327" s="26">
        <f>C325</f>
        <v>-173760568.63749999</v>
      </c>
      <c r="E327" s="26">
        <f>C325</f>
        <v>-173760568.63749999</v>
      </c>
      <c r="F327" s="26">
        <f>C325</f>
        <v>-173760568.63749999</v>
      </c>
      <c r="G327" s="26">
        <f>C325</f>
        <v>-173760568.63749999</v>
      </c>
      <c r="H327" s="26">
        <f>C325</f>
        <v>-173760568.63749999</v>
      </c>
      <c r="I327" s="26">
        <f>C325</f>
        <v>-173760568.63749999</v>
      </c>
      <c r="J327" s="26">
        <f>C325</f>
        <v>-173760568.63749999</v>
      </c>
      <c r="K327" s="26">
        <f>C325</f>
        <v>-173760568.63749999</v>
      </c>
      <c r="L327" s="26">
        <f>C325</f>
        <v>-173760568.63749999</v>
      </c>
      <c r="M327" s="26">
        <f>C325</f>
        <v>-173760568.63749999</v>
      </c>
      <c r="N327" s="26">
        <f>C325</f>
        <v>-173760568.63749999</v>
      </c>
    </row>
    <row r="328" spans="2:14" ht="13.5" thickBot="1">
      <c r="B328" s="157" t="s">
        <v>133</v>
      </c>
      <c r="C328" s="54">
        <f t="shared" ref="C328:N328" si="51">C321+C327</f>
        <v>-173760568.63749999</v>
      </c>
      <c r="D328" s="26">
        <f t="shared" si="51"/>
        <v>196439431.36250001</v>
      </c>
      <c r="E328" s="26">
        <f t="shared" si="51"/>
        <v>566639431.36249995</v>
      </c>
      <c r="F328" s="26">
        <f t="shared" si="51"/>
        <v>936839431.36249995</v>
      </c>
      <c r="G328" s="26">
        <f t="shared" si="51"/>
        <v>936839431.36249995</v>
      </c>
      <c r="H328" s="26">
        <f t="shared" si="51"/>
        <v>936839431.36249995</v>
      </c>
      <c r="I328" s="26">
        <f t="shared" si="51"/>
        <v>936839431.36249995</v>
      </c>
      <c r="J328" s="26">
        <f t="shared" si="51"/>
        <v>936839431.36249995</v>
      </c>
      <c r="K328" s="26">
        <f t="shared" si="51"/>
        <v>936839431.36249995</v>
      </c>
      <c r="L328" s="26">
        <f t="shared" si="51"/>
        <v>936839431.36249995</v>
      </c>
      <c r="M328" s="26">
        <f t="shared" si="51"/>
        <v>936839431.36249995</v>
      </c>
      <c r="N328" s="26">
        <f t="shared" si="51"/>
        <v>936839431.36249995</v>
      </c>
    </row>
    <row r="329" spans="2:14" ht="13.5" thickBot="1"/>
    <row r="330" spans="2:14" ht="13.5" thickBot="1">
      <c r="B330" s="60" t="s">
        <v>112</v>
      </c>
      <c r="C330" s="79"/>
      <c r="D330" s="54">
        <f>MIN(C328:N328)</f>
        <v>-173760568.63749999</v>
      </c>
    </row>
    <row r="333" spans="2:14" ht="13.5" thickBot="1">
      <c r="B333" s="13" t="s">
        <v>149</v>
      </c>
    </row>
    <row r="334" spans="2:14">
      <c r="B334" s="184"/>
      <c r="C334" s="185">
        <v>6.2E-2</v>
      </c>
      <c r="D334" s="185" t="s">
        <v>150</v>
      </c>
      <c r="E334" s="185"/>
      <c r="F334" s="186" t="s">
        <v>151</v>
      </c>
    </row>
    <row r="335" spans="2:14">
      <c r="B335" s="189" t="s">
        <v>152</v>
      </c>
      <c r="C335" s="190" t="s">
        <v>153</v>
      </c>
      <c r="D335" s="190" t="s">
        <v>154</v>
      </c>
      <c r="E335" s="190" t="s">
        <v>155</v>
      </c>
      <c r="F335" s="191" t="s">
        <v>156</v>
      </c>
    </row>
    <row r="336" spans="2:14">
      <c r="B336" s="14">
        <v>0</v>
      </c>
      <c r="C336" s="14"/>
      <c r="D336" s="14"/>
      <c r="E336" s="14"/>
      <c r="F336" s="26">
        <f>D27</f>
        <v>1492000000</v>
      </c>
    </row>
    <row r="337" spans="2:6">
      <c r="B337" s="14">
        <v>1</v>
      </c>
      <c r="C337" s="26">
        <f>F336*$C$334</f>
        <v>92504000</v>
      </c>
      <c r="D337" s="26">
        <f>$C$345</f>
        <v>356124708.8297056</v>
      </c>
      <c r="E337" s="26">
        <f>D337-C337</f>
        <v>263620708.8297056</v>
      </c>
      <c r="F337" s="26">
        <f>F336-E337</f>
        <v>1228379291.1702943</v>
      </c>
    </row>
    <row r="338" spans="2:6">
      <c r="B338" s="14">
        <v>2</v>
      </c>
      <c r="C338" s="26">
        <f t="shared" ref="C338:C341" si="52">F337*$C$334</f>
        <v>76159516.052558243</v>
      </c>
      <c r="D338" s="26">
        <f>$C$345</f>
        <v>356124708.8297056</v>
      </c>
      <c r="E338" s="26">
        <f t="shared" ref="E338:E341" si="53">D338-C338</f>
        <v>279965192.77714735</v>
      </c>
      <c r="F338" s="26">
        <f t="shared" ref="F338:F341" si="54">F337-E338</f>
        <v>948414098.39314699</v>
      </c>
    </row>
    <row r="339" spans="2:6">
      <c r="B339" s="14">
        <v>3</v>
      </c>
      <c r="C339" s="26">
        <f t="shared" si="52"/>
        <v>58801674.100375116</v>
      </c>
      <c r="D339" s="26">
        <f>$C$345</f>
        <v>356124708.8297056</v>
      </c>
      <c r="E339" s="26">
        <f t="shared" si="53"/>
        <v>297323034.72933048</v>
      </c>
      <c r="F339" s="26">
        <f t="shared" si="54"/>
        <v>651091063.66381645</v>
      </c>
    </row>
    <row r="340" spans="2:6">
      <c r="B340" s="14">
        <v>4</v>
      </c>
      <c r="C340" s="26">
        <f t="shared" si="52"/>
        <v>40367645.947156623</v>
      </c>
      <c r="D340" s="26">
        <f>$C$345</f>
        <v>356124708.8297056</v>
      </c>
      <c r="E340" s="26">
        <f t="shared" si="53"/>
        <v>315757062.88254899</v>
      </c>
      <c r="F340" s="26">
        <f t="shared" si="54"/>
        <v>335334000.78126746</v>
      </c>
    </row>
    <row r="341" spans="2:6">
      <c r="B341" s="14">
        <v>5</v>
      </c>
      <c r="C341" s="26">
        <f t="shared" si="52"/>
        <v>20790708.048438583</v>
      </c>
      <c r="D341" s="26">
        <f>$C$345</f>
        <v>356124708.8297056</v>
      </c>
      <c r="E341" s="26">
        <f t="shared" si="53"/>
        <v>335334000.78126699</v>
      </c>
      <c r="F341" s="26">
        <f t="shared" si="54"/>
        <v>4.76837158203125E-7</v>
      </c>
    </row>
    <row r="342" spans="2:6" ht="13.5" thickBot="1">
      <c r="B342" s="187" t="s">
        <v>61</v>
      </c>
      <c r="C342" s="192">
        <f>SUM(C337:C341)</f>
        <v>288623544.14852858</v>
      </c>
      <c r="D342" s="192">
        <f>SUM(D337:D341)</f>
        <v>1780623544.1485281</v>
      </c>
      <c r="E342" s="192">
        <f>SUM(E337:E341)</f>
        <v>1491999999.9999995</v>
      </c>
      <c r="F342" s="188"/>
    </row>
    <row r="344" spans="2:6" ht="13.5" thickBot="1"/>
    <row r="345" spans="2:6" ht="13.5" thickBot="1">
      <c r="B345" s="88" t="s">
        <v>157</v>
      </c>
      <c r="C345" s="73">
        <f>(D27*C334*((1+C334)^5))/(((1+C334)^5)-1)</f>
        <v>356124708.8297056</v>
      </c>
    </row>
  </sheetData>
  <mergeCells count="31">
    <mergeCell ref="B146:F149"/>
    <mergeCell ref="B137:C137"/>
    <mergeCell ref="D137:F137"/>
    <mergeCell ref="G137:I137"/>
    <mergeCell ref="J137:L137"/>
    <mergeCell ref="M137:O137"/>
    <mergeCell ref="P137:R137"/>
    <mergeCell ref="B128:C128"/>
    <mergeCell ref="D128:F128"/>
    <mergeCell ref="G128:I128"/>
    <mergeCell ref="J128:L128"/>
    <mergeCell ref="M128:O128"/>
    <mergeCell ref="P128:R128"/>
    <mergeCell ref="B119:C119"/>
    <mergeCell ref="D119:F119"/>
    <mergeCell ref="G119:I119"/>
    <mergeCell ref="J119:L119"/>
    <mergeCell ref="M119:O119"/>
    <mergeCell ref="P119:R119"/>
    <mergeCell ref="B110:C110"/>
    <mergeCell ref="D110:F110"/>
    <mergeCell ref="G110:I110"/>
    <mergeCell ref="J110:L110"/>
    <mergeCell ref="M110:O110"/>
    <mergeCell ref="P110:R110"/>
    <mergeCell ref="B1:H1"/>
    <mergeCell ref="B72:C72"/>
    <mergeCell ref="B79:C79"/>
    <mergeCell ref="B86:C86"/>
    <mergeCell ref="B94:C94"/>
    <mergeCell ref="B102:C10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45"/>
  <sheetViews>
    <sheetView workbookViewId="0">
      <selection activeCell="G3" sqref="G3:I3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8" t="s">
        <v>168</v>
      </c>
      <c r="C1" s="198"/>
      <c r="D1" s="198"/>
      <c r="E1" s="198"/>
      <c r="F1" s="198"/>
      <c r="G1" s="198"/>
      <c r="H1" s="198"/>
    </row>
    <row r="3" spans="2:9">
      <c r="G3" s="13" t="s">
        <v>170</v>
      </c>
      <c r="H3" s="13" t="s">
        <v>0</v>
      </c>
      <c r="I3" s="13">
        <v>0.24871135065</v>
      </c>
    </row>
    <row r="4" spans="2:9" ht="13.5" thickBot="1">
      <c r="B4" s="55"/>
      <c r="C4" s="55"/>
      <c r="D4" s="55"/>
      <c r="E4" s="55"/>
      <c r="F4" s="55"/>
    </row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C68</f>
        <v>3682917680.4252</v>
      </c>
      <c r="F6" s="115">
        <f t="shared" ref="F6:I6" si="0">D68</f>
        <v>3840247506.6193762</v>
      </c>
      <c r="G6" s="115">
        <f t="shared" si="0"/>
        <v>4004844380.0259256</v>
      </c>
      <c r="H6" s="115">
        <f t="shared" si="0"/>
        <v>4177065417.9362607</v>
      </c>
      <c r="I6" s="115">
        <f t="shared" si="0"/>
        <v>4357286141.1202602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3682917680.4252</v>
      </c>
      <c r="F8" s="117">
        <f>SUM(F6:F7)</f>
        <v>3840247506.6193762</v>
      </c>
      <c r="G8" s="117">
        <f>SUM(G6:G7)</f>
        <v>4004844380.0259256</v>
      </c>
      <c r="H8" s="117">
        <f>SUM(H6:H7)</f>
        <v>4177065417.9362607</v>
      </c>
      <c r="I8" s="118">
        <f>SUM(I6:I7)</f>
        <v>4357286141.1202602</v>
      </c>
    </row>
    <row r="9" spans="2:9" ht="13.5" thickBot="1">
      <c r="B9" s="60" t="s">
        <v>95</v>
      </c>
      <c r="C9" s="61"/>
      <c r="D9" s="169"/>
      <c r="E9" s="170">
        <f>-D229</f>
        <v>-266820000</v>
      </c>
      <c r="F9" s="170">
        <f>-E229</f>
        <v>-273502123.21522999</v>
      </c>
      <c r="G9" s="170">
        <f>-F229</f>
        <v>-281082359.86250663</v>
      </c>
      <c r="H9" s="170">
        <f>-G229</f>
        <v>-289155193.01956642</v>
      </c>
      <c r="I9" s="170">
        <f>-H229</f>
        <v>-329468951.61290324</v>
      </c>
    </row>
    <row r="10" spans="2:9" ht="13.5" thickBot="1">
      <c r="B10" s="60" t="s">
        <v>109</v>
      </c>
      <c r="C10" s="61"/>
      <c r="D10" s="18"/>
      <c r="E10" s="119">
        <f>-D197</f>
        <v>-609572158.22202742</v>
      </c>
      <c r="F10" s="119">
        <f>-E197</f>
        <v>-615702783.75719428</v>
      </c>
      <c r="G10" s="119">
        <f>-F197</f>
        <v>-624391690.17264056</v>
      </c>
      <c r="H10" s="119">
        <f>-G197</f>
        <v>-630590782.97358668</v>
      </c>
      <c r="I10" s="119">
        <f>-H197</f>
        <v>-763260576.59472096</v>
      </c>
    </row>
    <row r="11" spans="2:9" ht="13.5" thickBot="1">
      <c r="B11" s="60" t="s">
        <v>110</v>
      </c>
      <c r="C11" s="61"/>
      <c r="D11" s="19"/>
      <c r="E11" s="120">
        <f>-D181</f>
        <v>-2005737337.2689757</v>
      </c>
      <c r="F11" s="120">
        <f t="shared" ref="F11:I11" si="1">-E181</f>
        <v>-2016497874.0156751</v>
      </c>
      <c r="G11" s="120">
        <f t="shared" si="1"/>
        <v>-2036266403.7268889</v>
      </c>
      <c r="H11" s="120">
        <f t="shared" si="1"/>
        <v>-2045239995.0676484</v>
      </c>
      <c r="I11" s="120">
        <f t="shared" si="1"/>
        <v>-2527495478.4155688</v>
      </c>
    </row>
    <row r="12" spans="2:9" ht="13.5" thickBot="1">
      <c r="B12" s="60" t="s">
        <v>111</v>
      </c>
      <c r="C12" s="61"/>
      <c r="D12" s="19"/>
      <c r="E12" s="120">
        <f>-D189</f>
        <v>-165731295.61913401</v>
      </c>
      <c r="F12" s="120">
        <f t="shared" ref="F12:I12" si="2">-E189</f>
        <v>-172811137.79787195</v>
      </c>
      <c r="G12" s="120">
        <f t="shared" si="2"/>
        <v>-180217997.10116667</v>
      </c>
      <c r="H12" s="120">
        <f t="shared" si="2"/>
        <v>-187967943.80713171</v>
      </c>
      <c r="I12" s="120">
        <f t="shared" si="2"/>
        <v>-196077876.35041168</v>
      </c>
    </row>
    <row r="13" spans="2:9" ht="13.5" thickBot="1">
      <c r="B13" s="162" t="s">
        <v>96</v>
      </c>
      <c r="C13" s="163"/>
      <c r="D13" s="20"/>
      <c r="E13" s="121">
        <f>SUM(E10:E12)</f>
        <v>-2781040791.110137</v>
      </c>
      <c r="F13" s="121">
        <f>SUM(F10:F12)</f>
        <v>-2805011795.5707412</v>
      </c>
      <c r="G13" s="121">
        <f>SUM(G10:G12)</f>
        <v>-2840876091.0006962</v>
      </c>
      <c r="H13" s="121">
        <f>SUM(H10:H12)</f>
        <v>-2863798721.8483667</v>
      </c>
      <c r="I13" s="122">
        <f>SUM(I10:I12)</f>
        <v>-3486833931.3607016</v>
      </c>
    </row>
    <row r="14" spans="2:9" ht="13.5" thickBot="1">
      <c r="B14" s="164" t="s">
        <v>97</v>
      </c>
      <c r="C14" s="165"/>
      <c r="D14" s="166"/>
      <c r="E14" s="167">
        <f>SUM(E8+E13)</f>
        <v>901876889.315063</v>
      </c>
      <c r="F14" s="167">
        <f>SUM(F8+F13)</f>
        <v>1035235711.048635</v>
      </c>
      <c r="G14" s="167">
        <f>SUM(G8+G13)</f>
        <v>1163968289.0252295</v>
      </c>
      <c r="H14" s="167">
        <f>SUM(H8+H13)</f>
        <v>1313266696.087894</v>
      </c>
      <c r="I14" s="168">
        <f>SUM(I8+I13)</f>
        <v>870452209.75955868</v>
      </c>
    </row>
    <row r="15" spans="2:9" ht="13.5" thickBot="1">
      <c r="B15" s="60" t="s">
        <v>98</v>
      </c>
      <c r="C15" s="61"/>
      <c r="D15" s="15"/>
      <c r="E15" s="123">
        <f>-D256</f>
        <v>-197483333.33333331</v>
      </c>
      <c r="F15" s="123">
        <f>-E256</f>
        <v>-202583333.33333331</v>
      </c>
      <c r="G15" s="123">
        <f>-F256</f>
        <v>-209949999.99999997</v>
      </c>
      <c r="H15" s="123">
        <f>-G256</f>
        <v>-218449999.99999997</v>
      </c>
      <c r="I15" s="123">
        <f>-H256</f>
        <v>-232616666.66666663</v>
      </c>
    </row>
    <row r="16" spans="2:9" ht="13.5" thickBot="1">
      <c r="B16" s="60" t="s">
        <v>158</v>
      </c>
      <c r="C16" s="66"/>
      <c r="D16" s="21"/>
      <c r="E16" s="126">
        <f>-$C337</f>
        <v>-161882000</v>
      </c>
      <c r="F16" s="126">
        <f>-$C338</f>
        <v>-133279153.09197694</v>
      </c>
      <c r="G16" s="126">
        <f>-$C339</f>
        <v>-102902929.67565644</v>
      </c>
      <c r="H16" s="126">
        <f>-$C340</f>
        <v>-70643380.407524079</v>
      </c>
      <c r="I16" s="126">
        <f>-$C341</f>
        <v>-36383739.08476752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-I275</f>
        <v>-2606666666.6666665</v>
      </c>
    </row>
    <row r="18" spans="2:9" ht="13.5" thickBot="1">
      <c r="B18" s="164" t="s">
        <v>100</v>
      </c>
      <c r="C18" s="171"/>
      <c r="D18" s="172"/>
      <c r="E18" s="173">
        <f>SUM(E14:E17)</f>
        <v>542511555.98172975</v>
      </c>
      <c r="F18" s="173">
        <f>SUM(F14:F17)</f>
        <v>699373224.62332487</v>
      </c>
      <c r="G18" s="173">
        <f>SUM(G14:G17)</f>
        <v>851115359.34957302</v>
      </c>
      <c r="H18" s="173">
        <f>SUM(H14:H17)</f>
        <v>1024173315.6803699</v>
      </c>
      <c r="I18" s="174">
        <f>SUM(I14:I17)</f>
        <v>-2005214862.6585419</v>
      </c>
    </row>
    <row r="19" spans="2:9" ht="13.5" thickBot="1">
      <c r="B19" s="60" t="s">
        <v>101</v>
      </c>
      <c r="C19" s="61"/>
      <c r="D19" s="21"/>
      <c r="E19" s="126">
        <f>-SUM(E18)*0.17</f>
        <v>-92226964.516894057</v>
      </c>
      <c r="F19" s="126">
        <f>-SUM(F18)*0.17</f>
        <v>-118893448.18596524</v>
      </c>
      <c r="G19" s="126">
        <f>-SUM(G18)*0.17</f>
        <v>-144689611.08942741</v>
      </c>
      <c r="H19" s="126">
        <f>-SUM(H18)*0.17</f>
        <v>-174109463.66566288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450284591.4648357</v>
      </c>
      <c r="F20" s="173">
        <f>SUM(F18:F19)</f>
        <v>580479776.43735957</v>
      </c>
      <c r="G20" s="173">
        <f>SUM(G18:G19)</f>
        <v>706425748.26014566</v>
      </c>
      <c r="H20" s="173">
        <f>SUM(H18:H19)</f>
        <v>850063852.01470697</v>
      </c>
      <c r="I20" s="174">
        <f>SUM(I18:I19)</f>
        <v>-2005214862.6585419</v>
      </c>
    </row>
    <row r="21" spans="2:9" ht="13.5" thickBot="1">
      <c r="B21" s="60" t="s">
        <v>98</v>
      </c>
      <c r="C21" s="61"/>
      <c r="D21" s="18"/>
      <c r="E21" s="128">
        <f>-SUM(E15)</f>
        <v>197483333.33333331</v>
      </c>
      <c r="F21" s="128">
        <f>-SUM(F15)</f>
        <v>202583333.33333331</v>
      </c>
      <c r="G21" s="128">
        <f>-SUM(G15)</f>
        <v>209949999.99999997</v>
      </c>
      <c r="H21" s="128">
        <f>-SUM(H15)</f>
        <v>218449999.99999997</v>
      </c>
      <c r="I21" s="129">
        <f>-SUM(I15)</f>
        <v>232616666.66666663</v>
      </c>
    </row>
    <row r="22" spans="2:9" ht="13.5" thickBot="1">
      <c r="B22" s="60" t="s">
        <v>159</v>
      </c>
      <c r="C22" s="61"/>
      <c r="D22" s="18"/>
      <c r="E22" s="193">
        <f>-E337</f>
        <v>-461336240.45198488</v>
      </c>
      <c r="F22" s="193">
        <f>-E338</f>
        <v>-489939087.36000794</v>
      </c>
      <c r="G22" s="193">
        <f>-E339</f>
        <v>-520315310.77632844</v>
      </c>
      <c r="H22" s="193">
        <f>-E340</f>
        <v>-552574860.04446077</v>
      </c>
      <c r="I22" s="193">
        <f>-E341</f>
        <v>-586834501.3672173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2606666666.6666665</v>
      </c>
    </row>
    <row r="24" spans="2:9" ht="13.5" thickBot="1">
      <c r="B24" s="60" t="s">
        <v>103</v>
      </c>
      <c r="C24" s="61"/>
      <c r="D24" s="19"/>
      <c r="E24" s="130"/>
      <c r="F24" s="120">
        <f>-E286</f>
        <v>-90000000</v>
      </c>
      <c r="G24" s="120">
        <f t="shared" ref="G24:I24" si="3">-F286</f>
        <v>-130000000</v>
      </c>
      <c r="H24" s="120">
        <f t="shared" si="3"/>
        <v>-150000000</v>
      </c>
      <c r="I24" s="120">
        <f t="shared" si="3"/>
        <v>-250000000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I297</f>
        <v>652500000</v>
      </c>
    </row>
    <row r="26" spans="2:9" ht="13.5" thickBot="1">
      <c r="B26" s="60" t="s">
        <v>105</v>
      </c>
      <c r="C26" s="61"/>
      <c r="D26" s="5">
        <f>-D286</f>
        <v>-3730000000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2611000000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D330</f>
        <v>-231753399.25917807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-1119000000</v>
      </c>
      <c r="E29" s="178">
        <f>SUM(E20:E28)</f>
        <v>186431684.34618413</v>
      </c>
      <c r="F29" s="178">
        <f>SUM(F20:F28)</f>
        <v>203124022.41068488</v>
      </c>
      <c r="G29" s="178">
        <f>SUM(G20:G28)</f>
        <v>266060437.48381722</v>
      </c>
      <c r="H29" s="178">
        <f>SUM(H20:H28)</f>
        <v>365938991.9702462</v>
      </c>
      <c r="I29" s="179">
        <f>SUM(I20:I28)</f>
        <v>649733969.3075738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5.75" thickBot="1">
      <c r="B31" s="195" t="s">
        <v>134</v>
      </c>
      <c r="C31" s="106">
        <f>NPV(I31/100,E29:I29)+D29</f>
        <v>0.44638204574584961</v>
      </c>
      <c r="D31" s="24"/>
      <c r="H31" s="197" t="s">
        <v>169</v>
      </c>
      <c r="I31">
        <v>12</v>
      </c>
    </row>
    <row r="32" spans="2:9" ht="13.5" thickBot="1">
      <c r="B32" s="195" t="s">
        <v>135</v>
      </c>
      <c r="C32" s="194">
        <f>IRR(D29:I29,I31/100)</f>
        <v>0.12000000013046434</v>
      </c>
      <c r="D32" s="24"/>
      <c r="H32" s="25"/>
      <c r="I32" s="25"/>
    </row>
    <row r="33" spans="2:9" ht="15.75" thickBot="1">
      <c r="B33" s="195" t="s">
        <v>136</v>
      </c>
      <c r="C33" s="106">
        <f>SUM(E29:G29)/-D29</f>
        <v>0.58589467760561764</v>
      </c>
      <c r="D33" t="s">
        <v>11</v>
      </c>
      <c r="E33" s="22"/>
      <c r="F33" s="58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1.3576232692866017</v>
      </c>
      <c r="D34" s="25"/>
      <c r="E34" s="22"/>
      <c r="F34" s="58"/>
      <c r="G34" s="25"/>
      <c r="H34" s="25"/>
      <c r="I34" s="25"/>
    </row>
    <row r="35" spans="2:9">
      <c r="B35" s="22"/>
      <c r="C35" s="210"/>
      <c r="D35" s="24"/>
      <c r="E35" s="22"/>
      <c r="F35" s="58"/>
      <c r="G35" s="25"/>
      <c r="H35" s="25"/>
      <c r="I35" s="25"/>
    </row>
    <row r="36" spans="2:9">
      <c r="G36" s="25"/>
      <c r="H36" s="25"/>
      <c r="I36" s="25"/>
    </row>
    <row r="37" spans="2:9" ht="13.5" thickBot="1">
      <c r="G37" s="25"/>
      <c r="H37" s="25"/>
      <c r="I37" s="25"/>
    </row>
    <row r="38" spans="2:9">
      <c r="B38" s="44" t="s">
        <v>1</v>
      </c>
      <c r="C38" s="175" t="s">
        <v>2</v>
      </c>
      <c r="D38" s="175" t="s">
        <v>3</v>
      </c>
      <c r="E38" s="175" t="s">
        <v>4</v>
      </c>
      <c r="F38" s="176" t="s">
        <v>18</v>
      </c>
      <c r="G38" s="25"/>
      <c r="H38" s="25"/>
      <c r="I38" s="25"/>
    </row>
    <row r="39" spans="2:9">
      <c r="B39" s="45" t="s">
        <v>5</v>
      </c>
      <c r="C39" s="31">
        <v>250000</v>
      </c>
      <c r="D39" s="31">
        <v>12</v>
      </c>
      <c r="E39" s="31">
        <v>3.5</v>
      </c>
      <c r="F39" s="32">
        <v>850</v>
      </c>
      <c r="G39" s="25"/>
      <c r="H39" s="25"/>
      <c r="I39" s="25"/>
    </row>
    <row r="40" spans="2:9">
      <c r="B40" s="45" t="s">
        <v>6</v>
      </c>
      <c r="C40" s="31">
        <v>300000</v>
      </c>
      <c r="D40" s="31">
        <v>12</v>
      </c>
      <c r="E40" s="31">
        <v>2.5</v>
      </c>
      <c r="F40" s="32">
        <v>850</v>
      </c>
      <c r="G40" s="25"/>
      <c r="H40" s="25"/>
      <c r="I40" s="25"/>
    </row>
    <row r="41" spans="2:9">
      <c r="B41" s="45" t="s">
        <v>7</v>
      </c>
      <c r="C41" s="31">
        <v>450000</v>
      </c>
      <c r="D41" s="31">
        <v>12</v>
      </c>
      <c r="E41" s="31">
        <v>4.5</v>
      </c>
      <c r="F41" s="32">
        <v>1050</v>
      </c>
      <c r="G41" s="25"/>
      <c r="H41" s="25"/>
      <c r="I41" s="25"/>
    </row>
    <row r="42" spans="2:9" ht="13.5" thickBot="1">
      <c r="B42" s="47" t="s">
        <v>8</v>
      </c>
      <c r="C42" s="33">
        <v>280000</v>
      </c>
      <c r="D42" s="33">
        <v>12</v>
      </c>
      <c r="E42" s="33">
        <v>6</v>
      </c>
      <c r="F42" s="34">
        <v>1050</v>
      </c>
      <c r="G42" s="25"/>
      <c r="H42" s="25"/>
      <c r="I42" s="25"/>
    </row>
    <row r="43" spans="2:9">
      <c r="D43" s="24"/>
      <c r="E43" s="25"/>
      <c r="F43" s="25"/>
      <c r="G43" s="25"/>
      <c r="H43" s="25"/>
      <c r="I43" s="25"/>
    </row>
    <row r="44" spans="2:9" ht="13.5" thickBot="1">
      <c r="B44" s="28" t="s">
        <v>165</v>
      </c>
      <c r="C44" s="28"/>
      <c r="D44" s="28"/>
      <c r="E44" s="28"/>
      <c r="F44" s="28"/>
      <c r="G44" s="28"/>
    </row>
    <row r="45" spans="2:9">
      <c r="B45" s="35" t="s">
        <v>0</v>
      </c>
      <c r="C45" s="36" t="s">
        <v>9</v>
      </c>
      <c r="D45" s="36" t="s">
        <v>10</v>
      </c>
      <c r="E45" s="36" t="s">
        <v>11</v>
      </c>
      <c r="F45" s="36" t="s">
        <v>12</v>
      </c>
      <c r="G45" s="37" t="s">
        <v>13</v>
      </c>
    </row>
    <row r="46" spans="2:9">
      <c r="B46" s="38" t="s">
        <v>5</v>
      </c>
      <c r="C46" s="39">
        <f>C55*$I$3</f>
        <v>746134.05194999999</v>
      </c>
      <c r="D46" s="39">
        <f t="shared" ref="D46:G46" si="4">D55*$I$3</f>
        <v>772248.74376824987</v>
      </c>
      <c r="E46" s="39">
        <f t="shared" si="4"/>
        <v>799277.44980013848</v>
      </c>
      <c r="F46" s="39">
        <f t="shared" si="4"/>
        <v>827252.16054314328</v>
      </c>
      <c r="G46" s="39">
        <f t="shared" si="4"/>
        <v>856205.98616215319</v>
      </c>
    </row>
    <row r="47" spans="2:9">
      <c r="B47" s="38" t="s">
        <v>6</v>
      </c>
      <c r="C47" s="39">
        <f t="shared" ref="C47:G49" si="5">C56*$I$3</f>
        <v>895360.86233999999</v>
      </c>
      <c r="D47" s="39">
        <f t="shared" si="5"/>
        <v>917744.88389849989</v>
      </c>
      <c r="E47" s="39">
        <f t="shared" si="5"/>
        <v>940688.5059959623</v>
      </c>
      <c r="F47" s="39">
        <f t="shared" si="5"/>
        <v>964205.71864586126</v>
      </c>
      <c r="G47" s="39">
        <f t="shared" si="5"/>
        <v>988310.8616120076</v>
      </c>
    </row>
    <row r="48" spans="2:9">
      <c r="B48" s="38" t="s">
        <v>7</v>
      </c>
      <c r="C48" s="39">
        <f t="shared" si="5"/>
        <v>1343041.29351</v>
      </c>
      <c r="D48" s="39">
        <f t="shared" si="5"/>
        <v>1403478.1517179499</v>
      </c>
      <c r="E48" s="39">
        <f t="shared" si="5"/>
        <v>1466634.6685452578</v>
      </c>
      <c r="F48" s="39">
        <f t="shared" si="5"/>
        <v>1532633.2286297942</v>
      </c>
      <c r="G48" s="39">
        <f t="shared" si="5"/>
        <v>1601601.7239181348</v>
      </c>
    </row>
    <row r="49" spans="2:7">
      <c r="B49" s="38" t="s">
        <v>8</v>
      </c>
      <c r="C49" s="39">
        <f t="shared" si="5"/>
        <v>835670.13818400004</v>
      </c>
      <c r="D49" s="39">
        <f t="shared" si="5"/>
        <v>885810.34647503996</v>
      </c>
      <c r="E49" s="39">
        <f t="shared" si="5"/>
        <v>938958.96726354235</v>
      </c>
      <c r="F49" s="39">
        <f t="shared" si="5"/>
        <v>995296.50529935502</v>
      </c>
      <c r="G49" s="39">
        <f t="shared" si="5"/>
        <v>1055014.2956173164</v>
      </c>
    </row>
    <row r="50" spans="2:7" ht="13.5" thickBot="1">
      <c r="B50" s="41" t="s">
        <v>14</v>
      </c>
      <c r="C50" s="42">
        <f>SUM(C46:C49)</f>
        <v>3820206.3459839998</v>
      </c>
      <c r="D50" s="42">
        <f t="shared" ref="D50:F50" si="6">SUM(D46:D49)</f>
        <v>3979282.1258597397</v>
      </c>
      <c r="E50" s="42">
        <f t="shared" si="6"/>
        <v>4145559.5916049005</v>
      </c>
      <c r="F50" s="42">
        <f t="shared" si="6"/>
        <v>4319387.613118154</v>
      </c>
      <c r="G50" s="43">
        <f>SUM(G46:G49)</f>
        <v>4501132.8673096113</v>
      </c>
    </row>
    <row r="51" spans="2:7">
      <c r="B51" s="28"/>
      <c r="C51" s="28"/>
      <c r="D51" s="28"/>
      <c r="E51" s="28"/>
      <c r="F51" s="28"/>
      <c r="G51" s="28"/>
    </row>
    <row r="52" spans="2:7">
      <c r="B52" s="28"/>
      <c r="C52" s="28"/>
      <c r="D52" s="28"/>
      <c r="E52" s="28"/>
      <c r="F52" s="28"/>
      <c r="G52" s="28"/>
    </row>
    <row r="53" spans="2:7" ht="13.5" thickBot="1">
      <c r="B53" s="28" t="s">
        <v>17</v>
      </c>
      <c r="C53" s="28"/>
      <c r="D53" s="28"/>
      <c r="E53" s="28"/>
      <c r="F53" s="28"/>
      <c r="G53" s="28"/>
    </row>
    <row r="54" spans="2:7">
      <c r="B54" s="35" t="s">
        <v>0</v>
      </c>
      <c r="C54" s="36" t="s">
        <v>9</v>
      </c>
      <c r="D54" s="36" t="s">
        <v>10</v>
      </c>
      <c r="E54" s="36" t="s">
        <v>11</v>
      </c>
      <c r="F54" s="36" t="s">
        <v>12</v>
      </c>
      <c r="G54" s="37" t="s">
        <v>13</v>
      </c>
    </row>
    <row r="55" spans="2:7">
      <c r="B55" s="38" t="s">
        <v>5</v>
      </c>
      <c r="C55" s="39">
        <f>C39*D39</f>
        <v>3000000</v>
      </c>
      <c r="D55" s="39">
        <f>C55*(1+($E39/100))</f>
        <v>3104999.9999999995</v>
      </c>
      <c r="E55" s="39">
        <f>D55*(1+($E39/100))</f>
        <v>3213674.9999999991</v>
      </c>
      <c r="F55" s="39">
        <f>E55*(1+($E39/100))</f>
        <v>3326153.6249999986</v>
      </c>
      <c r="G55" s="39">
        <f>F55*(1+($E39/100))</f>
        <v>3442569.0018749982</v>
      </c>
    </row>
    <row r="56" spans="2:7">
      <c r="B56" s="38" t="s">
        <v>6</v>
      </c>
      <c r="C56" s="39">
        <f>C40*D40</f>
        <v>3600000</v>
      </c>
      <c r="D56" s="39">
        <f>C56*(1+($E40/100))</f>
        <v>3689999.9999999995</v>
      </c>
      <c r="E56" s="39">
        <f>D56*(1+($E40/100))</f>
        <v>3782249.9999999991</v>
      </c>
      <c r="F56" s="39">
        <f>E56*(1+($E40/100))</f>
        <v>3876806.2499999986</v>
      </c>
      <c r="G56" s="39">
        <f>F56*(1+($E40/100))</f>
        <v>3973726.4062499981</v>
      </c>
    </row>
    <row r="57" spans="2:7">
      <c r="B57" s="38" t="s">
        <v>7</v>
      </c>
      <c r="C57" s="39">
        <f>C41*D41</f>
        <v>5400000</v>
      </c>
      <c r="D57" s="39">
        <f>C57*(1+($E41/100))</f>
        <v>5643000</v>
      </c>
      <c r="E57" s="39">
        <f>D57*(1+($E41/100))</f>
        <v>5896935</v>
      </c>
      <c r="F57" s="39">
        <f>E57*(1+($E41/100))</f>
        <v>6162297.0749999993</v>
      </c>
      <c r="G57" s="39">
        <f>F57*(1+($E41/100))</f>
        <v>6439600.4433749989</v>
      </c>
    </row>
    <row r="58" spans="2:7">
      <c r="B58" s="38" t="s">
        <v>8</v>
      </c>
      <c r="C58" s="39">
        <f>C42*D42</f>
        <v>3360000</v>
      </c>
      <c r="D58" s="39">
        <f>C58*(1+($E42/100))</f>
        <v>3561600</v>
      </c>
      <c r="E58" s="39">
        <f>D58*(1+($E42/100))</f>
        <v>3775296</v>
      </c>
      <c r="F58" s="39">
        <f>E58*(1+($E42/100))</f>
        <v>4001813.7600000002</v>
      </c>
      <c r="G58" s="39">
        <f>F58*(1+($E42/100))</f>
        <v>4241922.5856000008</v>
      </c>
    </row>
    <row r="59" spans="2:7" ht="13.5" thickBot="1">
      <c r="B59" s="41" t="s">
        <v>14</v>
      </c>
      <c r="C59" s="42">
        <f>SUM(C55:C58)</f>
        <v>15360000</v>
      </c>
      <c r="D59" s="42">
        <f t="shared" ref="D59:F59" si="7">SUM(D55:D58)</f>
        <v>15999600</v>
      </c>
      <c r="E59" s="42">
        <f t="shared" si="7"/>
        <v>16668155.999999998</v>
      </c>
      <c r="F59" s="42">
        <f t="shared" si="7"/>
        <v>17367070.709999997</v>
      </c>
      <c r="G59" s="43">
        <f>SUM(G55:G58)</f>
        <v>18097818.437099997</v>
      </c>
    </row>
    <row r="60" spans="2:7">
      <c r="B60" s="28"/>
      <c r="C60" s="28"/>
      <c r="D60" s="28"/>
      <c r="E60" s="28"/>
      <c r="F60" s="28"/>
      <c r="G60" s="28"/>
    </row>
    <row r="61" spans="2:7">
      <c r="B61" s="28"/>
      <c r="C61" s="28"/>
      <c r="D61" s="28"/>
      <c r="E61" s="28"/>
      <c r="F61" s="28"/>
      <c r="G61" s="28"/>
    </row>
    <row r="62" spans="2:7" ht="13.5" thickBot="1">
      <c r="B62" s="28" t="s">
        <v>19</v>
      </c>
      <c r="C62" s="28"/>
      <c r="D62" s="28"/>
      <c r="E62" s="28"/>
      <c r="F62" s="28"/>
      <c r="G62" s="28"/>
    </row>
    <row r="63" spans="2:7">
      <c r="B63" s="44" t="s">
        <v>15</v>
      </c>
      <c r="C63" s="29" t="s">
        <v>9</v>
      </c>
      <c r="D63" s="29" t="s">
        <v>10</v>
      </c>
      <c r="E63" s="29" t="s">
        <v>11</v>
      </c>
      <c r="F63" s="29" t="s">
        <v>12</v>
      </c>
      <c r="G63" s="30" t="s">
        <v>13</v>
      </c>
    </row>
    <row r="64" spans="2:7">
      <c r="B64" s="45" t="s">
        <v>5</v>
      </c>
      <c r="C64" s="26">
        <f>C46*$F39</f>
        <v>634213944.15750003</v>
      </c>
      <c r="D64" s="26">
        <f>D46*$F39</f>
        <v>656411432.20301235</v>
      </c>
      <c r="E64" s="26">
        <f>E46*$F39</f>
        <v>679385832.3301177</v>
      </c>
      <c r="F64" s="26">
        <f>F46*$F39</f>
        <v>703164336.46167183</v>
      </c>
      <c r="G64" s="46">
        <f>G46*$F39</f>
        <v>727775088.23783016</v>
      </c>
    </row>
    <row r="65" spans="2:8">
      <c r="B65" s="45" t="s">
        <v>6</v>
      </c>
      <c r="C65" s="26">
        <f>C47*$F40</f>
        <v>761056732.98899996</v>
      </c>
      <c r="D65" s="26">
        <f>D47*$F40</f>
        <v>780083151.31372488</v>
      </c>
      <c r="E65" s="26">
        <f>E47*$F40</f>
        <v>799585230.09656799</v>
      </c>
      <c r="F65" s="26">
        <f>F47*$F40</f>
        <v>819574860.8489821</v>
      </c>
      <c r="G65" s="46">
        <f>G47*$F40</f>
        <v>840064232.37020648</v>
      </c>
    </row>
    <row r="66" spans="2:8">
      <c r="B66" s="45" t="s">
        <v>7</v>
      </c>
      <c r="C66" s="26">
        <f>C48*$F41</f>
        <v>1410193358.1854999</v>
      </c>
      <c r="D66" s="26">
        <f>D48*$F41</f>
        <v>1473652059.3038473</v>
      </c>
      <c r="E66" s="26">
        <f>E48*$F41</f>
        <v>1539966401.9725206</v>
      </c>
      <c r="F66" s="26">
        <f>F48*$F41</f>
        <v>1609264890.0612838</v>
      </c>
      <c r="G66" s="46">
        <f>G48*$F41</f>
        <v>1681681810.1140416</v>
      </c>
    </row>
    <row r="67" spans="2:8">
      <c r="B67" s="45" t="s">
        <v>8</v>
      </c>
      <c r="C67" s="26">
        <f>C49*$F42</f>
        <v>877453645.09320009</v>
      </c>
      <c r="D67" s="26">
        <f>D49*$F42</f>
        <v>930100863.798792</v>
      </c>
      <c r="E67" s="26">
        <f>E49*$F42</f>
        <v>985906915.62671947</v>
      </c>
      <c r="F67" s="26">
        <f>F49*$F42</f>
        <v>1045061330.5643228</v>
      </c>
      <c r="G67" s="46">
        <f>G49*$F42</f>
        <v>1107765010.3981822</v>
      </c>
    </row>
    <row r="68" spans="2:8" ht="13.5" thickBot="1">
      <c r="B68" s="47" t="s">
        <v>16</v>
      </c>
      <c r="C68" s="48">
        <f>SUM(C64:C67)</f>
        <v>3682917680.4252</v>
      </c>
      <c r="D68" s="48">
        <f t="shared" ref="D68:G68" si="8">SUM(D64:D67)</f>
        <v>3840247506.6193762</v>
      </c>
      <c r="E68" s="48">
        <f t="shared" si="8"/>
        <v>4004844380.0259256</v>
      </c>
      <c r="F68" s="48">
        <f t="shared" si="8"/>
        <v>4177065417.9362607</v>
      </c>
      <c r="G68" s="49">
        <f t="shared" si="8"/>
        <v>4357286141.1202602</v>
      </c>
    </row>
    <row r="70" spans="2:8">
      <c r="B70" s="50" t="s">
        <v>20</v>
      </c>
    </row>
    <row r="71" spans="2:8" ht="13.5" thickBot="1"/>
    <row r="72" spans="2:8" ht="13.5" thickBot="1">
      <c r="B72" s="206" t="s">
        <v>21</v>
      </c>
      <c r="C72" s="207"/>
    </row>
    <row r="73" spans="2:8">
      <c r="B73" s="51" t="s">
        <v>26</v>
      </c>
      <c r="C73" s="51" t="s">
        <v>27</v>
      </c>
      <c r="D73" s="14" t="s">
        <v>28</v>
      </c>
      <c r="E73" s="14" t="s">
        <v>29</v>
      </c>
      <c r="F73" s="14" t="s">
        <v>30</v>
      </c>
      <c r="G73" s="14" t="s">
        <v>31</v>
      </c>
      <c r="H73" s="52" t="s">
        <v>32</v>
      </c>
    </row>
    <row r="74" spans="2:8">
      <c r="B74" s="53" t="s">
        <v>5</v>
      </c>
      <c r="C74" s="26">
        <v>3800000</v>
      </c>
      <c r="D74" s="26">
        <v>85</v>
      </c>
      <c r="E74" s="26">
        <f>C74*(D74/100)</f>
        <v>3230000</v>
      </c>
      <c r="F74" s="26">
        <f>E74-(E74*0.035)</f>
        <v>3116950</v>
      </c>
      <c r="G74" s="26">
        <f>F74-(F74*0.021)</f>
        <v>3051494.05</v>
      </c>
      <c r="H74" s="54">
        <f>G74</f>
        <v>3051494.05</v>
      </c>
    </row>
    <row r="75" spans="2:8">
      <c r="B75" s="53" t="s">
        <v>6</v>
      </c>
      <c r="C75" s="26">
        <v>3800000</v>
      </c>
      <c r="D75" s="26">
        <v>87</v>
      </c>
      <c r="E75" s="26">
        <f t="shared" ref="E75:E77" si="9">C75*(D75/100)</f>
        <v>3306000</v>
      </c>
      <c r="F75" s="26">
        <f t="shared" ref="F75:F77" si="10">E75-(E75*0.035)</f>
        <v>3190290</v>
      </c>
      <c r="G75" s="26">
        <f t="shared" ref="G75:G77" si="11">F75-(F75*0.021)</f>
        <v>3123293.91</v>
      </c>
      <c r="H75" s="54">
        <f t="shared" ref="H75:H77" si="12">G75</f>
        <v>3123293.91</v>
      </c>
    </row>
    <row r="76" spans="2:8">
      <c r="B76" s="53" t="s">
        <v>7</v>
      </c>
      <c r="C76" s="26">
        <v>3800000</v>
      </c>
      <c r="D76" s="26">
        <v>83</v>
      </c>
      <c r="E76" s="26">
        <f t="shared" si="9"/>
        <v>3154000</v>
      </c>
      <c r="F76" s="26">
        <f t="shared" si="10"/>
        <v>3043610</v>
      </c>
      <c r="G76" s="26">
        <f t="shared" si="11"/>
        <v>2979694.19</v>
      </c>
      <c r="H76" s="54">
        <f t="shared" si="12"/>
        <v>2979694.19</v>
      </c>
    </row>
    <row r="77" spans="2:8">
      <c r="B77" s="53" t="s">
        <v>8</v>
      </c>
      <c r="C77" s="26">
        <v>3800000</v>
      </c>
      <c r="D77" s="26">
        <v>89</v>
      </c>
      <c r="E77" s="26">
        <f t="shared" si="9"/>
        <v>3382000</v>
      </c>
      <c r="F77" s="26">
        <f t="shared" si="10"/>
        <v>3263630</v>
      </c>
      <c r="G77" s="26">
        <f t="shared" si="11"/>
        <v>3195093.77</v>
      </c>
      <c r="H77" s="54">
        <f t="shared" si="12"/>
        <v>3195093.77</v>
      </c>
    </row>
    <row r="78" spans="2:8" ht="13.5" thickBot="1">
      <c r="B78" s="23"/>
      <c r="C78" s="55"/>
      <c r="H78" s="56"/>
    </row>
    <row r="79" spans="2:8" ht="13.5" thickBot="1">
      <c r="B79" s="206" t="s">
        <v>22</v>
      </c>
      <c r="C79" s="207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8">
      <c r="B81" s="53" t="s">
        <v>5</v>
      </c>
      <c r="C81" s="26">
        <v>3950000</v>
      </c>
      <c r="D81" s="26">
        <v>85</v>
      </c>
      <c r="E81" s="26">
        <f>C81*(D81/100)</f>
        <v>3357500</v>
      </c>
      <c r="F81" s="26">
        <f>E81-(E81*0.035)</f>
        <v>3239987.5</v>
      </c>
      <c r="G81" s="26">
        <f>F81-(F81*0.021)</f>
        <v>3171947.7625000002</v>
      </c>
      <c r="H81" s="54">
        <f>G81</f>
        <v>3171947.7625000002</v>
      </c>
    </row>
    <row r="82" spans="2:8">
      <c r="B82" s="53" t="s">
        <v>6</v>
      </c>
      <c r="C82" s="26">
        <v>3950000</v>
      </c>
      <c r="D82" s="26">
        <v>87</v>
      </c>
      <c r="E82" s="26">
        <f t="shared" ref="E82:E84" si="13">C82*(D82/100)</f>
        <v>3436500</v>
      </c>
      <c r="F82" s="26">
        <f t="shared" ref="F82:F84" si="14">E82-(E82*0.035)</f>
        <v>3316222.5</v>
      </c>
      <c r="G82" s="26">
        <f t="shared" ref="G82:G84" si="15">F82-(F82*0.021)</f>
        <v>3246581.8275000001</v>
      </c>
      <c r="H82" s="54">
        <f t="shared" ref="H82:H84" si="16">G82</f>
        <v>3246581.8275000001</v>
      </c>
    </row>
    <row r="83" spans="2:8">
      <c r="B83" s="53" t="s">
        <v>7</v>
      </c>
      <c r="C83" s="26">
        <v>3950000</v>
      </c>
      <c r="D83" s="26">
        <v>83</v>
      </c>
      <c r="E83" s="26">
        <f t="shared" si="13"/>
        <v>3278500</v>
      </c>
      <c r="F83" s="26">
        <f t="shared" si="14"/>
        <v>3163752.5</v>
      </c>
      <c r="G83" s="26">
        <f t="shared" si="15"/>
        <v>3097313.6974999998</v>
      </c>
      <c r="H83" s="54">
        <f t="shared" si="16"/>
        <v>3097313.6974999998</v>
      </c>
    </row>
    <row r="84" spans="2:8">
      <c r="B84" s="53" t="s">
        <v>8</v>
      </c>
      <c r="C84" s="26">
        <v>3950000</v>
      </c>
      <c r="D84" s="26">
        <v>89</v>
      </c>
      <c r="E84" s="26">
        <f t="shared" si="13"/>
        <v>3515500</v>
      </c>
      <c r="F84" s="26">
        <f t="shared" si="14"/>
        <v>3392457.5</v>
      </c>
      <c r="G84" s="26">
        <f t="shared" si="15"/>
        <v>3321215.8925000001</v>
      </c>
      <c r="H84" s="54">
        <f t="shared" si="16"/>
        <v>3321215.8925000001</v>
      </c>
    </row>
    <row r="85" spans="2:8" ht="13.5" thickBot="1">
      <c r="B85" s="57"/>
      <c r="C85" s="58"/>
      <c r="D85" s="58"/>
      <c r="E85" s="58"/>
      <c r="F85" s="58"/>
      <c r="G85" s="58"/>
      <c r="H85" s="59"/>
    </row>
    <row r="86" spans="2:8" ht="13.5" thickBot="1">
      <c r="B86" s="206" t="s">
        <v>23</v>
      </c>
      <c r="C86" s="207"/>
      <c r="H86" s="56"/>
    </row>
    <row r="87" spans="2:8">
      <c r="B87" s="51" t="s">
        <v>26</v>
      </c>
      <c r="C87" s="51" t="s">
        <v>27</v>
      </c>
      <c r="D87" s="14" t="s">
        <v>28</v>
      </c>
      <c r="E87" s="14" t="s">
        <v>29</v>
      </c>
      <c r="F87" s="14" t="s">
        <v>30</v>
      </c>
      <c r="G87" s="14" t="s">
        <v>31</v>
      </c>
      <c r="H87" s="52" t="s">
        <v>32</v>
      </c>
    </row>
    <row r="88" spans="2:8">
      <c r="B88" s="53" t="s">
        <v>5</v>
      </c>
      <c r="C88" s="26">
        <v>3600000</v>
      </c>
      <c r="D88" s="26">
        <v>85</v>
      </c>
      <c r="E88" s="26">
        <f>C88*(D88/100)</f>
        <v>3060000</v>
      </c>
      <c r="F88" s="26">
        <f>E88-(E88*0.035)</f>
        <v>2952900</v>
      </c>
      <c r="G88" s="26">
        <f>F88-(F88*0.021)</f>
        <v>2890889.1</v>
      </c>
      <c r="H88" s="54">
        <f>G88</f>
        <v>2890889.1</v>
      </c>
    </row>
    <row r="89" spans="2:8">
      <c r="B89" s="53" t="s">
        <v>6</v>
      </c>
      <c r="C89" s="26">
        <v>3600000</v>
      </c>
      <c r="D89" s="26">
        <v>87</v>
      </c>
      <c r="E89" s="26">
        <f t="shared" ref="E89:E91" si="17">C89*(D89/100)</f>
        <v>3132000</v>
      </c>
      <c r="F89" s="26">
        <f t="shared" ref="F89:F91" si="18">E89-(E89*0.035)</f>
        <v>3022380</v>
      </c>
      <c r="G89" s="26">
        <f t="shared" ref="G89:G91" si="19">F89-(F89*0.021)</f>
        <v>2958910.02</v>
      </c>
      <c r="H89" s="54">
        <f t="shared" ref="H89:H91" si="20">G89</f>
        <v>2958910.02</v>
      </c>
    </row>
    <row r="90" spans="2:8">
      <c r="B90" s="53" t="s">
        <v>7</v>
      </c>
      <c r="C90" s="26">
        <v>3600000</v>
      </c>
      <c r="D90" s="26">
        <v>83</v>
      </c>
      <c r="E90" s="26">
        <f t="shared" si="17"/>
        <v>2988000</v>
      </c>
      <c r="F90" s="26">
        <f t="shared" si="18"/>
        <v>2883420</v>
      </c>
      <c r="G90" s="26">
        <f t="shared" si="19"/>
        <v>2822868.18</v>
      </c>
      <c r="H90" s="54">
        <f t="shared" si="20"/>
        <v>2822868.18</v>
      </c>
    </row>
    <row r="91" spans="2:8">
      <c r="B91" s="53" t="s">
        <v>8</v>
      </c>
      <c r="C91" s="26">
        <v>3600000</v>
      </c>
      <c r="D91" s="26">
        <v>89</v>
      </c>
      <c r="E91" s="26">
        <f t="shared" si="17"/>
        <v>3204000</v>
      </c>
      <c r="F91" s="26">
        <f t="shared" si="18"/>
        <v>3091860</v>
      </c>
      <c r="G91" s="26">
        <f t="shared" si="19"/>
        <v>3026930.94</v>
      </c>
      <c r="H91" s="54">
        <f t="shared" si="20"/>
        <v>3026930.94</v>
      </c>
    </row>
    <row r="92" spans="2:8">
      <c r="H92" s="56"/>
    </row>
    <row r="93" spans="2:8" ht="13.5" thickBot="1">
      <c r="H93" s="56"/>
    </row>
    <row r="94" spans="2:8" ht="13.5" thickBot="1">
      <c r="B94" s="206" t="s">
        <v>24</v>
      </c>
      <c r="C94" s="207"/>
      <c r="H94" s="56"/>
    </row>
    <row r="95" spans="2:8">
      <c r="B95" s="51" t="s">
        <v>26</v>
      </c>
      <c r="C95" s="51" t="s">
        <v>27</v>
      </c>
      <c r="D95" s="14" t="s">
        <v>28</v>
      </c>
      <c r="E95" s="14" t="s">
        <v>29</v>
      </c>
      <c r="F95" s="14" t="s">
        <v>30</v>
      </c>
      <c r="G95" s="14" t="s">
        <v>31</v>
      </c>
      <c r="H95" s="52" t="s">
        <v>32</v>
      </c>
    </row>
    <row r="96" spans="2:8">
      <c r="B96" s="53" t="s">
        <v>5</v>
      </c>
      <c r="C96" s="26">
        <v>3250000</v>
      </c>
      <c r="D96" s="26">
        <v>85</v>
      </c>
      <c r="E96" s="26">
        <f>C96*(D96/100)</f>
        <v>2762500</v>
      </c>
      <c r="F96" s="26">
        <f>E96-(E96*0.035)</f>
        <v>2665812.5</v>
      </c>
      <c r="G96" s="26">
        <f>F96-(F96*0.021)</f>
        <v>2609830.4375</v>
      </c>
      <c r="H96" s="54">
        <f>G96</f>
        <v>2609830.4375</v>
      </c>
    </row>
    <row r="97" spans="2:18">
      <c r="B97" s="53" t="s">
        <v>6</v>
      </c>
      <c r="C97" s="26">
        <v>3250000</v>
      </c>
      <c r="D97" s="26">
        <v>87</v>
      </c>
      <c r="E97" s="26">
        <f t="shared" ref="E97:E99" si="21">C97*(D97/100)</f>
        <v>2827500</v>
      </c>
      <c r="F97" s="26">
        <f t="shared" ref="F97:F99" si="22">E97-(E97*0.035)</f>
        <v>2728537.5</v>
      </c>
      <c r="G97" s="26">
        <f t="shared" ref="G97:G99" si="23">F97-(F97*0.021)</f>
        <v>2671238.2124999999</v>
      </c>
      <c r="H97" s="54">
        <f t="shared" ref="H97:H99" si="24">G97</f>
        <v>2671238.2124999999</v>
      </c>
    </row>
    <row r="98" spans="2:18">
      <c r="B98" s="53" t="s">
        <v>7</v>
      </c>
      <c r="C98" s="26">
        <v>3250000</v>
      </c>
      <c r="D98" s="26">
        <v>83</v>
      </c>
      <c r="E98" s="26">
        <f t="shared" si="21"/>
        <v>2697500</v>
      </c>
      <c r="F98" s="26">
        <f t="shared" si="22"/>
        <v>2603087.5</v>
      </c>
      <c r="G98" s="26">
        <f t="shared" si="23"/>
        <v>2548422.6625000001</v>
      </c>
      <c r="H98" s="54">
        <f t="shared" si="24"/>
        <v>2548422.6625000001</v>
      </c>
    </row>
    <row r="99" spans="2:18">
      <c r="B99" s="53" t="s">
        <v>8</v>
      </c>
      <c r="C99" s="26">
        <v>3250000</v>
      </c>
      <c r="D99" s="26">
        <v>89</v>
      </c>
      <c r="E99" s="26">
        <f t="shared" si="21"/>
        <v>2892500</v>
      </c>
      <c r="F99" s="26">
        <f t="shared" si="22"/>
        <v>2791262.5</v>
      </c>
      <c r="G99" s="26">
        <f t="shared" si="23"/>
        <v>2732645.9874999998</v>
      </c>
      <c r="H99" s="54">
        <f t="shared" si="24"/>
        <v>2732645.9874999998</v>
      </c>
    </row>
    <row r="100" spans="2:18">
      <c r="H100" s="56"/>
    </row>
    <row r="101" spans="2:18" ht="13.5" thickBot="1">
      <c r="H101" s="56"/>
    </row>
    <row r="102" spans="2:18" ht="13.5" thickBot="1">
      <c r="B102" s="206" t="s">
        <v>25</v>
      </c>
      <c r="C102" s="207"/>
      <c r="H102" s="56"/>
    </row>
    <row r="103" spans="2:18">
      <c r="B103" s="51" t="s">
        <v>26</v>
      </c>
      <c r="C103" s="51" t="s">
        <v>27</v>
      </c>
      <c r="D103" s="14" t="s">
        <v>28</v>
      </c>
      <c r="E103" s="14" t="s">
        <v>29</v>
      </c>
      <c r="F103" s="14" t="s">
        <v>30</v>
      </c>
      <c r="G103" s="14" t="s">
        <v>31</v>
      </c>
      <c r="H103" s="52" t="s">
        <v>32</v>
      </c>
    </row>
    <row r="104" spans="2:18">
      <c r="B104" s="53" t="s">
        <v>5</v>
      </c>
      <c r="C104" s="26">
        <v>3450000</v>
      </c>
      <c r="D104" s="26">
        <v>85</v>
      </c>
      <c r="E104" s="26">
        <f>C104*(D104/100)</f>
        <v>2932500</v>
      </c>
      <c r="F104" s="26">
        <f>E104-(E104*0.035)</f>
        <v>2829862.5</v>
      </c>
      <c r="G104" s="26">
        <f>F104-(F104*0.021)</f>
        <v>2770435.3875000002</v>
      </c>
      <c r="H104" s="54">
        <f>G104</f>
        <v>2770435.3875000002</v>
      </c>
    </row>
    <row r="105" spans="2:18">
      <c r="B105" s="53" t="s">
        <v>6</v>
      </c>
      <c r="C105" s="26">
        <v>3450000</v>
      </c>
      <c r="D105" s="26">
        <v>87</v>
      </c>
      <c r="E105" s="26">
        <f t="shared" ref="E105:E107" si="25">C105*(D105/100)</f>
        <v>3001500</v>
      </c>
      <c r="F105" s="26">
        <f t="shared" ref="F105:F107" si="26">E105-(E105*0.035)</f>
        <v>2896447.5</v>
      </c>
      <c r="G105" s="26">
        <f t="shared" ref="G105:G107" si="27">F105-(F105*0.021)</f>
        <v>2835622.1025</v>
      </c>
      <c r="H105" s="54">
        <f t="shared" ref="H105:H107" si="28">G105</f>
        <v>2835622.1025</v>
      </c>
    </row>
    <row r="106" spans="2:18">
      <c r="B106" s="53" t="s">
        <v>7</v>
      </c>
      <c r="C106" s="26">
        <v>3450000</v>
      </c>
      <c r="D106" s="26">
        <v>83</v>
      </c>
      <c r="E106" s="26">
        <f t="shared" si="25"/>
        <v>2863500</v>
      </c>
      <c r="F106" s="26">
        <f t="shared" si="26"/>
        <v>2763277.5</v>
      </c>
      <c r="G106" s="26">
        <f t="shared" si="27"/>
        <v>2705248.6724999999</v>
      </c>
      <c r="H106" s="54">
        <f t="shared" si="28"/>
        <v>2705248.6724999999</v>
      </c>
    </row>
    <row r="107" spans="2:18">
      <c r="B107" s="53" t="s">
        <v>8</v>
      </c>
      <c r="C107" s="26">
        <v>3450000</v>
      </c>
      <c r="D107" s="26">
        <v>89</v>
      </c>
      <c r="E107" s="26">
        <f t="shared" si="25"/>
        <v>3070500</v>
      </c>
      <c r="F107" s="26">
        <f t="shared" si="26"/>
        <v>2963032.5</v>
      </c>
      <c r="G107" s="26">
        <f t="shared" si="27"/>
        <v>2900808.8174999999</v>
      </c>
      <c r="H107" s="54">
        <f t="shared" si="28"/>
        <v>2900808.8174999999</v>
      </c>
    </row>
    <row r="109" spans="2:18" ht="13.5" thickBot="1"/>
    <row r="110" spans="2:18" ht="13.5" thickBot="1">
      <c r="B110" s="204" t="s">
        <v>5</v>
      </c>
      <c r="C110" s="205"/>
      <c r="D110" s="203" t="s">
        <v>9</v>
      </c>
      <c r="E110" s="203"/>
      <c r="F110" s="203"/>
      <c r="G110" s="203" t="s">
        <v>10</v>
      </c>
      <c r="H110" s="203"/>
      <c r="I110" s="203"/>
      <c r="J110" s="199" t="s">
        <v>11</v>
      </c>
      <c r="K110" s="200"/>
      <c r="L110" s="201"/>
      <c r="M110" s="199" t="s">
        <v>12</v>
      </c>
      <c r="N110" s="200"/>
      <c r="O110" s="201"/>
      <c r="P110" s="199" t="s">
        <v>13</v>
      </c>
      <c r="Q110" s="200"/>
      <c r="R110" s="201"/>
    </row>
    <row r="111" spans="2:18" ht="13.5" thickBot="1">
      <c r="B111" s="60" t="s">
        <v>26</v>
      </c>
      <c r="C111" s="61"/>
      <c r="D111" s="62" t="s">
        <v>35</v>
      </c>
      <c r="E111" s="63" t="s">
        <v>33</v>
      </c>
      <c r="F111" s="64" t="s">
        <v>34</v>
      </c>
      <c r="G111" s="63" t="s">
        <v>35</v>
      </c>
      <c r="H111" s="63" t="s">
        <v>33</v>
      </c>
      <c r="I111" s="64" t="s">
        <v>34</v>
      </c>
      <c r="J111" s="63" t="s">
        <v>35</v>
      </c>
      <c r="K111" s="63" t="s">
        <v>33</v>
      </c>
      <c r="L111" s="64" t="s">
        <v>34</v>
      </c>
      <c r="M111" s="63" t="s">
        <v>35</v>
      </c>
      <c r="N111" s="63" t="s">
        <v>33</v>
      </c>
      <c r="O111" s="64" t="s">
        <v>34</v>
      </c>
      <c r="P111" s="63" t="s">
        <v>35</v>
      </c>
      <c r="Q111" s="63" t="s">
        <v>33</v>
      </c>
      <c r="R111" s="64" t="s">
        <v>34</v>
      </c>
    </row>
    <row r="112" spans="2:18">
      <c r="B112" s="65" t="s">
        <v>21</v>
      </c>
      <c r="C112" s="66"/>
      <c r="D112" s="19">
        <v>2</v>
      </c>
      <c r="E112" s="14">
        <v>1</v>
      </c>
      <c r="F112" s="26">
        <f>$H$74*D112*E112</f>
        <v>6102988.0999999996</v>
      </c>
      <c r="G112" s="14">
        <v>2</v>
      </c>
      <c r="H112" s="14">
        <v>1</v>
      </c>
      <c r="I112" s="26">
        <f>$H$74*G112*H112</f>
        <v>6102988.0999999996</v>
      </c>
      <c r="J112" s="14">
        <v>2</v>
      </c>
      <c r="K112" s="14">
        <v>1</v>
      </c>
      <c r="L112" s="26">
        <f>$H$74*J112*K112</f>
        <v>6102988.0999999996</v>
      </c>
      <c r="M112" s="14">
        <v>2</v>
      </c>
      <c r="N112" s="14">
        <v>1</v>
      </c>
      <c r="O112" s="26">
        <f>$H$74*M112*N112</f>
        <v>6102988.0999999996</v>
      </c>
      <c r="P112" s="14">
        <v>2</v>
      </c>
      <c r="Q112" s="14">
        <v>1</v>
      </c>
      <c r="R112" s="26">
        <f>$H$74*P112*Q112</f>
        <v>6102988.0999999996</v>
      </c>
    </row>
    <row r="113" spans="2:18">
      <c r="B113" s="67" t="s">
        <v>22</v>
      </c>
      <c r="C113" s="68"/>
      <c r="D113" s="19">
        <v>2</v>
      </c>
      <c r="E113" s="14">
        <v>1</v>
      </c>
      <c r="F113" s="26">
        <f>$H$81*D113*E113</f>
        <v>6343895.5250000004</v>
      </c>
      <c r="G113" s="14">
        <v>2</v>
      </c>
      <c r="H113" s="14">
        <v>1</v>
      </c>
      <c r="I113" s="26">
        <f>$H$81*G113*H113</f>
        <v>6343895.5250000004</v>
      </c>
      <c r="J113" s="14">
        <v>2</v>
      </c>
      <c r="K113" s="14">
        <v>1</v>
      </c>
      <c r="L113" s="26">
        <f>$H$81*J113*K113</f>
        <v>6343895.5250000004</v>
      </c>
      <c r="M113" s="14">
        <v>2</v>
      </c>
      <c r="N113" s="14">
        <v>1</v>
      </c>
      <c r="O113" s="26">
        <f>$H$81*M113*N113</f>
        <v>6343895.5250000004</v>
      </c>
      <c r="P113" s="14">
        <v>2</v>
      </c>
      <c r="Q113" s="14">
        <v>1</v>
      </c>
      <c r="R113" s="26">
        <f>$H$81*P113*Q113</f>
        <v>6343895.5250000004</v>
      </c>
    </row>
    <row r="114" spans="2:18">
      <c r="B114" s="67" t="s">
        <v>23</v>
      </c>
      <c r="C114" s="68"/>
      <c r="D114" s="19">
        <v>2</v>
      </c>
      <c r="E114" s="14">
        <v>1</v>
      </c>
      <c r="F114" s="26">
        <f>$H$88*D114*E114</f>
        <v>5781778.2000000002</v>
      </c>
      <c r="G114" s="14">
        <v>2</v>
      </c>
      <c r="H114" s="14">
        <v>1</v>
      </c>
      <c r="I114" s="26">
        <f>$H$88*G114*H114</f>
        <v>5781778.2000000002</v>
      </c>
      <c r="J114" s="14">
        <v>2</v>
      </c>
      <c r="K114" s="14">
        <v>1</v>
      </c>
      <c r="L114" s="26">
        <f>$H$88*J114*K114</f>
        <v>5781778.2000000002</v>
      </c>
      <c r="M114" s="14">
        <v>2</v>
      </c>
      <c r="N114" s="14">
        <v>1</v>
      </c>
      <c r="O114" s="26">
        <f>$H$88*M114*N114</f>
        <v>5781778.2000000002</v>
      </c>
      <c r="P114" s="14">
        <v>2</v>
      </c>
      <c r="Q114" s="14">
        <v>1</v>
      </c>
      <c r="R114" s="26">
        <f>$H$88*P114*Q114</f>
        <v>5781778.2000000002</v>
      </c>
    </row>
    <row r="115" spans="2:18">
      <c r="B115" s="67" t="s">
        <v>24</v>
      </c>
      <c r="C115" s="68"/>
      <c r="D115" s="19">
        <v>2</v>
      </c>
      <c r="E115" s="14">
        <v>1</v>
      </c>
      <c r="F115" s="26">
        <f>$H$96*D115*E115</f>
        <v>5219660.875</v>
      </c>
      <c r="G115" s="14">
        <v>2</v>
      </c>
      <c r="H115" s="14">
        <v>1</v>
      </c>
      <c r="I115" s="26">
        <f>$H$96*G115*H115</f>
        <v>5219660.875</v>
      </c>
      <c r="J115" s="14">
        <v>2</v>
      </c>
      <c r="K115" s="14">
        <v>1</v>
      </c>
      <c r="L115" s="26">
        <f>$H$96*J115*K115</f>
        <v>5219660.875</v>
      </c>
      <c r="M115" s="14">
        <v>2</v>
      </c>
      <c r="N115" s="14">
        <v>1</v>
      </c>
      <c r="O115" s="26">
        <f>$H$96*M115*N115</f>
        <v>5219660.875</v>
      </c>
      <c r="P115" s="14">
        <v>2</v>
      </c>
      <c r="Q115" s="14">
        <v>1</v>
      </c>
      <c r="R115" s="26">
        <f>$H$96*P115*Q115</f>
        <v>5219660.875</v>
      </c>
    </row>
    <row r="116" spans="2:18" ht="13.5" thickBot="1">
      <c r="B116" s="67" t="s">
        <v>25</v>
      </c>
      <c r="C116" s="68"/>
      <c r="D116" s="19">
        <v>2</v>
      </c>
      <c r="E116" s="69">
        <v>1</v>
      </c>
      <c r="F116" s="70">
        <f>$H$104*D116*E116</f>
        <v>5540870.7750000004</v>
      </c>
      <c r="G116" s="69">
        <v>2</v>
      </c>
      <c r="H116" s="69">
        <v>1</v>
      </c>
      <c r="I116" s="70">
        <f>$H$104*G116*H116</f>
        <v>5540870.7750000004</v>
      </c>
      <c r="J116" s="69">
        <v>2</v>
      </c>
      <c r="K116" s="69">
        <v>1</v>
      </c>
      <c r="L116" s="70">
        <f>$H$104*J116*K116</f>
        <v>5540870.7750000004</v>
      </c>
      <c r="M116" s="69">
        <v>2</v>
      </c>
      <c r="N116" s="69">
        <v>1</v>
      </c>
      <c r="O116" s="70">
        <f>$H$104*M116*N116</f>
        <v>5540870.7750000004</v>
      </c>
      <c r="P116" s="69">
        <v>2</v>
      </c>
      <c r="Q116" s="69">
        <v>1</v>
      </c>
      <c r="R116" s="70">
        <f>$H$104*P116*Q116</f>
        <v>5540870.7750000004</v>
      </c>
    </row>
    <row r="117" spans="2:18" ht="13.5" thickBot="1">
      <c r="B117" s="60" t="s">
        <v>69</v>
      </c>
      <c r="C117" s="71"/>
      <c r="D117" s="71"/>
      <c r="E117" s="71"/>
      <c r="F117" s="72">
        <f>MIN(F112:F116)</f>
        <v>5219660.875</v>
      </c>
      <c r="G117" s="72"/>
      <c r="H117" s="72"/>
      <c r="I117" s="72">
        <f>MIN(I112:I116)</f>
        <v>5219660.875</v>
      </c>
      <c r="J117" s="72"/>
      <c r="K117" s="72"/>
      <c r="L117" s="72">
        <f>MIN(L112:L116)</f>
        <v>5219660.875</v>
      </c>
      <c r="M117" s="72"/>
      <c r="N117" s="72"/>
      <c r="O117" s="72">
        <f>MIN(O112:O116)</f>
        <v>5219660.875</v>
      </c>
      <c r="P117" s="72"/>
      <c r="Q117" s="72"/>
      <c r="R117" s="73">
        <f>MIN(R112:R116)</f>
        <v>5219660.875</v>
      </c>
    </row>
    <row r="118" spans="2:18" ht="13.5" thickBot="1"/>
    <row r="119" spans="2:18" ht="13.5" thickBot="1">
      <c r="B119" s="204" t="s">
        <v>6</v>
      </c>
      <c r="C119" s="205"/>
      <c r="D119" s="203" t="s">
        <v>9</v>
      </c>
      <c r="E119" s="203"/>
      <c r="F119" s="203"/>
      <c r="G119" s="203" t="s">
        <v>10</v>
      </c>
      <c r="H119" s="203"/>
      <c r="I119" s="203"/>
      <c r="J119" s="199" t="s">
        <v>11</v>
      </c>
      <c r="K119" s="200"/>
      <c r="L119" s="201"/>
      <c r="M119" s="199" t="s">
        <v>12</v>
      </c>
      <c r="N119" s="200"/>
      <c r="O119" s="201"/>
      <c r="P119" s="199" t="s">
        <v>13</v>
      </c>
      <c r="Q119" s="200"/>
      <c r="R119" s="201"/>
    </row>
    <row r="120" spans="2:18" ht="13.5" thickBot="1">
      <c r="B120" s="60" t="s">
        <v>26</v>
      </c>
      <c r="C120" s="61"/>
      <c r="D120" s="62" t="s">
        <v>35</v>
      </c>
      <c r="E120" s="63" t="s">
        <v>33</v>
      </c>
      <c r="F120" s="64" t="s">
        <v>34</v>
      </c>
      <c r="G120" s="63" t="s">
        <v>35</v>
      </c>
      <c r="H120" s="63" t="s">
        <v>33</v>
      </c>
      <c r="I120" s="64" t="s">
        <v>34</v>
      </c>
      <c r="J120" s="63" t="s">
        <v>35</v>
      </c>
      <c r="K120" s="63" t="s">
        <v>33</v>
      </c>
      <c r="L120" s="64" t="s">
        <v>34</v>
      </c>
      <c r="M120" s="63" t="s">
        <v>35</v>
      </c>
      <c r="N120" s="63" t="s">
        <v>33</v>
      </c>
      <c r="O120" s="64" t="s">
        <v>34</v>
      </c>
      <c r="P120" s="63" t="s">
        <v>35</v>
      </c>
      <c r="Q120" s="63" t="s">
        <v>33</v>
      </c>
      <c r="R120" s="64" t="s">
        <v>34</v>
      </c>
    </row>
    <row r="121" spans="2:18">
      <c r="B121" s="65" t="s">
        <v>21</v>
      </c>
      <c r="C121" s="66"/>
      <c r="D121" s="19">
        <v>2</v>
      </c>
      <c r="E121" s="14">
        <v>1</v>
      </c>
      <c r="F121" s="26">
        <f>$H$75*D121*E121</f>
        <v>6246587.8200000003</v>
      </c>
      <c r="G121" s="19">
        <v>2</v>
      </c>
      <c r="H121" s="14">
        <v>1</v>
      </c>
      <c r="I121" s="26">
        <f>$H$75*G121*H121</f>
        <v>6246587.8200000003</v>
      </c>
      <c r="J121" s="19">
        <v>2</v>
      </c>
      <c r="K121" s="14">
        <v>1</v>
      </c>
      <c r="L121" s="26">
        <f>$H$75*J121*K121</f>
        <v>6246587.8200000003</v>
      </c>
      <c r="M121" s="19">
        <v>2</v>
      </c>
      <c r="N121" s="14">
        <v>1</v>
      </c>
      <c r="O121" s="26">
        <f>$H$75*M121*N121</f>
        <v>6246587.8200000003</v>
      </c>
      <c r="P121" s="19">
        <v>2</v>
      </c>
      <c r="Q121" s="14">
        <v>1</v>
      </c>
      <c r="R121" s="26">
        <f>$H$75*P121*Q121</f>
        <v>6246587.8200000003</v>
      </c>
    </row>
    <row r="122" spans="2:18">
      <c r="B122" s="67" t="s">
        <v>22</v>
      </c>
      <c r="C122" s="68"/>
      <c r="D122" s="19">
        <v>2</v>
      </c>
      <c r="E122" s="14">
        <v>1</v>
      </c>
      <c r="F122" s="26">
        <f>$H$82*D122*E122</f>
        <v>6493163.6550000003</v>
      </c>
      <c r="G122" s="19">
        <v>2</v>
      </c>
      <c r="H122" s="14">
        <v>1</v>
      </c>
      <c r="I122" s="26">
        <f>$H$82*G122*H122</f>
        <v>6493163.6550000003</v>
      </c>
      <c r="J122" s="19">
        <v>2</v>
      </c>
      <c r="K122" s="14">
        <v>1</v>
      </c>
      <c r="L122" s="26">
        <f>$H$82*J122*K122</f>
        <v>6493163.6550000003</v>
      </c>
      <c r="M122" s="19">
        <v>2</v>
      </c>
      <c r="N122" s="14">
        <v>1</v>
      </c>
      <c r="O122" s="26">
        <f>$H$82*M122*N122</f>
        <v>6493163.6550000003</v>
      </c>
      <c r="P122" s="19">
        <v>2</v>
      </c>
      <c r="Q122" s="14">
        <v>1</v>
      </c>
      <c r="R122" s="26">
        <f>$H$82*P122*Q122</f>
        <v>6493163.6550000003</v>
      </c>
    </row>
    <row r="123" spans="2:18">
      <c r="B123" s="67" t="s">
        <v>23</v>
      </c>
      <c r="C123" s="68"/>
      <c r="D123" s="19">
        <v>2</v>
      </c>
      <c r="E123" s="14">
        <v>1</v>
      </c>
      <c r="F123" s="26">
        <f>$H$89*D123*E123</f>
        <v>5917820.04</v>
      </c>
      <c r="G123" s="19">
        <v>2</v>
      </c>
      <c r="H123" s="14">
        <v>1</v>
      </c>
      <c r="I123" s="26">
        <f>$H$89*G123*H123</f>
        <v>5917820.04</v>
      </c>
      <c r="J123" s="19">
        <v>2</v>
      </c>
      <c r="K123" s="14">
        <v>1</v>
      </c>
      <c r="L123" s="26">
        <f>$H$89*J123*K123</f>
        <v>5917820.04</v>
      </c>
      <c r="M123" s="19">
        <v>2</v>
      </c>
      <c r="N123" s="14">
        <v>1</v>
      </c>
      <c r="O123" s="26">
        <f>$H$89*M123*N123</f>
        <v>5917820.04</v>
      </c>
      <c r="P123" s="19">
        <v>2</v>
      </c>
      <c r="Q123" s="14">
        <v>1</v>
      </c>
      <c r="R123" s="26">
        <f>$H$89*P123*Q123</f>
        <v>5917820.04</v>
      </c>
    </row>
    <row r="124" spans="2:18">
      <c r="B124" s="67" t="s">
        <v>24</v>
      </c>
      <c r="C124" s="68"/>
      <c r="D124" s="19">
        <v>2</v>
      </c>
      <c r="E124" s="14">
        <v>1</v>
      </c>
      <c r="F124" s="26">
        <f>$H$97*D124*E124</f>
        <v>5342476.4249999998</v>
      </c>
      <c r="G124" s="19">
        <v>2</v>
      </c>
      <c r="H124" s="14">
        <v>1</v>
      </c>
      <c r="I124" s="26">
        <f>$H$97*G124*H124</f>
        <v>5342476.4249999998</v>
      </c>
      <c r="J124" s="19">
        <v>2</v>
      </c>
      <c r="K124" s="14">
        <v>1</v>
      </c>
      <c r="L124" s="26">
        <f>$H$97*J124*K124</f>
        <v>5342476.4249999998</v>
      </c>
      <c r="M124" s="19">
        <v>2</v>
      </c>
      <c r="N124" s="14">
        <v>1</v>
      </c>
      <c r="O124" s="26">
        <f>$H$97*M124*N124</f>
        <v>5342476.4249999998</v>
      </c>
      <c r="P124" s="19">
        <v>2</v>
      </c>
      <c r="Q124" s="14">
        <v>1</v>
      </c>
      <c r="R124" s="26">
        <f>$H$97*P124*Q124</f>
        <v>5342476.4249999998</v>
      </c>
    </row>
    <row r="125" spans="2:18" ht="13.5" thickBot="1">
      <c r="B125" s="67" t="s">
        <v>25</v>
      </c>
      <c r="C125" s="68"/>
      <c r="D125" s="16">
        <v>2</v>
      </c>
      <c r="E125" s="69">
        <v>1</v>
      </c>
      <c r="F125" s="70">
        <f>$H$105*D125*E125</f>
        <v>5671244.2050000001</v>
      </c>
      <c r="G125" s="16">
        <v>2</v>
      </c>
      <c r="H125" s="69">
        <v>1</v>
      </c>
      <c r="I125" s="70">
        <f>$H$105*G125*H125</f>
        <v>5671244.2050000001</v>
      </c>
      <c r="J125" s="16">
        <v>2</v>
      </c>
      <c r="K125" s="69">
        <v>1</v>
      </c>
      <c r="L125" s="70">
        <f>$H$105*J125*K125</f>
        <v>5671244.2050000001</v>
      </c>
      <c r="M125" s="16">
        <v>2</v>
      </c>
      <c r="N125" s="69">
        <v>1</v>
      </c>
      <c r="O125" s="70">
        <f>$H$105*M125*N125</f>
        <v>5671244.2050000001</v>
      </c>
      <c r="P125" s="16">
        <v>2</v>
      </c>
      <c r="Q125" s="69">
        <v>1</v>
      </c>
      <c r="R125" s="70">
        <f>$H$105*P125*Q125</f>
        <v>5671244.2050000001</v>
      </c>
    </row>
    <row r="126" spans="2:18" ht="13.5" thickBot="1">
      <c r="B126" s="60" t="s">
        <v>69</v>
      </c>
      <c r="C126" s="71"/>
      <c r="D126" s="71"/>
      <c r="E126" s="71"/>
      <c r="F126" s="72">
        <f>MIN(F121:F125)</f>
        <v>5342476.4249999998</v>
      </c>
      <c r="G126" s="72"/>
      <c r="H126" s="72"/>
      <c r="I126" s="72">
        <f>MIN(I121:I125)</f>
        <v>5342476.4249999998</v>
      </c>
      <c r="J126" s="72"/>
      <c r="K126" s="72"/>
      <c r="L126" s="72">
        <f>MIN(L121:L125)</f>
        <v>5342476.4249999998</v>
      </c>
      <c r="M126" s="72"/>
      <c r="N126" s="72"/>
      <c r="O126" s="72">
        <f>MIN(O121:O125)</f>
        <v>5342476.4249999998</v>
      </c>
      <c r="P126" s="72"/>
      <c r="Q126" s="72"/>
      <c r="R126" s="73">
        <f>MIN(R121:R125)</f>
        <v>5342476.4249999998</v>
      </c>
    </row>
    <row r="127" spans="2:18" ht="13.5" thickBot="1"/>
    <row r="128" spans="2:18" ht="13.5" thickBot="1">
      <c r="B128" s="204" t="s">
        <v>7</v>
      </c>
      <c r="C128" s="205"/>
      <c r="D128" s="203" t="s">
        <v>9</v>
      </c>
      <c r="E128" s="203"/>
      <c r="F128" s="203"/>
      <c r="G128" s="203" t="s">
        <v>10</v>
      </c>
      <c r="H128" s="203"/>
      <c r="I128" s="203"/>
      <c r="J128" s="199" t="s">
        <v>11</v>
      </c>
      <c r="K128" s="200"/>
      <c r="L128" s="201"/>
      <c r="M128" s="199" t="s">
        <v>12</v>
      </c>
      <c r="N128" s="200"/>
      <c r="O128" s="201"/>
      <c r="P128" s="199" t="s">
        <v>13</v>
      </c>
      <c r="Q128" s="200"/>
      <c r="R128" s="201"/>
    </row>
    <row r="129" spans="1:18" ht="13.5" thickBot="1">
      <c r="B129" s="60" t="s">
        <v>26</v>
      </c>
      <c r="C129" s="61"/>
      <c r="D129" s="62" t="s">
        <v>35</v>
      </c>
      <c r="E129" s="63" t="s">
        <v>33</v>
      </c>
      <c r="F129" s="64" t="s">
        <v>34</v>
      </c>
      <c r="G129" s="63" t="s">
        <v>35</v>
      </c>
      <c r="H129" s="63" t="s">
        <v>33</v>
      </c>
      <c r="I129" s="64" t="s">
        <v>34</v>
      </c>
      <c r="J129" s="63" t="s">
        <v>35</v>
      </c>
      <c r="K129" s="63" t="s">
        <v>33</v>
      </c>
      <c r="L129" s="64" t="s">
        <v>34</v>
      </c>
      <c r="M129" s="63" t="s">
        <v>35</v>
      </c>
      <c r="N129" s="63" t="s">
        <v>33</v>
      </c>
      <c r="O129" s="64" t="s">
        <v>34</v>
      </c>
      <c r="P129" s="63" t="s">
        <v>35</v>
      </c>
      <c r="Q129" s="63" t="s">
        <v>33</v>
      </c>
      <c r="R129" s="64" t="s">
        <v>34</v>
      </c>
    </row>
    <row r="130" spans="1:18">
      <c r="B130" s="65" t="s">
        <v>21</v>
      </c>
      <c r="C130" s="66"/>
      <c r="D130" s="19">
        <v>2</v>
      </c>
      <c r="E130" s="14">
        <v>1</v>
      </c>
      <c r="F130" s="26">
        <f>$H$76*D130*E130</f>
        <v>5959388.3799999999</v>
      </c>
      <c r="G130" s="19">
        <v>2</v>
      </c>
      <c r="H130" s="14">
        <f>E130+0</f>
        <v>1</v>
      </c>
      <c r="I130" s="26">
        <f>$H$76*G130*H130</f>
        <v>5959388.3799999999</v>
      </c>
      <c r="J130" s="19">
        <v>2</v>
      </c>
      <c r="K130" s="14">
        <v>1</v>
      </c>
      <c r="L130" s="26">
        <f>$H$76*J130*K130</f>
        <v>5959388.3799999999</v>
      </c>
      <c r="M130" s="19">
        <v>2</v>
      </c>
      <c r="N130" s="14">
        <v>2</v>
      </c>
      <c r="O130" s="26">
        <f>$H$76*M130*N130</f>
        <v>11918776.76</v>
      </c>
      <c r="P130" s="19">
        <v>2</v>
      </c>
      <c r="Q130" s="14">
        <v>2</v>
      </c>
      <c r="R130" s="26">
        <f>$H$76*P130*Q130</f>
        <v>11918776.76</v>
      </c>
    </row>
    <row r="131" spans="1:18">
      <c r="B131" s="67" t="s">
        <v>22</v>
      </c>
      <c r="C131" s="68"/>
      <c r="D131" s="19">
        <v>2</v>
      </c>
      <c r="E131" s="14">
        <v>1</v>
      </c>
      <c r="F131" s="26">
        <f>$H$83*D131*E131</f>
        <v>6194627.3949999996</v>
      </c>
      <c r="G131" s="19">
        <v>2</v>
      </c>
      <c r="H131" s="14">
        <f t="shared" ref="H131:H133" si="29">E131+0</f>
        <v>1</v>
      </c>
      <c r="I131" s="26">
        <f>$H$83*G131*H131</f>
        <v>6194627.3949999996</v>
      </c>
      <c r="J131" s="19">
        <v>2</v>
      </c>
      <c r="K131" s="14">
        <v>1</v>
      </c>
      <c r="L131" s="26">
        <f>$H$83*J131*K131</f>
        <v>6194627.3949999996</v>
      </c>
      <c r="M131" s="19">
        <v>2</v>
      </c>
      <c r="N131" s="14">
        <v>1</v>
      </c>
      <c r="O131" s="26">
        <f>$H$83*M131*N131</f>
        <v>6194627.3949999996</v>
      </c>
      <c r="P131" s="19">
        <v>2</v>
      </c>
      <c r="Q131" s="14">
        <v>2</v>
      </c>
      <c r="R131" s="26">
        <f>$H$83*P131*Q131</f>
        <v>12389254.789999999</v>
      </c>
    </row>
    <row r="132" spans="1:18">
      <c r="B132" s="67" t="s">
        <v>23</v>
      </c>
      <c r="C132" s="68"/>
      <c r="D132" s="19">
        <v>2</v>
      </c>
      <c r="E132" s="14">
        <v>1</v>
      </c>
      <c r="F132" s="26">
        <f>$H$90*D132*E132</f>
        <v>5645736.3600000003</v>
      </c>
      <c r="G132" s="19">
        <v>2</v>
      </c>
      <c r="H132" s="14">
        <f t="shared" si="29"/>
        <v>1</v>
      </c>
      <c r="I132" s="26">
        <f>$H$90*G132*H132</f>
        <v>5645736.3600000003</v>
      </c>
      <c r="J132" s="19">
        <v>2</v>
      </c>
      <c r="K132" s="14">
        <v>2</v>
      </c>
      <c r="L132" s="26">
        <f>$H$90*J132*K132</f>
        <v>11291472.720000001</v>
      </c>
      <c r="M132" s="19">
        <v>2</v>
      </c>
      <c r="N132" s="14">
        <v>2</v>
      </c>
      <c r="O132" s="26">
        <f>$H$90*M132*N132</f>
        <v>11291472.720000001</v>
      </c>
      <c r="P132" s="19">
        <v>2</v>
      </c>
      <c r="Q132" s="14">
        <v>2</v>
      </c>
      <c r="R132" s="26">
        <f>$H$90*P132*Q132</f>
        <v>11291472.720000001</v>
      </c>
    </row>
    <row r="133" spans="1:18">
      <c r="B133" s="67" t="s">
        <v>24</v>
      </c>
      <c r="C133" s="68"/>
      <c r="D133" s="19">
        <v>2</v>
      </c>
      <c r="E133" s="14">
        <v>2</v>
      </c>
      <c r="F133" s="26">
        <f>$H$98*D133*E133</f>
        <v>10193690.65</v>
      </c>
      <c r="G133" s="19">
        <v>2</v>
      </c>
      <c r="H133" s="14">
        <f t="shared" si="29"/>
        <v>2</v>
      </c>
      <c r="I133" s="26">
        <f>$H$98*G133*H133</f>
        <v>10193690.65</v>
      </c>
      <c r="J133" s="19">
        <v>2</v>
      </c>
      <c r="K133" s="14">
        <v>2</v>
      </c>
      <c r="L133" s="26">
        <f>$H$98*J133*K133</f>
        <v>10193690.65</v>
      </c>
      <c r="M133" s="19">
        <v>2</v>
      </c>
      <c r="N133" s="14">
        <v>2</v>
      </c>
      <c r="O133" s="26">
        <f>$H$98*M133*N133</f>
        <v>10193690.65</v>
      </c>
      <c r="P133" s="19">
        <v>2</v>
      </c>
      <c r="Q133" s="14">
        <v>2</v>
      </c>
      <c r="R133" s="26">
        <f>$H$98*P133*Q133</f>
        <v>10193690.65</v>
      </c>
    </row>
    <row r="134" spans="1:18" ht="13.5" thickBot="1">
      <c r="B134" s="67" t="s">
        <v>25</v>
      </c>
      <c r="C134" s="68"/>
      <c r="D134" s="16">
        <v>2</v>
      </c>
      <c r="E134" s="69">
        <v>1</v>
      </c>
      <c r="F134" s="70">
        <f>$H$106*D134*E134</f>
        <v>5410497.3449999997</v>
      </c>
      <c r="G134" s="16">
        <v>2</v>
      </c>
      <c r="H134" s="14">
        <f>E134+1</f>
        <v>2</v>
      </c>
      <c r="I134" s="70">
        <f>$H$106*G134*H134</f>
        <v>10820994.689999999</v>
      </c>
      <c r="J134" s="16">
        <v>2</v>
      </c>
      <c r="K134" s="14">
        <v>2</v>
      </c>
      <c r="L134" s="70">
        <f>$H$106*J134*K134</f>
        <v>10820994.689999999</v>
      </c>
      <c r="M134" s="16">
        <v>2</v>
      </c>
      <c r="N134" s="69">
        <v>2</v>
      </c>
      <c r="O134" s="70">
        <f>$H$106*M134*N134</f>
        <v>10820994.689999999</v>
      </c>
      <c r="P134" s="16">
        <v>2</v>
      </c>
      <c r="Q134" s="69">
        <v>2</v>
      </c>
      <c r="R134" s="70">
        <f>$H$106*P134*Q134</f>
        <v>10820994.689999999</v>
      </c>
    </row>
    <row r="135" spans="1:18" ht="13.5" thickBot="1">
      <c r="B135" s="60" t="s">
        <v>69</v>
      </c>
      <c r="C135" s="71"/>
      <c r="D135" s="71"/>
      <c r="E135" s="71"/>
      <c r="F135" s="72">
        <f>MIN(F130:F134)</f>
        <v>5410497.3449999997</v>
      </c>
      <c r="G135" s="72"/>
      <c r="H135" s="72"/>
      <c r="I135" s="72">
        <f>MIN(I130:I134)</f>
        <v>5645736.3600000003</v>
      </c>
      <c r="J135" s="72"/>
      <c r="K135" s="72"/>
      <c r="L135" s="72">
        <f>MIN(L130:L134)</f>
        <v>5959388.3799999999</v>
      </c>
      <c r="M135" s="72"/>
      <c r="N135" s="72"/>
      <c r="O135" s="72">
        <f>MIN(O130:O134)</f>
        <v>6194627.3949999996</v>
      </c>
      <c r="P135" s="72"/>
      <c r="Q135" s="72"/>
      <c r="R135" s="73">
        <f>MIN(R130:R134)</f>
        <v>10193690.65</v>
      </c>
    </row>
    <row r="136" spans="1:18" ht="13.5" thickBot="1"/>
    <row r="137" spans="1:18" ht="13.5" thickBot="1">
      <c r="B137" s="204" t="s">
        <v>8</v>
      </c>
      <c r="C137" s="205"/>
      <c r="D137" s="203" t="s">
        <v>9</v>
      </c>
      <c r="E137" s="203"/>
      <c r="F137" s="203"/>
      <c r="G137" s="203" t="s">
        <v>10</v>
      </c>
      <c r="H137" s="203"/>
      <c r="I137" s="203"/>
      <c r="J137" s="199" t="s">
        <v>11</v>
      </c>
      <c r="K137" s="200"/>
      <c r="L137" s="201"/>
      <c r="M137" s="199" t="s">
        <v>12</v>
      </c>
      <c r="N137" s="200"/>
      <c r="O137" s="201"/>
      <c r="P137" s="199" t="s">
        <v>13</v>
      </c>
      <c r="Q137" s="200"/>
      <c r="R137" s="201"/>
    </row>
    <row r="138" spans="1:18" ht="13.5" thickBot="1">
      <c r="B138" s="60" t="s">
        <v>26</v>
      </c>
      <c r="C138" s="61"/>
      <c r="D138" s="62" t="s">
        <v>35</v>
      </c>
      <c r="E138" s="63" t="s">
        <v>33</v>
      </c>
      <c r="F138" s="64" t="s">
        <v>34</v>
      </c>
      <c r="G138" s="63" t="s">
        <v>35</v>
      </c>
      <c r="H138" s="63" t="s">
        <v>33</v>
      </c>
      <c r="I138" s="64" t="s">
        <v>34</v>
      </c>
      <c r="J138" s="63" t="s">
        <v>35</v>
      </c>
      <c r="K138" s="63" t="s">
        <v>33</v>
      </c>
      <c r="L138" s="64" t="s">
        <v>34</v>
      </c>
      <c r="M138" s="63" t="s">
        <v>35</v>
      </c>
      <c r="N138" s="63" t="s">
        <v>33</v>
      </c>
      <c r="O138" s="64" t="s">
        <v>34</v>
      </c>
      <c r="P138" s="63" t="s">
        <v>35</v>
      </c>
      <c r="Q138" s="63" t="s">
        <v>33</v>
      </c>
      <c r="R138" s="64" t="s">
        <v>34</v>
      </c>
    </row>
    <row r="139" spans="1:18">
      <c r="B139" s="65" t="s">
        <v>21</v>
      </c>
      <c r="C139" s="66"/>
      <c r="D139" s="19">
        <v>2</v>
      </c>
      <c r="E139" s="14">
        <v>1</v>
      </c>
      <c r="F139" s="26">
        <f>$H$77*D139*E139</f>
        <v>6390187.54</v>
      </c>
      <c r="G139" s="19">
        <v>2</v>
      </c>
      <c r="H139" s="14">
        <v>1</v>
      </c>
      <c r="I139" s="26">
        <f>$H$77*G139*H139</f>
        <v>6390187.54</v>
      </c>
      <c r="J139" s="19">
        <v>2</v>
      </c>
      <c r="K139" s="14">
        <v>1</v>
      </c>
      <c r="L139" s="26">
        <f>$H$77*J139*K139</f>
        <v>6390187.54</v>
      </c>
      <c r="M139" s="19">
        <v>2</v>
      </c>
      <c r="N139" s="14">
        <v>1</v>
      </c>
      <c r="O139" s="26">
        <f>$H$77*M139*N139</f>
        <v>6390187.54</v>
      </c>
      <c r="P139" s="19">
        <v>2</v>
      </c>
      <c r="Q139" s="14">
        <v>1</v>
      </c>
      <c r="R139" s="26">
        <f>$H$77*P139*Q139</f>
        <v>6390187.54</v>
      </c>
    </row>
    <row r="140" spans="1:18">
      <c r="A140" s="74"/>
      <c r="B140" s="67" t="s">
        <v>22</v>
      </c>
      <c r="C140" s="68"/>
      <c r="D140" s="19">
        <v>2</v>
      </c>
      <c r="E140" s="14">
        <v>1</v>
      </c>
      <c r="F140" s="26">
        <f>$H$84*D140*E140</f>
        <v>6642431.7850000001</v>
      </c>
      <c r="G140" s="19">
        <v>2</v>
      </c>
      <c r="H140" s="14">
        <v>1</v>
      </c>
      <c r="I140" s="26">
        <f>$H$84*G140*H140</f>
        <v>6642431.7850000001</v>
      </c>
      <c r="J140" s="19">
        <v>2</v>
      </c>
      <c r="K140" s="14">
        <v>1</v>
      </c>
      <c r="L140" s="26">
        <f>$H$84*J140*K140</f>
        <v>6642431.7850000001</v>
      </c>
      <c r="M140" s="19">
        <v>2</v>
      </c>
      <c r="N140" s="14">
        <v>1</v>
      </c>
      <c r="O140" s="26">
        <f>$H$84*M140*N140</f>
        <v>6642431.7850000001</v>
      </c>
      <c r="P140" s="19">
        <v>2</v>
      </c>
      <c r="Q140" s="14">
        <v>1</v>
      </c>
      <c r="R140" s="26">
        <f>$H$84*P140*Q140</f>
        <v>6642431.7850000001</v>
      </c>
    </row>
    <row r="141" spans="1:18">
      <c r="B141" s="67" t="s">
        <v>23</v>
      </c>
      <c r="C141" s="68"/>
      <c r="D141" s="19">
        <v>2</v>
      </c>
      <c r="E141" s="14">
        <v>1</v>
      </c>
      <c r="F141" s="26">
        <f>$H$91*D141*E141</f>
        <v>6053861.8799999999</v>
      </c>
      <c r="G141" s="19">
        <v>2</v>
      </c>
      <c r="H141" s="14">
        <v>1</v>
      </c>
      <c r="I141" s="26">
        <f>$H$91*G141*H141</f>
        <v>6053861.8799999999</v>
      </c>
      <c r="J141" s="19">
        <v>2</v>
      </c>
      <c r="K141" s="14">
        <v>1</v>
      </c>
      <c r="L141" s="26">
        <f>$H$91*J141*K141</f>
        <v>6053861.8799999999</v>
      </c>
      <c r="M141" s="19">
        <v>2</v>
      </c>
      <c r="N141" s="14">
        <v>1</v>
      </c>
      <c r="O141" s="26">
        <f>$H$91*M141*N141</f>
        <v>6053861.8799999999</v>
      </c>
      <c r="P141" s="19">
        <v>2</v>
      </c>
      <c r="Q141" s="14">
        <v>1</v>
      </c>
      <c r="R141" s="26">
        <f>$H$91*P141*Q141</f>
        <v>6053861.8799999999</v>
      </c>
    </row>
    <row r="142" spans="1:18">
      <c r="B142" s="67" t="s">
        <v>24</v>
      </c>
      <c r="C142" s="68"/>
      <c r="D142" s="19">
        <v>2</v>
      </c>
      <c r="E142" s="14">
        <v>1</v>
      </c>
      <c r="F142" s="26">
        <f>$H$99*D142*E142</f>
        <v>5465291.9749999996</v>
      </c>
      <c r="G142" s="19">
        <v>2</v>
      </c>
      <c r="H142" s="14">
        <v>1</v>
      </c>
      <c r="I142" s="26">
        <f>$H$99*G142*H142</f>
        <v>5465291.9749999996</v>
      </c>
      <c r="J142" s="19">
        <v>2</v>
      </c>
      <c r="K142" s="14">
        <v>1</v>
      </c>
      <c r="L142" s="26">
        <f>$H$99*J142*K142</f>
        <v>5465291.9749999996</v>
      </c>
      <c r="M142" s="19">
        <v>2</v>
      </c>
      <c r="N142" s="14">
        <v>1</v>
      </c>
      <c r="O142" s="26">
        <f>$H$99*M142*N142</f>
        <v>5465291.9749999996</v>
      </c>
      <c r="P142" s="19">
        <v>2</v>
      </c>
      <c r="Q142" s="14">
        <v>1</v>
      </c>
      <c r="R142" s="26">
        <f>$H$99*P142*Q142</f>
        <v>5465291.9749999996</v>
      </c>
    </row>
    <row r="143" spans="1:18" ht="13.5" thickBot="1">
      <c r="B143" s="67" t="s">
        <v>25</v>
      </c>
      <c r="C143" s="68"/>
      <c r="D143" s="16">
        <v>2</v>
      </c>
      <c r="E143" s="69">
        <v>1</v>
      </c>
      <c r="F143" s="70">
        <f>$H$107*D143*E143</f>
        <v>5801617.6349999998</v>
      </c>
      <c r="G143" s="16">
        <v>2</v>
      </c>
      <c r="H143" s="69">
        <v>1</v>
      </c>
      <c r="I143" s="70">
        <f>$H$107*G143*H143</f>
        <v>5801617.6349999998</v>
      </c>
      <c r="J143" s="16">
        <v>2</v>
      </c>
      <c r="K143" s="69">
        <v>1</v>
      </c>
      <c r="L143" s="70">
        <f>$H$107*J143*K143</f>
        <v>5801617.6349999998</v>
      </c>
      <c r="M143" s="16">
        <v>2</v>
      </c>
      <c r="N143" s="69">
        <v>1</v>
      </c>
      <c r="O143" s="70">
        <f>$H$107*M143*N143</f>
        <v>5801617.6349999998</v>
      </c>
      <c r="P143" s="16">
        <v>2</v>
      </c>
      <c r="Q143" s="69">
        <v>1</v>
      </c>
      <c r="R143" s="70">
        <f>$H$107*P143*Q143</f>
        <v>5801617.6349999998</v>
      </c>
    </row>
    <row r="144" spans="1:18" ht="13.5" thickBot="1">
      <c r="B144" s="60" t="s">
        <v>69</v>
      </c>
      <c r="C144" s="71"/>
      <c r="D144" s="71"/>
      <c r="E144" s="71"/>
      <c r="F144" s="72">
        <f>MIN(F139:F143)</f>
        <v>5465291.9749999996</v>
      </c>
      <c r="G144" s="72"/>
      <c r="H144" s="72"/>
      <c r="I144" s="72">
        <f>MIN(I139:I143)</f>
        <v>5465291.9749999996</v>
      </c>
      <c r="J144" s="72"/>
      <c r="K144" s="72"/>
      <c r="L144" s="72">
        <f>MIN(L139:L143)</f>
        <v>5465291.9749999996</v>
      </c>
      <c r="M144" s="72"/>
      <c r="N144" s="72"/>
      <c r="O144" s="72">
        <f>MIN(O139:O143)</f>
        <v>5465291.9749999996</v>
      </c>
      <c r="P144" s="72"/>
      <c r="Q144" s="72"/>
      <c r="R144" s="73">
        <f>MIN(R139:R143)</f>
        <v>5465291.9749999996</v>
      </c>
    </row>
    <row r="146" spans="2:8">
      <c r="B146" s="202" t="s">
        <v>37</v>
      </c>
      <c r="C146" s="202"/>
      <c r="D146" s="202"/>
      <c r="E146" s="202"/>
      <c r="F146" s="202"/>
    </row>
    <row r="147" spans="2:8">
      <c r="B147" s="202"/>
      <c r="C147" s="202"/>
      <c r="D147" s="202"/>
      <c r="E147" s="202"/>
      <c r="F147" s="202"/>
    </row>
    <row r="148" spans="2:8">
      <c r="B148" s="202"/>
      <c r="C148" s="202"/>
      <c r="D148" s="202"/>
      <c r="E148" s="202"/>
      <c r="F148" s="202"/>
    </row>
    <row r="149" spans="2:8">
      <c r="B149" s="202"/>
      <c r="C149" s="202"/>
      <c r="D149" s="202"/>
      <c r="E149" s="202"/>
      <c r="F149" s="202"/>
    </row>
    <row r="150" spans="2:8">
      <c r="B150" s="75"/>
      <c r="C150" s="75"/>
      <c r="D150" s="75"/>
      <c r="E150" s="75"/>
      <c r="F150" s="75"/>
    </row>
    <row r="151" spans="2:8" ht="13.5" thickBot="1">
      <c r="B151" s="50" t="s">
        <v>36</v>
      </c>
    </row>
    <row r="152" spans="2:8">
      <c r="B152" s="65" t="s">
        <v>26</v>
      </c>
      <c r="C152" s="76"/>
      <c r="D152" s="52" t="s">
        <v>9</v>
      </c>
      <c r="E152" s="52" t="s">
        <v>10</v>
      </c>
      <c r="F152" s="52" t="s">
        <v>11</v>
      </c>
      <c r="G152" s="52" t="s">
        <v>12</v>
      </c>
      <c r="H152" s="52" t="s">
        <v>13</v>
      </c>
    </row>
    <row r="153" spans="2:8">
      <c r="B153" s="77" t="s">
        <v>5</v>
      </c>
      <c r="C153" s="58"/>
      <c r="D153" s="26">
        <f>F$117</f>
        <v>5219660.875</v>
      </c>
      <c r="E153" s="26">
        <f>$I$117</f>
        <v>5219660.875</v>
      </c>
      <c r="F153" s="26">
        <f>$L$117</f>
        <v>5219660.875</v>
      </c>
      <c r="G153" s="26">
        <f>$O$117</f>
        <v>5219660.875</v>
      </c>
      <c r="H153" s="26">
        <f>$R$117</f>
        <v>5219660.875</v>
      </c>
    </row>
    <row r="154" spans="2:8">
      <c r="B154" s="77" t="s">
        <v>6</v>
      </c>
      <c r="C154" s="58"/>
      <c r="D154" s="26">
        <f>F126</f>
        <v>5342476.4249999998</v>
      </c>
      <c r="E154" s="26">
        <f>$I$126</f>
        <v>5342476.4249999998</v>
      </c>
      <c r="F154" s="26">
        <f>$L$126</f>
        <v>5342476.4249999998</v>
      </c>
      <c r="G154" s="26">
        <f>$O$126</f>
        <v>5342476.4249999998</v>
      </c>
      <c r="H154" s="26">
        <f>$R$126</f>
        <v>5342476.4249999998</v>
      </c>
    </row>
    <row r="155" spans="2:8">
      <c r="B155" s="77" t="s">
        <v>7</v>
      </c>
      <c r="C155" s="58"/>
      <c r="D155" s="26">
        <f>F135</f>
        <v>5410497.3449999997</v>
      </c>
      <c r="E155" s="26">
        <f>$I$135</f>
        <v>5645736.3600000003</v>
      </c>
      <c r="F155" s="26">
        <f>$L$135</f>
        <v>5959388.3799999999</v>
      </c>
      <c r="G155" s="26">
        <f>$O$135</f>
        <v>6194627.3949999996</v>
      </c>
      <c r="H155" s="26">
        <f>$R$135</f>
        <v>10193690.65</v>
      </c>
    </row>
    <row r="156" spans="2:8" ht="13.5" thickBot="1">
      <c r="B156" s="77" t="s">
        <v>8</v>
      </c>
      <c r="C156" s="58"/>
      <c r="D156" s="70">
        <f>F144</f>
        <v>5465291.9749999996</v>
      </c>
      <c r="E156" s="26">
        <f>$I$144</f>
        <v>5465291.9749999996</v>
      </c>
      <c r="F156" s="26">
        <f>$L$144</f>
        <v>5465291.9749999996</v>
      </c>
      <c r="G156" s="26">
        <f>$O$144</f>
        <v>5465291.9749999996</v>
      </c>
      <c r="H156" s="26">
        <f>$R$144</f>
        <v>5465291.9749999996</v>
      </c>
    </row>
    <row r="157" spans="2:8" ht="13.5" thickBot="1">
      <c r="B157" s="78" t="s">
        <v>38</v>
      </c>
      <c r="C157" s="79"/>
      <c r="D157" s="80">
        <f>SUM(D153:D156)</f>
        <v>21437926.619999997</v>
      </c>
      <c r="E157" s="80">
        <f>SUM(E153:E156)</f>
        <v>21673165.634999998</v>
      </c>
      <c r="F157" s="80">
        <f>SUM(F153:F156)</f>
        <v>21986817.655000001</v>
      </c>
      <c r="G157" s="80">
        <f>SUM(G153:G156)</f>
        <v>22222056.670000002</v>
      </c>
      <c r="H157" s="81">
        <f>SUM(H153:H156)</f>
        <v>26221119.925000004</v>
      </c>
    </row>
    <row r="159" spans="2:8">
      <c r="B159" s="56" t="s">
        <v>40</v>
      </c>
    </row>
    <row r="160" spans="2:8">
      <c r="B160" s="56" t="s">
        <v>39</v>
      </c>
    </row>
    <row r="161" spans="2:10">
      <c r="B161" s="50" t="s">
        <v>41</v>
      </c>
    </row>
    <row r="162" spans="2:10">
      <c r="B162" s="50" t="s">
        <v>70</v>
      </c>
    </row>
    <row r="163" spans="2:10">
      <c r="B163" s="50" t="s">
        <v>71</v>
      </c>
      <c r="J163" s="74"/>
    </row>
    <row r="164" spans="2:10">
      <c r="B164" s="50"/>
    </row>
    <row r="165" spans="2:10">
      <c r="B165" s="82" t="s">
        <v>77</v>
      </c>
      <c r="C165" s="52"/>
      <c r="D165" s="52">
        <v>4</v>
      </c>
      <c r="E165" s="52">
        <v>4</v>
      </c>
      <c r="F165" s="52">
        <v>4</v>
      </c>
      <c r="G165" s="52">
        <v>4</v>
      </c>
      <c r="H165" s="52">
        <v>5</v>
      </c>
    </row>
    <row r="166" spans="2:10">
      <c r="B166" s="50"/>
    </row>
    <row r="167" spans="2:10">
      <c r="B167" s="50" t="s">
        <v>73</v>
      </c>
    </row>
    <row r="168" spans="2:10">
      <c r="B168" s="83" t="s">
        <v>26</v>
      </c>
      <c r="C168" s="16"/>
      <c r="D168" s="84" t="s">
        <v>9</v>
      </c>
      <c r="E168" s="52" t="s">
        <v>10</v>
      </c>
      <c r="F168" s="52" t="s">
        <v>11</v>
      </c>
      <c r="G168" s="52" t="s">
        <v>12</v>
      </c>
      <c r="H168" s="52" t="s">
        <v>13</v>
      </c>
    </row>
    <row r="169" spans="2:10">
      <c r="B169" s="85" t="s">
        <v>5</v>
      </c>
      <c r="C169" s="16"/>
      <c r="D169" s="26">
        <f>(D$153-C$46)*$F$39</f>
        <v>3802497799.5924997</v>
      </c>
      <c r="E169" s="26">
        <f>(E$153-D$46)*$F$39</f>
        <v>3780300311.546988</v>
      </c>
      <c r="F169" s="26">
        <f>(F$153-E$46)*$F$39</f>
        <v>3757325911.4198823</v>
      </c>
      <c r="G169" s="26">
        <f>(G$153-F$46)*$F$39</f>
        <v>3733547407.2883277</v>
      </c>
      <c r="H169" s="26">
        <f>(H$153-G$46)*$F$39</f>
        <v>3708936655.5121698</v>
      </c>
    </row>
    <row r="170" spans="2:10">
      <c r="B170" s="86" t="s">
        <v>6</v>
      </c>
      <c r="C170" s="21"/>
      <c r="D170" s="26">
        <f>(D$154-C$47)*$F$40</f>
        <v>3780048228.2609997</v>
      </c>
      <c r="E170" s="26">
        <f>(E$154-D$47)*$F$40</f>
        <v>3761021809.9362755</v>
      </c>
      <c r="F170" s="26">
        <f>(F$154-E$47)*$F$40</f>
        <v>3741519731.1534324</v>
      </c>
      <c r="G170" s="26">
        <f>(G$154-F$47)*$F$40</f>
        <v>3721530100.4010177</v>
      </c>
      <c r="H170" s="26">
        <f>(H$154-G$47)*$F$40</f>
        <v>3701040728.8797932</v>
      </c>
    </row>
    <row r="171" spans="2:10">
      <c r="B171" s="86" t="s">
        <v>7</v>
      </c>
      <c r="C171" s="21"/>
      <c r="D171" s="26">
        <f>(D$155-C$48)*$F$41</f>
        <v>4270828854.0644994</v>
      </c>
      <c r="E171" s="26">
        <f>(E$155-D$48)*$F$41</f>
        <v>4454371118.6961536</v>
      </c>
      <c r="F171" s="26">
        <f>(F$155-E$48)*$F$41</f>
        <v>4717391397.0274792</v>
      </c>
      <c r="G171" s="26">
        <f>(G$155-F$48)*$F$41</f>
        <v>4895093874.6887159</v>
      </c>
      <c r="H171" s="26">
        <f>(H$155-G$48)*$F$41</f>
        <v>9021693372.3859596</v>
      </c>
    </row>
    <row r="172" spans="2:10" ht="13.5" thickBot="1">
      <c r="B172" s="86" t="s">
        <v>8</v>
      </c>
      <c r="C172" s="21"/>
      <c r="D172" s="70">
        <f>(D$156-C$49)*$F$42</f>
        <v>4861102928.6568003</v>
      </c>
      <c r="E172" s="70">
        <f>(E$156-D$49)*$F$42</f>
        <v>4808455709.9512081</v>
      </c>
      <c r="F172" s="70">
        <f>(F$156-E$49)*$F$42</f>
        <v>4752649658.1232805</v>
      </c>
      <c r="G172" s="70">
        <f>(G$156-F$49)*$F$42</f>
        <v>4693495243.1856766</v>
      </c>
      <c r="H172" s="70">
        <f>(H$156-G$49)*$F$42</f>
        <v>4630791563.3518181</v>
      </c>
    </row>
    <row r="173" spans="2:10" ht="13.5" thickBot="1">
      <c r="B173" s="88" t="s">
        <v>51</v>
      </c>
      <c r="C173" s="94"/>
      <c r="D173" s="93">
        <f>SUM(D169:D172)</f>
        <v>16714477810.574799</v>
      </c>
      <c r="E173" s="72">
        <f>SUM(E169:E172)</f>
        <v>16804148950.130625</v>
      </c>
      <c r="F173" s="72">
        <f>SUM(F169:F172)</f>
        <v>16968886697.724075</v>
      </c>
      <c r="G173" s="72">
        <f>SUM(G169:G172)</f>
        <v>17043666625.563738</v>
      </c>
      <c r="H173" s="73">
        <f>SUM(H169:H172)</f>
        <v>21062462320.129742</v>
      </c>
    </row>
    <row r="175" spans="2:10">
      <c r="B175" s="50" t="s">
        <v>72</v>
      </c>
      <c r="D175" s="13">
        <v>12</v>
      </c>
    </row>
    <row r="176" spans="2:10">
      <c r="B176" s="83" t="s">
        <v>26</v>
      </c>
      <c r="C176" s="16"/>
      <c r="D176" s="84" t="s">
        <v>9</v>
      </c>
      <c r="E176" s="52" t="s">
        <v>10</v>
      </c>
      <c r="F176" s="52" t="s">
        <v>11</v>
      </c>
      <c r="G176" s="52" t="s">
        <v>12</v>
      </c>
      <c r="H176" s="52" t="s">
        <v>13</v>
      </c>
    </row>
    <row r="177" spans="2:8">
      <c r="B177" s="85" t="s">
        <v>5</v>
      </c>
      <c r="C177" s="16"/>
      <c r="D177" s="26">
        <f>$D169*($D$175/100)</f>
        <v>456299735.95109993</v>
      </c>
      <c r="E177" s="26">
        <f t="shared" ref="E177:H177" si="30">E$169*($D$175/100)</f>
        <v>453636037.38563854</v>
      </c>
      <c r="F177" s="26">
        <f t="shared" si="30"/>
        <v>450879109.37038589</v>
      </c>
      <c r="G177" s="26">
        <f t="shared" si="30"/>
        <v>448025688.87459928</v>
      </c>
      <c r="H177" s="26">
        <f t="shared" si="30"/>
        <v>445072398.66146034</v>
      </c>
    </row>
    <row r="178" spans="2:8">
      <c r="B178" s="86" t="s">
        <v>6</v>
      </c>
      <c r="C178" s="21"/>
      <c r="D178" s="26">
        <f>D$170*($D$175/100)</f>
        <v>453605787.39131993</v>
      </c>
      <c r="E178" s="26">
        <f t="shared" ref="E178:H178" si="31">E$170*($D$175/100)</f>
        <v>451322617.19235307</v>
      </c>
      <c r="F178" s="26">
        <f t="shared" si="31"/>
        <v>448982367.73841184</v>
      </c>
      <c r="G178" s="26">
        <f t="shared" si="31"/>
        <v>446583612.04812211</v>
      </c>
      <c r="H178" s="26">
        <f t="shared" si="31"/>
        <v>444124887.46557516</v>
      </c>
    </row>
    <row r="179" spans="2:8">
      <c r="B179" s="86" t="s">
        <v>7</v>
      </c>
      <c r="C179" s="21"/>
      <c r="D179" s="26">
        <f>D$171*($D$175/100)</f>
        <v>512499462.48773992</v>
      </c>
      <c r="E179" s="26">
        <f t="shared" ref="E179:H179" si="32">E$171*($D$175/100)</f>
        <v>534524534.24353844</v>
      </c>
      <c r="F179" s="26">
        <f t="shared" si="32"/>
        <v>566086967.64329743</v>
      </c>
      <c r="G179" s="26">
        <f t="shared" si="32"/>
        <v>587411264.96264589</v>
      </c>
      <c r="H179" s="26">
        <f t="shared" si="32"/>
        <v>1082603204.6863151</v>
      </c>
    </row>
    <row r="180" spans="2:8" ht="13.5" thickBot="1">
      <c r="B180" s="86" t="s">
        <v>8</v>
      </c>
      <c r="C180" s="21"/>
      <c r="D180" s="70">
        <f>D$172*($D$175/100)</f>
        <v>583332351.43881595</v>
      </c>
      <c r="E180" s="70">
        <f t="shared" ref="E180:H180" si="33">E$172*($D$175/100)</f>
        <v>577014685.19414496</v>
      </c>
      <c r="F180" s="70">
        <f t="shared" si="33"/>
        <v>570317958.97479367</v>
      </c>
      <c r="G180" s="70">
        <f t="shared" si="33"/>
        <v>563219429.18228114</v>
      </c>
      <c r="H180" s="70">
        <f t="shared" si="33"/>
        <v>555694987.60221815</v>
      </c>
    </row>
    <row r="181" spans="2:8" ht="13.5" thickBot="1">
      <c r="B181" s="138" t="s">
        <v>51</v>
      </c>
      <c r="C181" s="94"/>
      <c r="D181" s="72">
        <f>SUM(D177:D180)</f>
        <v>2005737337.2689757</v>
      </c>
      <c r="E181" s="72">
        <f t="shared" ref="E181:H181" si="34">SUM(E177:E180)</f>
        <v>2016497874.0156751</v>
      </c>
      <c r="F181" s="72">
        <f t="shared" si="34"/>
        <v>2036266403.7268889</v>
      </c>
      <c r="G181" s="72">
        <f t="shared" si="34"/>
        <v>2045239995.0676484</v>
      </c>
      <c r="H181" s="73">
        <f t="shared" si="34"/>
        <v>2527495478.4155688</v>
      </c>
    </row>
    <row r="182" spans="2:8">
      <c r="B182" s="57"/>
      <c r="C182" s="23"/>
      <c r="D182" s="58"/>
      <c r="E182" s="58"/>
      <c r="F182" s="58"/>
      <c r="G182" s="58"/>
      <c r="H182" s="58"/>
    </row>
    <row r="183" spans="2:8" ht="13.5" thickBot="1">
      <c r="B183" s="50" t="s">
        <v>42</v>
      </c>
      <c r="E183" s="13">
        <v>4.5</v>
      </c>
    </row>
    <row r="184" spans="2:8">
      <c r="B184" s="65" t="s">
        <v>26</v>
      </c>
      <c r="C184" s="76"/>
      <c r="D184" s="52" t="s">
        <v>9</v>
      </c>
      <c r="E184" s="52" t="s">
        <v>10</v>
      </c>
      <c r="F184" s="52" t="s">
        <v>11</v>
      </c>
      <c r="G184" s="52" t="s">
        <v>12</v>
      </c>
      <c r="H184" s="52" t="s">
        <v>13</v>
      </c>
    </row>
    <row r="185" spans="2:8">
      <c r="B185" s="77" t="s">
        <v>5</v>
      </c>
      <c r="C185" s="58"/>
      <c r="D185" s="26">
        <f>(C64*($E$183/100))</f>
        <v>28539627.487087499</v>
      </c>
      <c r="E185" s="26">
        <f>(D64*($E$183/100))</f>
        <v>29538514.449135553</v>
      </c>
      <c r="F185" s="26">
        <f t="shared" ref="F185:H185" si="35">(E64*($E$183/100))</f>
        <v>30572362.454855297</v>
      </c>
      <c r="G185" s="26">
        <f t="shared" si="35"/>
        <v>31642395.14077523</v>
      </c>
      <c r="H185" s="26">
        <f t="shared" si="35"/>
        <v>32749878.970702358</v>
      </c>
    </row>
    <row r="186" spans="2:8">
      <c r="B186" s="77" t="s">
        <v>6</v>
      </c>
      <c r="C186" s="58"/>
      <c r="D186" s="26">
        <f t="shared" ref="D186:H188" si="36">(C65*($E$183/100))</f>
        <v>34247552.984504998</v>
      </c>
      <c r="E186" s="26">
        <f t="shared" si="36"/>
        <v>35103741.809117615</v>
      </c>
      <c r="F186" s="26">
        <f t="shared" si="36"/>
        <v>35981335.35434556</v>
      </c>
      <c r="G186" s="26">
        <f t="shared" si="36"/>
        <v>36880868.738204196</v>
      </c>
      <c r="H186" s="26">
        <f t="shared" si="36"/>
        <v>37802890.456659287</v>
      </c>
    </row>
    <row r="187" spans="2:8">
      <c r="B187" s="77" t="s">
        <v>7</v>
      </c>
      <c r="C187" s="58"/>
      <c r="D187" s="26">
        <f t="shared" si="36"/>
        <v>63458701.118347496</v>
      </c>
      <c r="E187" s="26">
        <f t="shared" si="36"/>
        <v>66314342.668673128</v>
      </c>
      <c r="F187" s="26">
        <f t="shared" si="36"/>
        <v>69298488.088763431</v>
      </c>
      <c r="G187" s="26">
        <f t="shared" si="36"/>
        <v>72416920.05275777</v>
      </c>
      <c r="H187" s="26">
        <f t="shared" si="36"/>
        <v>75675681.455131873</v>
      </c>
    </row>
    <row r="188" spans="2:8" ht="13.5" thickBot="1">
      <c r="B188" s="77" t="s">
        <v>8</v>
      </c>
      <c r="C188" s="58"/>
      <c r="D188" s="26">
        <f t="shared" si="36"/>
        <v>39485414.029194005</v>
      </c>
      <c r="E188" s="26">
        <f t="shared" si="36"/>
        <v>41854538.87094564</v>
      </c>
      <c r="F188" s="26">
        <f t="shared" si="36"/>
        <v>44365811.203202374</v>
      </c>
      <c r="G188" s="26">
        <f t="shared" si="36"/>
        <v>47027759.875394523</v>
      </c>
      <c r="H188" s="26">
        <f t="shared" si="36"/>
        <v>49849425.467918195</v>
      </c>
    </row>
    <row r="189" spans="2:8" ht="13.5" thickBot="1">
      <c r="B189" s="88" t="s">
        <v>51</v>
      </c>
      <c r="C189" s="94"/>
      <c r="D189" s="72">
        <f>SUM(D185:D188)</f>
        <v>165731295.61913401</v>
      </c>
      <c r="E189" s="72">
        <f t="shared" ref="E189:H189" si="37">SUM(E185:E188)</f>
        <v>172811137.79787195</v>
      </c>
      <c r="F189" s="72">
        <f t="shared" si="37"/>
        <v>180217997.10116667</v>
      </c>
      <c r="G189" s="72">
        <f t="shared" si="37"/>
        <v>187967943.80713171</v>
      </c>
      <c r="H189" s="73">
        <f t="shared" si="37"/>
        <v>196077876.35041168</v>
      </c>
    </row>
    <row r="190" spans="2:8">
      <c r="B190" s="190"/>
      <c r="C190" s="190"/>
      <c r="D190" s="59"/>
      <c r="E190" s="59"/>
      <c r="F190" s="59"/>
      <c r="G190" s="59"/>
      <c r="H190" s="59"/>
    </row>
    <row r="191" spans="2:8">
      <c r="B191" s="190"/>
      <c r="C191" s="190"/>
      <c r="D191" s="59"/>
      <c r="E191" s="59"/>
      <c r="F191" s="59"/>
      <c r="G191" s="59"/>
      <c r="H191" s="59"/>
    </row>
    <row r="192" spans="2:8" ht="13.5" thickBot="1">
      <c r="B192" s="112" t="s">
        <v>79</v>
      </c>
      <c r="C192" s="14"/>
      <c r="D192" s="69">
        <v>25</v>
      </c>
      <c r="E192" s="69"/>
      <c r="F192" s="69"/>
      <c r="G192" s="69"/>
      <c r="H192" s="69"/>
    </row>
    <row r="193" spans="2:9" ht="15.75" thickBot="1">
      <c r="B193"/>
      <c r="C193"/>
      <c r="D193" s="153" t="s">
        <v>9</v>
      </c>
      <c r="E193" s="154" t="s">
        <v>10</v>
      </c>
      <c r="F193" s="154" t="s">
        <v>11</v>
      </c>
      <c r="G193" s="154" t="s">
        <v>12</v>
      </c>
      <c r="H193" s="156" t="s">
        <v>13</v>
      </c>
    </row>
    <row r="194" spans="2:9">
      <c r="B194" s="14" t="s">
        <v>80</v>
      </c>
      <c r="C194" s="14"/>
      <c r="D194" s="151">
        <f>D181</f>
        <v>2005737337.2689757</v>
      </c>
      <c r="E194" s="151">
        <f>E181</f>
        <v>2016497874.0156751</v>
      </c>
      <c r="F194" s="151">
        <f>F181</f>
        <v>2036266403.7268889</v>
      </c>
      <c r="G194" s="151">
        <f>G181</f>
        <v>2045239995.0676484</v>
      </c>
      <c r="H194" s="151">
        <f>H181</f>
        <v>2527495478.4155688</v>
      </c>
    </row>
    <row r="195" spans="2:9">
      <c r="B195" s="14" t="s">
        <v>81</v>
      </c>
      <c r="C195" s="14"/>
      <c r="D195" s="26">
        <f>D189</f>
        <v>165731295.61913401</v>
      </c>
      <c r="E195" s="26">
        <f>E189</f>
        <v>172811137.79787195</v>
      </c>
      <c r="F195" s="26">
        <f>F189</f>
        <v>180217997.10116667</v>
      </c>
      <c r="G195" s="26">
        <f>G189</f>
        <v>187967943.80713171</v>
      </c>
      <c r="H195" s="26">
        <f>H189</f>
        <v>196077876.35041168</v>
      </c>
    </row>
    <row r="196" spans="2:9" ht="13.5" thickBot="1">
      <c r="B196" s="69" t="s">
        <v>82</v>
      </c>
      <c r="C196" s="69"/>
      <c r="D196" s="70">
        <f>D229</f>
        <v>266820000</v>
      </c>
      <c r="E196" s="70">
        <f>E229</f>
        <v>273502123.21522999</v>
      </c>
      <c r="F196" s="70">
        <f>F229</f>
        <v>281082359.86250663</v>
      </c>
      <c r="G196" s="70">
        <f>G229</f>
        <v>289155193.01956642</v>
      </c>
      <c r="H196" s="70">
        <f>H229</f>
        <v>329468951.61290324</v>
      </c>
    </row>
    <row r="197" spans="2:9" ht="13.5" thickBot="1">
      <c r="B197" s="153" t="s">
        <v>83</v>
      </c>
      <c r="C197" s="154"/>
      <c r="D197" s="148">
        <f>SUM(D194:D196)*($D$192/100)</f>
        <v>609572158.22202742</v>
      </c>
      <c r="E197" s="148">
        <f>SUM(E194:E196)*($D$192/100)</f>
        <v>615702783.75719428</v>
      </c>
      <c r="F197" s="148">
        <f>SUM(F194:F196)*($D$192/100)</f>
        <v>624391690.17264056</v>
      </c>
      <c r="G197" s="148">
        <f>SUM(G194:G196)*($D$192/100)</f>
        <v>630590782.97358668</v>
      </c>
      <c r="H197" s="155">
        <f>SUM(H194:H196)*($D$192/100)</f>
        <v>763260576.59472096</v>
      </c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$C$201*SUM(E112,E121,E130,E139)</f>
        <v>8</v>
      </c>
      <c r="E203" s="19">
        <f>$C$201*SUM(H112,H121,H130,H139)</f>
        <v>8</v>
      </c>
      <c r="F203" s="19">
        <f>$C$201*SUM(K112,K121,K130,K139)</f>
        <v>8</v>
      </c>
      <c r="G203" s="19">
        <f>$C$201*SUM(N112,N121,N130,N139)</f>
        <v>10</v>
      </c>
      <c r="H203" s="19">
        <f>$C$201*SUM(Q112,Q121,Q130,Q139)</f>
        <v>10</v>
      </c>
      <c r="I203" s="151">
        <v>290000</v>
      </c>
    </row>
    <row r="204" spans="2:9">
      <c r="B204" s="91" t="s">
        <v>54</v>
      </c>
      <c r="C204" s="68"/>
      <c r="D204" s="19">
        <f>$C$201*SUM(E113,E122,E131,E140)</f>
        <v>8</v>
      </c>
      <c r="E204" s="19">
        <f>$C$201*SUM(H113,H122,H131,H140)</f>
        <v>8</v>
      </c>
      <c r="F204" s="19">
        <f>$C$201*SUM(K113,K122,K131,K140)</f>
        <v>8</v>
      </c>
      <c r="G204" s="19">
        <f>$C$201*SUM(N113,N122,N131,N140)</f>
        <v>8</v>
      </c>
      <c r="H204" s="19">
        <f>$C$201*SUM(Q113,Q122,Q131,Q140)</f>
        <v>10</v>
      </c>
      <c r="I204" s="26">
        <v>350000</v>
      </c>
    </row>
    <row r="205" spans="2:9">
      <c r="B205" s="91" t="s">
        <v>55</v>
      </c>
      <c r="C205" s="68"/>
      <c r="D205" s="19">
        <f>$C$201*SUM(E114,E123,E132,E141)</f>
        <v>8</v>
      </c>
      <c r="E205" s="19">
        <f>$C$201*SUM(H114,H123,H132,H141)</f>
        <v>8</v>
      </c>
      <c r="F205" s="19">
        <f>$C$201*SUM(K114,K123,K132,K141)</f>
        <v>10</v>
      </c>
      <c r="G205" s="19">
        <f>$C$201*SUM(N114,N123,N132,N141)</f>
        <v>10</v>
      </c>
      <c r="H205" s="19">
        <f>$C$201*SUM(Q114,Q123,Q132,Q141)</f>
        <v>10</v>
      </c>
      <c r="I205" s="26">
        <v>270000</v>
      </c>
    </row>
    <row r="206" spans="2:9">
      <c r="B206" s="91" t="s">
        <v>56</v>
      </c>
      <c r="C206" s="68"/>
      <c r="D206" s="19">
        <f>$C$201*SUM(E115,E124,E133,E142)</f>
        <v>10</v>
      </c>
      <c r="E206" s="19">
        <f>$C$201*SUM(H115,H124,H133,H142)</f>
        <v>10</v>
      </c>
      <c r="F206" s="19">
        <f>$C$201*SUM(K115,K124,K133,K142)</f>
        <v>10</v>
      </c>
      <c r="G206" s="19">
        <f>$C$201*SUM(N115,N124,N133,N142)</f>
        <v>10</v>
      </c>
      <c r="H206" s="19">
        <f>$C$201*SUM(Q115,Q124,Q133,Q142)</f>
        <v>10</v>
      </c>
      <c r="I206" s="26">
        <v>260000</v>
      </c>
    </row>
    <row r="207" spans="2:9">
      <c r="B207" s="91" t="s">
        <v>57</v>
      </c>
      <c r="C207" s="68"/>
      <c r="D207" s="19">
        <f>$C$201*SUM(E116,E125,E134,E143)</f>
        <v>8</v>
      </c>
      <c r="E207" s="19">
        <f>$C$201*SUM(H116,H125,H134,H143)</f>
        <v>10</v>
      </c>
      <c r="F207" s="19">
        <f>$C$201*SUM(K116,K125,K134,K143)</f>
        <v>10</v>
      </c>
      <c r="G207" s="19">
        <f>$C$201*SUM(N116,N125,N134,N143)</f>
        <v>10</v>
      </c>
      <c r="H207" s="19">
        <f>$C$201*SUM(Q116,Q125,Q134,Q143)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24</v>
      </c>
      <c r="E208" s="106">
        <f>E209*$E$200</f>
        <v>24</v>
      </c>
      <c r="F208" s="106">
        <f>F209*$E$200</f>
        <v>24</v>
      </c>
      <c r="G208" s="106">
        <f>G209*$E$200</f>
        <v>24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$C$201*D165</f>
        <v>8</v>
      </c>
      <c r="E209" s="106">
        <f>$C$201*E165</f>
        <v>8</v>
      </c>
      <c r="F209" s="106">
        <f>$C$201*F165</f>
        <v>8</v>
      </c>
      <c r="G209" s="106">
        <f>$C$201*G165</f>
        <v>8</v>
      </c>
      <c r="H209" s="106">
        <f>$C$201*H165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>(E$157*D213)/D$157</f>
        <v>36647.772342675831</v>
      </c>
      <c r="F213" s="26">
        <f>(F$157*E213)/E$157</f>
        <v>37178.135466243613</v>
      </c>
      <c r="G213" s="26">
        <f>(G$157*F213)/F$157</f>
        <v>37575.907808919445</v>
      </c>
      <c r="H213" s="26">
        <f>(H$157*G213)/G$157</f>
        <v>44338.037634408611</v>
      </c>
    </row>
    <row r="214" spans="2:9">
      <c r="B214" s="91" t="s">
        <v>54</v>
      </c>
      <c r="C214" s="68"/>
      <c r="D214" s="106">
        <f>I204*($D$211/100)</f>
        <v>43750</v>
      </c>
      <c r="E214" s="26">
        <f>(E$157*D214)/D$157</f>
        <v>44230.070068746696</v>
      </c>
      <c r="F214" s="26">
        <f>(F$157*E214)/E$157</f>
        <v>44870.163493742293</v>
      </c>
      <c r="G214" s="26">
        <f>(G$157*F214)/F$157</f>
        <v>45350.233562488989</v>
      </c>
      <c r="H214" s="26">
        <f>(H$157*G214)/G$157</f>
        <v>53511.424731182808</v>
      </c>
    </row>
    <row r="215" spans="2:9">
      <c r="B215" s="91" t="s">
        <v>55</v>
      </c>
      <c r="C215" s="68"/>
      <c r="D215" s="106">
        <f>I205*($D$211/100)</f>
        <v>33750</v>
      </c>
      <c r="E215" s="26">
        <f>(E$157*D215)/D$157</f>
        <v>34120.339767318881</v>
      </c>
      <c r="F215" s="26">
        <f>(F$157*E215)/E$157</f>
        <v>34614.126123744056</v>
      </c>
      <c r="G215" s="26">
        <f>(G$157*F215)/F$157</f>
        <v>34984.465891062937</v>
      </c>
      <c r="H215" s="26">
        <f>(H$157*G215)/G$157</f>
        <v>41280.241935483886</v>
      </c>
    </row>
    <row r="216" spans="2:9">
      <c r="B216" s="91" t="s">
        <v>56</v>
      </c>
      <c r="C216" s="68"/>
      <c r="D216" s="106">
        <f>I206*($D$211/100)</f>
        <v>32500</v>
      </c>
      <c r="E216" s="26">
        <f>(E$157*D216)/D$157</f>
        <v>32856.623479640402</v>
      </c>
      <c r="F216" s="26">
        <f>(F$157*E216)/E$157</f>
        <v>33332.121452494277</v>
      </c>
      <c r="G216" s="26">
        <f>(G$157*F216)/F$157</f>
        <v>33688.744932134679</v>
      </c>
      <c r="H216" s="26">
        <f>(H$157*G216)/G$157</f>
        <v>39751.34408602152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>(E$157*D217)/D$157</f>
        <v>30329.190904283445</v>
      </c>
      <c r="F217" s="70">
        <f>(F$157*E217)/E$157</f>
        <v>30768.112109994712</v>
      </c>
      <c r="G217" s="70">
        <f>(G$157*F217)/F$157</f>
        <v>31097.303014278161</v>
      </c>
      <c r="H217" s="70">
        <f>(H$157*G217)/G$157</f>
        <v>36693.54838709678</v>
      </c>
    </row>
    <row r="218" spans="2:9" ht="13.5" thickBot="1">
      <c r="D218" s="109">
        <f>SUM(D213:D217)</f>
        <v>176250</v>
      </c>
      <c r="E218" s="110">
        <f>(E$157*D218)/D$157</f>
        <v>178183.99656266527</v>
      </c>
      <c r="F218" s="110">
        <f>(F$157*E218)/E$157</f>
        <v>180762.65864621897</v>
      </c>
      <c r="G218" s="110">
        <f>(G$157*F218)/F$157</f>
        <v>182696.65520888424</v>
      </c>
      <c r="H218" s="111">
        <f>(H$157*G218)/G$157</f>
        <v>215574.59677419363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>D203*($I203+D213)*12</f>
        <v>31320000</v>
      </c>
      <c r="E222" s="26">
        <f>E203*($I203+E213)*12</f>
        <v>31358186.14489688</v>
      </c>
      <c r="F222" s="26">
        <f>F203*($I203+F213)*12</f>
        <v>31409101.004759386</v>
      </c>
      <c r="G222" s="26">
        <f>G203*($I203+G213)*12</f>
        <v>39309108.937070332</v>
      </c>
      <c r="H222" s="26">
        <f>H203*($I203+H213)*12</f>
        <v>40120564.516129032</v>
      </c>
    </row>
    <row r="223" spans="2:9">
      <c r="B223" s="91" t="s">
        <v>54</v>
      </c>
      <c r="C223" s="23"/>
      <c r="D223" s="26">
        <f>D204*($I204+D214)*12</f>
        <v>37800000</v>
      </c>
      <c r="E223" s="26">
        <f>E204*($I204+E214)*12</f>
        <v>37846086.726599678</v>
      </c>
      <c r="F223" s="26">
        <f>F204*($I204+F214)*12</f>
        <v>37907535.695399262</v>
      </c>
      <c r="G223" s="26">
        <f>G204*($I204+G214)*12</f>
        <v>37953622.42199894</v>
      </c>
      <c r="H223" s="26">
        <f>H204*($I204+H214)*12</f>
        <v>48421370.967741936</v>
      </c>
    </row>
    <row r="224" spans="2:9">
      <c r="B224" s="91" t="s">
        <v>55</v>
      </c>
      <c r="C224" s="23"/>
      <c r="D224" s="26">
        <f>D205*($I205+D215)*12</f>
        <v>29160000</v>
      </c>
      <c r="E224" s="26">
        <f>E205*($I205+E215)*12</f>
        <v>29195552.617662609</v>
      </c>
      <c r="F224" s="26">
        <f>F205*($I205+F215)*12</f>
        <v>36553695.134849288</v>
      </c>
      <c r="G224" s="26">
        <f>G205*($I205+G215)*12</f>
        <v>36598135.906927556</v>
      </c>
      <c r="H224" s="26">
        <f>H205*($I205+H215)*12</f>
        <v>37353629.032258064</v>
      </c>
    </row>
    <row r="225" spans="2:9">
      <c r="B225" s="91" t="s">
        <v>56</v>
      </c>
      <c r="C225" s="23"/>
      <c r="D225" s="26">
        <f>D206*($I206+D216)*12</f>
        <v>35100000</v>
      </c>
      <c r="E225" s="26">
        <f>E206*($I206+E216)*12</f>
        <v>35142794.817556843</v>
      </c>
      <c r="F225" s="26">
        <f>F206*($I206+F216)*12</f>
        <v>35199854.574299313</v>
      </c>
      <c r="G225" s="26">
        <f>G206*($I206+G216)*12</f>
        <v>35242649.391856164</v>
      </c>
      <c r="H225" s="26">
        <f>H206*($I206+H216)*12</f>
        <v>35970161.290322587</v>
      </c>
    </row>
    <row r="226" spans="2:9">
      <c r="B226" s="91" t="s">
        <v>57</v>
      </c>
      <c r="C226" s="23"/>
      <c r="D226" s="26">
        <f>D207*($I207+D217)*12</f>
        <v>25920000</v>
      </c>
      <c r="E226" s="26">
        <f>E207*($I207+E217)*12</f>
        <v>32439502.908514012</v>
      </c>
      <c r="F226" s="26">
        <f>F207*($I207+F217)*12</f>
        <v>32492173.453199364</v>
      </c>
      <c r="G226" s="26">
        <f>G207*($I207+G217)*12</f>
        <v>32531676.36171338</v>
      </c>
      <c r="H226" s="26">
        <f>H207*($I207+H217)*12</f>
        <v>33203225.806451611</v>
      </c>
    </row>
    <row r="227" spans="2:9">
      <c r="B227" s="91" t="s">
        <v>58</v>
      </c>
      <c r="C227" s="23"/>
      <c r="D227" s="26">
        <f>D208*$I208*12</f>
        <v>54720000</v>
      </c>
      <c r="E227" s="26">
        <f>E208*$I208*12</f>
        <v>54720000</v>
      </c>
      <c r="F227" s="26">
        <f>F208*$I208*12</f>
        <v>54720000</v>
      </c>
      <c r="G227" s="26">
        <f>G208*$I208*12</f>
        <v>54720000</v>
      </c>
      <c r="H227" s="26">
        <f>H208*$I208*12</f>
        <v>68400000</v>
      </c>
    </row>
    <row r="228" spans="2:9" ht="13.5" thickBot="1">
      <c r="B228" s="91" t="s">
        <v>59</v>
      </c>
      <c r="C228" s="23"/>
      <c r="D228" s="70">
        <f>D209*$I209*12</f>
        <v>52800000</v>
      </c>
      <c r="E228" s="70">
        <f>E209*$I209*12</f>
        <v>52800000</v>
      </c>
      <c r="F228" s="70">
        <f>F209*$I209*12</f>
        <v>52800000</v>
      </c>
      <c r="G228" s="70">
        <f>G209*$I209*12</f>
        <v>52800000</v>
      </c>
      <c r="H228" s="70">
        <f>H209*$I209*12</f>
        <v>66000000</v>
      </c>
    </row>
    <row r="229" spans="2:9" ht="13.5" thickBot="1">
      <c r="B229" s="78" t="s">
        <v>61</v>
      </c>
      <c r="C229" s="79"/>
      <c r="D229" s="80">
        <f>SUM(D222:D228)</f>
        <v>266820000</v>
      </c>
      <c r="E229" s="80">
        <f>SUM(E222:E228)</f>
        <v>273502123.21522999</v>
      </c>
      <c r="F229" s="80">
        <f t="shared" ref="F229:H229" si="38">SUM(F222:F228)</f>
        <v>281082359.86250663</v>
      </c>
      <c r="G229" s="80">
        <f t="shared" si="38"/>
        <v>289155193.01956642</v>
      </c>
      <c r="H229" s="81">
        <f t="shared" si="38"/>
        <v>329468951.61290324</v>
      </c>
    </row>
    <row r="230" spans="2:9">
      <c r="B230" s="190"/>
      <c r="C230" s="190"/>
      <c r="D230" s="59"/>
      <c r="E230" s="59"/>
      <c r="F230" s="59"/>
      <c r="G230" s="59"/>
      <c r="H230" s="59"/>
    </row>
    <row r="232" spans="2:9">
      <c r="B232" s="56" t="s">
        <v>85</v>
      </c>
      <c r="C232" s="56"/>
      <c r="H232" s="89">
        <v>15</v>
      </c>
    </row>
    <row r="233" spans="2:9" ht="13.5" thickBot="1">
      <c r="D233" s="52" t="s">
        <v>33</v>
      </c>
      <c r="E233" s="52" t="s">
        <v>44</v>
      </c>
      <c r="F233" s="52" t="s">
        <v>45</v>
      </c>
      <c r="G233" s="52" t="s">
        <v>46</v>
      </c>
      <c r="H233" s="52" t="s">
        <v>49</v>
      </c>
      <c r="I233" s="52" t="s">
        <v>47</v>
      </c>
    </row>
    <row r="234" spans="2:9">
      <c r="B234" s="90" t="s">
        <v>21</v>
      </c>
      <c r="C234" s="76"/>
      <c r="D234" s="26">
        <v>1</v>
      </c>
      <c r="E234" s="26">
        <v>150000000</v>
      </c>
      <c r="F234" s="26">
        <f>(E234*D234)</f>
        <v>150000000</v>
      </c>
      <c r="G234" s="26">
        <v>15</v>
      </c>
      <c r="H234" s="26">
        <f>(F234*($H$232/100))</f>
        <v>22500000</v>
      </c>
      <c r="I234" s="26">
        <f>(F234-H234)/G234</f>
        <v>8500000</v>
      </c>
    </row>
    <row r="235" spans="2:9">
      <c r="B235" s="91" t="s">
        <v>22</v>
      </c>
      <c r="C235" s="23"/>
      <c r="D235" s="26">
        <v>1</v>
      </c>
      <c r="E235" s="26">
        <v>250000000</v>
      </c>
      <c r="F235" s="26">
        <f t="shared" ref="F235:F239" si="39">(E235*D235)</f>
        <v>250000000</v>
      </c>
      <c r="G235" s="26">
        <v>15</v>
      </c>
      <c r="H235" s="26">
        <f t="shared" ref="H235:H239" si="40">(F235*($H$232/100))</f>
        <v>37500000</v>
      </c>
      <c r="I235" s="26">
        <f t="shared" ref="I235:I239" si="41">(F235-H235)/G235</f>
        <v>14166666.666666666</v>
      </c>
    </row>
    <row r="236" spans="2:9">
      <c r="B236" s="91" t="s">
        <v>23</v>
      </c>
      <c r="C236" s="23"/>
      <c r="D236" s="26">
        <v>1</v>
      </c>
      <c r="E236" s="26">
        <v>130000000</v>
      </c>
      <c r="F236" s="26">
        <f t="shared" si="39"/>
        <v>130000000</v>
      </c>
      <c r="G236" s="26">
        <v>15</v>
      </c>
      <c r="H236" s="26">
        <f t="shared" si="40"/>
        <v>19500000</v>
      </c>
      <c r="I236" s="26">
        <f t="shared" si="41"/>
        <v>7366666.666666667</v>
      </c>
    </row>
    <row r="237" spans="2:9">
      <c r="B237" s="91" t="s">
        <v>24</v>
      </c>
      <c r="C237" s="23"/>
      <c r="D237" s="26">
        <v>1</v>
      </c>
      <c r="E237" s="26">
        <v>180000000</v>
      </c>
      <c r="F237" s="26">
        <f t="shared" si="39"/>
        <v>180000000</v>
      </c>
      <c r="G237" s="26">
        <v>15</v>
      </c>
      <c r="H237" s="26">
        <f t="shared" si="40"/>
        <v>27000000</v>
      </c>
      <c r="I237" s="26">
        <f t="shared" si="41"/>
        <v>10200000</v>
      </c>
    </row>
    <row r="238" spans="2:9">
      <c r="B238" s="91" t="s">
        <v>25</v>
      </c>
      <c r="C238" s="23"/>
      <c r="D238" s="26">
        <v>1</v>
      </c>
      <c r="E238" s="26">
        <v>90000000</v>
      </c>
      <c r="F238" s="26">
        <f t="shared" si="39"/>
        <v>90000000</v>
      </c>
      <c r="G238" s="26">
        <v>15</v>
      </c>
      <c r="H238" s="26">
        <f t="shared" si="40"/>
        <v>13500000</v>
      </c>
      <c r="I238" s="26">
        <f t="shared" si="41"/>
        <v>5100000</v>
      </c>
    </row>
    <row r="239" spans="2:9" ht="13.5" thickBot="1">
      <c r="B239" s="97" t="s">
        <v>43</v>
      </c>
      <c r="C239" s="139"/>
      <c r="D239" s="26">
        <v>1</v>
      </c>
      <c r="E239" s="26">
        <v>350000000</v>
      </c>
      <c r="F239" s="26">
        <f t="shared" si="39"/>
        <v>350000000</v>
      </c>
      <c r="G239" s="26">
        <v>50</v>
      </c>
      <c r="H239" s="26">
        <f t="shared" si="40"/>
        <v>52500000</v>
      </c>
      <c r="I239" s="26">
        <f t="shared" si="41"/>
        <v>5950000</v>
      </c>
    </row>
    <row r="240" spans="2:9">
      <c r="B240" s="102"/>
      <c r="C240" s="23"/>
      <c r="D240" s="58"/>
      <c r="E240" s="58"/>
      <c r="F240" s="58"/>
      <c r="G240" s="58"/>
      <c r="H240" s="58"/>
      <c r="I240" s="58"/>
    </row>
    <row r="241" spans="2:9" ht="15.75" thickBot="1">
      <c r="B241" s="102" t="s">
        <v>138</v>
      </c>
      <c r="C241"/>
      <c r="D241" s="52" t="s">
        <v>9</v>
      </c>
      <c r="E241" s="52" t="s">
        <v>10</v>
      </c>
      <c r="F241" s="52" t="s">
        <v>11</v>
      </c>
      <c r="G241" s="52" t="s">
        <v>12</v>
      </c>
      <c r="H241" s="52" t="s">
        <v>13</v>
      </c>
      <c r="I241" s="142" t="s">
        <v>84</v>
      </c>
    </row>
    <row r="242" spans="2:9">
      <c r="B242" s="90" t="s">
        <v>21</v>
      </c>
      <c r="C242" s="76"/>
      <c r="D242" s="14">
        <v>4</v>
      </c>
      <c r="E242" s="14"/>
      <c r="F242" s="14"/>
      <c r="G242" s="14">
        <v>1</v>
      </c>
      <c r="H242" s="14"/>
      <c r="I242" s="14">
        <f>SUM(D242:H242)</f>
        <v>5</v>
      </c>
    </row>
    <row r="243" spans="2:9">
      <c r="B243" s="91" t="s">
        <v>22</v>
      </c>
      <c r="C243" s="23"/>
      <c r="D243" s="14">
        <v>4</v>
      </c>
      <c r="E243" s="14"/>
      <c r="F243" s="14"/>
      <c r="G243" s="14"/>
      <c r="H243" s="14">
        <v>1</v>
      </c>
      <c r="I243" s="14">
        <f t="shared" ref="I243:I246" si="42">SUM(D243:H243)</f>
        <v>5</v>
      </c>
    </row>
    <row r="244" spans="2:9">
      <c r="B244" s="91" t="s">
        <v>23</v>
      </c>
      <c r="C244" s="23"/>
      <c r="D244" s="14">
        <v>4</v>
      </c>
      <c r="E244" s="14"/>
      <c r="F244" s="14">
        <v>1</v>
      </c>
      <c r="G244" s="14"/>
      <c r="H244" s="14"/>
      <c r="I244" s="14">
        <f t="shared" si="42"/>
        <v>5</v>
      </c>
    </row>
    <row r="245" spans="2:9">
      <c r="B245" s="91" t="s">
        <v>24</v>
      </c>
      <c r="C245" s="23"/>
      <c r="D245" s="14">
        <v>5</v>
      </c>
      <c r="E245" s="14"/>
      <c r="F245" s="14"/>
      <c r="G245" s="14"/>
      <c r="H245" s="14"/>
      <c r="I245" s="14">
        <f t="shared" si="42"/>
        <v>5</v>
      </c>
    </row>
    <row r="246" spans="2:9">
      <c r="B246" s="91" t="s">
        <v>25</v>
      </c>
      <c r="C246" s="23"/>
      <c r="D246" s="14">
        <v>4</v>
      </c>
      <c r="E246" s="14">
        <v>1</v>
      </c>
      <c r="F246" s="14"/>
      <c r="G246" s="14"/>
      <c r="H246" s="14"/>
      <c r="I246" s="14">
        <f t="shared" si="42"/>
        <v>5</v>
      </c>
    </row>
    <row r="247" spans="2:9" ht="13.5" thickBot="1">
      <c r="B247" s="97" t="s">
        <v>43</v>
      </c>
      <c r="C247" s="139"/>
      <c r="D247" s="14">
        <v>1</v>
      </c>
      <c r="E247" s="14"/>
      <c r="F247" s="14"/>
      <c r="G247" s="14"/>
      <c r="H247" s="14"/>
      <c r="I247" s="14"/>
    </row>
    <row r="248" spans="2:9">
      <c r="B248" s="102"/>
      <c r="C248" s="23"/>
      <c r="D248" s="23"/>
      <c r="E248" s="23"/>
      <c r="F248" s="23"/>
      <c r="G248" s="23"/>
      <c r="H248" s="23"/>
    </row>
    <row r="249" spans="2:9" ht="13.5" thickBot="1">
      <c r="B249" s="102" t="s">
        <v>139</v>
      </c>
      <c r="C249" s="23"/>
      <c r="D249" s="52" t="s">
        <v>9</v>
      </c>
      <c r="E249" s="52" t="s">
        <v>10</v>
      </c>
      <c r="F249" s="52" t="s">
        <v>11</v>
      </c>
      <c r="G249" s="52" t="s">
        <v>12</v>
      </c>
      <c r="H249" s="52" t="s">
        <v>13</v>
      </c>
    </row>
    <row r="250" spans="2:9">
      <c r="B250" s="90" t="s">
        <v>21</v>
      </c>
      <c r="C250" s="76"/>
      <c r="D250" s="26">
        <f t="shared" ref="D250:D255" si="43">D242*I234</f>
        <v>34000000</v>
      </c>
      <c r="E250" s="26"/>
      <c r="F250" s="26"/>
      <c r="G250" s="26">
        <f>G242*I234</f>
        <v>8500000</v>
      </c>
      <c r="H250" s="26"/>
    </row>
    <row r="251" spans="2:9">
      <c r="B251" s="91" t="s">
        <v>22</v>
      </c>
      <c r="C251" s="23"/>
      <c r="D251" s="26">
        <f t="shared" si="43"/>
        <v>56666666.666666664</v>
      </c>
      <c r="E251" s="26"/>
      <c r="F251" s="26"/>
      <c r="G251" s="26"/>
      <c r="H251" s="26">
        <f>H243*I235</f>
        <v>14166666.666666666</v>
      </c>
    </row>
    <row r="252" spans="2:9">
      <c r="B252" s="91" t="s">
        <v>23</v>
      </c>
      <c r="C252" s="23"/>
      <c r="D252" s="26">
        <f t="shared" si="43"/>
        <v>29466666.666666668</v>
      </c>
      <c r="E252" s="26"/>
      <c r="F252" s="26">
        <f>F244*I236</f>
        <v>7366666.666666667</v>
      </c>
      <c r="G252" s="26"/>
      <c r="H252" s="26"/>
    </row>
    <row r="253" spans="2:9">
      <c r="B253" s="91" t="s">
        <v>24</v>
      </c>
      <c r="C253" s="23"/>
      <c r="D253" s="26">
        <f t="shared" si="43"/>
        <v>51000000</v>
      </c>
      <c r="E253" s="26"/>
      <c r="F253" s="26"/>
      <c r="G253" s="26"/>
      <c r="H253" s="26"/>
    </row>
    <row r="254" spans="2:9">
      <c r="B254" s="91" t="s">
        <v>25</v>
      </c>
      <c r="C254" s="23"/>
      <c r="D254" s="26">
        <f t="shared" si="43"/>
        <v>20400000</v>
      </c>
      <c r="E254" s="26">
        <f>I238*E246</f>
        <v>5100000</v>
      </c>
      <c r="F254" s="26"/>
      <c r="G254" s="26"/>
      <c r="H254" s="26"/>
    </row>
    <row r="255" spans="2:9" ht="13.5" thickBot="1">
      <c r="B255" s="97" t="s">
        <v>43</v>
      </c>
      <c r="C255" s="139"/>
      <c r="D255" s="26">
        <f t="shared" si="43"/>
        <v>5950000</v>
      </c>
      <c r="E255" s="14"/>
      <c r="F255" s="14"/>
      <c r="G255" s="14"/>
      <c r="H255" s="14"/>
    </row>
    <row r="256" spans="2:9" ht="15.75" thickBot="1">
      <c r="B256" s="78" t="s">
        <v>51</v>
      </c>
      <c r="C256" s="3"/>
      <c r="D256" s="95">
        <f>SUM(D250:D255)</f>
        <v>197483333.33333331</v>
      </c>
      <c r="E256" s="140">
        <f>SUM(E250:E254)+D256</f>
        <v>202583333.33333331</v>
      </c>
      <c r="F256" s="140">
        <f>SUM(F250:F254)+E256</f>
        <v>209949999.99999997</v>
      </c>
      <c r="G256" s="140">
        <f>SUM(G250:G254)+F256</f>
        <v>218449999.99999997</v>
      </c>
      <c r="H256" s="141">
        <f>SUM(H250:H254)+G256</f>
        <v>232616666.66666663</v>
      </c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.75" thickBot="1">
      <c r="B259" s="102" t="s">
        <v>140</v>
      </c>
      <c r="C259" s="2"/>
      <c r="D259" s="52" t="s">
        <v>9</v>
      </c>
      <c r="E259" s="52" t="s">
        <v>10</v>
      </c>
      <c r="F259" s="52" t="s">
        <v>11</v>
      </c>
      <c r="G259" s="52" t="s">
        <v>12</v>
      </c>
      <c r="H259" s="52" t="s">
        <v>13</v>
      </c>
    </row>
    <row r="260" spans="2:15" ht="15">
      <c r="B260" s="90" t="s">
        <v>21</v>
      </c>
      <c r="C260" s="1"/>
      <c r="D260" s="26">
        <v>10</v>
      </c>
      <c r="E260" s="26"/>
      <c r="F260" s="26"/>
      <c r="G260" s="26">
        <v>13</v>
      </c>
      <c r="H260" s="26"/>
    </row>
    <row r="261" spans="2:15" ht="15">
      <c r="B261" s="91" t="s">
        <v>22</v>
      </c>
      <c r="C261" s="2"/>
      <c r="D261" s="26">
        <v>10</v>
      </c>
      <c r="E261" s="26"/>
      <c r="F261" s="26"/>
      <c r="G261" s="26"/>
      <c r="H261" s="26">
        <v>14</v>
      </c>
    </row>
    <row r="262" spans="2:15" ht="15">
      <c r="B262" s="91" t="s">
        <v>23</v>
      </c>
      <c r="C262" s="2"/>
      <c r="D262" s="26">
        <v>10</v>
      </c>
      <c r="E262" s="26"/>
      <c r="F262" s="26">
        <v>12</v>
      </c>
      <c r="G262" s="26"/>
      <c r="H262" s="26"/>
    </row>
    <row r="263" spans="2:15" ht="15">
      <c r="B263" s="91" t="s">
        <v>24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25</v>
      </c>
      <c r="C264" s="2"/>
      <c r="D264" s="26">
        <v>10</v>
      </c>
      <c r="E264" s="26">
        <v>11</v>
      </c>
      <c r="F264" s="26"/>
      <c r="G264" s="26"/>
      <c r="H264" s="26"/>
    </row>
    <row r="265" spans="2:15" ht="15.75" thickBot="1">
      <c r="B265" s="97" t="s">
        <v>43</v>
      </c>
      <c r="C265" s="143"/>
      <c r="D265" s="26">
        <v>40</v>
      </c>
      <c r="E265" s="14"/>
      <c r="F265" s="14"/>
      <c r="G265" s="14"/>
      <c r="H265" s="14"/>
    </row>
    <row r="266" spans="2:15" ht="15">
      <c r="B266"/>
      <c r="C266" s="2"/>
      <c r="D266" s="58"/>
      <c r="E266" s="58"/>
      <c r="F266" s="58"/>
      <c r="G266" s="58"/>
      <c r="H266" s="58"/>
    </row>
    <row r="267" spans="2:15" ht="15">
      <c r="B267"/>
      <c r="C267"/>
      <c r="D267"/>
      <c r="E267"/>
      <c r="F267"/>
    </row>
    <row r="268" spans="2:15" ht="15.75" thickBot="1">
      <c r="B268" s="102" t="s">
        <v>141</v>
      </c>
      <c r="C268" s="2"/>
      <c r="D268" s="52" t="s">
        <v>9</v>
      </c>
      <c r="E268" s="52" t="s">
        <v>10</v>
      </c>
      <c r="F268" s="52" t="s">
        <v>11</v>
      </c>
      <c r="G268" s="52" t="s">
        <v>12</v>
      </c>
      <c r="H268" s="52" t="s">
        <v>13</v>
      </c>
      <c r="J268" s="87"/>
      <c r="K268" s="87"/>
      <c r="L268" s="87"/>
      <c r="M268" s="87"/>
      <c r="N268" s="87"/>
      <c r="O268" s="87"/>
    </row>
    <row r="269" spans="2:15" ht="15">
      <c r="B269" s="90" t="s">
        <v>21</v>
      </c>
      <c r="C269" s="1"/>
      <c r="D269" s="26">
        <f>D260*I234*D242</f>
        <v>340000000</v>
      </c>
      <c r="E269" s="26">
        <f>E260*E242*I234</f>
        <v>0</v>
      </c>
      <c r="F269" s="26">
        <f>F260*I234*F242</f>
        <v>0</v>
      </c>
      <c r="G269" s="26">
        <f>G260*I234*G242</f>
        <v>110500000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22</v>
      </c>
      <c r="C270" s="2"/>
      <c r="D270" s="26">
        <f>D261*I235*D243</f>
        <v>566666666.66666663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198333333.33333331</v>
      </c>
      <c r="J270" s="87"/>
      <c r="K270" s="87"/>
      <c r="L270" s="87"/>
      <c r="M270" s="87"/>
      <c r="N270" s="87"/>
      <c r="O270" s="87"/>
    </row>
    <row r="271" spans="2:15" ht="15">
      <c r="B271" s="91" t="s">
        <v>23</v>
      </c>
      <c r="C271" s="2"/>
      <c r="D271" s="26">
        <f>D262*I236*D244</f>
        <v>294666666.66666669</v>
      </c>
      <c r="E271" s="26">
        <f>E262*E244*I236</f>
        <v>0</v>
      </c>
      <c r="F271" s="26">
        <f>F262*I236*F244</f>
        <v>88400000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24</v>
      </c>
      <c r="C272" s="2"/>
      <c r="D272" s="26">
        <f>D263*I237*D245</f>
        <v>510000000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25</v>
      </c>
      <c r="C273" s="2"/>
      <c r="D273" s="26">
        <f>D264*I238*D246</f>
        <v>204000000</v>
      </c>
      <c r="E273" s="26">
        <f>E264*E246*I238</f>
        <v>56100000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92" t="s">
        <v>43</v>
      </c>
      <c r="C274" s="2"/>
      <c r="D274" s="70">
        <f>D265*D247*I239</f>
        <v>238000000</v>
      </c>
      <c r="E274" s="70">
        <f>E265*E247*J239</f>
        <v>0</v>
      </c>
      <c r="F274" s="70">
        <f>F265*F247*D247</f>
        <v>0</v>
      </c>
      <c r="G274" s="70">
        <f>G265*G247*E247</f>
        <v>0</v>
      </c>
      <c r="H274" s="70">
        <f>H265*H247*F247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144" t="s">
        <v>51</v>
      </c>
      <c r="C275" s="3"/>
      <c r="D275" s="145">
        <f>SUM(D269:D274)</f>
        <v>2153333333.333333</v>
      </c>
      <c r="E275" s="101">
        <f>SUM(E269:E274)</f>
        <v>56100000</v>
      </c>
      <c r="F275" s="101">
        <f>SUM(F269:F274)</f>
        <v>88400000</v>
      </c>
      <c r="G275" s="101">
        <f>SUM(G269:G274)</f>
        <v>110500000</v>
      </c>
      <c r="H275" s="146">
        <f>SUM(H269:H273)</f>
        <v>198333333.33333331</v>
      </c>
      <c r="I275" s="147">
        <f>SUM(D275:H275)</f>
        <v>2606666666.6666665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I276" s="56" t="s">
        <v>52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G277"/>
      <c r="H277"/>
      <c r="I277"/>
    </row>
    <row r="278" spans="2:15">
      <c r="B278" s="13" t="s">
        <v>50</v>
      </c>
    </row>
    <row r="279" spans="2:15" ht="13.5" thickBot="1">
      <c r="D279" s="98" t="s">
        <v>9</v>
      </c>
      <c r="E279" s="98" t="s">
        <v>10</v>
      </c>
      <c r="F279" s="98" t="s">
        <v>11</v>
      </c>
      <c r="G279" s="98" t="s">
        <v>12</v>
      </c>
      <c r="H279" s="98" t="s">
        <v>13</v>
      </c>
    </row>
    <row r="280" spans="2:15">
      <c r="B280" s="90" t="s">
        <v>21</v>
      </c>
      <c r="C280" s="76"/>
      <c r="D280" s="26">
        <f t="shared" ref="D280:D285" si="44">E234*D242</f>
        <v>600000000</v>
      </c>
      <c r="E280" s="99">
        <f>$E$234*E242</f>
        <v>0</v>
      </c>
      <c r="F280" s="99">
        <f t="shared" ref="F280:H285" si="45">$E234*F242</f>
        <v>0</v>
      </c>
      <c r="G280" s="99">
        <f t="shared" si="45"/>
        <v>150000000</v>
      </c>
      <c r="H280" s="99">
        <f t="shared" si="45"/>
        <v>0</v>
      </c>
    </row>
    <row r="281" spans="2:15">
      <c r="B281" s="91" t="s">
        <v>22</v>
      </c>
      <c r="C281" s="23"/>
      <c r="D281" s="26">
        <f t="shared" si="44"/>
        <v>1000000000</v>
      </c>
      <c r="E281" s="99">
        <f>E235*E243</f>
        <v>0</v>
      </c>
      <c r="F281" s="99">
        <f t="shared" si="45"/>
        <v>0</v>
      </c>
      <c r="G281" s="99">
        <f t="shared" si="45"/>
        <v>0</v>
      </c>
      <c r="H281" s="99">
        <f t="shared" si="45"/>
        <v>250000000</v>
      </c>
    </row>
    <row r="282" spans="2:15">
      <c r="B282" s="91" t="s">
        <v>23</v>
      </c>
      <c r="C282" s="23"/>
      <c r="D282" s="26">
        <f t="shared" si="44"/>
        <v>520000000</v>
      </c>
      <c r="E282" s="99">
        <f>E236*E244</f>
        <v>0</v>
      </c>
      <c r="F282" s="99">
        <f t="shared" si="45"/>
        <v>130000000</v>
      </c>
      <c r="G282" s="99">
        <f t="shared" si="45"/>
        <v>0</v>
      </c>
      <c r="H282" s="99">
        <f t="shared" si="45"/>
        <v>0</v>
      </c>
    </row>
    <row r="283" spans="2:15">
      <c r="B283" s="91" t="s">
        <v>24</v>
      </c>
      <c r="C283" s="23"/>
      <c r="D283" s="26">
        <f t="shared" si="44"/>
        <v>900000000</v>
      </c>
      <c r="E283" s="99">
        <f>E237*E245</f>
        <v>0</v>
      </c>
      <c r="F283" s="99">
        <f t="shared" si="45"/>
        <v>0</v>
      </c>
      <c r="G283" s="99">
        <f t="shared" si="45"/>
        <v>0</v>
      </c>
      <c r="H283" s="99">
        <f t="shared" si="45"/>
        <v>0</v>
      </c>
    </row>
    <row r="284" spans="2:15">
      <c r="B284" s="91" t="s">
        <v>25</v>
      </c>
      <c r="C284" s="23"/>
      <c r="D284" s="26">
        <f t="shared" si="44"/>
        <v>360000000</v>
      </c>
      <c r="E284" s="99">
        <f>E238*E246</f>
        <v>90000000</v>
      </c>
      <c r="F284" s="99">
        <f t="shared" si="45"/>
        <v>0</v>
      </c>
      <c r="G284" s="99">
        <f t="shared" si="45"/>
        <v>0</v>
      </c>
      <c r="H284" s="99">
        <f t="shared" si="45"/>
        <v>0</v>
      </c>
    </row>
    <row r="285" spans="2:15" ht="13.5" thickBot="1">
      <c r="B285" s="97" t="s">
        <v>43</v>
      </c>
      <c r="C285" s="23"/>
      <c r="D285" s="26">
        <f t="shared" si="44"/>
        <v>350000000</v>
      </c>
      <c r="E285" s="99">
        <f>E239*E247</f>
        <v>0</v>
      </c>
      <c r="F285" s="99">
        <f t="shared" si="45"/>
        <v>0</v>
      </c>
      <c r="G285" s="99">
        <f t="shared" si="45"/>
        <v>0</v>
      </c>
      <c r="H285" s="99">
        <f t="shared" si="45"/>
        <v>0</v>
      </c>
    </row>
    <row r="286" spans="2:15" ht="13.5" thickBot="1">
      <c r="C286" s="100" t="s">
        <v>51</v>
      </c>
      <c r="D286" s="148">
        <f>SUM(D280:D285)</f>
        <v>3730000000</v>
      </c>
      <c r="E286" s="101">
        <f t="shared" ref="E286:H286" si="46">SUM(E280:E285)</f>
        <v>90000000</v>
      </c>
      <c r="F286" s="101">
        <f t="shared" si="46"/>
        <v>130000000</v>
      </c>
      <c r="G286" s="101">
        <f t="shared" si="46"/>
        <v>150000000</v>
      </c>
      <c r="H286" s="101">
        <f t="shared" si="46"/>
        <v>250000000</v>
      </c>
    </row>
    <row r="287" spans="2:15">
      <c r="D287" s="56" t="s">
        <v>48</v>
      </c>
    </row>
    <row r="289" spans="2:9">
      <c r="B289" s="13" t="s">
        <v>143</v>
      </c>
    </row>
    <row r="290" spans="2:9" ht="13.5" thickBot="1">
      <c r="D290" s="98" t="s">
        <v>9</v>
      </c>
      <c r="E290" s="98" t="s">
        <v>10</v>
      </c>
      <c r="F290" s="98" t="s">
        <v>11</v>
      </c>
      <c r="G290" s="98" t="s">
        <v>12</v>
      </c>
      <c r="H290" s="98" t="s">
        <v>13</v>
      </c>
    </row>
    <row r="291" spans="2:9">
      <c r="B291" s="90" t="s">
        <v>21</v>
      </c>
      <c r="C291" s="76"/>
      <c r="D291" s="26">
        <f>D280*($H$232/100)</f>
        <v>90000000</v>
      </c>
      <c r="E291" s="26">
        <f t="shared" ref="E291:H291" si="47">E280*($H$232/100)</f>
        <v>0</v>
      </c>
      <c r="F291" s="26">
        <f t="shared" si="47"/>
        <v>0</v>
      </c>
      <c r="G291" s="26">
        <f t="shared" si="47"/>
        <v>22500000</v>
      </c>
      <c r="H291" s="26">
        <f t="shared" si="47"/>
        <v>0</v>
      </c>
    </row>
    <row r="292" spans="2:9">
      <c r="B292" s="91" t="s">
        <v>22</v>
      </c>
      <c r="C292" s="23"/>
      <c r="D292" s="26">
        <f t="shared" ref="D292:H296" si="48">D281*($H$232/100)</f>
        <v>150000000</v>
      </c>
      <c r="E292" s="26">
        <f t="shared" si="48"/>
        <v>0</v>
      </c>
      <c r="F292" s="26">
        <f t="shared" si="48"/>
        <v>0</v>
      </c>
      <c r="G292" s="26">
        <f t="shared" si="48"/>
        <v>0</v>
      </c>
      <c r="H292" s="26">
        <f t="shared" si="48"/>
        <v>37500000</v>
      </c>
    </row>
    <row r="293" spans="2:9">
      <c r="B293" s="91" t="s">
        <v>23</v>
      </c>
      <c r="C293" s="23"/>
      <c r="D293" s="26">
        <f t="shared" si="48"/>
        <v>78000000</v>
      </c>
      <c r="E293" s="26">
        <f t="shared" si="48"/>
        <v>0</v>
      </c>
      <c r="F293" s="26">
        <f t="shared" si="48"/>
        <v>19500000</v>
      </c>
      <c r="G293" s="26">
        <f t="shared" si="48"/>
        <v>0</v>
      </c>
      <c r="H293" s="26">
        <f t="shared" si="48"/>
        <v>0</v>
      </c>
    </row>
    <row r="294" spans="2:9">
      <c r="B294" s="91" t="s">
        <v>24</v>
      </c>
      <c r="C294" s="23"/>
      <c r="D294" s="26">
        <f t="shared" si="48"/>
        <v>135000000</v>
      </c>
      <c r="E294" s="26">
        <f t="shared" si="48"/>
        <v>0</v>
      </c>
      <c r="F294" s="26">
        <f t="shared" si="48"/>
        <v>0</v>
      </c>
      <c r="G294" s="26">
        <f t="shared" si="48"/>
        <v>0</v>
      </c>
      <c r="H294" s="26">
        <f t="shared" si="48"/>
        <v>0</v>
      </c>
    </row>
    <row r="295" spans="2:9">
      <c r="B295" s="91" t="s">
        <v>25</v>
      </c>
      <c r="C295" s="23"/>
      <c r="D295" s="26">
        <f t="shared" si="48"/>
        <v>54000000</v>
      </c>
      <c r="E295" s="26">
        <f t="shared" si="48"/>
        <v>13500000</v>
      </c>
      <c r="F295" s="26">
        <f t="shared" si="48"/>
        <v>0</v>
      </c>
      <c r="G295" s="26">
        <f t="shared" si="48"/>
        <v>0</v>
      </c>
      <c r="H295" s="26">
        <f t="shared" si="48"/>
        <v>0</v>
      </c>
    </row>
    <row r="296" spans="2:9" ht="13.5" thickBot="1">
      <c r="B296" s="97" t="s">
        <v>43</v>
      </c>
      <c r="C296" s="23"/>
      <c r="D296" s="26">
        <f t="shared" si="48"/>
        <v>52500000</v>
      </c>
      <c r="E296" s="26">
        <f t="shared" si="48"/>
        <v>0</v>
      </c>
      <c r="F296" s="26">
        <f t="shared" si="48"/>
        <v>0</v>
      </c>
      <c r="G296" s="26">
        <f t="shared" si="48"/>
        <v>0</v>
      </c>
      <c r="H296" s="26">
        <f t="shared" si="48"/>
        <v>0</v>
      </c>
    </row>
    <row r="297" spans="2:9" ht="13.5" thickBot="1">
      <c r="C297" s="100" t="s">
        <v>51</v>
      </c>
      <c r="D297" s="101">
        <f>SUM(D291:D296)</f>
        <v>559500000</v>
      </c>
      <c r="E297" s="101">
        <f t="shared" ref="E297:H297" si="49">SUM(E291:E296)</f>
        <v>13500000</v>
      </c>
      <c r="F297" s="101">
        <f t="shared" si="49"/>
        <v>19500000</v>
      </c>
      <c r="G297" s="101">
        <f t="shared" si="49"/>
        <v>22500000</v>
      </c>
      <c r="H297" s="149">
        <f t="shared" si="49"/>
        <v>37500000</v>
      </c>
      <c r="I297" s="147">
        <f>SUM(D297:H297)</f>
        <v>652500000</v>
      </c>
    </row>
    <row r="298" spans="2:9">
      <c r="I298" s="13" t="s">
        <v>142</v>
      </c>
    </row>
    <row r="300" spans="2:9" ht="13.5" thickBot="1">
      <c r="B300" s="13" t="s">
        <v>112</v>
      </c>
    </row>
    <row r="301" spans="2:9">
      <c r="B301" s="65" t="s">
        <v>113</v>
      </c>
      <c r="C301" s="76"/>
      <c r="D301" s="14" t="s">
        <v>114</v>
      </c>
    </row>
    <row r="302" spans="2:9">
      <c r="B302" s="67" t="s">
        <v>115</v>
      </c>
      <c r="C302" s="23"/>
      <c r="D302" s="26">
        <f>C68</f>
        <v>3682917680.4252</v>
      </c>
    </row>
    <row r="303" spans="2:9">
      <c r="B303" s="67" t="s">
        <v>116</v>
      </c>
      <c r="C303" s="23"/>
      <c r="D303" s="14">
        <v>30</v>
      </c>
    </row>
    <row r="304" spans="2:9">
      <c r="B304" s="67" t="s">
        <v>117</v>
      </c>
      <c r="C304" s="23"/>
      <c r="D304" s="26">
        <f>SUM(D302/D303)</f>
        <v>122763922.68084</v>
      </c>
    </row>
    <row r="305" spans="2:14" ht="13.5" thickBot="1">
      <c r="B305" s="157" t="s">
        <v>118</v>
      </c>
      <c r="C305" s="139"/>
      <c r="D305" s="14">
        <v>3</v>
      </c>
    </row>
    <row r="307" spans="2:14" ht="13.5" thickBot="1">
      <c r="B307" s="13" t="s">
        <v>15</v>
      </c>
    </row>
    <row r="308" spans="2:14">
      <c r="C308" s="10" t="s">
        <v>119</v>
      </c>
      <c r="D308" s="11" t="s">
        <v>120</v>
      </c>
      <c r="E308" s="11" t="s">
        <v>121</v>
      </c>
      <c r="F308" s="11" t="s">
        <v>122</v>
      </c>
      <c r="G308" s="11" t="s">
        <v>123</v>
      </c>
      <c r="H308" s="11" t="s">
        <v>124</v>
      </c>
      <c r="I308" s="11" t="s">
        <v>125</v>
      </c>
      <c r="J308" s="11" t="s">
        <v>126</v>
      </c>
      <c r="K308" s="11" t="s">
        <v>127</v>
      </c>
      <c r="L308" s="11" t="s">
        <v>128</v>
      </c>
      <c r="M308" s="11" t="s">
        <v>129</v>
      </c>
      <c r="N308" s="12" t="s">
        <v>130</v>
      </c>
    </row>
    <row r="309" spans="2:14">
      <c r="C309" s="26" t="s">
        <v>131</v>
      </c>
      <c r="D309" s="26">
        <f>D304</f>
        <v>122763922.68084</v>
      </c>
      <c r="E309" s="26">
        <f>D304</f>
        <v>122763922.68084</v>
      </c>
      <c r="F309" s="26">
        <f>D304</f>
        <v>122763922.68084</v>
      </c>
      <c r="G309" s="26"/>
      <c r="H309" s="26"/>
      <c r="I309" s="26"/>
      <c r="J309" s="26"/>
      <c r="K309" s="26"/>
      <c r="L309" s="26"/>
      <c r="M309" s="26"/>
      <c r="N309" s="26"/>
    </row>
    <row r="310" spans="2:14">
      <c r="C310" s="26"/>
      <c r="D310" s="26" t="s">
        <v>131</v>
      </c>
      <c r="E310" s="26">
        <f>D304</f>
        <v>122763922.68084</v>
      </c>
      <c r="F310" s="26">
        <f>D304</f>
        <v>122763922.68084</v>
      </c>
      <c r="G310" s="26">
        <f>D304</f>
        <v>122763922.68084</v>
      </c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/>
      <c r="E311" s="26" t="s">
        <v>131</v>
      </c>
      <c r="F311" s="26">
        <f>D304</f>
        <v>122763922.68084</v>
      </c>
      <c r="G311" s="26">
        <f>D304</f>
        <v>122763922.68084</v>
      </c>
      <c r="H311" s="26">
        <f>D304</f>
        <v>122763922.68084</v>
      </c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/>
      <c r="F312" s="26" t="s">
        <v>131</v>
      </c>
      <c r="G312" s="26">
        <f>D304</f>
        <v>122763922.68084</v>
      </c>
      <c r="H312" s="26">
        <f>D304</f>
        <v>122763922.68084</v>
      </c>
      <c r="I312" s="26">
        <f>D304</f>
        <v>122763922.68084</v>
      </c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/>
      <c r="G313" s="26" t="s">
        <v>131</v>
      </c>
      <c r="H313" s="26">
        <f>D304</f>
        <v>122763922.68084</v>
      </c>
      <c r="I313" s="26">
        <f>D304</f>
        <v>122763922.68084</v>
      </c>
      <c r="J313" s="26">
        <f>D304</f>
        <v>122763922.68084</v>
      </c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/>
      <c r="H314" s="26" t="s">
        <v>131</v>
      </c>
      <c r="I314" s="26">
        <f>D304</f>
        <v>122763922.68084</v>
      </c>
      <c r="J314" s="26">
        <f>D304</f>
        <v>122763922.68084</v>
      </c>
      <c r="K314" s="26">
        <f>D304</f>
        <v>122763922.68084</v>
      </c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/>
      <c r="I315" s="26" t="s">
        <v>131</v>
      </c>
      <c r="J315" s="26">
        <f>D304</f>
        <v>122763922.68084</v>
      </c>
      <c r="K315" s="26">
        <f>D304</f>
        <v>122763922.68084</v>
      </c>
      <c r="L315" s="26">
        <f>D304</f>
        <v>122763922.68084</v>
      </c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/>
      <c r="J316" s="26" t="s">
        <v>131</v>
      </c>
      <c r="K316" s="26">
        <f>D304</f>
        <v>122763922.68084</v>
      </c>
      <c r="L316" s="26">
        <f>D304</f>
        <v>122763922.68084</v>
      </c>
      <c r="M316" s="26">
        <f>D304</f>
        <v>122763922.68084</v>
      </c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/>
      <c r="K317" s="26" t="s">
        <v>131</v>
      </c>
      <c r="L317" s="26">
        <f>D304</f>
        <v>122763922.68084</v>
      </c>
      <c r="M317" s="26">
        <f>D304</f>
        <v>122763922.68084</v>
      </c>
      <c r="N317" s="26">
        <f>D304</f>
        <v>122763922.68084</v>
      </c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/>
      <c r="L318" s="26" t="s">
        <v>131</v>
      </c>
      <c r="M318" s="26">
        <f>D304</f>
        <v>122763922.68084</v>
      </c>
      <c r="N318" s="26">
        <f>D304</f>
        <v>122763922.68084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 t="s">
        <v>131</v>
      </c>
      <c r="N319" s="26">
        <f>D304</f>
        <v>122763922.68084</v>
      </c>
    </row>
    <row r="320" spans="2:14" ht="13.5" thickBot="1"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 t="s">
        <v>131</v>
      </c>
    </row>
    <row r="321" spans="2:14" ht="13.5" thickBot="1">
      <c r="C321" s="158">
        <f>SUM(C309:C320)</f>
        <v>0</v>
      </c>
      <c r="D321" s="148">
        <f t="shared" ref="D321:N321" si="50">SUM(D309:D320)</f>
        <v>122763922.68084</v>
      </c>
      <c r="E321" s="148">
        <f t="shared" si="50"/>
        <v>245527845.36168</v>
      </c>
      <c r="F321" s="148">
        <f t="shared" si="50"/>
        <v>368291768.04251999</v>
      </c>
      <c r="G321" s="148">
        <f t="shared" si="50"/>
        <v>368291768.04251999</v>
      </c>
      <c r="H321" s="148">
        <f t="shared" si="50"/>
        <v>368291768.04251999</v>
      </c>
      <c r="I321" s="148">
        <f t="shared" si="50"/>
        <v>368291768.04251999</v>
      </c>
      <c r="J321" s="148">
        <f t="shared" si="50"/>
        <v>368291768.04251999</v>
      </c>
      <c r="K321" s="148">
        <f t="shared" si="50"/>
        <v>368291768.04251999</v>
      </c>
      <c r="L321" s="148">
        <f t="shared" si="50"/>
        <v>368291768.04251999</v>
      </c>
      <c r="M321" s="148">
        <f t="shared" si="50"/>
        <v>368291768.04251999</v>
      </c>
      <c r="N321" s="155">
        <f t="shared" si="50"/>
        <v>368291768.04251999</v>
      </c>
    </row>
    <row r="322" spans="2:14" ht="13.5" thickBot="1"/>
    <row r="323" spans="2:14">
      <c r="B323" s="159" t="s">
        <v>145</v>
      </c>
      <c r="C323" s="106">
        <f>E13</f>
        <v>-2781040791.110137</v>
      </c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160" t="s">
        <v>144</v>
      </c>
      <c r="C324" s="106">
        <v>12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 ht="13.5" thickBot="1">
      <c r="B325" s="161" t="s">
        <v>146</v>
      </c>
      <c r="C325" s="106">
        <f>C323/C324</f>
        <v>-231753399.25917807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>
      <c r="B327" s="65" t="s">
        <v>132</v>
      </c>
      <c r="C327" s="26">
        <f>C325</f>
        <v>-231753399.25917807</v>
      </c>
      <c r="D327" s="26">
        <f>C325</f>
        <v>-231753399.25917807</v>
      </c>
      <c r="E327" s="26">
        <f>C325</f>
        <v>-231753399.25917807</v>
      </c>
      <c r="F327" s="26">
        <f>C325</f>
        <v>-231753399.25917807</v>
      </c>
      <c r="G327" s="26">
        <f>C325</f>
        <v>-231753399.25917807</v>
      </c>
      <c r="H327" s="26">
        <f>C325</f>
        <v>-231753399.25917807</v>
      </c>
      <c r="I327" s="26">
        <f>C325</f>
        <v>-231753399.25917807</v>
      </c>
      <c r="J327" s="26">
        <f>C325</f>
        <v>-231753399.25917807</v>
      </c>
      <c r="K327" s="26">
        <f>C325</f>
        <v>-231753399.25917807</v>
      </c>
      <c r="L327" s="26">
        <f>C325</f>
        <v>-231753399.25917807</v>
      </c>
      <c r="M327" s="26">
        <f>C325</f>
        <v>-231753399.25917807</v>
      </c>
      <c r="N327" s="26">
        <f>C325</f>
        <v>-231753399.25917807</v>
      </c>
    </row>
    <row r="328" spans="2:14" ht="13.5" thickBot="1">
      <c r="B328" s="157" t="s">
        <v>133</v>
      </c>
      <c r="C328" s="54">
        <f t="shared" ref="C328:N328" si="51">C321+C327</f>
        <v>-231753399.25917807</v>
      </c>
      <c r="D328" s="26">
        <f t="shared" si="51"/>
        <v>-108989476.57833807</v>
      </c>
      <c r="E328" s="26">
        <f t="shared" si="51"/>
        <v>13774446.102501929</v>
      </c>
      <c r="F328" s="26">
        <f t="shared" si="51"/>
        <v>136538368.78334191</v>
      </c>
      <c r="G328" s="26">
        <f t="shared" si="51"/>
        <v>136538368.78334191</v>
      </c>
      <c r="H328" s="26">
        <f t="shared" si="51"/>
        <v>136538368.78334191</v>
      </c>
      <c r="I328" s="26">
        <f t="shared" si="51"/>
        <v>136538368.78334191</v>
      </c>
      <c r="J328" s="26">
        <f t="shared" si="51"/>
        <v>136538368.78334191</v>
      </c>
      <c r="K328" s="26">
        <f t="shared" si="51"/>
        <v>136538368.78334191</v>
      </c>
      <c r="L328" s="26">
        <f t="shared" si="51"/>
        <v>136538368.78334191</v>
      </c>
      <c r="M328" s="26">
        <f t="shared" si="51"/>
        <v>136538368.78334191</v>
      </c>
      <c r="N328" s="26">
        <f t="shared" si="51"/>
        <v>136538368.78334191</v>
      </c>
    </row>
    <row r="329" spans="2:14" ht="13.5" thickBot="1"/>
    <row r="330" spans="2:14" ht="13.5" thickBot="1">
      <c r="B330" s="60" t="s">
        <v>112</v>
      </c>
      <c r="C330" s="79"/>
      <c r="D330" s="54">
        <f>MIN(C328:N328)</f>
        <v>-231753399.25917807</v>
      </c>
    </row>
    <row r="333" spans="2:14" ht="13.5" thickBot="1">
      <c r="B333" s="13" t="s">
        <v>149</v>
      </c>
    </row>
    <row r="334" spans="2:14">
      <c r="B334" s="184"/>
      <c r="C334" s="185">
        <v>6.2E-2</v>
      </c>
      <c r="D334" s="185" t="s">
        <v>150</v>
      </c>
      <c r="E334" s="185"/>
      <c r="F334" s="186" t="s">
        <v>151</v>
      </c>
    </row>
    <row r="335" spans="2:14">
      <c r="B335" s="189" t="s">
        <v>152</v>
      </c>
      <c r="C335" s="190" t="s">
        <v>153</v>
      </c>
      <c r="D335" s="190" t="s">
        <v>154</v>
      </c>
      <c r="E335" s="190" t="s">
        <v>155</v>
      </c>
      <c r="F335" s="191" t="s">
        <v>156</v>
      </c>
    </row>
    <row r="336" spans="2:14">
      <c r="B336" s="14">
        <v>0</v>
      </c>
      <c r="C336" s="14"/>
      <c r="D336" s="14"/>
      <c r="E336" s="14"/>
      <c r="F336" s="26">
        <f>D27</f>
        <v>2611000000</v>
      </c>
    </row>
    <row r="337" spans="2:6">
      <c r="B337" s="14">
        <v>1</v>
      </c>
      <c r="C337" s="26">
        <f>F336*$C$334</f>
        <v>161882000</v>
      </c>
      <c r="D337" s="26">
        <f>$C$345</f>
        <v>623218240.45198488</v>
      </c>
      <c r="E337" s="26">
        <f>D337-C337</f>
        <v>461336240.45198488</v>
      </c>
      <c r="F337" s="26">
        <f>F336-E337</f>
        <v>2149663759.5480151</v>
      </c>
    </row>
    <row r="338" spans="2:6">
      <c r="B338" s="14">
        <v>2</v>
      </c>
      <c r="C338" s="26">
        <f t="shared" ref="C338:C341" si="52">F337*$C$334</f>
        <v>133279153.09197694</v>
      </c>
      <c r="D338" s="26">
        <f>$C$345</f>
        <v>623218240.45198488</v>
      </c>
      <c r="E338" s="26">
        <f t="shared" ref="E338:E341" si="53">D338-C338</f>
        <v>489939087.36000794</v>
      </c>
      <c r="F338" s="26">
        <f t="shared" ref="F338:F341" si="54">F337-E338</f>
        <v>1659724672.1880071</v>
      </c>
    </row>
    <row r="339" spans="2:6">
      <c r="B339" s="14">
        <v>3</v>
      </c>
      <c r="C339" s="26">
        <f t="shared" si="52"/>
        <v>102902929.67565644</v>
      </c>
      <c r="D339" s="26">
        <f>$C$345</f>
        <v>623218240.45198488</v>
      </c>
      <c r="E339" s="26">
        <f t="shared" si="53"/>
        <v>520315310.77632844</v>
      </c>
      <c r="F339" s="26">
        <f t="shared" si="54"/>
        <v>1139409361.4116788</v>
      </c>
    </row>
    <row r="340" spans="2:6">
      <c r="B340" s="14">
        <v>4</v>
      </c>
      <c r="C340" s="26">
        <f t="shared" si="52"/>
        <v>70643380.407524079</v>
      </c>
      <c r="D340" s="26">
        <f>$C$345</f>
        <v>623218240.45198488</v>
      </c>
      <c r="E340" s="26">
        <f t="shared" si="53"/>
        <v>552574860.04446077</v>
      </c>
      <c r="F340" s="26">
        <f t="shared" si="54"/>
        <v>586834501.36721802</v>
      </c>
    </row>
    <row r="341" spans="2:6">
      <c r="B341" s="14">
        <v>5</v>
      </c>
      <c r="C341" s="26">
        <f t="shared" si="52"/>
        <v>36383739.08476752</v>
      </c>
      <c r="D341" s="26">
        <f>$C$345</f>
        <v>623218240.45198488</v>
      </c>
      <c r="E341" s="26">
        <f t="shared" si="53"/>
        <v>586834501.3672173</v>
      </c>
      <c r="F341" s="26">
        <f t="shared" si="54"/>
        <v>0</v>
      </c>
    </row>
    <row r="342" spans="2:6" ht="13.5" thickBot="1">
      <c r="B342" s="187" t="s">
        <v>61</v>
      </c>
      <c r="C342" s="192">
        <f>SUM(C337:C341)</f>
        <v>505091202.25992495</v>
      </c>
      <c r="D342" s="192">
        <f>SUM(D337:D341)</f>
        <v>3116091202.2599244</v>
      </c>
      <c r="E342" s="192">
        <f>SUM(E337:E341)</f>
        <v>2610999999.999999</v>
      </c>
      <c r="F342" s="188"/>
    </row>
    <row r="344" spans="2:6" ht="13.5" thickBot="1"/>
    <row r="345" spans="2:6" ht="13.5" thickBot="1">
      <c r="B345" s="88" t="s">
        <v>157</v>
      </c>
      <c r="C345" s="73">
        <f>(D27*C334*((1+C334)^5))/(((1+C334)^5)-1)</f>
        <v>623218240.45198488</v>
      </c>
    </row>
  </sheetData>
  <mergeCells count="31">
    <mergeCell ref="B146:F149"/>
    <mergeCell ref="B137:C137"/>
    <mergeCell ref="D137:F137"/>
    <mergeCell ref="G137:I137"/>
    <mergeCell ref="J137:L137"/>
    <mergeCell ref="M137:O137"/>
    <mergeCell ref="P137:R137"/>
    <mergeCell ref="B128:C128"/>
    <mergeCell ref="D128:F128"/>
    <mergeCell ref="G128:I128"/>
    <mergeCell ref="J128:L128"/>
    <mergeCell ref="M128:O128"/>
    <mergeCell ref="P128:R128"/>
    <mergeCell ref="P119:R119"/>
    <mergeCell ref="B110:C110"/>
    <mergeCell ref="D110:F110"/>
    <mergeCell ref="G110:I110"/>
    <mergeCell ref="J110:L110"/>
    <mergeCell ref="M110:O110"/>
    <mergeCell ref="P110:R110"/>
    <mergeCell ref="B119:C119"/>
    <mergeCell ref="D119:F119"/>
    <mergeCell ref="G119:I119"/>
    <mergeCell ref="J119:L119"/>
    <mergeCell ref="M119:O119"/>
    <mergeCell ref="B102:C102"/>
    <mergeCell ref="B1:H1"/>
    <mergeCell ref="B72:C72"/>
    <mergeCell ref="B79:C79"/>
    <mergeCell ref="B86:C86"/>
    <mergeCell ref="B94:C94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54"/>
  <sheetViews>
    <sheetView workbookViewId="0">
      <pane ySplit="8325" topLeftCell="A30"/>
      <selection activeCell="G2" sqref="G2:I2"/>
      <selection pane="bottomLeft" activeCell="M24" sqref="M24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8" t="s">
        <v>161</v>
      </c>
      <c r="C1" s="198"/>
      <c r="D1" s="198"/>
      <c r="E1" s="198"/>
      <c r="F1" s="198"/>
      <c r="G1" s="198"/>
      <c r="H1" s="198"/>
    </row>
    <row r="2" spans="2:9">
      <c r="G2" s="13" t="s">
        <v>170</v>
      </c>
      <c r="H2" s="13" t="s">
        <v>0</v>
      </c>
      <c r="I2" s="13">
        <v>0.22736753643999999</v>
      </c>
    </row>
    <row r="3" spans="2:9">
      <c r="H3" s="13" t="s">
        <v>163</v>
      </c>
      <c r="I3" s="13">
        <v>1.25</v>
      </c>
    </row>
    <row r="4" spans="2:9" ht="13.5" thickBot="1"/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C75</f>
        <v>4208573099.5043998</v>
      </c>
      <c r="F6" s="115">
        <f t="shared" ref="F6:I6" si="0">D75</f>
        <v>4388358294.7559185</v>
      </c>
      <c r="G6" s="115">
        <f t="shared" si="0"/>
        <v>4576447748.2246037</v>
      </c>
      <c r="H6" s="115">
        <f t="shared" si="0"/>
        <v>4773249547.8332443</v>
      </c>
      <c r="I6" s="115">
        <f t="shared" si="0"/>
        <v>4979192811.6744947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4208573099.5043998</v>
      </c>
      <c r="F8" s="117">
        <f>SUM(F6:F7)</f>
        <v>4388358294.7559185</v>
      </c>
      <c r="G8" s="117">
        <f>SUM(G6:G7)</f>
        <v>4576447748.2246037</v>
      </c>
      <c r="H8" s="117">
        <f>SUM(H6:H7)</f>
        <v>4773249547.8332443</v>
      </c>
      <c r="I8" s="118">
        <f>SUM(I6:I7)</f>
        <v>4979192811.6744947</v>
      </c>
    </row>
    <row r="9" spans="2:9" ht="13.5" thickBot="1">
      <c r="B9" s="60" t="s">
        <v>95</v>
      </c>
      <c r="C9" s="61"/>
      <c r="D9" s="169"/>
      <c r="E9" s="170">
        <f>-D237</f>
        <v>-324750000</v>
      </c>
      <c r="F9" s="170">
        <f>-E237</f>
        <v>-324750000</v>
      </c>
      <c r="G9" s="170">
        <f>-F237</f>
        <v>-324750000</v>
      </c>
      <c r="H9" s="170">
        <f>-G237</f>
        <v>-324750000</v>
      </c>
      <c r="I9" s="170">
        <f>-H237</f>
        <v>-324750000</v>
      </c>
    </row>
    <row r="10" spans="2:9" ht="13.5" thickBot="1">
      <c r="B10" s="60" t="s">
        <v>109</v>
      </c>
      <c r="C10" s="61"/>
      <c r="D10" s="18"/>
      <c r="E10" s="119">
        <f>-D204</f>
        <v>-764869208.22179246</v>
      </c>
      <c r="F10" s="119">
        <f>-E204</f>
        <v>-761498235.81082654</v>
      </c>
      <c r="G10" s="119">
        <f>-F204</f>
        <v>-757971558.55828869</v>
      </c>
      <c r="H10" s="119">
        <f>-G204</f>
        <v>-754281524.81562662</v>
      </c>
      <c r="I10" s="119">
        <f>-H204</f>
        <v>-750420088.61860323</v>
      </c>
    </row>
    <row r="11" spans="2:9" ht="13.5" thickBot="1">
      <c r="B11" s="60" t="s">
        <v>110</v>
      </c>
      <c r="C11" s="61"/>
      <c r="D11" s="19"/>
      <c r="E11" s="120">
        <f>-D188</f>
        <v>-2545341043.409472</v>
      </c>
      <c r="F11" s="120">
        <f t="shared" ref="F11:I11" si="1">-E188</f>
        <v>-2523766819.97929</v>
      </c>
      <c r="G11" s="120">
        <f t="shared" si="1"/>
        <v>-2501196085.5630474</v>
      </c>
      <c r="H11" s="120">
        <f t="shared" si="1"/>
        <v>-2477579869.6100106</v>
      </c>
      <c r="I11" s="120">
        <f t="shared" si="1"/>
        <v>-2452866677.9490604</v>
      </c>
    </row>
    <row r="12" spans="2:9" ht="13.5" thickBot="1">
      <c r="B12" s="60" t="s">
        <v>111</v>
      </c>
      <c r="C12" s="61"/>
      <c r="D12" s="19"/>
      <c r="E12" s="120">
        <f>-D196</f>
        <v>-189385789.477698</v>
      </c>
      <c r="F12" s="120">
        <f t="shared" ref="F12:I12" si="2">-E196</f>
        <v>-197476123.26401633</v>
      </c>
      <c r="G12" s="120">
        <f t="shared" si="2"/>
        <v>-205940148.67010716</v>
      </c>
      <c r="H12" s="120">
        <f t="shared" si="2"/>
        <v>-214796229.65249598</v>
      </c>
      <c r="I12" s="120">
        <f t="shared" si="2"/>
        <v>-224063676.52535224</v>
      </c>
    </row>
    <row r="13" spans="2:9" ht="13.5" thickBot="1">
      <c r="B13" s="162" t="s">
        <v>96</v>
      </c>
      <c r="C13" s="163"/>
      <c r="D13" s="20"/>
      <c r="E13" s="121">
        <f>SUM(E10:E12)</f>
        <v>-3499596041.1089625</v>
      </c>
      <c r="F13" s="121">
        <f>SUM(F10:F12)</f>
        <v>-3482741179.0541325</v>
      </c>
      <c r="G13" s="121">
        <f>SUM(G10:G12)</f>
        <v>-3465107792.7914433</v>
      </c>
      <c r="H13" s="121">
        <f>SUM(H10:H12)</f>
        <v>-3446657624.0781331</v>
      </c>
      <c r="I13" s="122">
        <f>SUM(I10:I12)</f>
        <v>-3427350443.0930157</v>
      </c>
    </row>
    <row r="14" spans="2:9" ht="13.5" thickBot="1">
      <c r="B14" s="164" t="s">
        <v>97</v>
      </c>
      <c r="C14" s="165"/>
      <c r="D14" s="166"/>
      <c r="E14" s="167">
        <f>SUM(E8+E13)</f>
        <v>708977058.39543724</v>
      </c>
      <c r="F14" s="167">
        <f>SUM(F8+F13)</f>
        <v>905617115.70178604</v>
      </c>
      <c r="G14" s="167">
        <f>SUM(G8+G13)</f>
        <v>1111339955.4331603</v>
      </c>
      <c r="H14" s="167">
        <f>SUM(H8+H13)</f>
        <v>1326591923.7551112</v>
      </c>
      <c r="I14" s="168">
        <f>SUM(I8+I13)</f>
        <v>1551842368.5814791</v>
      </c>
    </row>
    <row r="15" spans="2:9" ht="13.5" thickBot="1">
      <c r="B15" s="60" t="s">
        <v>98</v>
      </c>
      <c r="C15" s="61"/>
      <c r="D15" s="15"/>
      <c r="E15" s="123">
        <f>-D265</f>
        <v>-232616666.66666666</v>
      </c>
      <c r="F15" s="123">
        <f>-E265</f>
        <v>-232616666.66666666</v>
      </c>
      <c r="G15" s="123">
        <f>-F265</f>
        <v>-232616666.66666666</v>
      </c>
      <c r="H15" s="123">
        <f>-G265</f>
        <v>-232616666.66666666</v>
      </c>
      <c r="I15" s="123">
        <f>-H265</f>
        <v>-232616666.66666666</v>
      </c>
    </row>
    <row r="16" spans="2:9" ht="13.5" thickBot="1">
      <c r="B16" s="60" t="s">
        <v>158</v>
      </c>
      <c r="C16" s="66"/>
      <c r="D16" s="21"/>
      <c r="E16" s="126">
        <f>-$C346</f>
        <v>-188790000</v>
      </c>
      <c r="F16" s="126">
        <f>-$C347</f>
        <v>-155432792.47991946</v>
      </c>
      <c r="G16" s="126">
        <f>-$C348</f>
        <v>-120007438.09359397</v>
      </c>
      <c r="H16" s="126">
        <f>-$C349</f>
        <v>-82385711.735316291</v>
      </c>
      <c r="I16" s="126">
        <f>-$C350</f>
        <v>-42431438.34282539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-I284</f>
        <v>-2504666666.6666665</v>
      </c>
    </row>
    <row r="18" spans="2:9" ht="13.5" thickBot="1">
      <c r="B18" s="164" t="s">
        <v>100</v>
      </c>
      <c r="C18" s="171"/>
      <c r="D18" s="172"/>
      <c r="E18" s="173">
        <f>SUM(E14:E17)</f>
        <v>287570391.72877061</v>
      </c>
      <c r="F18" s="173">
        <f>SUM(F14:F17)</f>
        <v>517567656.55519998</v>
      </c>
      <c r="G18" s="173">
        <f>SUM(G14:G17)</f>
        <v>758715850.67289972</v>
      </c>
      <c r="H18" s="173">
        <f>SUM(H14:H17)</f>
        <v>1011589545.3531282</v>
      </c>
      <c r="I18" s="174">
        <f>SUM(I14:I17)</f>
        <v>-1227872403.0946796</v>
      </c>
    </row>
    <row r="19" spans="2:9" ht="13.5" thickBot="1">
      <c r="B19" s="60" t="s">
        <v>101</v>
      </c>
      <c r="C19" s="61"/>
      <c r="D19" s="21"/>
      <c r="E19" s="126">
        <f>-SUM(E18)*0.17</f>
        <v>-48886966.59389101</v>
      </c>
      <c r="F19" s="126">
        <f>-SUM(F18)*0.17</f>
        <v>-87986501.61438401</v>
      </c>
      <c r="G19" s="126">
        <f>-SUM(G18)*0.17</f>
        <v>-128981694.61439297</v>
      </c>
      <c r="H19" s="126">
        <f>-SUM(H18)*0.17</f>
        <v>-171970222.71003181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238683425.13487959</v>
      </c>
      <c r="F20" s="173">
        <f>SUM(F18:F19)</f>
        <v>429581154.94081599</v>
      </c>
      <c r="G20" s="173">
        <f>SUM(G18:G19)</f>
        <v>629734156.05850673</v>
      </c>
      <c r="H20" s="173">
        <f>SUM(H18:H19)</f>
        <v>839619322.64309645</v>
      </c>
      <c r="I20" s="174">
        <f>SUM(I18:I19)</f>
        <v>-1227872403.0946796</v>
      </c>
    </row>
    <row r="21" spans="2:9" ht="13.5" thickBot="1">
      <c r="B21" s="60" t="s">
        <v>98</v>
      </c>
      <c r="C21" s="61"/>
      <c r="D21" s="18"/>
      <c r="E21" s="128">
        <f>-SUM(E15)</f>
        <v>232616666.66666666</v>
      </c>
      <c r="F21" s="128">
        <f>-SUM(F15)</f>
        <v>232616666.66666666</v>
      </c>
      <c r="G21" s="128">
        <f>-SUM(G15)</f>
        <v>232616666.66666666</v>
      </c>
      <c r="H21" s="128">
        <f>-SUM(H15)</f>
        <v>232616666.66666666</v>
      </c>
      <c r="I21" s="129">
        <f>-SUM(I15)</f>
        <v>232616666.66666666</v>
      </c>
    </row>
    <row r="22" spans="2:9" ht="13.5" thickBot="1">
      <c r="B22" s="60" t="s">
        <v>159</v>
      </c>
      <c r="C22" s="61"/>
      <c r="D22" s="18"/>
      <c r="E22" s="193">
        <f>-E346</f>
        <v>-538019476.1303308</v>
      </c>
      <c r="F22" s="193">
        <f>-E347</f>
        <v>-571376683.65041137</v>
      </c>
      <c r="G22" s="193">
        <f>-E348</f>
        <v>-606802038.03673685</v>
      </c>
      <c r="H22" s="193">
        <f>-E349</f>
        <v>-644423764.39501452</v>
      </c>
      <c r="I22" s="193">
        <f>-E350</f>
        <v>-684378037.78750539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2504666666.6666665</v>
      </c>
    </row>
    <row r="24" spans="2:9" ht="13.5" thickBot="1">
      <c r="B24" s="60" t="s">
        <v>103</v>
      </c>
      <c r="C24" s="61"/>
      <c r="D24" s="19"/>
      <c r="E24" s="130"/>
      <c r="F24" s="120">
        <f>-E295</f>
        <v>0</v>
      </c>
      <c r="G24" s="120">
        <f t="shared" ref="G24:I24" si="3">-F295</f>
        <v>0</v>
      </c>
      <c r="H24" s="120">
        <f t="shared" si="3"/>
        <v>0</v>
      </c>
      <c r="I24" s="120">
        <f t="shared" si="3"/>
        <v>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I306</f>
        <v>652500000</v>
      </c>
    </row>
    <row r="26" spans="2:9" ht="13.5" thickBot="1">
      <c r="B26" s="60" t="s">
        <v>105</v>
      </c>
      <c r="C26" s="61"/>
      <c r="D26" s="5">
        <f>-D295</f>
        <v>-4350000000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3045000000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D339</f>
        <v>-291633003.42574686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-1305000000</v>
      </c>
      <c r="E29" s="178">
        <f>SUM(E20:E28)</f>
        <v>-66719384.328784585</v>
      </c>
      <c r="F29" s="178">
        <f>SUM(F20:F28)</f>
        <v>90821137.957071304</v>
      </c>
      <c r="G29" s="178">
        <f>SUM(G20:G28)</f>
        <v>255548784.68843651</v>
      </c>
      <c r="H29" s="178">
        <f>SUM(H20:H28)</f>
        <v>427812224.91474855</v>
      </c>
      <c r="I29" s="179">
        <f>SUM(I20:I28)</f>
        <v>1477532892.451148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4.0837287902832031E-2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0.12000000000773869</v>
      </c>
      <c r="D32" s="24"/>
      <c r="H32" s="25"/>
      <c r="I32" s="25"/>
    </row>
    <row r="33" spans="2:9" ht="15.75" thickBot="1">
      <c r="B33" s="195" t="s">
        <v>136</v>
      </c>
      <c r="C33" s="106">
        <f>SUM(E29:H29)/-D29</f>
        <v>0.54211705994748793</v>
      </c>
      <c r="D33" t="s">
        <v>12</v>
      </c>
      <c r="E33" s="25"/>
      <c r="F33" s="25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1.3235507088199965</v>
      </c>
      <c r="D34" s="25"/>
      <c r="G34" s="25"/>
      <c r="H34" s="25"/>
      <c r="I34" s="25"/>
    </row>
    <row r="35" spans="2:9">
      <c r="G35" s="25"/>
      <c r="H35" s="25"/>
      <c r="I35" s="25"/>
    </row>
    <row r="36" spans="2:9" ht="13.5" thickBot="1">
      <c r="D36" s="24"/>
      <c r="E36" s="25"/>
      <c r="F36" s="25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B42" s="57"/>
      <c r="C42" s="55"/>
      <c r="D42" s="55"/>
      <c r="E42" s="55"/>
      <c r="F42" s="55"/>
      <c r="G42" s="25"/>
      <c r="H42" s="25"/>
      <c r="I42" s="25"/>
    </row>
    <row r="43" spans="2:9" ht="13.5" thickBot="1">
      <c r="B43" s="28" t="s">
        <v>162</v>
      </c>
      <c r="C43" s="28"/>
      <c r="D43" s="28"/>
      <c r="E43" s="28"/>
      <c r="F43" s="28"/>
      <c r="G43" s="28"/>
      <c r="H43" s="25"/>
      <c r="I43" s="25"/>
    </row>
    <row r="44" spans="2:9">
      <c r="B44" s="35" t="s">
        <v>0</v>
      </c>
      <c r="C44" s="36" t="s">
        <v>9</v>
      </c>
      <c r="D44" s="36" t="s">
        <v>10</v>
      </c>
      <c r="E44" s="36" t="s">
        <v>11</v>
      </c>
      <c r="F44" s="36" t="s">
        <v>12</v>
      </c>
      <c r="G44" s="37" t="s">
        <v>13</v>
      </c>
      <c r="H44" s="25"/>
      <c r="I44" s="25"/>
    </row>
    <row r="45" spans="2:9">
      <c r="B45" s="38" t="s">
        <v>5</v>
      </c>
      <c r="C45" s="39">
        <f>$I$2*C53</f>
        <v>852628.26165</v>
      </c>
      <c r="D45" s="39">
        <f t="shared" ref="D45:G45" si="4">$I$2*D53</f>
        <v>882470.25080774981</v>
      </c>
      <c r="E45" s="39">
        <f t="shared" si="4"/>
        <v>913356.70958602102</v>
      </c>
      <c r="F45" s="39">
        <f t="shared" si="4"/>
        <v>945324.19442153152</v>
      </c>
      <c r="G45" s="39">
        <f t="shared" si="4"/>
        <v>978410.54122628504</v>
      </c>
      <c r="H45" s="25"/>
      <c r="I45" s="25"/>
    </row>
    <row r="46" spans="2:9">
      <c r="B46" s="38" t="s">
        <v>6</v>
      </c>
      <c r="C46" s="39">
        <f t="shared" ref="C46:G48" si="5">$I$2*C54</f>
        <v>1023153.91398</v>
      </c>
      <c r="D46" s="39">
        <f t="shared" si="5"/>
        <v>1048732.7618294999</v>
      </c>
      <c r="E46" s="39">
        <f t="shared" si="5"/>
        <v>1074951.0808752372</v>
      </c>
      <c r="F46" s="39">
        <f t="shared" si="5"/>
        <v>1101824.857897118</v>
      </c>
      <c r="G46" s="39">
        <f t="shared" si="5"/>
        <v>1129370.4793445459</v>
      </c>
      <c r="H46" s="25"/>
      <c r="I46" s="25"/>
    </row>
    <row r="47" spans="2:9">
      <c r="B47" s="38" t="s">
        <v>7</v>
      </c>
      <c r="C47" s="39">
        <f t="shared" si="5"/>
        <v>1534730.87097</v>
      </c>
      <c r="D47" s="39">
        <f t="shared" si="5"/>
        <v>1603793.7601636499</v>
      </c>
      <c r="E47" s="39">
        <f t="shared" si="5"/>
        <v>1675964.4793710143</v>
      </c>
      <c r="F47" s="39">
        <f t="shared" si="5"/>
        <v>1751382.8809427095</v>
      </c>
      <c r="G47" s="39">
        <f t="shared" si="5"/>
        <v>1830195.1105851314</v>
      </c>
      <c r="H47" s="25"/>
      <c r="I47" s="25"/>
    </row>
    <row r="48" spans="2:9">
      <c r="B48" s="38" t="s">
        <v>8</v>
      </c>
      <c r="C48" s="39">
        <f t="shared" si="5"/>
        <v>954943.65304799995</v>
      </c>
      <c r="D48" s="39">
        <f t="shared" si="5"/>
        <v>1012240.27223088</v>
      </c>
      <c r="E48" s="39">
        <f t="shared" si="5"/>
        <v>1072974.6885647327</v>
      </c>
      <c r="F48" s="39">
        <f t="shared" si="5"/>
        <v>1137353.1698786167</v>
      </c>
      <c r="G48" s="39">
        <f t="shared" si="5"/>
        <v>1205594.3600713338</v>
      </c>
      <c r="H48" s="25"/>
      <c r="I48" s="25"/>
    </row>
    <row r="49" spans="2:9" ht="13.5" thickBot="1">
      <c r="B49" s="41" t="s">
        <v>14</v>
      </c>
      <c r="C49" s="42">
        <f>SUM(C45:C48)</f>
        <v>4365456.6996480003</v>
      </c>
      <c r="D49" s="42">
        <f t="shared" ref="D49:F49" si="6">SUM(D45:D48)</f>
        <v>4547237.0450317794</v>
      </c>
      <c r="E49" s="42">
        <f t="shared" si="6"/>
        <v>4737246.9583970048</v>
      </c>
      <c r="F49" s="42">
        <f t="shared" si="6"/>
        <v>4935885.103139976</v>
      </c>
      <c r="G49" s="43">
        <f>SUM(G45:G48)</f>
        <v>5143570.4912272962</v>
      </c>
      <c r="H49" s="25"/>
      <c r="I49" s="25"/>
    </row>
    <row r="50" spans="2:9">
      <c r="B50" s="57"/>
      <c r="C50" s="55"/>
      <c r="D50" s="55"/>
      <c r="E50" s="55"/>
      <c r="F50" s="55"/>
      <c r="G50" s="25"/>
      <c r="H50" s="25"/>
      <c r="I50" s="25"/>
    </row>
    <row r="51" spans="2:9" ht="13.5" thickBot="1">
      <c r="B51" s="28" t="s">
        <v>162</v>
      </c>
      <c r="C51" s="28"/>
      <c r="D51" s="28"/>
      <c r="E51" s="28"/>
      <c r="F51" s="28"/>
      <c r="G51" s="28"/>
      <c r="H51" s="25"/>
      <c r="I51" s="25"/>
    </row>
    <row r="52" spans="2:9">
      <c r="B52" s="35" t="s">
        <v>0</v>
      </c>
      <c r="C52" s="36" t="s">
        <v>9</v>
      </c>
      <c r="D52" s="36" t="s">
        <v>10</v>
      </c>
      <c r="E52" s="36" t="s">
        <v>11</v>
      </c>
      <c r="F52" s="36" t="s">
        <v>12</v>
      </c>
      <c r="G52" s="37" t="s">
        <v>13</v>
      </c>
      <c r="H52" s="25"/>
      <c r="I52" s="25"/>
    </row>
    <row r="53" spans="2:9">
      <c r="B53" s="38" t="s">
        <v>5</v>
      </c>
      <c r="C53" s="39">
        <f>C62*$I$3</f>
        <v>3750000</v>
      </c>
      <c r="D53" s="39">
        <f t="shared" ref="D53:G53" si="7">D62*$I$3</f>
        <v>3881249.9999999995</v>
      </c>
      <c r="E53" s="39">
        <f t="shared" si="7"/>
        <v>4017093.7499999991</v>
      </c>
      <c r="F53" s="39">
        <f t="shared" si="7"/>
        <v>4157692.0312499981</v>
      </c>
      <c r="G53" s="39">
        <f t="shared" si="7"/>
        <v>4303211.2523437478</v>
      </c>
    </row>
    <row r="54" spans="2:9">
      <c r="B54" s="38" t="s">
        <v>6</v>
      </c>
      <c r="C54" s="39">
        <f t="shared" ref="C54:G56" si="8">C63*$I$3</f>
        <v>4500000</v>
      </c>
      <c r="D54" s="39">
        <f t="shared" si="8"/>
        <v>4612499.9999999991</v>
      </c>
      <c r="E54" s="39">
        <f t="shared" si="8"/>
        <v>4727812.4999999991</v>
      </c>
      <c r="F54" s="39">
        <f t="shared" si="8"/>
        <v>4846007.8124999981</v>
      </c>
      <c r="G54" s="39">
        <f t="shared" si="8"/>
        <v>4967158.0078124981</v>
      </c>
    </row>
    <row r="55" spans="2:9">
      <c r="B55" s="38" t="s">
        <v>7</v>
      </c>
      <c r="C55" s="39">
        <f t="shared" si="8"/>
        <v>6750000</v>
      </c>
      <c r="D55" s="39">
        <f t="shared" si="8"/>
        <v>7053750</v>
      </c>
      <c r="E55" s="39">
        <f t="shared" si="8"/>
        <v>7371168.75</v>
      </c>
      <c r="F55" s="39">
        <f t="shared" si="8"/>
        <v>7702871.3437499991</v>
      </c>
      <c r="G55" s="39">
        <f t="shared" si="8"/>
        <v>8049500.5542187486</v>
      </c>
    </row>
    <row r="56" spans="2:9">
      <c r="B56" s="38" t="s">
        <v>8</v>
      </c>
      <c r="C56" s="39">
        <f t="shared" si="8"/>
        <v>4200000</v>
      </c>
      <c r="D56" s="39">
        <f t="shared" si="8"/>
        <v>4452000</v>
      </c>
      <c r="E56" s="39">
        <f t="shared" si="8"/>
        <v>4719120</v>
      </c>
      <c r="F56" s="39">
        <f t="shared" si="8"/>
        <v>5002267.2</v>
      </c>
      <c r="G56" s="39">
        <f t="shared" si="8"/>
        <v>5302403.2320000008</v>
      </c>
    </row>
    <row r="57" spans="2:9" ht="13.5" thickBot="1">
      <c r="B57" s="41" t="s">
        <v>14</v>
      </c>
      <c r="C57" s="42">
        <f>SUM(C53:C56)</f>
        <v>19200000</v>
      </c>
      <c r="D57" s="42">
        <f t="shared" ref="D57:F57" si="9">SUM(D53:D56)</f>
        <v>19999500</v>
      </c>
      <c r="E57" s="42">
        <f t="shared" si="9"/>
        <v>20835195</v>
      </c>
      <c r="F57" s="42">
        <f t="shared" si="9"/>
        <v>21708838.387499996</v>
      </c>
      <c r="G57" s="43">
        <f>SUM(G53:G56)</f>
        <v>22622273.046374995</v>
      </c>
    </row>
    <row r="59" spans="2:9">
      <c r="B59" s="28"/>
      <c r="C59" s="28"/>
      <c r="D59" s="28"/>
      <c r="E59" s="28"/>
      <c r="F59" s="28"/>
      <c r="G59" s="28"/>
    </row>
    <row r="60" spans="2:9" ht="13.5" thickBot="1">
      <c r="B60" s="28" t="s">
        <v>17</v>
      </c>
      <c r="C60" s="28"/>
      <c r="D60" s="28"/>
      <c r="E60" s="28"/>
      <c r="F60" s="28"/>
      <c r="G60" s="28"/>
    </row>
    <row r="61" spans="2:9">
      <c r="B61" s="35" t="s">
        <v>0</v>
      </c>
      <c r="C61" s="36" t="s">
        <v>9</v>
      </c>
      <c r="D61" s="36" t="s">
        <v>10</v>
      </c>
      <c r="E61" s="36" t="s">
        <v>11</v>
      </c>
      <c r="F61" s="36" t="s">
        <v>12</v>
      </c>
      <c r="G61" s="37" t="s">
        <v>13</v>
      </c>
    </row>
    <row r="62" spans="2:9">
      <c r="B62" s="38" t="s">
        <v>5</v>
      </c>
      <c r="C62" s="39">
        <f>C38*D38</f>
        <v>3000000</v>
      </c>
      <c r="D62" s="39">
        <f>C62*(1+($E38/100))</f>
        <v>3104999.9999999995</v>
      </c>
      <c r="E62" s="39">
        <f>D62*(1+($E38/100))</f>
        <v>3213674.9999999991</v>
      </c>
      <c r="F62" s="39">
        <f>E62*(1+($E38/100))</f>
        <v>3326153.6249999986</v>
      </c>
      <c r="G62" s="39">
        <f>F62*(1+($E38/100))</f>
        <v>3442569.0018749982</v>
      </c>
    </row>
    <row r="63" spans="2:9">
      <c r="B63" s="38" t="s">
        <v>6</v>
      </c>
      <c r="C63" s="39">
        <f>C39*D39</f>
        <v>3600000</v>
      </c>
      <c r="D63" s="39">
        <f>C63*(1+($E39/100))</f>
        <v>3689999.9999999995</v>
      </c>
      <c r="E63" s="39">
        <f>D63*(1+($E39/100))</f>
        <v>3782249.9999999991</v>
      </c>
      <c r="F63" s="39">
        <f>E63*(1+($E39/100))</f>
        <v>3876806.2499999986</v>
      </c>
      <c r="G63" s="39">
        <f>F63*(1+($E39/100))</f>
        <v>3973726.4062499981</v>
      </c>
    </row>
    <row r="64" spans="2:9">
      <c r="B64" s="38" t="s">
        <v>7</v>
      </c>
      <c r="C64" s="39">
        <f>C40*D40</f>
        <v>5400000</v>
      </c>
      <c r="D64" s="39">
        <f>C64*(1+($E40/100))</f>
        <v>5643000</v>
      </c>
      <c r="E64" s="39">
        <f>D64*(1+($E40/100))</f>
        <v>5896935</v>
      </c>
      <c r="F64" s="39">
        <f>E64*(1+($E40/100))</f>
        <v>6162297.0749999993</v>
      </c>
      <c r="G64" s="39">
        <f>F64*(1+($E40/100))</f>
        <v>6439600.4433749989</v>
      </c>
    </row>
    <row r="65" spans="2:8">
      <c r="B65" s="38" t="s">
        <v>8</v>
      </c>
      <c r="C65" s="39">
        <f>C41*D41</f>
        <v>3360000</v>
      </c>
      <c r="D65" s="39">
        <f>C65*(1+($E41/100))</f>
        <v>3561600</v>
      </c>
      <c r="E65" s="39">
        <f>D65*(1+($E41/100))</f>
        <v>3775296</v>
      </c>
      <c r="F65" s="39">
        <f>E65*(1+($E41/100))</f>
        <v>4001813.7600000002</v>
      </c>
      <c r="G65" s="39">
        <f>F65*(1+($E41/100))</f>
        <v>4241922.5856000008</v>
      </c>
    </row>
    <row r="66" spans="2:8" ht="13.5" thickBot="1">
      <c r="B66" s="41" t="s">
        <v>14</v>
      </c>
      <c r="C66" s="42">
        <f>SUM(C62:C65)</f>
        <v>15360000</v>
      </c>
      <c r="D66" s="42">
        <f t="shared" ref="D66:F66" si="10">SUM(D62:D65)</f>
        <v>15999600</v>
      </c>
      <c r="E66" s="42">
        <f t="shared" si="10"/>
        <v>16668155.999999998</v>
      </c>
      <c r="F66" s="42">
        <f t="shared" si="10"/>
        <v>17367070.709999997</v>
      </c>
      <c r="G66" s="43">
        <f>SUM(G62:G65)</f>
        <v>18097818.437099997</v>
      </c>
    </row>
    <row r="67" spans="2:8">
      <c r="B67" s="28"/>
      <c r="C67" s="28"/>
      <c r="D67" s="28"/>
      <c r="E67" s="28"/>
      <c r="F67" s="28"/>
      <c r="G67" s="28"/>
    </row>
    <row r="68" spans="2:8">
      <c r="B68" s="28"/>
      <c r="C68" s="28"/>
      <c r="D68" s="28"/>
      <c r="E68" s="28"/>
      <c r="F68" s="28"/>
      <c r="G68" s="28"/>
    </row>
    <row r="69" spans="2:8" ht="13.5" thickBot="1">
      <c r="B69" s="28" t="s">
        <v>19</v>
      </c>
      <c r="C69" s="28"/>
      <c r="D69" s="28"/>
      <c r="E69" s="28"/>
      <c r="F69" s="28"/>
      <c r="G69" s="28"/>
    </row>
    <row r="70" spans="2:8">
      <c r="B70" s="44" t="s">
        <v>15</v>
      </c>
      <c r="C70" s="29" t="s">
        <v>9</v>
      </c>
      <c r="D70" s="29" t="s">
        <v>10</v>
      </c>
      <c r="E70" s="29" t="s">
        <v>11</v>
      </c>
      <c r="F70" s="29" t="s">
        <v>12</v>
      </c>
      <c r="G70" s="30" t="s">
        <v>13</v>
      </c>
    </row>
    <row r="71" spans="2:8">
      <c r="B71" s="45" t="s">
        <v>5</v>
      </c>
      <c r="C71" s="26">
        <f>C45*$F38</f>
        <v>724734022.40250003</v>
      </c>
      <c r="D71" s="26">
        <f>D45*$F38</f>
        <v>750099713.18658733</v>
      </c>
      <c r="E71" s="26">
        <f>E45*$F38</f>
        <v>776353203.1481179</v>
      </c>
      <c r="F71" s="26">
        <f>F45*$F38</f>
        <v>803525565.25830173</v>
      </c>
      <c r="G71" s="46">
        <f>G45*$F38</f>
        <v>831648960.04234231</v>
      </c>
    </row>
    <row r="72" spans="2:8">
      <c r="B72" s="45" t="s">
        <v>6</v>
      </c>
      <c r="C72" s="26">
        <f>C46*$F39</f>
        <v>869680826.88300002</v>
      </c>
      <c r="D72" s="26">
        <f>D46*$F39</f>
        <v>891422847.55507493</v>
      </c>
      <c r="E72" s="26">
        <f>E46*$F39</f>
        <v>913708418.74395168</v>
      </c>
      <c r="F72" s="26">
        <f>F46*$F39</f>
        <v>936551129.21255028</v>
      </c>
      <c r="G72" s="46">
        <f>G46*$F39</f>
        <v>959964907.44286394</v>
      </c>
    </row>
    <row r="73" spans="2:8">
      <c r="B73" s="45" t="s">
        <v>7</v>
      </c>
      <c r="C73" s="26">
        <f>C47*$F40</f>
        <v>1611467414.5185001</v>
      </c>
      <c r="D73" s="26">
        <f>D47*$F40</f>
        <v>1683983448.1718323</v>
      </c>
      <c r="E73" s="26">
        <f>E47*$F40</f>
        <v>1759762703.339565</v>
      </c>
      <c r="F73" s="26">
        <f>F47*$F40</f>
        <v>1838952024.989845</v>
      </c>
      <c r="G73" s="46">
        <f>G47*$F40</f>
        <v>1921704866.114388</v>
      </c>
    </row>
    <row r="74" spans="2:8">
      <c r="B74" s="45" t="s">
        <v>8</v>
      </c>
      <c r="C74" s="26">
        <f>C48*$F41</f>
        <v>1002690835.7004</v>
      </c>
      <c r="D74" s="26">
        <f>D48*$F41</f>
        <v>1062852285.842424</v>
      </c>
      <c r="E74" s="26">
        <f>E48*$F41</f>
        <v>1126623422.9929693</v>
      </c>
      <c r="F74" s="26">
        <f>F48*$F41</f>
        <v>1194220828.3725476</v>
      </c>
      <c r="G74" s="46">
        <f>G48*$F41</f>
        <v>1265874078.0749006</v>
      </c>
    </row>
    <row r="75" spans="2:8" ht="13.5" thickBot="1">
      <c r="B75" s="47" t="s">
        <v>16</v>
      </c>
      <c r="C75" s="48">
        <f>SUM(C71:C74)</f>
        <v>4208573099.5043998</v>
      </c>
      <c r="D75" s="48">
        <f t="shared" ref="D75:G75" si="11">SUM(D71:D74)</f>
        <v>4388358294.7559185</v>
      </c>
      <c r="E75" s="48">
        <f t="shared" si="11"/>
        <v>4576447748.2246037</v>
      </c>
      <c r="F75" s="48">
        <f t="shared" si="11"/>
        <v>4773249547.8332443</v>
      </c>
      <c r="G75" s="49">
        <f t="shared" si="11"/>
        <v>4979192811.6744947</v>
      </c>
    </row>
    <row r="77" spans="2:8">
      <c r="B77" s="50" t="s">
        <v>20</v>
      </c>
    </row>
    <row r="78" spans="2:8" ht="13.5" thickBot="1"/>
    <row r="79" spans="2:8" ht="13.5" thickBot="1">
      <c r="B79" s="206" t="s">
        <v>21</v>
      </c>
      <c r="C79" s="207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8">
      <c r="B81" s="53" t="s">
        <v>5</v>
      </c>
      <c r="C81" s="26">
        <v>3800000</v>
      </c>
      <c r="D81" s="26">
        <v>85</v>
      </c>
      <c r="E81" s="26">
        <f>C81*(D81/100)</f>
        <v>3230000</v>
      </c>
      <c r="F81" s="26">
        <f>E81-(E81*0.035)</f>
        <v>3116950</v>
      </c>
      <c r="G81" s="26">
        <f>F81-(F81*0.021)</f>
        <v>3051494.05</v>
      </c>
      <c r="H81" s="54">
        <f>G81</f>
        <v>3051494.05</v>
      </c>
    </row>
    <row r="82" spans="2:8">
      <c r="B82" s="53" t="s">
        <v>6</v>
      </c>
      <c r="C82" s="26">
        <v>3800000</v>
      </c>
      <c r="D82" s="26">
        <v>87</v>
      </c>
      <c r="E82" s="26">
        <f t="shared" ref="E82:E84" si="12">C82*(D82/100)</f>
        <v>3306000</v>
      </c>
      <c r="F82" s="26">
        <f t="shared" ref="F82:F84" si="13">E82-(E82*0.035)</f>
        <v>3190290</v>
      </c>
      <c r="G82" s="26">
        <f t="shared" ref="G82:G84" si="14">F82-(F82*0.021)</f>
        <v>3123293.91</v>
      </c>
      <c r="H82" s="54">
        <f t="shared" ref="H82:H84" si="15">G82</f>
        <v>3123293.91</v>
      </c>
    </row>
    <row r="83" spans="2:8">
      <c r="B83" s="53" t="s">
        <v>7</v>
      </c>
      <c r="C83" s="26">
        <v>3800000</v>
      </c>
      <c r="D83" s="26">
        <v>83</v>
      </c>
      <c r="E83" s="26">
        <f t="shared" si="12"/>
        <v>3154000</v>
      </c>
      <c r="F83" s="26">
        <f t="shared" si="13"/>
        <v>3043610</v>
      </c>
      <c r="G83" s="26">
        <f t="shared" si="14"/>
        <v>2979694.19</v>
      </c>
      <c r="H83" s="54">
        <f t="shared" si="15"/>
        <v>2979694.19</v>
      </c>
    </row>
    <row r="84" spans="2:8">
      <c r="B84" s="53" t="s">
        <v>8</v>
      </c>
      <c r="C84" s="26">
        <v>3800000</v>
      </c>
      <c r="D84" s="26">
        <v>89</v>
      </c>
      <c r="E84" s="26">
        <f t="shared" si="12"/>
        <v>3382000</v>
      </c>
      <c r="F84" s="26">
        <f t="shared" si="13"/>
        <v>3263630</v>
      </c>
      <c r="G84" s="26">
        <f t="shared" si="14"/>
        <v>3195093.77</v>
      </c>
      <c r="H84" s="54">
        <f t="shared" si="15"/>
        <v>3195093.77</v>
      </c>
    </row>
    <row r="85" spans="2:8" ht="13.5" thickBot="1">
      <c r="B85" s="23"/>
      <c r="C85" s="55"/>
      <c r="H85" s="56"/>
    </row>
    <row r="86" spans="2:8" ht="13.5" thickBot="1">
      <c r="B86" s="206" t="s">
        <v>22</v>
      </c>
      <c r="C86" s="207"/>
      <c r="H86" s="56"/>
    </row>
    <row r="87" spans="2:8">
      <c r="B87" s="51" t="s">
        <v>26</v>
      </c>
      <c r="C87" s="51" t="s">
        <v>27</v>
      </c>
      <c r="D87" s="14" t="s">
        <v>28</v>
      </c>
      <c r="E87" s="14" t="s">
        <v>29</v>
      </c>
      <c r="F87" s="14" t="s">
        <v>30</v>
      </c>
      <c r="G87" s="14" t="s">
        <v>31</v>
      </c>
      <c r="H87" s="52" t="s">
        <v>32</v>
      </c>
    </row>
    <row r="88" spans="2:8">
      <c r="B88" s="53" t="s">
        <v>5</v>
      </c>
      <c r="C88" s="26">
        <v>3950000</v>
      </c>
      <c r="D88" s="26">
        <v>85</v>
      </c>
      <c r="E88" s="26">
        <f>C88*(D88/100)</f>
        <v>3357500</v>
      </c>
      <c r="F88" s="26">
        <f>E88-(E88*0.035)</f>
        <v>3239987.5</v>
      </c>
      <c r="G88" s="26">
        <f>F88-(F88*0.021)</f>
        <v>3171947.7625000002</v>
      </c>
      <c r="H88" s="54">
        <f>G88</f>
        <v>3171947.7625000002</v>
      </c>
    </row>
    <row r="89" spans="2:8">
      <c r="B89" s="53" t="s">
        <v>6</v>
      </c>
      <c r="C89" s="26">
        <v>3950000</v>
      </c>
      <c r="D89" s="26">
        <v>87</v>
      </c>
      <c r="E89" s="26">
        <f t="shared" ref="E89:E91" si="16">C89*(D89/100)</f>
        <v>3436500</v>
      </c>
      <c r="F89" s="26">
        <f t="shared" ref="F89:F91" si="17">E89-(E89*0.035)</f>
        <v>3316222.5</v>
      </c>
      <c r="G89" s="26">
        <f t="shared" ref="G89:G91" si="18">F89-(F89*0.021)</f>
        <v>3246581.8275000001</v>
      </c>
      <c r="H89" s="54">
        <f t="shared" ref="H89:H91" si="19">G89</f>
        <v>3246581.8275000001</v>
      </c>
    </row>
    <row r="90" spans="2:8">
      <c r="B90" s="53" t="s">
        <v>7</v>
      </c>
      <c r="C90" s="26">
        <v>3950000</v>
      </c>
      <c r="D90" s="26">
        <v>83</v>
      </c>
      <c r="E90" s="26">
        <f t="shared" si="16"/>
        <v>3278500</v>
      </c>
      <c r="F90" s="26">
        <f t="shared" si="17"/>
        <v>3163752.5</v>
      </c>
      <c r="G90" s="26">
        <f t="shared" si="18"/>
        <v>3097313.6974999998</v>
      </c>
      <c r="H90" s="54">
        <f t="shared" si="19"/>
        <v>3097313.6974999998</v>
      </c>
    </row>
    <row r="91" spans="2:8">
      <c r="B91" s="53" t="s">
        <v>8</v>
      </c>
      <c r="C91" s="26">
        <v>3950000</v>
      </c>
      <c r="D91" s="26">
        <v>89</v>
      </c>
      <c r="E91" s="26">
        <f t="shared" si="16"/>
        <v>3515500</v>
      </c>
      <c r="F91" s="26">
        <f t="shared" si="17"/>
        <v>3392457.5</v>
      </c>
      <c r="G91" s="26">
        <f t="shared" si="18"/>
        <v>3321215.8925000001</v>
      </c>
      <c r="H91" s="54">
        <f t="shared" si="19"/>
        <v>3321215.8925000001</v>
      </c>
    </row>
    <row r="92" spans="2:8" ht="13.5" thickBot="1">
      <c r="B92" s="57"/>
      <c r="C92" s="58"/>
      <c r="D92" s="58"/>
      <c r="E92" s="58"/>
      <c r="F92" s="58"/>
      <c r="G92" s="58"/>
      <c r="H92" s="59"/>
    </row>
    <row r="93" spans="2:8" ht="13.5" thickBot="1">
      <c r="B93" s="206" t="s">
        <v>23</v>
      </c>
      <c r="C93" s="207"/>
      <c r="H93" s="56"/>
    </row>
    <row r="94" spans="2:8">
      <c r="B94" s="51" t="s">
        <v>26</v>
      </c>
      <c r="C94" s="51" t="s">
        <v>27</v>
      </c>
      <c r="D94" s="14" t="s">
        <v>28</v>
      </c>
      <c r="E94" s="14" t="s">
        <v>29</v>
      </c>
      <c r="F94" s="14" t="s">
        <v>30</v>
      </c>
      <c r="G94" s="14" t="s">
        <v>31</v>
      </c>
      <c r="H94" s="52" t="s">
        <v>32</v>
      </c>
    </row>
    <row r="95" spans="2:8">
      <c r="B95" s="53" t="s">
        <v>5</v>
      </c>
      <c r="C95" s="26">
        <v>3600000</v>
      </c>
      <c r="D95" s="26">
        <v>85</v>
      </c>
      <c r="E95" s="26">
        <f>C95*(D95/100)</f>
        <v>3060000</v>
      </c>
      <c r="F95" s="26">
        <f>E95-(E95*0.035)</f>
        <v>2952900</v>
      </c>
      <c r="G95" s="26">
        <f>F95-(F95*0.021)</f>
        <v>2890889.1</v>
      </c>
      <c r="H95" s="54">
        <f>G95</f>
        <v>2890889.1</v>
      </c>
    </row>
    <row r="96" spans="2:8">
      <c r="B96" s="53" t="s">
        <v>6</v>
      </c>
      <c r="C96" s="26">
        <v>3600000</v>
      </c>
      <c r="D96" s="26">
        <v>87</v>
      </c>
      <c r="E96" s="26">
        <f t="shared" ref="E96:E98" si="20">C96*(D96/100)</f>
        <v>3132000</v>
      </c>
      <c r="F96" s="26">
        <f t="shared" ref="F96:F98" si="21">E96-(E96*0.035)</f>
        <v>3022380</v>
      </c>
      <c r="G96" s="26">
        <f t="shared" ref="G96:G98" si="22">F96-(F96*0.021)</f>
        <v>2958910.02</v>
      </c>
      <c r="H96" s="54">
        <f t="shared" ref="H96:H98" si="23">G96</f>
        <v>2958910.02</v>
      </c>
    </row>
    <row r="97" spans="2:8">
      <c r="B97" s="53" t="s">
        <v>7</v>
      </c>
      <c r="C97" s="26">
        <v>3600000</v>
      </c>
      <c r="D97" s="26">
        <v>83</v>
      </c>
      <c r="E97" s="26">
        <f t="shared" si="20"/>
        <v>2988000</v>
      </c>
      <c r="F97" s="26">
        <f t="shared" si="21"/>
        <v>2883420</v>
      </c>
      <c r="G97" s="26">
        <f t="shared" si="22"/>
        <v>2822868.18</v>
      </c>
      <c r="H97" s="54">
        <f t="shared" si="23"/>
        <v>2822868.18</v>
      </c>
    </row>
    <row r="98" spans="2:8">
      <c r="B98" s="53" t="s">
        <v>8</v>
      </c>
      <c r="C98" s="26">
        <v>3600000</v>
      </c>
      <c r="D98" s="26">
        <v>89</v>
      </c>
      <c r="E98" s="26">
        <f t="shared" si="20"/>
        <v>3204000</v>
      </c>
      <c r="F98" s="26">
        <f t="shared" si="21"/>
        <v>3091860</v>
      </c>
      <c r="G98" s="26">
        <f t="shared" si="22"/>
        <v>3026930.94</v>
      </c>
      <c r="H98" s="54">
        <f t="shared" si="23"/>
        <v>3026930.94</v>
      </c>
    </row>
    <row r="99" spans="2:8">
      <c r="H99" s="56"/>
    </row>
    <row r="100" spans="2:8" ht="13.5" thickBot="1">
      <c r="H100" s="56"/>
    </row>
    <row r="101" spans="2:8" ht="13.5" thickBot="1">
      <c r="B101" s="206" t="s">
        <v>24</v>
      </c>
      <c r="C101" s="207"/>
      <c r="H101" s="56"/>
    </row>
    <row r="102" spans="2:8">
      <c r="B102" s="51" t="s">
        <v>26</v>
      </c>
      <c r="C102" s="51" t="s">
        <v>27</v>
      </c>
      <c r="D102" s="14" t="s">
        <v>28</v>
      </c>
      <c r="E102" s="14" t="s">
        <v>29</v>
      </c>
      <c r="F102" s="14" t="s">
        <v>30</v>
      </c>
      <c r="G102" s="14" t="s">
        <v>31</v>
      </c>
      <c r="H102" s="52" t="s">
        <v>32</v>
      </c>
    </row>
    <row r="103" spans="2:8">
      <c r="B103" s="53" t="s">
        <v>5</v>
      </c>
      <c r="C103" s="26">
        <v>3250000</v>
      </c>
      <c r="D103" s="26">
        <v>85</v>
      </c>
      <c r="E103" s="26">
        <f>C103*(D103/100)</f>
        <v>2762500</v>
      </c>
      <c r="F103" s="26">
        <f>E103-(E103*0.035)</f>
        <v>2665812.5</v>
      </c>
      <c r="G103" s="26">
        <f>F103-(F103*0.021)</f>
        <v>2609830.4375</v>
      </c>
      <c r="H103" s="54">
        <f>G103</f>
        <v>2609830.4375</v>
      </c>
    </row>
    <row r="104" spans="2:8">
      <c r="B104" s="53" t="s">
        <v>6</v>
      </c>
      <c r="C104" s="26">
        <v>3250000</v>
      </c>
      <c r="D104" s="26">
        <v>87</v>
      </c>
      <c r="E104" s="26">
        <f t="shared" ref="E104:E106" si="24">C104*(D104/100)</f>
        <v>2827500</v>
      </c>
      <c r="F104" s="26">
        <f t="shared" ref="F104:F106" si="25">E104-(E104*0.035)</f>
        <v>2728537.5</v>
      </c>
      <c r="G104" s="26">
        <f t="shared" ref="G104:G106" si="26">F104-(F104*0.021)</f>
        <v>2671238.2124999999</v>
      </c>
      <c r="H104" s="54">
        <f t="shared" ref="H104:H106" si="27">G104</f>
        <v>2671238.2124999999</v>
      </c>
    </row>
    <row r="105" spans="2:8">
      <c r="B105" s="53" t="s">
        <v>7</v>
      </c>
      <c r="C105" s="26">
        <v>3250000</v>
      </c>
      <c r="D105" s="26">
        <v>83</v>
      </c>
      <c r="E105" s="26">
        <f t="shared" si="24"/>
        <v>2697500</v>
      </c>
      <c r="F105" s="26">
        <f t="shared" si="25"/>
        <v>2603087.5</v>
      </c>
      <c r="G105" s="26">
        <f t="shared" si="26"/>
        <v>2548422.6625000001</v>
      </c>
      <c r="H105" s="54">
        <f t="shared" si="27"/>
        <v>2548422.6625000001</v>
      </c>
    </row>
    <row r="106" spans="2:8">
      <c r="B106" s="53" t="s">
        <v>8</v>
      </c>
      <c r="C106" s="26">
        <v>3250000</v>
      </c>
      <c r="D106" s="26">
        <v>89</v>
      </c>
      <c r="E106" s="26">
        <f t="shared" si="24"/>
        <v>2892500</v>
      </c>
      <c r="F106" s="26">
        <f t="shared" si="25"/>
        <v>2791262.5</v>
      </c>
      <c r="G106" s="26">
        <f t="shared" si="26"/>
        <v>2732645.9874999998</v>
      </c>
      <c r="H106" s="54">
        <f t="shared" si="27"/>
        <v>2732645.9874999998</v>
      </c>
    </row>
    <row r="107" spans="2:8">
      <c r="H107" s="56"/>
    </row>
    <row r="108" spans="2:8" ht="13.5" thickBot="1">
      <c r="H108" s="56"/>
    </row>
    <row r="109" spans="2:8" ht="13.5" thickBot="1">
      <c r="B109" s="206" t="s">
        <v>25</v>
      </c>
      <c r="C109" s="207"/>
      <c r="H109" s="56"/>
    </row>
    <row r="110" spans="2:8">
      <c r="B110" s="51" t="s">
        <v>26</v>
      </c>
      <c r="C110" s="51" t="s">
        <v>27</v>
      </c>
      <c r="D110" s="14" t="s">
        <v>28</v>
      </c>
      <c r="E110" s="14" t="s">
        <v>29</v>
      </c>
      <c r="F110" s="14" t="s">
        <v>30</v>
      </c>
      <c r="G110" s="14" t="s">
        <v>31</v>
      </c>
      <c r="H110" s="52" t="s">
        <v>32</v>
      </c>
    </row>
    <row r="111" spans="2:8">
      <c r="B111" s="53" t="s">
        <v>5</v>
      </c>
      <c r="C111" s="26">
        <v>3450000</v>
      </c>
      <c r="D111" s="26">
        <v>85</v>
      </c>
      <c r="E111" s="26">
        <f>C111*(D111/100)</f>
        <v>2932500</v>
      </c>
      <c r="F111" s="26">
        <f>E111-(E111*0.035)</f>
        <v>2829862.5</v>
      </c>
      <c r="G111" s="26">
        <f>F111-(F111*0.021)</f>
        <v>2770435.3875000002</v>
      </c>
      <c r="H111" s="54">
        <f>G111</f>
        <v>2770435.3875000002</v>
      </c>
    </row>
    <row r="112" spans="2:8">
      <c r="B112" s="53" t="s">
        <v>6</v>
      </c>
      <c r="C112" s="26">
        <v>3450000</v>
      </c>
      <c r="D112" s="26">
        <v>87</v>
      </c>
      <c r="E112" s="26">
        <f t="shared" ref="E112:E114" si="28">C112*(D112/100)</f>
        <v>3001500</v>
      </c>
      <c r="F112" s="26">
        <f t="shared" ref="F112:F114" si="29">E112-(E112*0.035)</f>
        <v>2896447.5</v>
      </c>
      <c r="G112" s="26">
        <f t="shared" ref="G112:G114" si="30">F112-(F112*0.021)</f>
        <v>2835622.1025</v>
      </c>
      <c r="H112" s="54">
        <f t="shared" ref="H112:H114" si="31">G112</f>
        <v>2835622.1025</v>
      </c>
    </row>
    <row r="113" spans="2:18">
      <c r="B113" s="53" t="s">
        <v>7</v>
      </c>
      <c r="C113" s="26">
        <v>3450000</v>
      </c>
      <c r="D113" s="26">
        <v>83</v>
      </c>
      <c r="E113" s="26">
        <f t="shared" si="28"/>
        <v>2863500</v>
      </c>
      <c r="F113" s="26">
        <f t="shared" si="29"/>
        <v>2763277.5</v>
      </c>
      <c r="G113" s="26">
        <f t="shared" si="30"/>
        <v>2705248.6724999999</v>
      </c>
      <c r="H113" s="54">
        <f t="shared" si="31"/>
        <v>2705248.6724999999</v>
      </c>
    </row>
    <row r="114" spans="2:18">
      <c r="B114" s="53" t="s">
        <v>8</v>
      </c>
      <c r="C114" s="26">
        <v>3450000</v>
      </c>
      <c r="D114" s="26">
        <v>89</v>
      </c>
      <c r="E114" s="26">
        <f t="shared" si="28"/>
        <v>3070500</v>
      </c>
      <c r="F114" s="26">
        <f t="shared" si="29"/>
        <v>2963032.5</v>
      </c>
      <c r="G114" s="26">
        <f t="shared" si="30"/>
        <v>2900808.8174999999</v>
      </c>
      <c r="H114" s="54">
        <f t="shared" si="31"/>
        <v>2900808.8174999999</v>
      </c>
    </row>
    <row r="116" spans="2:18" ht="13.5" thickBot="1"/>
    <row r="117" spans="2:18" ht="13.5" thickBot="1">
      <c r="B117" s="204" t="s">
        <v>5</v>
      </c>
      <c r="C117" s="205"/>
      <c r="D117" s="203" t="s">
        <v>9</v>
      </c>
      <c r="E117" s="203"/>
      <c r="F117" s="203"/>
      <c r="G117" s="203" t="s">
        <v>10</v>
      </c>
      <c r="H117" s="203"/>
      <c r="I117" s="203"/>
      <c r="J117" s="199" t="s">
        <v>11</v>
      </c>
      <c r="K117" s="200"/>
      <c r="L117" s="201"/>
      <c r="M117" s="199" t="s">
        <v>12</v>
      </c>
      <c r="N117" s="200"/>
      <c r="O117" s="201"/>
      <c r="P117" s="199" t="s">
        <v>13</v>
      </c>
      <c r="Q117" s="200"/>
      <c r="R117" s="201"/>
    </row>
    <row r="118" spans="2:18" ht="13.5" thickBot="1">
      <c r="B118" s="60" t="s">
        <v>26</v>
      </c>
      <c r="C118" s="61"/>
      <c r="D118" s="62" t="s">
        <v>35</v>
      </c>
      <c r="E118" s="63" t="s">
        <v>33</v>
      </c>
      <c r="F118" s="64" t="s">
        <v>34</v>
      </c>
      <c r="G118" s="63" t="s">
        <v>35</v>
      </c>
      <c r="H118" s="63" t="s">
        <v>33</v>
      </c>
      <c r="I118" s="64" t="s">
        <v>34</v>
      </c>
      <c r="J118" s="63" t="s">
        <v>35</v>
      </c>
      <c r="K118" s="63" t="s">
        <v>33</v>
      </c>
      <c r="L118" s="64" t="s">
        <v>34</v>
      </c>
      <c r="M118" s="63" t="s">
        <v>35</v>
      </c>
      <c r="N118" s="63" t="s">
        <v>33</v>
      </c>
      <c r="O118" s="64" t="s">
        <v>34</v>
      </c>
      <c r="P118" s="63" t="s">
        <v>35</v>
      </c>
      <c r="Q118" s="63" t="s">
        <v>33</v>
      </c>
      <c r="R118" s="64" t="s">
        <v>34</v>
      </c>
    </row>
    <row r="119" spans="2:18">
      <c r="B119" s="65" t="s">
        <v>21</v>
      </c>
      <c r="C119" s="66"/>
      <c r="D119" s="19">
        <v>2</v>
      </c>
      <c r="E119" s="14">
        <v>1</v>
      </c>
      <c r="F119" s="26">
        <f>$H$81*D119*E119</f>
        <v>6102988.0999999996</v>
      </c>
      <c r="G119" s="14">
        <v>2</v>
      </c>
      <c r="H119" s="14">
        <v>1</v>
      </c>
      <c r="I119" s="26">
        <f>$H$81*G119*H119</f>
        <v>6102988.0999999996</v>
      </c>
      <c r="J119" s="14">
        <v>2</v>
      </c>
      <c r="K119" s="14">
        <v>1</v>
      </c>
      <c r="L119" s="26">
        <f>$H$81*J119*K119</f>
        <v>6102988.0999999996</v>
      </c>
      <c r="M119" s="14">
        <v>2</v>
      </c>
      <c r="N119" s="14">
        <v>1</v>
      </c>
      <c r="O119" s="26">
        <f>$H$81*M119*N119</f>
        <v>6102988.0999999996</v>
      </c>
      <c r="P119" s="14">
        <v>2</v>
      </c>
      <c r="Q119" s="14">
        <v>1</v>
      </c>
      <c r="R119" s="26">
        <f>$H$81*P119*Q119</f>
        <v>6102988.0999999996</v>
      </c>
    </row>
    <row r="120" spans="2:18">
      <c r="B120" s="67" t="s">
        <v>22</v>
      </c>
      <c r="C120" s="68"/>
      <c r="D120" s="19">
        <v>2</v>
      </c>
      <c r="E120" s="14">
        <v>1</v>
      </c>
      <c r="F120" s="26">
        <f>$H$88*D120*E120</f>
        <v>6343895.5250000004</v>
      </c>
      <c r="G120" s="14">
        <v>2</v>
      </c>
      <c r="H120" s="14">
        <v>1</v>
      </c>
      <c r="I120" s="26">
        <f>$H$88*G120*H120</f>
        <v>6343895.5250000004</v>
      </c>
      <c r="J120" s="14">
        <v>2</v>
      </c>
      <c r="K120" s="14">
        <v>1</v>
      </c>
      <c r="L120" s="26">
        <f>$H$88*J120*K120</f>
        <v>6343895.5250000004</v>
      </c>
      <c r="M120" s="14">
        <v>2</v>
      </c>
      <c r="N120" s="14">
        <v>1</v>
      </c>
      <c r="O120" s="26">
        <f>$H$88*M120*N120</f>
        <v>6343895.5250000004</v>
      </c>
      <c r="P120" s="14">
        <v>2</v>
      </c>
      <c r="Q120" s="14">
        <v>1</v>
      </c>
      <c r="R120" s="26">
        <f>$H$88*P120*Q120</f>
        <v>6343895.5250000004</v>
      </c>
    </row>
    <row r="121" spans="2:18">
      <c r="B121" s="67" t="s">
        <v>23</v>
      </c>
      <c r="C121" s="68"/>
      <c r="D121" s="19">
        <v>2</v>
      </c>
      <c r="E121" s="14">
        <v>1</v>
      </c>
      <c r="F121" s="26">
        <f>$H$95*D121*E121</f>
        <v>5781778.2000000002</v>
      </c>
      <c r="G121" s="14">
        <v>2</v>
      </c>
      <c r="H121" s="14">
        <v>1</v>
      </c>
      <c r="I121" s="26">
        <f>$H$95*G121*H121</f>
        <v>5781778.2000000002</v>
      </c>
      <c r="J121" s="14">
        <v>2</v>
      </c>
      <c r="K121" s="14">
        <v>1</v>
      </c>
      <c r="L121" s="26">
        <f>$H$95*J121*K121</f>
        <v>5781778.2000000002</v>
      </c>
      <c r="M121" s="14">
        <v>2</v>
      </c>
      <c r="N121" s="14">
        <v>1</v>
      </c>
      <c r="O121" s="26">
        <f>$H$95*M121*N121</f>
        <v>5781778.2000000002</v>
      </c>
      <c r="P121" s="14">
        <v>2</v>
      </c>
      <c r="Q121" s="14">
        <v>1</v>
      </c>
      <c r="R121" s="26">
        <f>$H$95*P121*Q121</f>
        <v>5781778.2000000002</v>
      </c>
    </row>
    <row r="122" spans="2:18">
      <c r="B122" s="67" t="s">
        <v>24</v>
      </c>
      <c r="C122" s="68"/>
      <c r="D122" s="19">
        <v>2</v>
      </c>
      <c r="E122" s="14">
        <v>1</v>
      </c>
      <c r="F122" s="26">
        <f>$H$103*D122*E122</f>
        <v>5219660.875</v>
      </c>
      <c r="G122" s="14">
        <v>2</v>
      </c>
      <c r="H122" s="14">
        <v>1</v>
      </c>
      <c r="I122" s="26">
        <f>$H$103*G122*H122</f>
        <v>5219660.875</v>
      </c>
      <c r="J122" s="14">
        <v>2</v>
      </c>
      <c r="K122" s="14">
        <v>1</v>
      </c>
      <c r="L122" s="26">
        <f>$H$103*J122*K122</f>
        <v>5219660.875</v>
      </c>
      <c r="M122" s="14">
        <v>2</v>
      </c>
      <c r="N122" s="14">
        <v>1</v>
      </c>
      <c r="O122" s="26">
        <f>$H$103*M122*N122</f>
        <v>5219660.875</v>
      </c>
      <c r="P122" s="14">
        <v>2</v>
      </c>
      <c r="Q122" s="14">
        <v>1</v>
      </c>
      <c r="R122" s="26">
        <f>$H$103*P122*Q122</f>
        <v>5219660.875</v>
      </c>
    </row>
    <row r="123" spans="2:18" ht="13.5" thickBot="1">
      <c r="B123" s="67" t="s">
        <v>25</v>
      </c>
      <c r="C123" s="68"/>
      <c r="D123" s="19">
        <v>2</v>
      </c>
      <c r="E123" s="69">
        <v>1</v>
      </c>
      <c r="F123" s="70">
        <f>$H$111*D123*E123</f>
        <v>5540870.7750000004</v>
      </c>
      <c r="G123" s="69">
        <v>2</v>
      </c>
      <c r="H123" s="69">
        <v>1</v>
      </c>
      <c r="I123" s="70">
        <f>$H$111*G123*H123</f>
        <v>5540870.7750000004</v>
      </c>
      <c r="J123" s="69">
        <v>2</v>
      </c>
      <c r="K123" s="69">
        <v>1</v>
      </c>
      <c r="L123" s="70">
        <f>$H$111*J123*K123</f>
        <v>5540870.7750000004</v>
      </c>
      <c r="M123" s="69">
        <v>2</v>
      </c>
      <c r="N123" s="69">
        <v>1</v>
      </c>
      <c r="O123" s="70">
        <f>$H$111*M123*N123</f>
        <v>5540870.7750000004</v>
      </c>
      <c r="P123" s="69">
        <v>2</v>
      </c>
      <c r="Q123" s="69">
        <v>1</v>
      </c>
      <c r="R123" s="70">
        <f>$H$111*P123*Q123</f>
        <v>5540870.7750000004</v>
      </c>
    </row>
    <row r="124" spans="2:18" ht="13.5" thickBot="1">
      <c r="B124" s="60" t="s">
        <v>69</v>
      </c>
      <c r="C124" s="71"/>
      <c r="D124" s="71"/>
      <c r="E124" s="71"/>
      <c r="F124" s="72">
        <f>MIN(F119:F123)</f>
        <v>5219660.875</v>
      </c>
      <c r="G124" s="72"/>
      <c r="H124" s="72"/>
      <c r="I124" s="72">
        <f>MIN(I119:I123)</f>
        <v>5219660.875</v>
      </c>
      <c r="J124" s="72"/>
      <c r="K124" s="72"/>
      <c r="L124" s="72">
        <f>MIN(L119:L123)</f>
        <v>5219660.875</v>
      </c>
      <c r="M124" s="72"/>
      <c r="N124" s="72"/>
      <c r="O124" s="72">
        <f>MIN(O119:O123)</f>
        <v>5219660.875</v>
      </c>
      <c r="P124" s="72"/>
      <c r="Q124" s="72"/>
      <c r="R124" s="73">
        <f>MIN(R119:R123)</f>
        <v>5219660.875</v>
      </c>
    </row>
    <row r="125" spans="2:18" ht="13.5" thickBot="1"/>
    <row r="126" spans="2:18" ht="13.5" thickBot="1">
      <c r="B126" s="204" t="s">
        <v>6</v>
      </c>
      <c r="C126" s="205"/>
      <c r="D126" s="203" t="s">
        <v>9</v>
      </c>
      <c r="E126" s="203"/>
      <c r="F126" s="203"/>
      <c r="G126" s="203" t="s">
        <v>10</v>
      </c>
      <c r="H126" s="203"/>
      <c r="I126" s="203"/>
      <c r="J126" s="199" t="s">
        <v>11</v>
      </c>
      <c r="K126" s="200"/>
      <c r="L126" s="201"/>
      <c r="M126" s="199" t="s">
        <v>12</v>
      </c>
      <c r="N126" s="200"/>
      <c r="O126" s="201"/>
      <c r="P126" s="199" t="s">
        <v>13</v>
      </c>
      <c r="Q126" s="200"/>
      <c r="R126" s="201"/>
    </row>
    <row r="127" spans="2:18" ht="13.5" thickBot="1">
      <c r="B127" s="60" t="s">
        <v>26</v>
      </c>
      <c r="C127" s="61"/>
      <c r="D127" s="62" t="s">
        <v>35</v>
      </c>
      <c r="E127" s="63" t="s">
        <v>33</v>
      </c>
      <c r="F127" s="64" t="s">
        <v>34</v>
      </c>
      <c r="G127" s="63" t="s">
        <v>35</v>
      </c>
      <c r="H127" s="63" t="s">
        <v>33</v>
      </c>
      <c r="I127" s="64" t="s">
        <v>34</v>
      </c>
      <c r="J127" s="63" t="s">
        <v>35</v>
      </c>
      <c r="K127" s="63" t="s">
        <v>33</v>
      </c>
      <c r="L127" s="64" t="s">
        <v>34</v>
      </c>
      <c r="M127" s="63" t="s">
        <v>35</v>
      </c>
      <c r="N127" s="63" t="s">
        <v>33</v>
      </c>
      <c r="O127" s="64" t="s">
        <v>34</v>
      </c>
      <c r="P127" s="63" t="s">
        <v>35</v>
      </c>
      <c r="Q127" s="63" t="s">
        <v>33</v>
      </c>
      <c r="R127" s="64" t="s">
        <v>34</v>
      </c>
    </row>
    <row r="128" spans="2:18">
      <c r="B128" s="65" t="s">
        <v>21</v>
      </c>
      <c r="C128" s="66"/>
      <c r="D128" s="19">
        <v>2</v>
      </c>
      <c r="E128" s="14">
        <v>1</v>
      </c>
      <c r="F128" s="26">
        <f>$H$82*D128*E128</f>
        <v>6246587.8200000003</v>
      </c>
      <c r="G128" s="19">
        <v>2</v>
      </c>
      <c r="H128" s="14">
        <v>1</v>
      </c>
      <c r="I128" s="26">
        <f>$H$82*G128*H128</f>
        <v>6246587.8200000003</v>
      </c>
      <c r="J128" s="19">
        <v>2</v>
      </c>
      <c r="K128" s="14">
        <v>1</v>
      </c>
      <c r="L128" s="26">
        <f>$H$82*J128*K128</f>
        <v>6246587.8200000003</v>
      </c>
      <c r="M128" s="19">
        <v>2</v>
      </c>
      <c r="N128" s="14">
        <v>1</v>
      </c>
      <c r="O128" s="26">
        <f>$H$82*M128*N128</f>
        <v>6246587.8200000003</v>
      </c>
      <c r="P128" s="19">
        <v>2</v>
      </c>
      <c r="Q128" s="14">
        <v>1</v>
      </c>
      <c r="R128" s="26">
        <f>$H$82*P128*Q128</f>
        <v>6246587.8200000003</v>
      </c>
    </row>
    <row r="129" spans="2:18">
      <c r="B129" s="67" t="s">
        <v>22</v>
      </c>
      <c r="C129" s="68"/>
      <c r="D129" s="19">
        <v>2</v>
      </c>
      <c r="E129" s="14">
        <v>1</v>
      </c>
      <c r="F129" s="26">
        <f>$H$89*D129*E129</f>
        <v>6493163.6550000003</v>
      </c>
      <c r="G129" s="19">
        <v>2</v>
      </c>
      <c r="H129" s="14">
        <v>1</v>
      </c>
      <c r="I129" s="26">
        <f>$H$89*G129*H129</f>
        <v>6493163.6550000003</v>
      </c>
      <c r="J129" s="19">
        <v>2</v>
      </c>
      <c r="K129" s="14">
        <v>1</v>
      </c>
      <c r="L129" s="26">
        <f>$H$89*J129*K129</f>
        <v>6493163.6550000003</v>
      </c>
      <c r="M129" s="19">
        <v>2</v>
      </c>
      <c r="N129" s="14">
        <v>1</v>
      </c>
      <c r="O129" s="26">
        <f>$H$89*M129*N129</f>
        <v>6493163.6550000003</v>
      </c>
      <c r="P129" s="19">
        <v>2</v>
      </c>
      <c r="Q129" s="14">
        <v>1</v>
      </c>
      <c r="R129" s="26">
        <f>$H$89*P129*Q129</f>
        <v>6493163.6550000003</v>
      </c>
    </row>
    <row r="130" spans="2:18">
      <c r="B130" s="67" t="s">
        <v>23</v>
      </c>
      <c r="C130" s="68"/>
      <c r="D130" s="19">
        <v>2</v>
      </c>
      <c r="E130" s="14">
        <v>1</v>
      </c>
      <c r="F130" s="26">
        <f>$H$96*D130*E130</f>
        <v>5917820.04</v>
      </c>
      <c r="G130" s="19">
        <v>2</v>
      </c>
      <c r="H130" s="14">
        <v>1</v>
      </c>
      <c r="I130" s="26">
        <f>$H$96*G130*H130</f>
        <v>5917820.04</v>
      </c>
      <c r="J130" s="19">
        <v>2</v>
      </c>
      <c r="K130" s="14">
        <v>1</v>
      </c>
      <c r="L130" s="26">
        <f>$H$96*J130*K130</f>
        <v>5917820.04</v>
      </c>
      <c r="M130" s="19">
        <v>2</v>
      </c>
      <c r="N130" s="14">
        <v>1</v>
      </c>
      <c r="O130" s="26">
        <f>$H$96*M130*N130</f>
        <v>5917820.04</v>
      </c>
      <c r="P130" s="19">
        <v>2</v>
      </c>
      <c r="Q130" s="14">
        <v>1</v>
      </c>
      <c r="R130" s="26">
        <f>$H$96*P130*Q130</f>
        <v>5917820.04</v>
      </c>
    </row>
    <row r="131" spans="2:18">
      <c r="B131" s="67" t="s">
        <v>24</v>
      </c>
      <c r="C131" s="68"/>
      <c r="D131" s="19">
        <v>2</v>
      </c>
      <c r="E131" s="14">
        <v>1</v>
      </c>
      <c r="F131" s="26">
        <f>$H$104*D131*E131</f>
        <v>5342476.4249999998</v>
      </c>
      <c r="G131" s="19">
        <v>2</v>
      </c>
      <c r="H131" s="14">
        <v>1</v>
      </c>
      <c r="I131" s="26">
        <f>$H$104*G131*H131</f>
        <v>5342476.4249999998</v>
      </c>
      <c r="J131" s="19">
        <v>2</v>
      </c>
      <c r="K131" s="14">
        <v>1</v>
      </c>
      <c r="L131" s="26">
        <f>$H$104*J131*K131</f>
        <v>5342476.4249999998</v>
      </c>
      <c r="M131" s="19">
        <v>2</v>
      </c>
      <c r="N131" s="14">
        <v>1</v>
      </c>
      <c r="O131" s="26">
        <f>$H$104*M131*N131</f>
        <v>5342476.4249999998</v>
      </c>
      <c r="P131" s="19">
        <v>2</v>
      </c>
      <c r="Q131" s="14">
        <v>1</v>
      </c>
      <c r="R131" s="26">
        <f>$H$104*P131*Q131</f>
        <v>5342476.4249999998</v>
      </c>
    </row>
    <row r="132" spans="2:18" ht="13.5" thickBot="1">
      <c r="B132" s="67" t="s">
        <v>25</v>
      </c>
      <c r="C132" s="68"/>
      <c r="D132" s="16">
        <v>2</v>
      </c>
      <c r="E132" s="69">
        <v>1</v>
      </c>
      <c r="F132" s="70">
        <f>$H$112*D132*E132</f>
        <v>5671244.2050000001</v>
      </c>
      <c r="G132" s="16">
        <v>2</v>
      </c>
      <c r="H132" s="69">
        <v>1</v>
      </c>
      <c r="I132" s="70">
        <f>$H$112*G132*H132</f>
        <v>5671244.2050000001</v>
      </c>
      <c r="J132" s="16">
        <v>2</v>
      </c>
      <c r="K132" s="69">
        <v>1</v>
      </c>
      <c r="L132" s="70">
        <f>$H$112*J132*K132</f>
        <v>5671244.2050000001</v>
      </c>
      <c r="M132" s="16">
        <v>2</v>
      </c>
      <c r="N132" s="69">
        <v>1</v>
      </c>
      <c r="O132" s="70">
        <f>$H$112*M132*N132</f>
        <v>5671244.2050000001</v>
      </c>
      <c r="P132" s="16">
        <v>2</v>
      </c>
      <c r="Q132" s="69">
        <v>1</v>
      </c>
      <c r="R132" s="70">
        <f>$H$112*P132*Q132</f>
        <v>5671244.2050000001</v>
      </c>
    </row>
    <row r="133" spans="2:18" ht="13.5" thickBot="1">
      <c r="B133" s="60" t="s">
        <v>69</v>
      </c>
      <c r="C133" s="71"/>
      <c r="D133" s="71"/>
      <c r="E133" s="71"/>
      <c r="F133" s="72">
        <f>MIN(F128:F132)</f>
        <v>5342476.4249999998</v>
      </c>
      <c r="G133" s="72"/>
      <c r="H133" s="72"/>
      <c r="I133" s="72">
        <f>MIN(I128:I132)</f>
        <v>5342476.4249999998</v>
      </c>
      <c r="J133" s="72"/>
      <c r="K133" s="72"/>
      <c r="L133" s="72">
        <f>MIN(L128:L132)</f>
        <v>5342476.4249999998</v>
      </c>
      <c r="M133" s="72"/>
      <c r="N133" s="72"/>
      <c r="O133" s="72">
        <f>MIN(O128:O132)</f>
        <v>5342476.4249999998</v>
      </c>
      <c r="P133" s="72"/>
      <c r="Q133" s="72"/>
      <c r="R133" s="73">
        <f>MIN(R128:R132)</f>
        <v>5342476.4249999998</v>
      </c>
    </row>
    <row r="134" spans="2:18" ht="13.5" thickBot="1"/>
    <row r="135" spans="2:18" ht="13.5" thickBot="1">
      <c r="B135" s="204" t="s">
        <v>7</v>
      </c>
      <c r="C135" s="205"/>
      <c r="D135" s="203" t="s">
        <v>9</v>
      </c>
      <c r="E135" s="203"/>
      <c r="F135" s="203"/>
      <c r="G135" s="203" t="s">
        <v>10</v>
      </c>
      <c r="H135" s="203"/>
      <c r="I135" s="203"/>
      <c r="J135" s="199" t="s">
        <v>11</v>
      </c>
      <c r="K135" s="200"/>
      <c r="L135" s="201"/>
      <c r="M135" s="199" t="s">
        <v>12</v>
      </c>
      <c r="N135" s="200"/>
      <c r="O135" s="201"/>
      <c r="P135" s="199" t="s">
        <v>13</v>
      </c>
      <c r="Q135" s="200"/>
      <c r="R135" s="201"/>
    </row>
    <row r="136" spans="2:18" ht="13.5" thickBot="1">
      <c r="B136" s="60" t="s">
        <v>26</v>
      </c>
      <c r="C136" s="61"/>
      <c r="D136" s="62" t="s">
        <v>35</v>
      </c>
      <c r="E136" s="63" t="s">
        <v>33</v>
      </c>
      <c r="F136" s="64" t="s">
        <v>34</v>
      </c>
      <c r="G136" s="63" t="s">
        <v>35</v>
      </c>
      <c r="H136" s="63" t="s">
        <v>33</v>
      </c>
      <c r="I136" s="64" t="s">
        <v>34</v>
      </c>
      <c r="J136" s="63" t="s">
        <v>35</v>
      </c>
      <c r="K136" s="63" t="s">
        <v>33</v>
      </c>
      <c r="L136" s="64" t="s">
        <v>34</v>
      </c>
      <c r="M136" s="63" t="s">
        <v>35</v>
      </c>
      <c r="N136" s="63" t="s">
        <v>33</v>
      </c>
      <c r="O136" s="64" t="s">
        <v>34</v>
      </c>
      <c r="P136" s="63" t="s">
        <v>35</v>
      </c>
      <c r="Q136" s="63" t="s">
        <v>33</v>
      </c>
      <c r="R136" s="64" t="s">
        <v>34</v>
      </c>
    </row>
    <row r="137" spans="2:18">
      <c r="B137" s="65" t="s">
        <v>21</v>
      </c>
      <c r="C137" s="66"/>
      <c r="D137" s="19">
        <v>2</v>
      </c>
      <c r="E137" s="14">
        <v>2</v>
      </c>
      <c r="F137" s="26">
        <f>$H$83*D137*E137</f>
        <v>11918776.76</v>
      </c>
      <c r="G137" s="19">
        <v>2</v>
      </c>
      <c r="H137" s="14">
        <f>E137+0</f>
        <v>2</v>
      </c>
      <c r="I137" s="26">
        <f>$H$83*G137*H137</f>
        <v>11918776.76</v>
      </c>
      <c r="J137" s="19">
        <v>2</v>
      </c>
      <c r="K137" s="14">
        <v>2</v>
      </c>
      <c r="L137" s="26">
        <f>$H$83*J137*K137</f>
        <v>11918776.76</v>
      </c>
      <c r="M137" s="19">
        <v>2</v>
      </c>
      <c r="N137" s="14">
        <v>2</v>
      </c>
      <c r="O137" s="26">
        <f>$H$83*M137*N137</f>
        <v>11918776.76</v>
      </c>
      <c r="P137" s="19">
        <v>2</v>
      </c>
      <c r="Q137" s="14">
        <v>2</v>
      </c>
      <c r="R137" s="26">
        <f>$H$83*P137*Q137</f>
        <v>11918776.76</v>
      </c>
    </row>
    <row r="138" spans="2:18">
      <c r="B138" s="67" t="s">
        <v>22</v>
      </c>
      <c r="C138" s="68"/>
      <c r="D138" s="19">
        <v>2</v>
      </c>
      <c r="E138" s="14">
        <v>2</v>
      </c>
      <c r="F138" s="26">
        <f>$H$90*D138*E138</f>
        <v>12389254.789999999</v>
      </c>
      <c r="G138" s="19">
        <v>2</v>
      </c>
      <c r="H138" s="14">
        <f t="shared" ref="H138:H140" si="32">E138+0</f>
        <v>2</v>
      </c>
      <c r="I138" s="26">
        <f>$H$90*G138*H138</f>
        <v>12389254.789999999</v>
      </c>
      <c r="J138" s="19">
        <v>2</v>
      </c>
      <c r="K138" s="14">
        <v>2</v>
      </c>
      <c r="L138" s="26">
        <f>$H$90*J138*K138</f>
        <v>12389254.789999999</v>
      </c>
      <c r="M138" s="19">
        <v>2</v>
      </c>
      <c r="N138" s="14">
        <v>2</v>
      </c>
      <c r="O138" s="26">
        <f>$H$90*M138*N138</f>
        <v>12389254.789999999</v>
      </c>
      <c r="P138" s="19">
        <v>2</v>
      </c>
      <c r="Q138" s="14">
        <v>2</v>
      </c>
      <c r="R138" s="26">
        <f>$H$90*P138*Q138</f>
        <v>12389254.789999999</v>
      </c>
    </row>
    <row r="139" spans="2:18">
      <c r="B139" s="67" t="s">
        <v>23</v>
      </c>
      <c r="C139" s="68"/>
      <c r="D139" s="19">
        <v>2</v>
      </c>
      <c r="E139" s="14">
        <v>2</v>
      </c>
      <c r="F139" s="26">
        <f>$H$97*D139*E139</f>
        <v>11291472.720000001</v>
      </c>
      <c r="G139" s="19">
        <v>2</v>
      </c>
      <c r="H139" s="14">
        <f t="shared" si="32"/>
        <v>2</v>
      </c>
      <c r="I139" s="26">
        <f>$H$97*G139*H139</f>
        <v>11291472.720000001</v>
      </c>
      <c r="J139" s="19">
        <v>2</v>
      </c>
      <c r="K139" s="14">
        <v>2</v>
      </c>
      <c r="L139" s="26">
        <f>$H$97*J139*K139</f>
        <v>11291472.720000001</v>
      </c>
      <c r="M139" s="19">
        <v>2</v>
      </c>
      <c r="N139" s="14">
        <v>2</v>
      </c>
      <c r="O139" s="26">
        <f>$H$97*M139*N139</f>
        <v>11291472.720000001</v>
      </c>
      <c r="P139" s="19">
        <v>2</v>
      </c>
      <c r="Q139" s="14">
        <v>2</v>
      </c>
      <c r="R139" s="26">
        <f>$H$97*P139*Q139</f>
        <v>11291472.720000001</v>
      </c>
    </row>
    <row r="140" spans="2:18">
      <c r="B140" s="67" t="s">
        <v>24</v>
      </c>
      <c r="C140" s="68"/>
      <c r="D140" s="19">
        <v>2</v>
      </c>
      <c r="E140" s="14">
        <v>2</v>
      </c>
      <c r="F140" s="26">
        <f>$H$105*D140*E140</f>
        <v>10193690.65</v>
      </c>
      <c r="G140" s="19">
        <v>2</v>
      </c>
      <c r="H140" s="14">
        <f t="shared" si="32"/>
        <v>2</v>
      </c>
      <c r="I140" s="26">
        <f>$H$105*G140*H140</f>
        <v>10193690.65</v>
      </c>
      <c r="J140" s="19">
        <v>2</v>
      </c>
      <c r="K140" s="14">
        <v>2</v>
      </c>
      <c r="L140" s="26">
        <f>$H$105*J140*K140</f>
        <v>10193690.65</v>
      </c>
      <c r="M140" s="19">
        <v>2</v>
      </c>
      <c r="N140" s="14">
        <v>2</v>
      </c>
      <c r="O140" s="26">
        <f>$H$105*M140*N140</f>
        <v>10193690.65</v>
      </c>
      <c r="P140" s="19">
        <v>2</v>
      </c>
      <c r="Q140" s="14">
        <v>2</v>
      </c>
      <c r="R140" s="26">
        <f>$H$105*P140*Q140</f>
        <v>10193690.65</v>
      </c>
    </row>
    <row r="141" spans="2:18" ht="13.5" thickBot="1">
      <c r="B141" s="67" t="s">
        <v>25</v>
      </c>
      <c r="C141" s="68"/>
      <c r="D141" s="16">
        <v>2</v>
      </c>
      <c r="E141" s="69">
        <v>2</v>
      </c>
      <c r="F141" s="70">
        <f>$H$113*D141*E141</f>
        <v>10820994.689999999</v>
      </c>
      <c r="G141" s="16">
        <v>2</v>
      </c>
      <c r="H141" s="14">
        <v>2</v>
      </c>
      <c r="I141" s="70">
        <f>$H$113*G141*H141</f>
        <v>10820994.689999999</v>
      </c>
      <c r="J141" s="16">
        <v>2</v>
      </c>
      <c r="K141" s="14">
        <v>2</v>
      </c>
      <c r="L141" s="70">
        <f>$H$113*J141*K141</f>
        <v>10820994.689999999</v>
      </c>
      <c r="M141" s="16">
        <v>2</v>
      </c>
      <c r="N141" s="69">
        <v>2</v>
      </c>
      <c r="O141" s="70">
        <f>$H$113*M141*N141</f>
        <v>10820994.689999999</v>
      </c>
      <c r="P141" s="16">
        <v>2</v>
      </c>
      <c r="Q141" s="69">
        <v>2</v>
      </c>
      <c r="R141" s="70">
        <f>$H$113*P141*Q141</f>
        <v>10820994.689999999</v>
      </c>
    </row>
    <row r="142" spans="2:18" ht="13.5" thickBot="1">
      <c r="B142" s="60" t="s">
        <v>69</v>
      </c>
      <c r="C142" s="71"/>
      <c r="D142" s="71"/>
      <c r="E142" s="71"/>
      <c r="F142" s="72">
        <f>MIN(F137:F141)</f>
        <v>10193690.65</v>
      </c>
      <c r="G142" s="72"/>
      <c r="H142" s="72"/>
      <c r="I142" s="72">
        <f>MIN(I137:I141)</f>
        <v>10193690.65</v>
      </c>
      <c r="J142" s="72"/>
      <c r="K142" s="72"/>
      <c r="L142" s="72">
        <f>MIN(L137:L141)</f>
        <v>10193690.65</v>
      </c>
      <c r="M142" s="72"/>
      <c r="N142" s="72"/>
      <c r="O142" s="72">
        <f>MIN(O137:O141)</f>
        <v>10193690.65</v>
      </c>
      <c r="P142" s="72"/>
      <c r="Q142" s="72"/>
      <c r="R142" s="73">
        <f>MIN(R137:R141)</f>
        <v>10193690.65</v>
      </c>
    </row>
    <row r="143" spans="2:18" ht="13.5" thickBot="1"/>
    <row r="144" spans="2:18" ht="13.5" thickBot="1">
      <c r="B144" s="204" t="s">
        <v>8</v>
      </c>
      <c r="C144" s="205"/>
      <c r="D144" s="203" t="s">
        <v>9</v>
      </c>
      <c r="E144" s="203"/>
      <c r="F144" s="203"/>
      <c r="G144" s="203" t="s">
        <v>10</v>
      </c>
      <c r="H144" s="203"/>
      <c r="I144" s="203"/>
      <c r="J144" s="199" t="s">
        <v>11</v>
      </c>
      <c r="K144" s="200"/>
      <c r="L144" s="201"/>
      <c r="M144" s="199" t="s">
        <v>12</v>
      </c>
      <c r="N144" s="200"/>
      <c r="O144" s="201"/>
      <c r="P144" s="199" t="s">
        <v>13</v>
      </c>
      <c r="Q144" s="200"/>
      <c r="R144" s="201"/>
    </row>
    <row r="145" spans="1:18" ht="13.5" thickBot="1">
      <c r="B145" s="60" t="s">
        <v>26</v>
      </c>
      <c r="C145" s="61"/>
      <c r="D145" s="62" t="s">
        <v>35</v>
      </c>
      <c r="E145" s="63" t="s">
        <v>33</v>
      </c>
      <c r="F145" s="64" t="s">
        <v>34</v>
      </c>
      <c r="G145" s="63" t="s">
        <v>35</v>
      </c>
      <c r="H145" s="63" t="s">
        <v>33</v>
      </c>
      <c r="I145" s="64" t="s">
        <v>34</v>
      </c>
      <c r="J145" s="63" t="s">
        <v>35</v>
      </c>
      <c r="K145" s="63" t="s">
        <v>33</v>
      </c>
      <c r="L145" s="64" t="s">
        <v>34</v>
      </c>
      <c r="M145" s="63" t="s">
        <v>35</v>
      </c>
      <c r="N145" s="63" t="s">
        <v>33</v>
      </c>
      <c r="O145" s="64" t="s">
        <v>34</v>
      </c>
      <c r="P145" s="63" t="s">
        <v>35</v>
      </c>
      <c r="Q145" s="63" t="s">
        <v>33</v>
      </c>
      <c r="R145" s="64" t="s">
        <v>34</v>
      </c>
    </row>
    <row r="146" spans="1:18">
      <c r="B146" s="65" t="s">
        <v>21</v>
      </c>
      <c r="C146" s="66"/>
      <c r="D146" s="19">
        <v>2</v>
      </c>
      <c r="E146" s="14">
        <v>1</v>
      </c>
      <c r="F146" s="26">
        <f>$H$84*D146*E146</f>
        <v>6390187.54</v>
      </c>
      <c r="G146" s="19">
        <v>2</v>
      </c>
      <c r="H146" s="14">
        <v>1</v>
      </c>
      <c r="I146" s="26">
        <f>$H$84*G146*H146</f>
        <v>6390187.54</v>
      </c>
      <c r="J146" s="19">
        <v>2</v>
      </c>
      <c r="K146" s="14">
        <v>1</v>
      </c>
      <c r="L146" s="26">
        <f>$H$84*J146*K146</f>
        <v>6390187.54</v>
      </c>
      <c r="M146" s="19">
        <v>2</v>
      </c>
      <c r="N146" s="14">
        <v>1</v>
      </c>
      <c r="O146" s="26">
        <f>$H$84*M146*N146</f>
        <v>6390187.54</v>
      </c>
      <c r="P146" s="19">
        <v>2</v>
      </c>
      <c r="Q146" s="14">
        <v>1</v>
      </c>
      <c r="R146" s="26">
        <f>$H$84*P146*Q146</f>
        <v>6390187.54</v>
      </c>
    </row>
    <row r="147" spans="1:18">
      <c r="A147" s="74"/>
      <c r="B147" s="67" t="s">
        <v>22</v>
      </c>
      <c r="C147" s="68"/>
      <c r="D147" s="19">
        <v>2</v>
      </c>
      <c r="E147" s="14">
        <v>1</v>
      </c>
      <c r="F147" s="26">
        <f>$H$91*D147*E147</f>
        <v>6642431.7850000001</v>
      </c>
      <c r="G147" s="19">
        <v>2</v>
      </c>
      <c r="H147" s="14">
        <v>1</v>
      </c>
      <c r="I147" s="26">
        <f>$H$91*G147*H147</f>
        <v>6642431.7850000001</v>
      </c>
      <c r="J147" s="19">
        <v>2</v>
      </c>
      <c r="K147" s="14">
        <v>1</v>
      </c>
      <c r="L147" s="26">
        <f>$H$91*J147*K147</f>
        <v>6642431.7850000001</v>
      </c>
      <c r="M147" s="19">
        <v>2</v>
      </c>
      <c r="N147" s="14">
        <v>1</v>
      </c>
      <c r="O147" s="26">
        <f>$H$91*M147*N147</f>
        <v>6642431.7850000001</v>
      </c>
      <c r="P147" s="19">
        <v>2</v>
      </c>
      <c r="Q147" s="14">
        <v>1</v>
      </c>
      <c r="R147" s="26">
        <f>$H$91*P147*Q147</f>
        <v>6642431.7850000001</v>
      </c>
    </row>
    <row r="148" spans="1:18">
      <c r="B148" s="67" t="s">
        <v>23</v>
      </c>
      <c r="C148" s="68"/>
      <c r="D148" s="19">
        <v>2</v>
      </c>
      <c r="E148" s="14">
        <v>1</v>
      </c>
      <c r="F148" s="26">
        <f>$H$98*D148*E148</f>
        <v>6053861.8799999999</v>
      </c>
      <c r="G148" s="19">
        <v>2</v>
      </c>
      <c r="H148" s="14">
        <v>1</v>
      </c>
      <c r="I148" s="26">
        <f>$H$98*G148*H148</f>
        <v>6053861.8799999999</v>
      </c>
      <c r="J148" s="19">
        <v>2</v>
      </c>
      <c r="K148" s="14">
        <v>1</v>
      </c>
      <c r="L148" s="26">
        <f>$H$98*J148*K148</f>
        <v>6053861.8799999999</v>
      </c>
      <c r="M148" s="19">
        <v>2</v>
      </c>
      <c r="N148" s="14">
        <v>1</v>
      </c>
      <c r="O148" s="26">
        <f>$H$98*M148*N148</f>
        <v>6053861.8799999999</v>
      </c>
      <c r="P148" s="19">
        <v>2</v>
      </c>
      <c r="Q148" s="14">
        <v>1</v>
      </c>
      <c r="R148" s="26">
        <f>$H$98*P148*Q148</f>
        <v>6053861.8799999999</v>
      </c>
    </row>
    <row r="149" spans="1:18">
      <c r="B149" s="67" t="s">
        <v>24</v>
      </c>
      <c r="C149" s="68"/>
      <c r="D149" s="19">
        <v>2</v>
      </c>
      <c r="E149" s="14">
        <v>1</v>
      </c>
      <c r="F149" s="26">
        <f>$H$106*D149*E149</f>
        <v>5465291.9749999996</v>
      </c>
      <c r="G149" s="19">
        <v>2</v>
      </c>
      <c r="H149" s="14">
        <v>1</v>
      </c>
      <c r="I149" s="26">
        <f>$H$106*G149*H149</f>
        <v>5465291.9749999996</v>
      </c>
      <c r="J149" s="19">
        <v>2</v>
      </c>
      <c r="K149" s="14">
        <v>1</v>
      </c>
      <c r="L149" s="26">
        <f>$H$106*J149*K149</f>
        <v>5465291.9749999996</v>
      </c>
      <c r="M149" s="19">
        <v>2</v>
      </c>
      <c r="N149" s="14">
        <v>1</v>
      </c>
      <c r="O149" s="26">
        <f>$H$106*M149*N149</f>
        <v>5465291.9749999996</v>
      </c>
      <c r="P149" s="19">
        <v>2</v>
      </c>
      <c r="Q149" s="14">
        <v>1</v>
      </c>
      <c r="R149" s="26">
        <f>$H$106*P149*Q149</f>
        <v>5465291.9749999996</v>
      </c>
    </row>
    <row r="150" spans="1:18" ht="13.5" thickBot="1">
      <c r="B150" s="67" t="s">
        <v>25</v>
      </c>
      <c r="C150" s="68"/>
      <c r="D150" s="16">
        <v>2</v>
      </c>
      <c r="E150" s="69">
        <v>1</v>
      </c>
      <c r="F150" s="70">
        <f>$H$114*D150*E150</f>
        <v>5801617.6349999998</v>
      </c>
      <c r="G150" s="16">
        <v>2</v>
      </c>
      <c r="H150" s="69">
        <v>1</v>
      </c>
      <c r="I150" s="70">
        <f>$H$114*G150*H150</f>
        <v>5801617.6349999998</v>
      </c>
      <c r="J150" s="16">
        <v>2</v>
      </c>
      <c r="K150" s="69">
        <v>1</v>
      </c>
      <c r="L150" s="70">
        <f>$H$114*J150*K150</f>
        <v>5801617.6349999998</v>
      </c>
      <c r="M150" s="16">
        <v>2</v>
      </c>
      <c r="N150" s="69">
        <v>1</v>
      </c>
      <c r="O150" s="70">
        <f>$H$114*M150*N150</f>
        <v>5801617.6349999998</v>
      </c>
      <c r="P150" s="16">
        <v>2</v>
      </c>
      <c r="Q150" s="69">
        <v>1</v>
      </c>
      <c r="R150" s="70">
        <f>$H$114*P150*Q150</f>
        <v>5801617.6349999998</v>
      </c>
    </row>
    <row r="151" spans="1:18" ht="13.5" thickBot="1">
      <c r="B151" s="60" t="s">
        <v>69</v>
      </c>
      <c r="C151" s="71"/>
      <c r="D151" s="71"/>
      <c r="E151" s="71"/>
      <c r="F151" s="72">
        <f>MIN(F146:F150)</f>
        <v>5465291.9749999996</v>
      </c>
      <c r="G151" s="72"/>
      <c r="H151" s="72"/>
      <c r="I151" s="72">
        <f>MIN(I146:I150)</f>
        <v>5465291.9749999996</v>
      </c>
      <c r="J151" s="72"/>
      <c r="K151" s="72"/>
      <c r="L151" s="72">
        <f>MIN(L146:L150)</f>
        <v>5465291.9749999996</v>
      </c>
      <c r="M151" s="72"/>
      <c r="N151" s="72"/>
      <c r="O151" s="72">
        <f>MIN(O146:O150)</f>
        <v>5465291.9749999996</v>
      </c>
      <c r="P151" s="72"/>
      <c r="Q151" s="72"/>
      <c r="R151" s="73">
        <f>MIN(R146:R150)</f>
        <v>5465291.9749999996</v>
      </c>
    </row>
    <row r="153" spans="1:18">
      <c r="B153" s="202" t="s">
        <v>37</v>
      </c>
      <c r="C153" s="202"/>
      <c r="D153" s="202"/>
      <c r="E153" s="202"/>
      <c r="F153" s="202"/>
    </row>
    <row r="154" spans="1:18">
      <c r="B154" s="202"/>
      <c r="C154" s="202"/>
      <c r="D154" s="202"/>
      <c r="E154" s="202"/>
      <c r="F154" s="202"/>
    </row>
    <row r="155" spans="1:18">
      <c r="B155" s="202"/>
      <c r="C155" s="202"/>
      <c r="D155" s="202"/>
      <c r="E155" s="202"/>
      <c r="F155" s="202"/>
    </row>
    <row r="156" spans="1:18">
      <c r="B156" s="202"/>
      <c r="C156" s="202"/>
      <c r="D156" s="202"/>
      <c r="E156" s="202"/>
      <c r="F156" s="202"/>
    </row>
    <row r="157" spans="1:18">
      <c r="B157" s="196"/>
      <c r="C157" s="196"/>
      <c r="D157" s="196"/>
      <c r="E157" s="196"/>
      <c r="F157" s="196"/>
    </row>
    <row r="158" spans="1:18" ht="13.5" thickBot="1">
      <c r="B158" s="50" t="s">
        <v>36</v>
      </c>
    </row>
    <row r="159" spans="1:18">
      <c r="B159" s="65" t="s">
        <v>26</v>
      </c>
      <c r="C159" s="76"/>
      <c r="D159" s="52" t="s">
        <v>9</v>
      </c>
      <c r="E159" s="52" t="s">
        <v>10</v>
      </c>
      <c r="F159" s="52" t="s">
        <v>11</v>
      </c>
      <c r="G159" s="52" t="s">
        <v>12</v>
      </c>
      <c r="H159" s="52" t="s">
        <v>13</v>
      </c>
    </row>
    <row r="160" spans="1:18">
      <c r="B160" s="77" t="s">
        <v>5</v>
      </c>
      <c r="C160" s="58"/>
      <c r="D160" s="26">
        <f>F$124</f>
        <v>5219660.875</v>
      </c>
      <c r="E160" s="26">
        <f>$I$124</f>
        <v>5219660.875</v>
      </c>
      <c r="F160" s="26">
        <f>$L$124</f>
        <v>5219660.875</v>
      </c>
      <c r="G160" s="26">
        <f>$O$124</f>
        <v>5219660.875</v>
      </c>
      <c r="H160" s="26">
        <f>$R$124</f>
        <v>5219660.875</v>
      </c>
    </row>
    <row r="161" spans="2:10">
      <c r="B161" s="77" t="s">
        <v>6</v>
      </c>
      <c r="C161" s="58"/>
      <c r="D161" s="26">
        <f>F133</f>
        <v>5342476.4249999998</v>
      </c>
      <c r="E161" s="26">
        <f>$I$133</f>
        <v>5342476.4249999998</v>
      </c>
      <c r="F161" s="26">
        <f>$L$133</f>
        <v>5342476.4249999998</v>
      </c>
      <c r="G161" s="26">
        <f>$O$133</f>
        <v>5342476.4249999998</v>
      </c>
      <c r="H161" s="26">
        <f>$R$133</f>
        <v>5342476.4249999998</v>
      </c>
    </row>
    <row r="162" spans="2:10">
      <c r="B162" s="77" t="s">
        <v>7</v>
      </c>
      <c r="C162" s="58"/>
      <c r="D162" s="26">
        <f>F142</f>
        <v>10193690.65</v>
      </c>
      <c r="E162" s="26">
        <f>$I$142</f>
        <v>10193690.65</v>
      </c>
      <c r="F162" s="26">
        <f>$L$142</f>
        <v>10193690.65</v>
      </c>
      <c r="G162" s="26">
        <f>$O$142</f>
        <v>10193690.65</v>
      </c>
      <c r="H162" s="26">
        <f>$R$142</f>
        <v>10193690.65</v>
      </c>
    </row>
    <row r="163" spans="2:10" ht="13.5" thickBot="1">
      <c r="B163" s="77" t="s">
        <v>8</v>
      </c>
      <c r="C163" s="58"/>
      <c r="D163" s="70">
        <f>F151</f>
        <v>5465291.9749999996</v>
      </c>
      <c r="E163" s="26">
        <f>$I$151</f>
        <v>5465291.9749999996</v>
      </c>
      <c r="F163" s="26">
        <f>$L$151</f>
        <v>5465291.9749999996</v>
      </c>
      <c r="G163" s="26">
        <f>$O$151</f>
        <v>5465291.9749999996</v>
      </c>
      <c r="H163" s="26">
        <f>$R$151</f>
        <v>5465291.9749999996</v>
      </c>
    </row>
    <row r="164" spans="2:10" ht="13.5" thickBot="1">
      <c r="B164" s="78" t="s">
        <v>38</v>
      </c>
      <c r="C164" s="79"/>
      <c r="D164" s="80">
        <f>SUM(D160:D163)</f>
        <v>26221119.925000004</v>
      </c>
      <c r="E164" s="80">
        <f>SUM(E160:E163)</f>
        <v>26221119.925000004</v>
      </c>
      <c r="F164" s="80">
        <f>SUM(F160:F163)</f>
        <v>26221119.925000004</v>
      </c>
      <c r="G164" s="80">
        <f>SUM(G160:G163)</f>
        <v>26221119.925000004</v>
      </c>
      <c r="H164" s="81">
        <f>SUM(H160:H163)</f>
        <v>26221119.925000004</v>
      </c>
    </row>
    <row r="166" spans="2:10">
      <c r="B166" s="56" t="s">
        <v>40</v>
      </c>
    </row>
    <row r="167" spans="2:10">
      <c r="B167" s="56" t="s">
        <v>39</v>
      </c>
    </row>
    <row r="168" spans="2:10">
      <c r="B168" s="50" t="s">
        <v>41</v>
      </c>
    </row>
    <row r="169" spans="2:10">
      <c r="B169" s="50" t="s">
        <v>70</v>
      </c>
    </row>
    <row r="170" spans="2:10">
      <c r="B170" s="50" t="s">
        <v>71</v>
      </c>
      <c r="J170" s="74"/>
    </row>
    <row r="171" spans="2:10">
      <c r="B171" s="50"/>
    </row>
    <row r="172" spans="2:10">
      <c r="B172" s="82" t="s">
        <v>77</v>
      </c>
      <c r="C172" s="52"/>
      <c r="D172" s="52">
        <v>5</v>
      </c>
      <c r="E172" s="52">
        <v>5</v>
      </c>
      <c r="F172" s="52">
        <v>5</v>
      </c>
      <c r="G172" s="52">
        <v>5</v>
      </c>
      <c r="H172" s="52">
        <v>5</v>
      </c>
    </row>
    <row r="173" spans="2:10">
      <c r="B173" s="50"/>
    </row>
    <row r="174" spans="2:10">
      <c r="B174" s="50" t="s">
        <v>73</v>
      </c>
    </row>
    <row r="175" spans="2:10">
      <c r="B175" s="83" t="s">
        <v>26</v>
      </c>
      <c r="C175" s="16"/>
      <c r="D175" s="84" t="s">
        <v>9</v>
      </c>
      <c r="E175" s="52" t="s">
        <v>10</v>
      </c>
      <c r="F175" s="52" t="s">
        <v>11</v>
      </c>
      <c r="G175" s="52" t="s">
        <v>12</v>
      </c>
      <c r="H175" s="52" t="s">
        <v>13</v>
      </c>
    </row>
    <row r="176" spans="2:10">
      <c r="B176" s="85" t="s">
        <v>5</v>
      </c>
      <c r="C176" s="16"/>
      <c r="D176" s="26">
        <f>(D$160-C$45)*$F$38</f>
        <v>3711977721.3475003</v>
      </c>
      <c r="E176" s="26">
        <f>(E$160-D$45)*$F$38</f>
        <v>3686612030.5634127</v>
      </c>
      <c r="F176" s="26">
        <f>(F$160-E$45)*$F$38</f>
        <v>3660358540.6018825</v>
      </c>
      <c r="G176" s="26">
        <f>(G$160-F$45)*$F$38</f>
        <v>3633186178.4916983</v>
      </c>
      <c r="H176" s="26">
        <f>(H$160-G$45)*$F$38</f>
        <v>3605062783.7076583</v>
      </c>
    </row>
    <row r="177" spans="2:8">
      <c r="B177" s="86" t="s">
        <v>6</v>
      </c>
      <c r="C177" s="21"/>
      <c r="D177" s="26">
        <f>(D$161-C$46)*$F$39</f>
        <v>3671424134.3670001</v>
      </c>
      <c r="E177" s="26">
        <f>(E$161-D$46)*$F$39</f>
        <v>3649682113.6949248</v>
      </c>
      <c r="F177" s="26">
        <f>(F$161-E$46)*$F$39</f>
        <v>3627396542.5060482</v>
      </c>
      <c r="G177" s="26">
        <f>(G$161-F$46)*$F$39</f>
        <v>3604553832.0374498</v>
      </c>
      <c r="H177" s="26">
        <f>(H$161-G$46)*$F$39</f>
        <v>3581140053.8071361</v>
      </c>
    </row>
    <row r="178" spans="2:8">
      <c r="B178" s="86" t="s">
        <v>7</v>
      </c>
      <c r="C178" s="21"/>
      <c r="D178" s="26">
        <f>(D$162-C$47)*$F$40</f>
        <v>9091907767.9815006</v>
      </c>
      <c r="E178" s="26">
        <f>(E$162-D$47)*$F$40</f>
        <v>9019391734.3281689</v>
      </c>
      <c r="F178" s="26">
        <f>(F$162-E$47)*$F$40</f>
        <v>8943612479.1604347</v>
      </c>
      <c r="G178" s="26">
        <f>(G$162-F$47)*$F$40</f>
        <v>8864423157.5101547</v>
      </c>
      <c r="H178" s="26">
        <f>(H$162-G$47)*$F$40</f>
        <v>8781670316.3856125</v>
      </c>
    </row>
    <row r="179" spans="2:8" ht="13.5" thickBot="1">
      <c r="B179" s="86" t="s">
        <v>8</v>
      </c>
      <c r="C179" s="21"/>
      <c r="D179" s="70">
        <f>(D$163-C$48)*$F$41</f>
        <v>4735865738.0495996</v>
      </c>
      <c r="E179" s="70">
        <f>(E$163-D$48)*$F$41</f>
        <v>4675704287.9075756</v>
      </c>
      <c r="F179" s="70">
        <f>(F$163-E$48)*$F$41</f>
        <v>4611933150.7570305</v>
      </c>
      <c r="G179" s="70">
        <f>(G$163-F$48)*$F$41</f>
        <v>4544335745.3774519</v>
      </c>
      <c r="H179" s="70">
        <f>(H$163-G$48)*$F$41</f>
        <v>4472682495.6750984</v>
      </c>
    </row>
    <row r="180" spans="2:8" ht="13.5" thickBot="1">
      <c r="B180" s="88" t="s">
        <v>51</v>
      </c>
      <c r="C180" s="94"/>
      <c r="D180" s="93">
        <f>SUM(D176:D179)</f>
        <v>21211175361.745602</v>
      </c>
      <c r="E180" s="72">
        <f>SUM(E176:E179)</f>
        <v>21031390166.49408</v>
      </c>
      <c r="F180" s="72">
        <f>SUM(F176:F179)</f>
        <v>20843300713.025398</v>
      </c>
      <c r="G180" s="72">
        <f>SUM(G176:G179)</f>
        <v>20646498913.416756</v>
      </c>
      <c r="H180" s="73">
        <f>SUM(H176:H179)</f>
        <v>20440555649.575504</v>
      </c>
    </row>
    <row r="182" spans="2:8">
      <c r="B182" s="50" t="s">
        <v>72</v>
      </c>
      <c r="D182" s="13">
        <v>12</v>
      </c>
    </row>
    <row r="183" spans="2:8">
      <c r="B183" s="83" t="s">
        <v>26</v>
      </c>
      <c r="C183" s="16"/>
      <c r="D183" s="84" t="s">
        <v>9</v>
      </c>
      <c r="E183" s="52" t="s">
        <v>10</v>
      </c>
      <c r="F183" s="52" t="s">
        <v>11</v>
      </c>
      <c r="G183" s="52" t="s">
        <v>12</v>
      </c>
      <c r="H183" s="52" t="s">
        <v>13</v>
      </c>
    </row>
    <row r="184" spans="2:8">
      <c r="B184" s="85" t="s">
        <v>5</v>
      </c>
      <c r="C184" s="16"/>
      <c r="D184" s="26">
        <f>$D176*($D$182/100)</f>
        <v>445437326.56170005</v>
      </c>
      <c r="E184" s="26">
        <f t="shared" ref="E184:H184" si="33">E$176*($D$182/100)</f>
        <v>442393443.66760951</v>
      </c>
      <c r="F184" s="26">
        <f t="shared" si="33"/>
        <v>439243024.87222588</v>
      </c>
      <c r="G184" s="26">
        <f t="shared" si="33"/>
        <v>435982341.41900378</v>
      </c>
      <c r="H184" s="26">
        <f t="shared" si="33"/>
        <v>432607534.04491895</v>
      </c>
    </row>
    <row r="185" spans="2:8">
      <c r="B185" s="86" t="s">
        <v>6</v>
      </c>
      <c r="C185" s="21"/>
      <c r="D185" s="26">
        <f>D$177*($D$182/100)</f>
        <v>440570896.12404001</v>
      </c>
      <c r="E185" s="26">
        <f t="shared" ref="E185:H185" si="34">E$177*($D$182/100)</f>
        <v>437961853.64339095</v>
      </c>
      <c r="F185" s="26">
        <f t="shared" si="34"/>
        <v>435287585.10072577</v>
      </c>
      <c r="G185" s="26">
        <f t="shared" si="34"/>
        <v>432546459.84449399</v>
      </c>
      <c r="H185" s="26">
        <f t="shared" si="34"/>
        <v>429736806.45685631</v>
      </c>
    </row>
    <row r="186" spans="2:8">
      <c r="B186" s="86" t="s">
        <v>7</v>
      </c>
      <c r="C186" s="21"/>
      <c r="D186" s="26">
        <f>D$178*($D$182/100)</f>
        <v>1091028932.1577799</v>
      </c>
      <c r="E186" s="26">
        <f t="shared" ref="E186:H186" si="35">E$178*($D$182/100)</f>
        <v>1082327008.1193802</v>
      </c>
      <c r="F186" s="26">
        <f t="shared" si="35"/>
        <v>1073233497.4992521</v>
      </c>
      <c r="G186" s="26">
        <f t="shared" si="35"/>
        <v>1063730778.9012185</v>
      </c>
      <c r="H186" s="26">
        <f t="shared" si="35"/>
        <v>1053800437.9662734</v>
      </c>
    </row>
    <row r="187" spans="2:8" ht="13.5" thickBot="1">
      <c r="B187" s="86" t="s">
        <v>8</v>
      </c>
      <c r="C187" s="21"/>
      <c r="D187" s="70">
        <f>D$179*($D$182/100)</f>
        <v>568303888.56595194</v>
      </c>
      <c r="E187" s="70">
        <f t="shared" ref="E187:H187" si="36">E$179*($D$182/100)</f>
        <v>561084514.54890907</v>
      </c>
      <c r="F187" s="70">
        <f t="shared" si="36"/>
        <v>553431978.09084368</v>
      </c>
      <c r="G187" s="70">
        <f t="shared" si="36"/>
        <v>545320289.44529426</v>
      </c>
      <c r="H187" s="70">
        <f t="shared" si="36"/>
        <v>536721899.48101181</v>
      </c>
    </row>
    <row r="188" spans="2:8" ht="13.5" thickBot="1">
      <c r="B188" s="138" t="s">
        <v>51</v>
      </c>
      <c r="C188" s="94"/>
      <c r="D188" s="72">
        <f>SUM(D184:D187)</f>
        <v>2545341043.409472</v>
      </c>
      <c r="E188" s="72">
        <f t="shared" ref="E188:H188" si="37">SUM(E184:E187)</f>
        <v>2523766819.97929</v>
      </c>
      <c r="F188" s="72">
        <f t="shared" si="37"/>
        <v>2501196085.5630474</v>
      </c>
      <c r="G188" s="72">
        <f t="shared" si="37"/>
        <v>2477579869.6100106</v>
      </c>
      <c r="H188" s="73">
        <f t="shared" si="37"/>
        <v>2452866677.9490604</v>
      </c>
    </row>
    <row r="189" spans="2:8">
      <c r="B189" s="57"/>
      <c r="C189" s="23"/>
      <c r="D189" s="58"/>
      <c r="E189" s="58"/>
      <c r="F189" s="58"/>
      <c r="G189" s="58"/>
      <c r="H189" s="58"/>
    </row>
    <row r="190" spans="2:8" ht="13.5" thickBot="1">
      <c r="B190" s="50" t="s">
        <v>42</v>
      </c>
      <c r="E190" s="13">
        <v>4.5</v>
      </c>
    </row>
    <row r="191" spans="2:8">
      <c r="B191" s="65" t="s">
        <v>26</v>
      </c>
      <c r="C191" s="76"/>
      <c r="D191" s="52" t="s">
        <v>9</v>
      </c>
      <c r="E191" s="52" t="s">
        <v>10</v>
      </c>
      <c r="F191" s="52" t="s">
        <v>11</v>
      </c>
      <c r="G191" s="52" t="s">
        <v>12</v>
      </c>
      <c r="H191" s="52" t="s">
        <v>13</v>
      </c>
    </row>
    <row r="192" spans="2:8">
      <c r="B192" s="77" t="s">
        <v>5</v>
      </c>
      <c r="C192" s="58"/>
      <c r="D192" s="26">
        <f>(C71*($E$190/100))</f>
        <v>32613031.008112501</v>
      </c>
      <c r="E192" s="26">
        <f>(D71*($E$190/100))</f>
        <v>33754487.093396425</v>
      </c>
      <c r="F192" s="26">
        <f t="shared" ref="F192:H192" si="38">(E71*($E$190/100))</f>
        <v>34935894.141665302</v>
      </c>
      <c r="G192" s="26">
        <f t="shared" si="38"/>
        <v>36158650.436623573</v>
      </c>
      <c r="H192" s="26">
        <f t="shared" si="38"/>
        <v>37424203.2019054</v>
      </c>
    </row>
    <row r="193" spans="2:8">
      <c r="B193" s="77" t="s">
        <v>6</v>
      </c>
      <c r="C193" s="58"/>
      <c r="D193" s="26">
        <f t="shared" ref="D193:H195" si="39">(C72*($E$190/100))</f>
        <v>39135637.209734999</v>
      </c>
      <c r="E193" s="26">
        <f t="shared" si="39"/>
        <v>40114028.139978372</v>
      </c>
      <c r="F193" s="26">
        <f t="shared" si="39"/>
        <v>41116878.843477823</v>
      </c>
      <c r="G193" s="26">
        <f t="shared" si="39"/>
        <v>42144800.814564764</v>
      </c>
      <c r="H193" s="26">
        <f t="shared" si="39"/>
        <v>43198420.834928878</v>
      </c>
    </row>
    <row r="194" spans="2:8">
      <c r="B194" s="77" t="s">
        <v>7</v>
      </c>
      <c r="C194" s="58"/>
      <c r="D194" s="26">
        <f t="shared" si="39"/>
        <v>72516033.653332502</v>
      </c>
      <c r="E194" s="26">
        <f t="shared" si="39"/>
        <v>75779255.167732447</v>
      </c>
      <c r="F194" s="26">
        <f t="shared" si="39"/>
        <v>79189321.650280431</v>
      </c>
      <c r="G194" s="26">
        <f t="shared" si="39"/>
        <v>82752841.124543026</v>
      </c>
      <c r="H194" s="26">
        <f t="shared" si="39"/>
        <v>86476718.975147456</v>
      </c>
    </row>
    <row r="195" spans="2:8" ht="13.5" thickBot="1">
      <c r="B195" s="77" t="s">
        <v>8</v>
      </c>
      <c r="C195" s="58"/>
      <c r="D195" s="26">
        <f t="shared" si="39"/>
        <v>45121087.606518</v>
      </c>
      <c r="E195" s="26">
        <f t="shared" si="39"/>
        <v>47828352.862909079</v>
      </c>
      <c r="F195" s="26">
        <f t="shared" si="39"/>
        <v>50698054.034683615</v>
      </c>
      <c r="G195" s="26">
        <f t="shared" si="39"/>
        <v>53739937.276764639</v>
      </c>
      <c r="H195" s="26">
        <f t="shared" si="39"/>
        <v>56964333.513370529</v>
      </c>
    </row>
    <row r="196" spans="2:8" ht="13.5" thickBot="1">
      <c r="B196" s="88" t="s">
        <v>51</v>
      </c>
      <c r="C196" s="94"/>
      <c r="D196" s="72">
        <f>SUM(D192:D195)</f>
        <v>189385789.477698</v>
      </c>
      <c r="E196" s="72">
        <f t="shared" ref="E196:H196" si="40">SUM(E192:E195)</f>
        <v>197476123.26401633</v>
      </c>
      <c r="F196" s="72">
        <f t="shared" si="40"/>
        <v>205940148.67010716</v>
      </c>
      <c r="G196" s="72">
        <f t="shared" si="40"/>
        <v>214796229.65249598</v>
      </c>
      <c r="H196" s="73">
        <f t="shared" si="40"/>
        <v>224063676.52535224</v>
      </c>
    </row>
    <row r="197" spans="2:8">
      <c r="B197" s="190"/>
      <c r="C197" s="190"/>
      <c r="D197" s="59"/>
      <c r="E197" s="59"/>
      <c r="F197" s="59"/>
      <c r="G197" s="59"/>
      <c r="H197" s="59"/>
    </row>
    <row r="198" spans="2:8">
      <c r="B198" s="190"/>
      <c r="C198" s="190"/>
      <c r="D198" s="59"/>
      <c r="E198" s="59"/>
      <c r="F198" s="59"/>
      <c r="G198" s="59"/>
      <c r="H198" s="59"/>
    </row>
    <row r="199" spans="2:8" ht="13.5" thickBot="1">
      <c r="B199" s="112" t="s">
        <v>79</v>
      </c>
      <c r="C199" s="14"/>
      <c r="D199" s="69">
        <v>25</v>
      </c>
      <c r="E199" s="69"/>
      <c r="F199" s="69"/>
      <c r="G199" s="69"/>
      <c r="H199" s="69"/>
    </row>
    <row r="200" spans="2:8" ht="15.75" thickBot="1">
      <c r="B200"/>
      <c r="C200"/>
      <c r="D200" s="153" t="s">
        <v>9</v>
      </c>
      <c r="E200" s="154" t="s">
        <v>10</v>
      </c>
      <c r="F200" s="154" t="s">
        <v>11</v>
      </c>
      <c r="G200" s="154" t="s">
        <v>12</v>
      </c>
      <c r="H200" s="156" t="s">
        <v>13</v>
      </c>
    </row>
    <row r="201" spans="2:8">
      <c r="B201" s="14" t="s">
        <v>80</v>
      </c>
      <c r="C201" s="14"/>
      <c r="D201" s="151">
        <f>D188</f>
        <v>2545341043.409472</v>
      </c>
      <c r="E201" s="151">
        <f>E188</f>
        <v>2523766819.97929</v>
      </c>
      <c r="F201" s="151">
        <f>F188</f>
        <v>2501196085.5630474</v>
      </c>
      <c r="G201" s="151">
        <f>G188</f>
        <v>2477579869.6100106</v>
      </c>
      <c r="H201" s="151">
        <f>H188</f>
        <v>2452866677.9490604</v>
      </c>
    </row>
    <row r="202" spans="2:8">
      <c r="B202" s="14" t="s">
        <v>81</v>
      </c>
      <c r="C202" s="14"/>
      <c r="D202" s="26">
        <f>D196</f>
        <v>189385789.477698</v>
      </c>
      <c r="E202" s="26">
        <f>E196</f>
        <v>197476123.26401633</v>
      </c>
      <c r="F202" s="26">
        <f>F196</f>
        <v>205940148.67010716</v>
      </c>
      <c r="G202" s="26">
        <f>G196</f>
        <v>214796229.65249598</v>
      </c>
      <c r="H202" s="26">
        <f>H196</f>
        <v>224063676.52535224</v>
      </c>
    </row>
    <row r="203" spans="2:8" ht="13.5" thickBot="1">
      <c r="B203" s="69" t="s">
        <v>82</v>
      </c>
      <c r="C203" s="69"/>
      <c r="D203" s="70">
        <f>D237</f>
        <v>324750000</v>
      </c>
      <c r="E203" s="70">
        <f>E237</f>
        <v>324750000</v>
      </c>
      <c r="F203" s="70">
        <f>F237</f>
        <v>324750000</v>
      </c>
      <c r="G203" s="70">
        <f>G237</f>
        <v>324750000</v>
      </c>
      <c r="H203" s="70">
        <f>H237</f>
        <v>324750000</v>
      </c>
    </row>
    <row r="204" spans="2:8" ht="13.5" thickBot="1">
      <c r="B204" s="153" t="s">
        <v>83</v>
      </c>
      <c r="C204" s="154"/>
      <c r="D204" s="148">
        <f>SUM(D201:D203)*($D$199/100)</f>
        <v>764869208.22179246</v>
      </c>
      <c r="E204" s="148">
        <f>SUM(E201:E203)*($D$199/100)</f>
        <v>761498235.81082654</v>
      </c>
      <c r="F204" s="148">
        <f>SUM(F201:F203)*($D$199/100)</f>
        <v>757971558.55828869</v>
      </c>
      <c r="G204" s="148">
        <f>SUM(G201:G203)*($D$199/100)</f>
        <v>754281524.81562662</v>
      </c>
      <c r="H204" s="155">
        <f>SUM(H201:H203)*($D$199/100)</f>
        <v>750420088.61860323</v>
      </c>
    </row>
    <row r="205" spans="2:8">
      <c r="B205" s="190"/>
      <c r="C205" s="190"/>
      <c r="D205" s="59"/>
      <c r="E205" s="59"/>
      <c r="F205" s="59"/>
      <c r="G205" s="59"/>
      <c r="H205" s="59"/>
    </row>
    <row r="206" spans="2:8">
      <c r="B206" s="190"/>
      <c r="C206" s="190"/>
      <c r="D206" s="59"/>
      <c r="E206" s="59"/>
      <c r="F206" s="59"/>
      <c r="G206" s="59"/>
      <c r="H206" s="59"/>
    </row>
    <row r="207" spans="2:8">
      <c r="B207" s="13" t="s">
        <v>75</v>
      </c>
    </row>
    <row r="208" spans="2:8">
      <c r="B208" s="13" t="s">
        <v>76</v>
      </c>
      <c r="E208" s="13">
        <v>3</v>
      </c>
    </row>
    <row r="209" spans="2:9" ht="13.5" thickBot="1">
      <c r="B209" s="13" t="s">
        <v>74</v>
      </c>
      <c r="C209" s="13">
        <v>2</v>
      </c>
    </row>
    <row r="210" spans="2:9" ht="13.5" thickBot="1">
      <c r="B210" s="103" t="s">
        <v>78</v>
      </c>
      <c r="C210" s="104"/>
      <c r="D210" s="105" t="s">
        <v>9</v>
      </c>
      <c r="E210" s="105" t="s">
        <v>10</v>
      </c>
      <c r="F210" s="105" t="s">
        <v>11</v>
      </c>
      <c r="G210" s="105" t="s">
        <v>12</v>
      </c>
      <c r="H210" s="150" t="s">
        <v>13</v>
      </c>
      <c r="I210" s="152" t="s">
        <v>63</v>
      </c>
    </row>
    <row r="211" spans="2:9">
      <c r="B211" s="90" t="s">
        <v>53</v>
      </c>
      <c r="C211" s="66"/>
      <c r="D211" s="19">
        <f>$C$209*SUM(E119,E128,E137,E146)</f>
        <v>10</v>
      </c>
      <c r="E211" s="19">
        <f>$C$209*SUM(H119,H128,H137,H146)</f>
        <v>10</v>
      </c>
      <c r="F211" s="19">
        <f>$C$209*SUM(K119,K128,K137,K146)</f>
        <v>10</v>
      </c>
      <c r="G211" s="19">
        <f>$C$209*SUM(N119,N128,N137,N146)</f>
        <v>10</v>
      </c>
      <c r="H211" s="19">
        <f>$C$209*SUM(Q119,Q128,Q137,Q146)</f>
        <v>10</v>
      </c>
      <c r="I211" s="151">
        <v>290000</v>
      </c>
    </row>
    <row r="212" spans="2:9">
      <c r="B212" s="91" t="s">
        <v>54</v>
      </c>
      <c r="C212" s="68"/>
      <c r="D212" s="19">
        <f>$C$209*SUM(E120,E129,E138,E147)</f>
        <v>10</v>
      </c>
      <c r="E212" s="19">
        <f>$C$209*SUM(H120,H129,H138,H147)</f>
        <v>10</v>
      </c>
      <c r="F212" s="19">
        <f>$C$209*SUM(K120,K129,K138,K147)</f>
        <v>10</v>
      </c>
      <c r="G212" s="19">
        <f>$C$209*SUM(N120,N129,N138,N147)</f>
        <v>10</v>
      </c>
      <c r="H212" s="19">
        <f>$C$209*SUM(Q120,Q129,Q138,Q147)</f>
        <v>10</v>
      </c>
      <c r="I212" s="26">
        <v>350000</v>
      </c>
    </row>
    <row r="213" spans="2:9">
      <c r="B213" s="91" t="s">
        <v>55</v>
      </c>
      <c r="C213" s="68"/>
      <c r="D213" s="19">
        <f>$C$209*SUM(E121,E130,E139,E148)</f>
        <v>10</v>
      </c>
      <c r="E213" s="19">
        <f>$C$209*SUM(H121,H130,H139,H148)</f>
        <v>10</v>
      </c>
      <c r="F213" s="19">
        <f>$C$209*SUM(K121,K130,K139,K148)</f>
        <v>10</v>
      </c>
      <c r="G213" s="19">
        <f>$C$209*SUM(N121,N130,N139,N148)</f>
        <v>10</v>
      </c>
      <c r="H213" s="19">
        <f>$C$209*SUM(Q121,Q130,Q139,Q148)</f>
        <v>10</v>
      </c>
      <c r="I213" s="26">
        <v>270000</v>
      </c>
    </row>
    <row r="214" spans="2:9">
      <c r="B214" s="91" t="s">
        <v>56</v>
      </c>
      <c r="C214" s="68"/>
      <c r="D214" s="19">
        <f>$C$209*SUM(E122,E131,E140,E149)</f>
        <v>10</v>
      </c>
      <c r="E214" s="19">
        <f>$C$209*SUM(H122,H131,H140,H149)</f>
        <v>10</v>
      </c>
      <c r="F214" s="19">
        <f>$C$209*SUM(K122,K131,K140,K149)</f>
        <v>10</v>
      </c>
      <c r="G214" s="19">
        <f>$C$209*SUM(N122,N131,N140,N149)</f>
        <v>10</v>
      </c>
      <c r="H214" s="19">
        <f>$C$209*SUM(Q122,Q131,Q140,Q149)</f>
        <v>10</v>
      </c>
      <c r="I214" s="26">
        <v>260000</v>
      </c>
    </row>
    <row r="215" spans="2:9">
      <c r="B215" s="91" t="s">
        <v>57</v>
      </c>
      <c r="C215" s="68"/>
      <c r="D215" s="19">
        <f>$C$209*SUM(E123,E132,E141,E150)</f>
        <v>10</v>
      </c>
      <c r="E215" s="19">
        <f>$C$209*SUM(H123,H132,H141,H150)</f>
        <v>10</v>
      </c>
      <c r="F215" s="19">
        <f>$C$209*SUM(K123,K132,K141,K150)</f>
        <v>10</v>
      </c>
      <c r="G215" s="19">
        <f>$C$209*SUM(N123,N132,N141,N150)</f>
        <v>10</v>
      </c>
      <c r="H215" s="19">
        <f>$C$209*SUM(Q123,Q132,Q141,Q150)</f>
        <v>10</v>
      </c>
      <c r="I215" s="26">
        <v>240000</v>
      </c>
    </row>
    <row r="216" spans="2:9">
      <c r="B216" s="91" t="s">
        <v>58</v>
      </c>
      <c r="C216" s="68"/>
      <c r="D216" s="106">
        <f>D217*$E$208</f>
        <v>30</v>
      </c>
      <c r="E216" s="106">
        <f>E217*$E$208</f>
        <v>30</v>
      </c>
      <c r="F216" s="106">
        <f>F217*$E$208</f>
        <v>30</v>
      </c>
      <c r="G216" s="106">
        <f>G217*$E$208</f>
        <v>30</v>
      </c>
      <c r="H216" s="106">
        <f>H217*$E$208</f>
        <v>30</v>
      </c>
      <c r="I216" s="26">
        <v>190000</v>
      </c>
    </row>
    <row r="217" spans="2:9" ht="13.5" thickBot="1">
      <c r="B217" s="107" t="s">
        <v>59</v>
      </c>
      <c r="C217" s="96"/>
      <c r="D217" s="106">
        <f>$C$209*D172</f>
        <v>10</v>
      </c>
      <c r="E217" s="106">
        <f>$C$209*E172</f>
        <v>10</v>
      </c>
      <c r="F217" s="106">
        <f>$C$209*F172</f>
        <v>10</v>
      </c>
      <c r="G217" s="106">
        <f>$C$209*G172</f>
        <v>10</v>
      </c>
      <c r="H217" s="106">
        <f>$C$209*H172</f>
        <v>10</v>
      </c>
      <c r="I217" s="26">
        <v>550000</v>
      </c>
    </row>
    <row r="218" spans="2:9">
      <c r="B218" s="55"/>
      <c r="C218" s="23"/>
      <c r="D218" s="23"/>
      <c r="E218" s="23"/>
      <c r="F218" s="23"/>
      <c r="G218" s="23"/>
      <c r="H218" s="23"/>
      <c r="I218" s="58"/>
    </row>
    <row r="219" spans="2:9">
      <c r="B219" s="102"/>
      <c r="D219" s="13">
        <v>12.5</v>
      </c>
    </row>
    <row r="220" spans="2:9" ht="13.5" thickBot="1">
      <c r="B220" s="103" t="s">
        <v>62</v>
      </c>
      <c r="C220" s="104"/>
      <c r="D220" s="105" t="s">
        <v>64</v>
      </c>
      <c r="E220" s="105" t="s">
        <v>65</v>
      </c>
      <c r="F220" s="105" t="s">
        <v>66</v>
      </c>
      <c r="G220" s="105" t="s">
        <v>67</v>
      </c>
      <c r="H220" s="105" t="s">
        <v>68</v>
      </c>
    </row>
    <row r="221" spans="2:9">
      <c r="B221" s="90" t="s">
        <v>53</v>
      </c>
      <c r="C221" s="66"/>
      <c r="D221" s="106">
        <f>I211*($D$219/100)</f>
        <v>36250</v>
      </c>
      <c r="E221" s="26">
        <f t="shared" ref="E221:H226" si="41">(E$164*D221)/D$164</f>
        <v>36250</v>
      </c>
      <c r="F221" s="26">
        <f t="shared" si="41"/>
        <v>36250</v>
      </c>
      <c r="G221" s="26">
        <f t="shared" si="41"/>
        <v>36250</v>
      </c>
      <c r="H221" s="26">
        <f t="shared" si="41"/>
        <v>36250</v>
      </c>
    </row>
    <row r="222" spans="2:9">
      <c r="B222" s="91" t="s">
        <v>54</v>
      </c>
      <c r="C222" s="68"/>
      <c r="D222" s="106">
        <f>I212*($D$219/100)</f>
        <v>43750</v>
      </c>
      <c r="E222" s="26">
        <f t="shared" si="41"/>
        <v>43750</v>
      </c>
      <c r="F222" s="26">
        <f t="shared" si="41"/>
        <v>43750</v>
      </c>
      <c r="G222" s="26">
        <f t="shared" si="41"/>
        <v>43750</v>
      </c>
      <c r="H222" s="26">
        <f t="shared" si="41"/>
        <v>43750</v>
      </c>
    </row>
    <row r="223" spans="2:9">
      <c r="B223" s="91" t="s">
        <v>55</v>
      </c>
      <c r="C223" s="68"/>
      <c r="D223" s="106">
        <f>I213*($D$219/100)</f>
        <v>33750</v>
      </c>
      <c r="E223" s="26">
        <f t="shared" si="41"/>
        <v>33750</v>
      </c>
      <c r="F223" s="26">
        <f t="shared" si="41"/>
        <v>33750</v>
      </c>
      <c r="G223" s="26">
        <f t="shared" si="41"/>
        <v>33750</v>
      </c>
      <c r="H223" s="26">
        <f t="shared" si="41"/>
        <v>33750</v>
      </c>
    </row>
    <row r="224" spans="2:9">
      <c r="B224" s="91" t="s">
        <v>56</v>
      </c>
      <c r="C224" s="68"/>
      <c r="D224" s="106">
        <f>I214*($D$219/100)</f>
        <v>32500</v>
      </c>
      <c r="E224" s="26">
        <f t="shared" si="41"/>
        <v>32500</v>
      </c>
      <c r="F224" s="26">
        <f t="shared" si="41"/>
        <v>32500</v>
      </c>
      <c r="G224" s="26">
        <f t="shared" si="41"/>
        <v>32500</v>
      </c>
      <c r="H224" s="26">
        <f t="shared" si="41"/>
        <v>32500</v>
      </c>
    </row>
    <row r="225" spans="2:8" ht="13.5" thickBot="1">
      <c r="B225" s="107" t="s">
        <v>57</v>
      </c>
      <c r="C225" s="96"/>
      <c r="D225" s="108">
        <f>I215*($D$219/100)</f>
        <v>30000</v>
      </c>
      <c r="E225" s="70">
        <f t="shared" si="41"/>
        <v>30000</v>
      </c>
      <c r="F225" s="70">
        <f t="shared" si="41"/>
        <v>30000</v>
      </c>
      <c r="G225" s="70">
        <f t="shared" si="41"/>
        <v>30000</v>
      </c>
      <c r="H225" s="70">
        <f t="shared" si="41"/>
        <v>30000</v>
      </c>
    </row>
    <row r="226" spans="2:8" ht="13.5" thickBot="1">
      <c r="D226" s="109">
        <f>SUM(D221:D225)</f>
        <v>176250</v>
      </c>
      <c r="E226" s="110">
        <f t="shared" si="41"/>
        <v>176250</v>
      </c>
      <c r="F226" s="110">
        <f t="shared" si="41"/>
        <v>176250</v>
      </c>
      <c r="G226" s="110">
        <f t="shared" si="41"/>
        <v>176250</v>
      </c>
      <c r="H226" s="111">
        <f t="shared" si="41"/>
        <v>176250</v>
      </c>
    </row>
    <row r="229" spans="2:8" ht="13.5" thickBot="1">
      <c r="B229" s="102" t="s">
        <v>60</v>
      </c>
      <c r="D229" s="105" t="s">
        <v>9</v>
      </c>
      <c r="E229" s="105" t="s">
        <v>10</v>
      </c>
      <c r="F229" s="105" t="s">
        <v>11</v>
      </c>
      <c r="G229" s="105" t="s">
        <v>12</v>
      </c>
      <c r="H229" s="105" t="s">
        <v>13</v>
      </c>
    </row>
    <row r="230" spans="2:8">
      <c r="B230" s="90" t="s">
        <v>53</v>
      </c>
      <c r="C230" s="76"/>
      <c r="D230" s="26">
        <f t="shared" ref="D230:H234" si="42">D211*($I211+D221)*12</f>
        <v>39150000</v>
      </c>
      <c r="E230" s="26">
        <f t="shared" si="42"/>
        <v>39150000</v>
      </c>
      <c r="F230" s="26">
        <f t="shared" si="42"/>
        <v>39150000</v>
      </c>
      <c r="G230" s="26">
        <f t="shared" si="42"/>
        <v>39150000</v>
      </c>
      <c r="H230" s="26">
        <f t="shared" si="42"/>
        <v>39150000</v>
      </c>
    </row>
    <row r="231" spans="2:8">
      <c r="B231" s="91" t="s">
        <v>54</v>
      </c>
      <c r="C231" s="23"/>
      <c r="D231" s="26">
        <f t="shared" si="42"/>
        <v>47250000</v>
      </c>
      <c r="E231" s="26">
        <f t="shared" si="42"/>
        <v>47250000</v>
      </c>
      <c r="F231" s="26">
        <f t="shared" si="42"/>
        <v>47250000</v>
      </c>
      <c r="G231" s="26">
        <f t="shared" si="42"/>
        <v>47250000</v>
      </c>
      <c r="H231" s="26">
        <f t="shared" si="42"/>
        <v>47250000</v>
      </c>
    </row>
    <row r="232" spans="2:8">
      <c r="B232" s="91" t="s">
        <v>55</v>
      </c>
      <c r="C232" s="23"/>
      <c r="D232" s="26">
        <f t="shared" si="42"/>
        <v>36450000</v>
      </c>
      <c r="E232" s="26">
        <f t="shared" si="42"/>
        <v>36450000</v>
      </c>
      <c r="F232" s="26">
        <f t="shared" si="42"/>
        <v>36450000</v>
      </c>
      <c r="G232" s="26">
        <f t="shared" si="42"/>
        <v>36450000</v>
      </c>
      <c r="H232" s="26">
        <f t="shared" si="42"/>
        <v>36450000</v>
      </c>
    </row>
    <row r="233" spans="2:8">
      <c r="B233" s="91" t="s">
        <v>56</v>
      </c>
      <c r="C233" s="23"/>
      <c r="D233" s="26">
        <f t="shared" si="42"/>
        <v>35100000</v>
      </c>
      <c r="E233" s="26">
        <f t="shared" si="42"/>
        <v>35100000</v>
      </c>
      <c r="F233" s="26">
        <f t="shared" si="42"/>
        <v>35100000</v>
      </c>
      <c r="G233" s="26">
        <f t="shared" si="42"/>
        <v>35100000</v>
      </c>
      <c r="H233" s="26">
        <f t="shared" si="42"/>
        <v>35100000</v>
      </c>
    </row>
    <row r="234" spans="2:8">
      <c r="B234" s="91" t="s">
        <v>57</v>
      </c>
      <c r="C234" s="23"/>
      <c r="D234" s="26">
        <f t="shared" si="42"/>
        <v>32400000</v>
      </c>
      <c r="E234" s="26">
        <f t="shared" si="42"/>
        <v>32400000</v>
      </c>
      <c r="F234" s="26">
        <f t="shared" si="42"/>
        <v>32400000</v>
      </c>
      <c r="G234" s="26">
        <f t="shared" si="42"/>
        <v>32400000</v>
      </c>
      <c r="H234" s="26">
        <f t="shared" si="42"/>
        <v>32400000</v>
      </c>
    </row>
    <row r="235" spans="2:8">
      <c r="B235" s="91" t="s">
        <v>58</v>
      </c>
      <c r="C235" s="23"/>
      <c r="D235" s="26">
        <f t="shared" ref="D235:H236" si="43">D216*$I216*12</f>
        <v>68400000</v>
      </c>
      <c r="E235" s="26">
        <f t="shared" si="43"/>
        <v>68400000</v>
      </c>
      <c r="F235" s="26">
        <f t="shared" si="43"/>
        <v>68400000</v>
      </c>
      <c r="G235" s="26">
        <f t="shared" si="43"/>
        <v>68400000</v>
      </c>
      <c r="H235" s="26">
        <f t="shared" si="43"/>
        <v>68400000</v>
      </c>
    </row>
    <row r="236" spans="2:8" ht="13.5" thickBot="1">
      <c r="B236" s="91" t="s">
        <v>59</v>
      </c>
      <c r="C236" s="23"/>
      <c r="D236" s="70">
        <f t="shared" si="43"/>
        <v>66000000</v>
      </c>
      <c r="E236" s="70">
        <f t="shared" si="43"/>
        <v>66000000</v>
      </c>
      <c r="F236" s="70">
        <f t="shared" si="43"/>
        <v>66000000</v>
      </c>
      <c r="G236" s="70">
        <f t="shared" si="43"/>
        <v>66000000</v>
      </c>
      <c r="H236" s="70">
        <f t="shared" si="43"/>
        <v>66000000</v>
      </c>
    </row>
    <row r="237" spans="2:8" ht="13.5" thickBot="1">
      <c r="B237" s="78" t="s">
        <v>61</v>
      </c>
      <c r="C237" s="79"/>
      <c r="D237" s="80">
        <f>SUM(D230:D236)</f>
        <v>324750000</v>
      </c>
      <c r="E237" s="80">
        <f>SUM(E230:E236)</f>
        <v>324750000</v>
      </c>
      <c r="F237" s="80">
        <f t="shared" ref="F237:H237" si="44">SUM(F230:F236)</f>
        <v>324750000</v>
      </c>
      <c r="G237" s="80">
        <f t="shared" si="44"/>
        <v>324750000</v>
      </c>
      <c r="H237" s="81">
        <f t="shared" si="44"/>
        <v>324750000</v>
      </c>
    </row>
    <row r="238" spans="2:8">
      <c r="B238" s="190"/>
      <c r="C238" s="190"/>
      <c r="D238" s="59"/>
      <c r="E238" s="59"/>
      <c r="F238" s="59"/>
      <c r="G238" s="59"/>
      <c r="H238" s="59"/>
    </row>
    <row r="239" spans="2:8">
      <c r="B239" s="190"/>
      <c r="C239" s="190"/>
      <c r="D239" s="59"/>
      <c r="E239" s="59"/>
      <c r="F239" s="59"/>
      <c r="G239" s="59"/>
      <c r="H239" s="59"/>
    </row>
    <row r="241" spans="2:9">
      <c r="B241" s="56" t="s">
        <v>85</v>
      </c>
      <c r="C241" s="56"/>
      <c r="H241" s="89">
        <v>15</v>
      </c>
    </row>
    <row r="242" spans="2:9" ht="13.5" thickBot="1">
      <c r="D242" s="52" t="s">
        <v>33</v>
      </c>
      <c r="E242" s="52" t="s">
        <v>44</v>
      </c>
      <c r="F242" s="52" t="s">
        <v>45</v>
      </c>
      <c r="G242" s="52" t="s">
        <v>46</v>
      </c>
      <c r="H242" s="52" t="s">
        <v>49</v>
      </c>
      <c r="I242" s="52" t="s">
        <v>47</v>
      </c>
    </row>
    <row r="243" spans="2:9">
      <c r="B243" s="90" t="s">
        <v>21</v>
      </c>
      <c r="C243" s="76"/>
      <c r="D243" s="26">
        <v>1</v>
      </c>
      <c r="E243" s="26">
        <v>150000000</v>
      </c>
      <c r="F243" s="26">
        <f>(E243*D243)</f>
        <v>150000000</v>
      </c>
      <c r="G243" s="26">
        <v>15</v>
      </c>
      <c r="H243" s="26">
        <f>(F243*($H$241/100))</f>
        <v>22500000</v>
      </c>
      <c r="I243" s="26">
        <f>(F243-H243)/G243</f>
        <v>8500000</v>
      </c>
    </row>
    <row r="244" spans="2:9">
      <c r="B244" s="91" t="s">
        <v>22</v>
      </c>
      <c r="C244" s="23"/>
      <c r="D244" s="26">
        <v>1</v>
      </c>
      <c r="E244" s="26">
        <v>250000000</v>
      </c>
      <c r="F244" s="26">
        <f t="shared" ref="F244:F248" si="45">(E244*D244)</f>
        <v>250000000</v>
      </c>
      <c r="G244" s="26">
        <v>15</v>
      </c>
      <c r="H244" s="26">
        <f t="shared" ref="H244:H248" si="46">(F244*($H$241/100))</f>
        <v>37500000</v>
      </c>
      <c r="I244" s="26">
        <f t="shared" ref="I244:I248" si="47">(F244-H244)/G244</f>
        <v>14166666.666666666</v>
      </c>
    </row>
    <row r="245" spans="2:9">
      <c r="B245" s="91" t="s">
        <v>23</v>
      </c>
      <c r="C245" s="23"/>
      <c r="D245" s="26">
        <v>1</v>
      </c>
      <c r="E245" s="26">
        <v>130000000</v>
      </c>
      <c r="F245" s="26">
        <f t="shared" si="45"/>
        <v>130000000</v>
      </c>
      <c r="G245" s="26">
        <v>15</v>
      </c>
      <c r="H245" s="26">
        <f t="shared" si="46"/>
        <v>19500000</v>
      </c>
      <c r="I245" s="26">
        <f t="shared" si="47"/>
        <v>7366666.666666667</v>
      </c>
    </row>
    <row r="246" spans="2:9">
      <c r="B246" s="91" t="s">
        <v>24</v>
      </c>
      <c r="C246" s="23"/>
      <c r="D246" s="26">
        <v>1</v>
      </c>
      <c r="E246" s="26">
        <v>180000000</v>
      </c>
      <c r="F246" s="26">
        <f t="shared" si="45"/>
        <v>180000000</v>
      </c>
      <c r="G246" s="26">
        <v>15</v>
      </c>
      <c r="H246" s="26">
        <f t="shared" si="46"/>
        <v>27000000</v>
      </c>
      <c r="I246" s="26">
        <f t="shared" si="47"/>
        <v>10200000</v>
      </c>
    </row>
    <row r="247" spans="2:9">
      <c r="B247" s="91" t="s">
        <v>25</v>
      </c>
      <c r="C247" s="23"/>
      <c r="D247" s="26">
        <v>1</v>
      </c>
      <c r="E247" s="26">
        <v>90000000</v>
      </c>
      <c r="F247" s="26">
        <f t="shared" si="45"/>
        <v>90000000</v>
      </c>
      <c r="G247" s="26">
        <v>15</v>
      </c>
      <c r="H247" s="26">
        <f t="shared" si="46"/>
        <v>13500000</v>
      </c>
      <c r="I247" s="26">
        <f t="shared" si="47"/>
        <v>5100000</v>
      </c>
    </row>
    <row r="248" spans="2:9" ht="13.5" thickBot="1">
      <c r="B248" s="97" t="s">
        <v>43</v>
      </c>
      <c r="C248" s="139"/>
      <c r="D248" s="26">
        <v>1</v>
      </c>
      <c r="E248" s="26">
        <v>350000000</v>
      </c>
      <c r="F248" s="26">
        <f t="shared" si="45"/>
        <v>350000000</v>
      </c>
      <c r="G248" s="26">
        <v>50</v>
      </c>
      <c r="H248" s="26">
        <f t="shared" si="46"/>
        <v>52500000</v>
      </c>
      <c r="I248" s="26">
        <f t="shared" si="47"/>
        <v>5950000</v>
      </c>
    </row>
    <row r="249" spans="2:9">
      <c r="B249" s="102"/>
      <c r="C249" s="23"/>
      <c r="D249" s="58"/>
      <c r="E249" s="58"/>
      <c r="F249" s="58"/>
      <c r="G249" s="58"/>
      <c r="H249" s="58"/>
      <c r="I249" s="58"/>
    </row>
    <row r="250" spans="2:9" ht="15.75" thickBot="1">
      <c r="B250" s="102" t="s">
        <v>138</v>
      </c>
      <c r="C250"/>
      <c r="D250" s="52" t="s">
        <v>9</v>
      </c>
      <c r="E250" s="52" t="s">
        <v>10</v>
      </c>
      <c r="F250" s="52" t="s">
        <v>11</v>
      </c>
      <c r="G250" s="52" t="s">
        <v>12</v>
      </c>
      <c r="H250" s="52" t="s">
        <v>13</v>
      </c>
      <c r="I250" s="142" t="s">
        <v>84</v>
      </c>
    </row>
    <row r="251" spans="2:9">
      <c r="B251" s="90" t="s">
        <v>21</v>
      </c>
      <c r="C251" s="76"/>
      <c r="D251" s="14">
        <v>5</v>
      </c>
      <c r="E251" s="14"/>
      <c r="F251" s="14"/>
      <c r="G251" s="14"/>
      <c r="H251" s="14"/>
      <c r="I251" s="14">
        <f>SUM(D251:H251)</f>
        <v>5</v>
      </c>
    </row>
    <row r="252" spans="2:9">
      <c r="B252" s="91" t="s">
        <v>22</v>
      </c>
      <c r="C252" s="23"/>
      <c r="D252" s="14">
        <v>5</v>
      </c>
      <c r="E252" s="14"/>
      <c r="F252" s="14"/>
      <c r="G252" s="14"/>
      <c r="H252" s="14"/>
      <c r="I252" s="14">
        <f t="shared" ref="I252:I255" si="48">SUM(D252:H252)</f>
        <v>5</v>
      </c>
    </row>
    <row r="253" spans="2:9">
      <c r="B253" s="91" t="s">
        <v>23</v>
      </c>
      <c r="C253" s="23"/>
      <c r="D253" s="14">
        <v>5</v>
      </c>
      <c r="E253" s="14"/>
      <c r="F253" s="14"/>
      <c r="G253" s="14"/>
      <c r="H253" s="14"/>
      <c r="I253" s="14">
        <f t="shared" si="48"/>
        <v>5</v>
      </c>
    </row>
    <row r="254" spans="2:9">
      <c r="B254" s="91" t="s">
        <v>24</v>
      </c>
      <c r="C254" s="23"/>
      <c r="D254" s="14">
        <v>5</v>
      </c>
      <c r="E254" s="14"/>
      <c r="F254" s="14"/>
      <c r="G254" s="14"/>
      <c r="H254" s="14"/>
      <c r="I254" s="14">
        <f t="shared" si="48"/>
        <v>5</v>
      </c>
    </row>
    <row r="255" spans="2:9">
      <c r="B255" s="91" t="s">
        <v>25</v>
      </c>
      <c r="C255" s="23"/>
      <c r="D255" s="14">
        <v>5</v>
      </c>
      <c r="E255" s="14"/>
      <c r="F255" s="14"/>
      <c r="G255" s="14"/>
      <c r="H255" s="14"/>
      <c r="I255" s="14">
        <f t="shared" si="48"/>
        <v>5</v>
      </c>
    </row>
    <row r="256" spans="2:9" ht="13.5" thickBot="1">
      <c r="B256" s="97" t="s">
        <v>43</v>
      </c>
      <c r="C256" s="139"/>
      <c r="D256" s="14">
        <v>1</v>
      </c>
      <c r="E256" s="14"/>
      <c r="F256" s="14"/>
      <c r="G256" s="14"/>
      <c r="H256" s="14"/>
      <c r="I256" s="14"/>
    </row>
    <row r="257" spans="2:8">
      <c r="B257" s="102"/>
      <c r="C257" s="23"/>
      <c r="D257" s="23"/>
      <c r="E257" s="23"/>
      <c r="F257" s="23"/>
      <c r="G257" s="23"/>
      <c r="H257" s="23"/>
    </row>
    <row r="258" spans="2:8" ht="13.5" thickBot="1">
      <c r="B258" s="102" t="s">
        <v>139</v>
      </c>
      <c r="C258" s="23"/>
      <c r="D258" s="52" t="s">
        <v>9</v>
      </c>
      <c r="E258" s="52" t="s">
        <v>10</v>
      </c>
      <c r="F258" s="52" t="s">
        <v>11</v>
      </c>
      <c r="G258" s="52" t="s">
        <v>12</v>
      </c>
      <c r="H258" s="52" t="s">
        <v>13</v>
      </c>
    </row>
    <row r="259" spans="2:8">
      <c r="B259" s="90" t="s">
        <v>21</v>
      </c>
      <c r="C259" s="76"/>
      <c r="D259" s="26">
        <f t="shared" ref="D259:D264" si="49">D251*I243</f>
        <v>42500000</v>
      </c>
      <c r="E259" s="26"/>
      <c r="F259" s="26"/>
      <c r="G259" s="26">
        <f>G251*I243</f>
        <v>0</v>
      </c>
      <c r="H259" s="26"/>
    </row>
    <row r="260" spans="2:8">
      <c r="B260" s="91" t="s">
        <v>22</v>
      </c>
      <c r="C260" s="23"/>
      <c r="D260" s="26">
        <f t="shared" si="49"/>
        <v>70833333.333333328</v>
      </c>
      <c r="E260" s="26"/>
      <c r="F260" s="26"/>
      <c r="G260" s="26"/>
      <c r="H260" s="26">
        <f>H252*I244</f>
        <v>0</v>
      </c>
    </row>
    <row r="261" spans="2:8">
      <c r="B261" s="91" t="s">
        <v>23</v>
      </c>
      <c r="C261" s="23"/>
      <c r="D261" s="26">
        <f t="shared" si="49"/>
        <v>36833333.333333336</v>
      </c>
      <c r="E261" s="26"/>
      <c r="F261" s="26">
        <f>F253*I245</f>
        <v>0</v>
      </c>
      <c r="G261" s="26"/>
      <c r="H261" s="26"/>
    </row>
    <row r="262" spans="2:8">
      <c r="B262" s="91" t="s">
        <v>24</v>
      </c>
      <c r="C262" s="23"/>
      <c r="D262" s="26">
        <f t="shared" si="49"/>
        <v>51000000</v>
      </c>
      <c r="E262" s="26"/>
      <c r="F262" s="26"/>
      <c r="G262" s="26"/>
      <c r="H262" s="26"/>
    </row>
    <row r="263" spans="2:8">
      <c r="B263" s="91" t="s">
        <v>25</v>
      </c>
      <c r="C263" s="23"/>
      <c r="D263" s="26">
        <f t="shared" si="49"/>
        <v>25500000</v>
      </c>
      <c r="E263" s="26">
        <f>I247*E255</f>
        <v>0</v>
      </c>
      <c r="F263" s="26"/>
      <c r="G263" s="26"/>
      <c r="H263" s="26"/>
    </row>
    <row r="264" spans="2:8" ht="13.5" thickBot="1">
      <c r="B264" s="97" t="s">
        <v>43</v>
      </c>
      <c r="C264" s="139"/>
      <c r="D264" s="26">
        <f t="shared" si="49"/>
        <v>5950000</v>
      </c>
      <c r="E264" s="14"/>
      <c r="F264" s="14"/>
      <c r="G264" s="14"/>
      <c r="H264" s="14"/>
    </row>
    <row r="265" spans="2:8" ht="15.75" thickBot="1">
      <c r="B265" s="78" t="s">
        <v>51</v>
      </c>
      <c r="C265" s="3"/>
      <c r="D265" s="95">
        <f>SUM(D259:D264)</f>
        <v>232616666.66666666</v>
      </c>
      <c r="E265" s="140">
        <f>SUM(E259:E263)+D265</f>
        <v>232616666.66666666</v>
      </c>
      <c r="F265" s="140">
        <f>SUM(F259:F263)+E265</f>
        <v>232616666.66666666</v>
      </c>
      <c r="G265" s="140">
        <f>SUM(G259:G263)+F265</f>
        <v>232616666.66666666</v>
      </c>
      <c r="H265" s="141">
        <f>SUM(H259:H263)+G265</f>
        <v>232616666.66666666</v>
      </c>
    </row>
    <row r="266" spans="2:8" ht="15">
      <c r="B266" s="102"/>
      <c r="C266" s="2"/>
      <c r="D266" s="58"/>
      <c r="E266" s="58"/>
      <c r="F266" s="58"/>
      <c r="G266" s="58"/>
      <c r="H266" s="58"/>
    </row>
    <row r="267" spans="2:8" ht="15">
      <c r="B267" s="102"/>
      <c r="C267" s="2"/>
      <c r="D267" s="58"/>
      <c r="E267" s="58"/>
      <c r="F267" s="58"/>
      <c r="G267" s="58"/>
      <c r="H267" s="58"/>
    </row>
    <row r="268" spans="2:8" ht="15.75" thickBot="1">
      <c r="B268" s="102" t="s">
        <v>140</v>
      </c>
      <c r="C268" s="2"/>
      <c r="D268" s="52" t="s">
        <v>9</v>
      </c>
      <c r="E268" s="52" t="s">
        <v>10</v>
      </c>
      <c r="F268" s="52" t="s">
        <v>11</v>
      </c>
      <c r="G268" s="52" t="s">
        <v>12</v>
      </c>
      <c r="H268" s="52" t="s">
        <v>13</v>
      </c>
    </row>
    <row r="269" spans="2:8" ht="15">
      <c r="B269" s="90" t="s">
        <v>21</v>
      </c>
      <c r="C269" s="1"/>
      <c r="D269" s="26">
        <v>10</v>
      </c>
      <c r="E269" s="26"/>
      <c r="F269" s="26"/>
      <c r="G269" s="26"/>
      <c r="H269" s="26"/>
    </row>
    <row r="270" spans="2:8" ht="15">
      <c r="B270" s="91" t="s">
        <v>22</v>
      </c>
      <c r="C270" s="2"/>
      <c r="D270" s="26">
        <v>10</v>
      </c>
      <c r="E270" s="26"/>
      <c r="F270" s="26"/>
      <c r="G270" s="26"/>
      <c r="H270" s="26"/>
    </row>
    <row r="271" spans="2:8" ht="15">
      <c r="B271" s="91" t="s">
        <v>23</v>
      </c>
      <c r="C271" s="2"/>
      <c r="D271" s="26">
        <v>10</v>
      </c>
      <c r="E271" s="26"/>
      <c r="F271" s="26"/>
      <c r="G271" s="26"/>
      <c r="H271" s="26"/>
    </row>
    <row r="272" spans="2:8" ht="15">
      <c r="B272" s="91" t="s">
        <v>24</v>
      </c>
      <c r="C272" s="2"/>
      <c r="D272" s="26">
        <v>10</v>
      </c>
      <c r="E272" s="26"/>
      <c r="F272" s="26"/>
      <c r="G272" s="26"/>
      <c r="H272" s="26"/>
    </row>
    <row r="273" spans="2:15" ht="15">
      <c r="B273" s="91" t="s">
        <v>25</v>
      </c>
      <c r="C273" s="2"/>
      <c r="D273" s="26">
        <v>10</v>
      </c>
      <c r="E273" s="26"/>
      <c r="F273" s="26"/>
      <c r="G273" s="26"/>
      <c r="H273" s="26"/>
    </row>
    <row r="274" spans="2:15" ht="15.75" thickBot="1">
      <c r="B274" s="97" t="s">
        <v>43</v>
      </c>
      <c r="C274" s="143"/>
      <c r="D274" s="26">
        <v>40</v>
      </c>
      <c r="E274" s="14"/>
      <c r="F274" s="14"/>
      <c r="G274" s="14"/>
      <c r="H274" s="14"/>
    </row>
    <row r="275" spans="2:15" ht="15">
      <c r="B275"/>
      <c r="C275" s="2"/>
      <c r="D275" s="58"/>
      <c r="E275" s="58"/>
      <c r="F275" s="58"/>
      <c r="G275" s="58"/>
      <c r="H275" s="58"/>
    </row>
    <row r="276" spans="2:15" ht="15">
      <c r="B276"/>
      <c r="C276"/>
      <c r="D276"/>
      <c r="E276"/>
      <c r="F276"/>
    </row>
    <row r="277" spans="2:15" ht="15.75" thickBot="1">
      <c r="B277" s="102" t="s">
        <v>141</v>
      </c>
      <c r="C277" s="2"/>
      <c r="D277" s="52" t="s">
        <v>9</v>
      </c>
      <c r="E277" s="52" t="s">
        <v>10</v>
      </c>
      <c r="F277" s="52" t="s">
        <v>11</v>
      </c>
      <c r="G277" s="52" t="s">
        <v>12</v>
      </c>
      <c r="H277" s="52" t="s">
        <v>13</v>
      </c>
      <c r="J277" s="87"/>
      <c r="K277" s="87"/>
      <c r="L277" s="87"/>
      <c r="M277" s="87"/>
      <c r="N277" s="87"/>
      <c r="O277" s="87"/>
    </row>
    <row r="278" spans="2:15" ht="15">
      <c r="B278" s="90" t="s">
        <v>21</v>
      </c>
      <c r="C278" s="1"/>
      <c r="D278" s="26">
        <f>D269*I243*D251</f>
        <v>425000000</v>
      </c>
      <c r="E278" s="26">
        <f>E269*E251*I243</f>
        <v>0</v>
      </c>
      <c r="F278" s="26">
        <f>F269*I243*F251</f>
        <v>0</v>
      </c>
      <c r="G278" s="26">
        <f>G269*I243*G251</f>
        <v>0</v>
      </c>
      <c r="H278" s="26">
        <f>H269*H251*I243</f>
        <v>0</v>
      </c>
      <c r="J278" s="87"/>
      <c r="K278" s="87"/>
      <c r="L278" s="87"/>
      <c r="M278" s="87"/>
      <c r="N278" s="87"/>
      <c r="O278" s="87"/>
    </row>
    <row r="279" spans="2:15" ht="15">
      <c r="B279" s="91" t="s">
        <v>22</v>
      </c>
      <c r="C279" s="2"/>
      <c r="D279" s="26">
        <f>D270*I244*D252</f>
        <v>708333333.33333325</v>
      </c>
      <c r="E279" s="26">
        <f>E270*E252*I244</f>
        <v>0</v>
      </c>
      <c r="F279" s="26">
        <f>F270*I244*F252</f>
        <v>0</v>
      </c>
      <c r="G279" s="26">
        <f>G270*I244*G252</f>
        <v>0</v>
      </c>
      <c r="H279" s="26">
        <f>H270*H252*I244</f>
        <v>0</v>
      </c>
      <c r="J279" s="87"/>
      <c r="K279" s="87"/>
      <c r="L279" s="87"/>
      <c r="M279" s="87"/>
      <c r="N279" s="87"/>
      <c r="O279" s="87"/>
    </row>
    <row r="280" spans="2:15" ht="15">
      <c r="B280" s="91" t="s">
        <v>23</v>
      </c>
      <c r="C280" s="2"/>
      <c r="D280" s="26">
        <f>D271*I245*D253</f>
        <v>368333333.33333337</v>
      </c>
      <c r="E280" s="26">
        <f>E271*E253*I245</f>
        <v>0</v>
      </c>
      <c r="F280" s="26">
        <f>F271*I245*F253</f>
        <v>0</v>
      </c>
      <c r="G280" s="26">
        <f>G271*I245*G253</f>
        <v>0</v>
      </c>
      <c r="H280" s="26">
        <f>H271*H253*I245</f>
        <v>0</v>
      </c>
      <c r="J280" s="87"/>
      <c r="K280" s="87"/>
      <c r="L280" s="87"/>
      <c r="M280" s="87"/>
      <c r="N280" s="87"/>
      <c r="O280" s="87"/>
    </row>
    <row r="281" spans="2:15" ht="15">
      <c r="B281" s="91" t="s">
        <v>24</v>
      </c>
      <c r="C281" s="2"/>
      <c r="D281" s="26">
        <f>D272*I246*D254</f>
        <v>510000000</v>
      </c>
      <c r="E281" s="26">
        <f>E272*E254*I246</f>
        <v>0</v>
      </c>
      <c r="F281" s="26">
        <f>F272*I246*F254</f>
        <v>0</v>
      </c>
      <c r="G281" s="26">
        <f>G272*I246*G254</f>
        <v>0</v>
      </c>
      <c r="H281" s="26">
        <f>H272*H254*I246</f>
        <v>0</v>
      </c>
      <c r="J281" s="87"/>
      <c r="K281" s="87"/>
      <c r="L281" s="87"/>
      <c r="M281" s="87"/>
      <c r="N281" s="87"/>
      <c r="O281" s="87"/>
    </row>
    <row r="282" spans="2:15" ht="15">
      <c r="B282" s="91" t="s">
        <v>25</v>
      </c>
      <c r="C282" s="2"/>
      <c r="D282" s="26">
        <f>D273*I247*D255</f>
        <v>255000000</v>
      </c>
      <c r="E282" s="26">
        <f>E273*E255*I247</f>
        <v>0</v>
      </c>
      <c r="F282" s="26">
        <f>F273*I247*F255</f>
        <v>0</v>
      </c>
      <c r="G282" s="26">
        <f>G273*I247*G255</f>
        <v>0</v>
      </c>
      <c r="H282" s="26">
        <f>H273*H255*I247</f>
        <v>0</v>
      </c>
      <c r="J282" s="87"/>
      <c r="K282" s="87"/>
      <c r="L282" s="87"/>
      <c r="M282" s="87"/>
      <c r="N282" s="87"/>
      <c r="O282" s="87"/>
    </row>
    <row r="283" spans="2:15" ht="15.75" thickBot="1">
      <c r="B283" s="92" t="s">
        <v>43</v>
      </c>
      <c r="C283" s="2"/>
      <c r="D283" s="70">
        <f>D274*D256*I248</f>
        <v>238000000</v>
      </c>
      <c r="E283" s="70">
        <f>E274*E256*J248</f>
        <v>0</v>
      </c>
      <c r="F283" s="70">
        <f>F274*F256*D256</f>
        <v>0</v>
      </c>
      <c r="G283" s="70">
        <f>G274*G256*E256</f>
        <v>0</v>
      </c>
      <c r="H283" s="70">
        <f>H274*H256*F256</f>
        <v>0</v>
      </c>
      <c r="J283" s="87"/>
      <c r="K283" s="87"/>
      <c r="L283" s="87"/>
      <c r="M283" s="87"/>
      <c r="N283" s="87"/>
      <c r="O283" s="87"/>
    </row>
    <row r="284" spans="2:15" ht="15.75" thickBot="1">
      <c r="B284" s="144" t="s">
        <v>51</v>
      </c>
      <c r="C284" s="3"/>
      <c r="D284" s="145">
        <f>SUM(D278:D283)</f>
        <v>2504666666.6666665</v>
      </c>
      <c r="E284" s="101">
        <f>SUM(E278:E283)</f>
        <v>0</v>
      </c>
      <c r="F284" s="101">
        <f>SUM(F278:F283)</f>
        <v>0</v>
      </c>
      <c r="G284" s="101">
        <f>SUM(G278:G283)</f>
        <v>0</v>
      </c>
      <c r="H284" s="146">
        <f>SUM(H278:H282)</f>
        <v>0</v>
      </c>
      <c r="I284" s="147">
        <f>SUM(D284:H284)</f>
        <v>2504666666.6666665</v>
      </c>
      <c r="J284" s="87"/>
      <c r="K284" s="87"/>
      <c r="L284" s="87"/>
      <c r="M284" s="87"/>
      <c r="N284" s="87"/>
      <c r="O284" s="87"/>
    </row>
    <row r="285" spans="2:15" ht="15">
      <c r="B285"/>
      <c r="C285"/>
      <c r="D285"/>
      <c r="E285"/>
      <c r="F285"/>
      <c r="I285" s="56" t="s">
        <v>52</v>
      </c>
      <c r="J285" s="87"/>
      <c r="K285" s="87"/>
      <c r="L285" s="87"/>
      <c r="M285" s="87"/>
      <c r="N285" s="87"/>
      <c r="O285" s="87"/>
    </row>
    <row r="286" spans="2:15" ht="15">
      <c r="B286"/>
      <c r="C286"/>
      <c r="D286"/>
      <c r="E286"/>
      <c r="F286"/>
      <c r="G286"/>
      <c r="H286"/>
      <c r="I286"/>
    </row>
    <row r="287" spans="2:15">
      <c r="B287" s="13" t="s">
        <v>50</v>
      </c>
    </row>
    <row r="288" spans="2:15" ht="13.5" thickBot="1">
      <c r="D288" s="98" t="s">
        <v>9</v>
      </c>
      <c r="E288" s="98" t="s">
        <v>10</v>
      </c>
      <c r="F288" s="98" t="s">
        <v>11</v>
      </c>
      <c r="G288" s="98" t="s">
        <v>12</v>
      </c>
      <c r="H288" s="98" t="s">
        <v>13</v>
      </c>
    </row>
    <row r="289" spans="2:8">
      <c r="B289" s="90" t="s">
        <v>21</v>
      </c>
      <c r="C289" s="76"/>
      <c r="D289" s="26">
        <f t="shared" ref="D289:D294" si="50">E243*D251</f>
        <v>750000000</v>
      </c>
      <c r="E289" s="99">
        <f>$E$243*E251</f>
        <v>0</v>
      </c>
      <c r="F289" s="99">
        <f t="shared" ref="F289:H294" si="51">$E243*F251</f>
        <v>0</v>
      </c>
      <c r="G289" s="99">
        <f t="shared" si="51"/>
        <v>0</v>
      </c>
      <c r="H289" s="99">
        <f t="shared" si="51"/>
        <v>0</v>
      </c>
    </row>
    <row r="290" spans="2:8">
      <c r="B290" s="91" t="s">
        <v>22</v>
      </c>
      <c r="C290" s="23"/>
      <c r="D290" s="26">
        <f t="shared" si="50"/>
        <v>1250000000</v>
      </c>
      <c r="E290" s="99">
        <f>E244*E252</f>
        <v>0</v>
      </c>
      <c r="F290" s="99">
        <f t="shared" si="51"/>
        <v>0</v>
      </c>
      <c r="G290" s="99">
        <f t="shared" si="51"/>
        <v>0</v>
      </c>
      <c r="H290" s="99">
        <f t="shared" si="51"/>
        <v>0</v>
      </c>
    </row>
    <row r="291" spans="2:8">
      <c r="B291" s="91" t="s">
        <v>23</v>
      </c>
      <c r="C291" s="23"/>
      <c r="D291" s="26">
        <f t="shared" si="50"/>
        <v>650000000</v>
      </c>
      <c r="E291" s="99">
        <f>E245*E253</f>
        <v>0</v>
      </c>
      <c r="F291" s="99">
        <f t="shared" si="51"/>
        <v>0</v>
      </c>
      <c r="G291" s="99">
        <f t="shared" si="51"/>
        <v>0</v>
      </c>
      <c r="H291" s="99">
        <f t="shared" si="51"/>
        <v>0</v>
      </c>
    </row>
    <row r="292" spans="2:8">
      <c r="B292" s="91" t="s">
        <v>24</v>
      </c>
      <c r="C292" s="23"/>
      <c r="D292" s="26">
        <f t="shared" si="50"/>
        <v>900000000</v>
      </c>
      <c r="E292" s="99">
        <f>E246*E254</f>
        <v>0</v>
      </c>
      <c r="F292" s="99">
        <f t="shared" si="51"/>
        <v>0</v>
      </c>
      <c r="G292" s="99">
        <f t="shared" si="51"/>
        <v>0</v>
      </c>
      <c r="H292" s="99">
        <f t="shared" si="51"/>
        <v>0</v>
      </c>
    </row>
    <row r="293" spans="2:8">
      <c r="B293" s="91" t="s">
        <v>25</v>
      </c>
      <c r="C293" s="23"/>
      <c r="D293" s="26">
        <f t="shared" si="50"/>
        <v>450000000</v>
      </c>
      <c r="E293" s="99">
        <f>E247*E255</f>
        <v>0</v>
      </c>
      <c r="F293" s="99">
        <f t="shared" si="51"/>
        <v>0</v>
      </c>
      <c r="G293" s="99">
        <f t="shared" si="51"/>
        <v>0</v>
      </c>
      <c r="H293" s="99">
        <f t="shared" si="51"/>
        <v>0</v>
      </c>
    </row>
    <row r="294" spans="2:8" ht="13.5" thickBot="1">
      <c r="B294" s="97" t="s">
        <v>43</v>
      </c>
      <c r="C294" s="23"/>
      <c r="D294" s="26">
        <f t="shared" si="50"/>
        <v>350000000</v>
      </c>
      <c r="E294" s="99">
        <f>E248*E256</f>
        <v>0</v>
      </c>
      <c r="F294" s="99">
        <f t="shared" si="51"/>
        <v>0</v>
      </c>
      <c r="G294" s="99">
        <f t="shared" si="51"/>
        <v>0</v>
      </c>
      <c r="H294" s="99">
        <f t="shared" si="51"/>
        <v>0</v>
      </c>
    </row>
    <row r="295" spans="2:8" ht="13.5" thickBot="1">
      <c r="C295" s="100" t="s">
        <v>51</v>
      </c>
      <c r="D295" s="148">
        <f>SUM(D289:D294)</f>
        <v>4350000000</v>
      </c>
      <c r="E295" s="101">
        <f t="shared" ref="E295:H295" si="52">SUM(E289:E294)</f>
        <v>0</v>
      </c>
      <c r="F295" s="101">
        <f t="shared" si="52"/>
        <v>0</v>
      </c>
      <c r="G295" s="101">
        <f t="shared" si="52"/>
        <v>0</v>
      </c>
      <c r="H295" s="101">
        <f t="shared" si="52"/>
        <v>0</v>
      </c>
    </row>
    <row r="296" spans="2:8">
      <c r="D296" s="56" t="s">
        <v>48</v>
      </c>
    </row>
    <row r="298" spans="2:8">
      <c r="B298" s="13" t="s">
        <v>143</v>
      </c>
    </row>
    <row r="299" spans="2:8" ht="13.5" thickBot="1">
      <c r="D299" s="98" t="s">
        <v>9</v>
      </c>
      <c r="E299" s="98" t="s">
        <v>10</v>
      </c>
      <c r="F299" s="98" t="s">
        <v>11</v>
      </c>
      <c r="G299" s="98" t="s">
        <v>12</v>
      </c>
      <c r="H299" s="98" t="s">
        <v>13</v>
      </c>
    </row>
    <row r="300" spans="2:8">
      <c r="B300" s="90" t="s">
        <v>21</v>
      </c>
      <c r="C300" s="76"/>
      <c r="D300" s="26">
        <f>D289*($H$241/100)</f>
        <v>112500000</v>
      </c>
      <c r="E300" s="26">
        <f t="shared" ref="E300:H300" si="53">E289*($H$241/100)</f>
        <v>0</v>
      </c>
      <c r="F300" s="26">
        <f t="shared" si="53"/>
        <v>0</v>
      </c>
      <c r="G300" s="26">
        <f t="shared" si="53"/>
        <v>0</v>
      </c>
      <c r="H300" s="26">
        <f t="shared" si="53"/>
        <v>0</v>
      </c>
    </row>
    <row r="301" spans="2:8">
      <c r="B301" s="91" t="s">
        <v>22</v>
      </c>
      <c r="C301" s="23"/>
      <c r="D301" s="26">
        <f t="shared" ref="D301:H305" si="54">D290*($H$241/100)</f>
        <v>187500000</v>
      </c>
      <c r="E301" s="26">
        <f t="shared" si="54"/>
        <v>0</v>
      </c>
      <c r="F301" s="26">
        <f t="shared" si="54"/>
        <v>0</v>
      </c>
      <c r="G301" s="26">
        <f t="shared" si="54"/>
        <v>0</v>
      </c>
      <c r="H301" s="26">
        <f t="shared" si="54"/>
        <v>0</v>
      </c>
    </row>
    <row r="302" spans="2:8">
      <c r="B302" s="91" t="s">
        <v>23</v>
      </c>
      <c r="C302" s="23"/>
      <c r="D302" s="26">
        <f t="shared" si="54"/>
        <v>97500000</v>
      </c>
      <c r="E302" s="26">
        <f t="shared" si="54"/>
        <v>0</v>
      </c>
      <c r="F302" s="26">
        <f t="shared" si="54"/>
        <v>0</v>
      </c>
      <c r="G302" s="26">
        <f t="shared" si="54"/>
        <v>0</v>
      </c>
      <c r="H302" s="26">
        <f t="shared" si="54"/>
        <v>0</v>
      </c>
    </row>
    <row r="303" spans="2:8">
      <c r="B303" s="91" t="s">
        <v>24</v>
      </c>
      <c r="C303" s="23"/>
      <c r="D303" s="26">
        <f t="shared" si="54"/>
        <v>135000000</v>
      </c>
      <c r="E303" s="26">
        <f t="shared" si="54"/>
        <v>0</v>
      </c>
      <c r="F303" s="26">
        <f t="shared" si="54"/>
        <v>0</v>
      </c>
      <c r="G303" s="26">
        <f t="shared" si="54"/>
        <v>0</v>
      </c>
      <c r="H303" s="26">
        <f t="shared" si="54"/>
        <v>0</v>
      </c>
    </row>
    <row r="304" spans="2:8">
      <c r="B304" s="91" t="s">
        <v>25</v>
      </c>
      <c r="C304" s="23"/>
      <c r="D304" s="26">
        <f t="shared" si="54"/>
        <v>67500000</v>
      </c>
      <c r="E304" s="26">
        <f t="shared" si="54"/>
        <v>0</v>
      </c>
      <c r="F304" s="26">
        <f t="shared" si="54"/>
        <v>0</v>
      </c>
      <c r="G304" s="26">
        <f t="shared" si="54"/>
        <v>0</v>
      </c>
      <c r="H304" s="26">
        <f t="shared" si="54"/>
        <v>0</v>
      </c>
    </row>
    <row r="305" spans="2:14" ht="13.5" thickBot="1">
      <c r="B305" s="97" t="s">
        <v>43</v>
      </c>
      <c r="C305" s="23"/>
      <c r="D305" s="26">
        <f t="shared" si="54"/>
        <v>52500000</v>
      </c>
      <c r="E305" s="26">
        <f t="shared" si="54"/>
        <v>0</v>
      </c>
      <c r="F305" s="26">
        <f t="shared" si="54"/>
        <v>0</v>
      </c>
      <c r="G305" s="26">
        <f t="shared" si="54"/>
        <v>0</v>
      </c>
      <c r="H305" s="26">
        <f t="shared" si="54"/>
        <v>0</v>
      </c>
    </row>
    <row r="306" spans="2:14" ht="13.5" thickBot="1">
      <c r="C306" s="100" t="s">
        <v>51</v>
      </c>
      <c r="D306" s="101">
        <f>SUM(D300:D305)</f>
        <v>652500000</v>
      </c>
      <c r="E306" s="101">
        <f t="shared" ref="E306:H306" si="55">SUM(E300:E305)</f>
        <v>0</v>
      </c>
      <c r="F306" s="101">
        <f t="shared" si="55"/>
        <v>0</v>
      </c>
      <c r="G306" s="101">
        <f t="shared" si="55"/>
        <v>0</v>
      </c>
      <c r="H306" s="149">
        <f t="shared" si="55"/>
        <v>0</v>
      </c>
      <c r="I306" s="147">
        <f>SUM(D306:H306)</f>
        <v>652500000</v>
      </c>
    </row>
    <row r="307" spans="2:14">
      <c r="I307" s="13" t="s">
        <v>142</v>
      </c>
    </row>
    <row r="309" spans="2:14" ht="13.5" thickBot="1">
      <c r="B309" s="13" t="s">
        <v>112</v>
      </c>
    </row>
    <row r="310" spans="2:14">
      <c r="B310" s="65" t="s">
        <v>113</v>
      </c>
      <c r="C310" s="76"/>
      <c r="D310" s="14" t="s">
        <v>114</v>
      </c>
    </row>
    <row r="311" spans="2:14">
      <c r="B311" s="67" t="s">
        <v>115</v>
      </c>
      <c r="C311" s="23"/>
      <c r="D311" s="26">
        <f>C75</f>
        <v>4208573099.5043998</v>
      </c>
    </row>
    <row r="312" spans="2:14">
      <c r="B312" s="67" t="s">
        <v>116</v>
      </c>
      <c r="C312" s="23"/>
      <c r="D312" s="14">
        <v>30</v>
      </c>
    </row>
    <row r="313" spans="2:14">
      <c r="B313" s="67" t="s">
        <v>117</v>
      </c>
      <c r="C313" s="23"/>
      <c r="D313" s="26">
        <f>SUM(D311/D312)</f>
        <v>140285769.98348001</v>
      </c>
    </row>
    <row r="314" spans="2:14" ht="13.5" thickBot="1">
      <c r="B314" s="157" t="s">
        <v>118</v>
      </c>
      <c r="C314" s="139"/>
      <c r="D314" s="14">
        <v>3</v>
      </c>
    </row>
    <row r="316" spans="2:14" ht="13.5" thickBot="1">
      <c r="B316" s="13" t="s">
        <v>15</v>
      </c>
    </row>
    <row r="317" spans="2:14">
      <c r="C317" s="10" t="s">
        <v>119</v>
      </c>
      <c r="D317" s="11" t="s">
        <v>120</v>
      </c>
      <c r="E317" s="11" t="s">
        <v>121</v>
      </c>
      <c r="F317" s="11" t="s">
        <v>122</v>
      </c>
      <c r="G317" s="11" t="s">
        <v>123</v>
      </c>
      <c r="H317" s="11" t="s">
        <v>124</v>
      </c>
      <c r="I317" s="11" t="s">
        <v>125</v>
      </c>
      <c r="J317" s="11" t="s">
        <v>126</v>
      </c>
      <c r="K317" s="11" t="s">
        <v>127</v>
      </c>
      <c r="L317" s="11" t="s">
        <v>128</v>
      </c>
      <c r="M317" s="11" t="s">
        <v>129</v>
      </c>
      <c r="N317" s="12" t="s">
        <v>130</v>
      </c>
    </row>
    <row r="318" spans="2:14">
      <c r="C318" s="26" t="s">
        <v>131</v>
      </c>
      <c r="D318" s="26">
        <f>D313</f>
        <v>140285769.98348001</v>
      </c>
      <c r="E318" s="26">
        <f>D313</f>
        <v>140285769.98348001</v>
      </c>
      <c r="F318" s="26">
        <f>D313</f>
        <v>140285769.98348001</v>
      </c>
      <c r="G318" s="26"/>
      <c r="H318" s="26"/>
      <c r="I318" s="26"/>
      <c r="J318" s="26"/>
      <c r="K318" s="26"/>
      <c r="L318" s="26"/>
      <c r="M318" s="26"/>
      <c r="N318" s="26"/>
    </row>
    <row r="319" spans="2:14">
      <c r="C319" s="26"/>
      <c r="D319" s="26" t="s">
        <v>131</v>
      </c>
      <c r="E319" s="26">
        <f>D313</f>
        <v>140285769.98348001</v>
      </c>
      <c r="F319" s="26">
        <f>D313</f>
        <v>140285769.98348001</v>
      </c>
      <c r="G319" s="26">
        <f>D313</f>
        <v>140285769.98348001</v>
      </c>
      <c r="H319" s="26"/>
      <c r="I319" s="26"/>
      <c r="J319" s="26"/>
      <c r="K319" s="26"/>
      <c r="L319" s="26"/>
      <c r="M319" s="26"/>
      <c r="N319" s="26"/>
    </row>
    <row r="320" spans="2:14">
      <c r="C320" s="26"/>
      <c r="D320" s="26"/>
      <c r="E320" s="26" t="s">
        <v>131</v>
      </c>
      <c r="F320" s="26">
        <f>D313</f>
        <v>140285769.98348001</v>
      </c>
      <c r="G320" s="26">
        <f>D313</f>
        <v>140285769.98348001</v>
      </c>
      <c r="H320" s="26">
        <f>D313</f>
        <v>140285769.98348001</v>
      </c>
      <c r="I320" s="26"/>
      <c r="J320" s="26"/>
      <c r="K320" s="26"/>
      <c r="L320" s="26"/>
      <c r="M320" s="26"/>
      <c r="N320" s="26"/>
    </row>
    <row r="321" spans="2:14">
      <c r="C321" s="26"/>
      <c r="D321" s="26"/>
      <c r="E321" s="26"/>
      <c r="F321" s="26" t="s">
        <v>131</v>
      </c>
      <c r="G321" s="26">
        <f>D313</f>
        <v>140285769.98348001</v>
      </c>
      <c r="H321" s="26">
        <f>D313</f>
        <v>140285769.98348001</v>
      </c>
      <c r="I321" s="26">
        <f>D313</f>
        <v>140285769.98348001</v>
      </c>
      <c r="J321" s="26"/>
      <c r="K321" s="26"/>
      <c r="L321" s="26"/>
      <c r="M321" s="26"/>
      <c r="N321" s="26"/>
    </row>
    <row r="322" spans="2:14">
      <c r="C322" s="26"/>
      <c r="D322" s="26"/>
      <c r="E322" s="26"/>
      <c r="F322" s="26"/>
      <c r="G322" s="26" t="s">
        <v>131</v>
      </c>
      <c r="H322" s="26">
        <f>D313</f>
        <v>140285769.98348001</v>
      </c>
      <c r="I322" s="26">
        <f>D313</f>
        <v>140285769.98348001</v>
      </c>
      <c r="J322" s="26">
        <f>D313</f>
        <v>140285769.98348001</v>
      </c>
      <c r="K322" s="26"/>
      <c r="L322" s="26"/>
      <c r="M322" s="26"/>
      <c r="N322" s="26"/>
    </row>
    <row r="323" spans="2:14">
      <c r="C323" s="26"/>
      <c r="D323" s="26"/>
      <c r="E323" s="26"/>
      <c r="F323" s="26"/>
      <c r="G323" s="26"/>
      <c r="H323" s="26" t="s">
        <v>131</v>
      </c>
      <c r="I323" s="26">
        <f>D313</f>
        <v>140285769.98348001</v>
      </c>
      <c r="J323" s="26">
        <f>D313</f>
        <v>140285769.98348001</v>
      </c>
      <c r="K323" s="26">
        <f>D313</f>
        <v>140285769.98348001</v>
      </c>
      <c r="L323" s="26"/>
      <c r="M323" s="26"/>
      <c r="N323" s="26"/>
    </row>
    <row r="324" spans="2:14">
      <c r="C324" s="26"/>
      <c r="D324" s="26"/>
      <c r="E324" s="26"/>
      <c r="F324" s="26"/>
      <c r="G324" s="26"/>
      <c r="H324" s="26"/>
      <c r="I324" s="26" t="s">
        <v>131</v>
      </c>
      <c r="J324" s="26">
        <f>D313</f>
        <v>140285769.98348001</v>
      </c>
      <c r="K324" s="26">
        <f>D313</f>
        <v>140285769.98348001</v>
      </c>
      <c r="L324" s="26">
        <f>D313</f>
        <v>140285769.98348001</v>
      </c>
      <c r="M324" s="26"/>
      <c r="N324" s="26"/>
    </row>
    <row r="325" spans="2:14">
      <c r="C325" s="26"/>
      <c r="D325" s="26"/>
      <c r="E325" s="26"/>
      <c r="F325" s="26"/>
      <c r="G325" s="26"/>
      <c r="H325" s="26"/>
      <c r="I325" s="26"/>
      <c r="J325" s="26" t="s">
        <v>131</v>
      </c>
      <c r="K325" s="26">
        <f>D313</f>
        <v>140285769.98348001</v>
      </c>
      <c r="L325" s="26">
        <f>D313</f>
        <v>140285769.98348001</v>
      </c>
      <c r="M325" s="26">
        <f>D313</f>
        <v>140285769.98348001</v>
      </c>
      <c r="N325" s="26"/>
    </row>
    <row r="326" spans="2:14">
      <c r="C326" s="26"/>
      <c r="D326" s="26"/>
      <c r="E326" s="26"/>
      <c r="F326" s="26"/>
      <c r="G326" s="26"/>
      <c r="H326" s="26"/>
      <c r="I326" s="26"/>
      <c r="J326" s="26"/>
      <c r="K326" s="26" t="s">
        <v>131</v>
      </c>
      <c r="L326" s="26">
        <f>D313</f>
        <v>140285769.98348001</v>
      </c>
      <c r="M326" s="26">
        <f>D313</f>
        <v>140285769.98348001</v>
      </c>
      <c r="N326" s="26">
        <f>D313</f>
        <v>140285769.98348001</v>
      </c>
    </row>
    <row r="327" spans="2:14">
      <c r="C327" s="26"/>
      <c r="D327" s="26"/>
      <c r="E327" s="26"/>
      <c r="F327" s="26"/>
      <c r="G327" s="26"/>
      <c r="H327" s="26"/>
      <c r="I327" s="26"/>
      <c r="J327" s="26"/>
      <c r="K327" s="26"/>
      <c r="L327" s="26" t="s">
        <v>131</v>
      </c>
      <c r="M327" s="26">
        <f>D313</f>
        <v>140285769.98348001</v>
      </c>
      <c r="N327" s="26">
        <f>D313</f>
        <v>140285769.98348001</v>
      </c>
    </row>
    <row r="328" spans="2:14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 t="s">
        <v>131</v>
      </c>
      <c r="N328" s="26">
        <f>D313</f>
        <v>140285769.98348001</v>
      </c>
    </row>
    <row r="329" spans="2:14" ht="13.5" thickBot="1"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 t="s">
        <v>131</v>
      </c>
    </row>
    <row r="330" spans="2:14" ht="13.5" thickBot="1">
      <c r="C330" s="158">
        <f>SUM(C318:C329)</f>
        <v>0</v>
      </c>
      <c r="D330" s="148">
        <f t="shared" ref="D330:N330" si="56">SUM(D318:D329)</f>
        <v>140285769.98348001</v>
      </c>
      <c r="E330" s="148">
        <f t="shared" si="56"/>
        <v>280571539.96696001</v>
      </c>
      <c r="F330" s="148">
        <f t="shared" si="56"/>
        <v>420857309.95044005</v>
      </c>
      <c r="G330" s="148">
        <f t="shared" si="56"/>
        <v>420857309.95044005</v>
      </c>
      <c r="H330" s="148">
        <f t="shared" si="56"/>
        <v>420857309.95044005</v>
      </c>
      <c r="I330" s="148">
        <f t="shared" si="56"/>
        <v>420857309.95044005</v>
      </c>
      <c r="J330" s="148">
        <f t="shared" si="56"/>
        <v>420857309.95044005</v>
      </c>
      <c r="K330" s="148">
        <f t="shared" si="56"/>
        <v>420857309.95044005</v>
      </c>
      <c r="L330" s="148">
        <f t="shared" si="56"/>
        <v>420857309.95044005</v>
      </c>
      <c r="M330" s="148">
        <f t="shared" si="56"/>
        <v>420857309.95044005</v>
      </c>
      <c r="N330" s="155">
        <f t="shared" si="56"/>
        <v>420857309.95044005</v>
      </c>
    </row>
    <row r="331" spans="2:14" ht="13.5" thickBot="1"/>
    <row r="332" spans="2:14">
      <c r="B332" s="159" t="s">
        <v>145</v>
      </c>
      <c r="C332" s="106">
        <f>E13</f>
        <v>-3499596041.1089625</v>
      </c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</row>
    <row r="333" spans="2:14">
      <c r="B333" s="160" t="s">
        <v>144</v>
      </c>
      <c r="C333" s="106">
        <v>12</v>
      </c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</row>
    <row r="334" spans="2:14" ht="13.5" thickBot="1">
      <c r="B334" s="161" t="s">
        <v>146</v>
      </c>
      <c r="C334" s="106">
        <f>C332/C333</f>
        <v>-291633003.42574686</v>
      </c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</row>
    <row r="335" spans="2:14" ht="13.5" thickBot="1"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</row>
    <row r="336" spans="2:14">
      <c r="B336" s="65" t="s">
        <v>132</v>
      </c>
      <c r="C336" s="26">
        <f>C334</f>
        <v>-291633003.42574686</v>
      </c>
      <c r="D336" s="26">
        <f>C334</f>
        <v>-291633003.42574686</v>
      </c>
      <c r="E336" s="26">
        <f>C334</f>
        <v>-291633003.42574686</v>
      </c>
      <c r="F336" s="26">
        <f>C334</f>
        <v>-291633003.42574686</v>
      </c>
      <c r="G336" s="26">
        <f>C334</f>
        <v>-291633003.42574686</v>
      </c>
      <c r="H336" s="26">
        <f>C334</f>
        <v>-291633003.42574686</v>
      </c>
      <c r="I336" s="26">
        <f>C334</f>
        <v>-291633003.42574686</v>
      </c>
      <c r="J336" s="26">
        <f>C334</f>
        <v>-291633003.42574686</v>
      </c>
      <c r="K336" s="26">
        <f>C334</f>
        <v>-291633003.42574686</v>
      </c>
      <c r="L336" s="26">
        <f>C334</f>
        <v>-291633003.42574686</v>
      </c>
      <c r="M336" s="26">
        <f>C334</f>
        <v>-291633003.42574686</v>
      </c>
      <c r="N336" s="26">
        <f>C334</f>
        <v>-291633003.42574686</v>
      </c>
    </row>
    <row r="337" spans="2:14" ht="13.5" thickBot="1">
      <c r="B337" s="157" t="s">
        <v>133</v>
      </c>
      <c r="C337" s="54">
        <f t="shared" ref="C337:N337" si="57">C330+C336</f>
        <v>-291633003.42574686</v>
      </c>
      <c r="D337" s="26">
        <f t="shared" si="57"/>
        <v>-151347233.44226685</v>
      </c>
      <c r="E337" s="26">
        <f t="shared" si="57"/>
        <v>-11061463.458786845</v>
      </c>
      <c r="F337" s="26">
        <f t="shared" si="57"/>
        <v>129224306.52469319</v>
      </c>
      <c r="G337" s="26">
        <f t="shared" si="57"/>
        <v>129224306.52469319</v>
      </c>
      <c r="H337" s="26">
        <f t="shared" si="57"/>
        <v>129224306.52469319</v>
      </c>
      <c r="I337" s="26">
        <f t="shared" si="57"/>
        <v>129224306.52469319</v>
      </c>
      <c r="J337" s="26">
        <f t="shared" si="57"/>
        <v>129224306.52469319</v>
      </c>
      <c r="K337" s="26">
        <f t="shared" si="57"/>
        <v>129224306.52469319</v>
      </c>
      <c r="L337" s="26">
        <f t="shared" si="57"/>
        <v>129224306.52469319</v>
      </c>
      <c r="M337" s="26">
        <f t="shared" si="57"/>
        <v>129224306.52469319</v>
      </c>
      <c r="N337" s="26">
        <f t="shared" si="57"/>
        <v>129224306.52469319</v>
      </c>
    </row>
    <row r="338" spans="2:14" ht="13.5" thickBot="1"/>
    <row r="339" spans="2:14" ht="13.5" thickBot="1">
      <c r="B339" s="60" t="s">
        <v>112</v>
      </c>
      <c r="C339" s="79"/>
      <c r="D339" s="54">
        <f>MIN(C337:N337)</f>
        <v>-291633003.42574686</v>
      </c>
    </row>
    <row r="342" spans="2:14" ht="13.5" thickBot="1">
      <c r="B342" s="13" t="s">
        <v>149</v>
      </c>
    </row>
    <row r="343" spans="2:14">
      <c r="B343" s="184"/>
      <c r="C343" s="185">
        <v>6.2E-2</v>
      </c>
      <c r="D343" s="185" t="s">
        <v>150</v>
      </c>
      <c r="E343" s="185"/>
      <c r="F343" s="186" t="s">
        <v>151</v>
      </c>
    </row>
    <row r="344" spans="2:14">
      <c r="B344" s="189" t="s">
        <v>152</v>
      </c>
      <c r="C344" s="190" t="s">
        <v>153</v>
      </c>
      <c r="D344" s="190" t="s">
        <v>154</v>
      </c>
      <c r="E344" s="190" t="s">
        <v>155</v>
      </c>
      <c r="F344" s="191" t="s">
        <v>156</v>
      </c>
    </row>
    <row r="345" spans="2:14">
      <c r="B345" s="14">
        <v>0</v>
      </c>
      <c r="C345" s="14"/>
      <c r="D345" s="14"/>
      <c r="E345" s="14"/>
      <c r="F345" s="26">
        <f>D27</f>
        <v>3045000000</v>
      </c>
    </row>
    <row r="346" spans="2:14">
      <c r="B346" s="14">
        <v>1</v>
      </c>
      <c r="C346" s="26">
        <f>F345*$C$343</f>
        <v>188790000</v>
      </c>
      <c r="D346" s="26">
        <f>$C$354</f>
        <v>726809476.1303308</v>
      </c>
      <c r="E346" s="26">
        <f>D346-C346</f>
        <v>538019476.1303308</v>
      </c>
      <c r="F346" s="26">
        <f>F345-E346</f>
        <v>2506980523.869669</v>
      </c>
    </row>
    <row r="347" spans="2:14">
      <c r="B347" s="14">
        <v>2</v>
      </c>
      <c r="C347" s="26">
        <f t="shared" ref="C347:C350" si="58">F346*$C$343</f>
        <v>155432792.47991946</v>
      </c>
      <c r="D347" s="26">
        <f>$C$354</f>
        <v>726809476.1303308</v>
      </c>
      <c r="E347" s="26">
        <f t="shared" ref="E347:E350" si="59">D347-C347</f>
        <v>571376683.65041137</v>
      </c>
      <c r="F347" s="26">
        <f t="shared" ref="F347:F350" si="60">F346-E347</f>
        <v>1935603840.2192576</v>
      </c>
    </row>
    <row r="348" spans="2:14">
      <c r="B348" s="14">
        <v>3</v>
      </c>
      <c r="C348" s="26">
        <f t="shared" si="58"/>
        <v>120007438.09359397</v>
      </c>
      <c r="D348" s="26">
        <f>$C$354</f>
        <v>726809476.1303308</v>
      </c>
      <c r="E348" s="26">
        <f t="shared" si="59"/>
        <v>606802038.03673685</v>
      </c>
      <c r="F348" s="26">
        <f t="shared" si="60"/>
        <v>1328801802.1825209</v>
      </c>
    </row>
    <row r="349" spans="2:14">
      <c r="B349" s="14">
        <v>4</v>
      </c>
      <c r="C349" s="26">
        <f t="shared" si="58"/>
        <v>82385711.735316291</v>
      </c>
      <c r="D349" s="26">
        <f>$C$354</f>
        <v>726809476.1303308</v>
      </c>
      <c r="E349" s="26">
        <f t="shared" si="59"/>
        <v>644423764.39501452</v>
      </c>
      <c r="F349" s="26">
        <f t="shared" si="60"/>
        <v>684378037.78750634</v>
      </c>
    </row>
    <row r="350" spans="2:14">
      <c r="B350" s="14">
        <v>5</v>
      </c>
      <c r="C350" s="26">
        <f t="shared" si="58"/>
        <v>42431438.34282539</v>
      </c>
      <c r="D350" s="26">
        <f>$C$354</f>
        <v>726809476.1303308</v>
      </c>
      <c r="E350" s="26">
        <f t="shared" si="59"/>
        <v>684378037.78750539</v>
      </c>
      <c r="F350" s="26">
        <f t="shared" si="60"/>
        <v>9.5367431640625E-7</v>
      </c>
    </row>
    <row r="351" spans="2:14" ht="13.5" thickBot="1">
      <c r="B351" s="187" t="s">
        <v>61</v>
      </c>
      <c r="C351" s="192">
        <f>SUM(C346:C350)</f>
        <v>589047380.65165508</v>
      </c>
      <c r="D351" s="192">
        <f>SUM(D346:D350)</f>
        <v>3634047380.6516542</v>
      </c>
      <c r="E351" s="192">
        <f>SUM(E346:E350)</f>
        <v>3044999999.999999</v>
      </c>
      <c r="F351" s="188"/>
    </row>
    <row r="353" spans="2:3" ht="13.5" thickBot="1"/>
    <row r="354" spans="2:3" ht="13.5" thickBot="1">
      <c r="B354" s="88" t="s">
        <v>157</v>
      </c>
      <c r="C354" s="73">
        <f>(D27*C343*((1+C343)^5))/(((1+C343)^5)-1)</f>
        <v>726809476.1303308</v>
      </c>
    </row>
  </sheetData>
  <mergeCells count="31">
    <mergeCell ref="B153:F156"/>
    <mergeCell ref="B144:C144"/>
    <mergeCell ref="D144:F144"/>
    <mergeCell ref="G144:I144"/>
    <mergeCell ref="J144:L144"/>
    <mergeCell ref="M144:O144"/>
    <mergeCell ref="P144:R144"/>
    <mergeCell ref="B135:C135"/>
    <mergeCell ref="D135:F135"/>
    <mergeCell ref="G135:I135"/>
    <mergeCell ref="J135:L135"/>
    <mergeCell ref="M135:O135"/>
    <mergeCell ref="P135:R135"/>
    <mergeCell ref="B126:C126"/>
    <mergeCell ref="D126:F126"/>
    <mergeCell ref="G126:I126"/>
    <mergeCell ref="J126:L126"/>
    <mergeCell ref="M126:O126"/>
    <mergeCell ref="P126:R126"/>
    <mergeCell ref="B117:C117"/>
    <mergeCell ref="D117:F117"/>
    <mergeCell ref="G117:I117"/>
    <mergeCell ref="J117:L117"/>
    <mergeCell ref="M117:O117"/>
    <mergeCell ref="P117:R117"/>
    <mergeCell ref="B1:H1"/>
    <mergeCell ref="B79:C79"/>
    <mergeCell ref="B86:C86"/>
    <mergeCell ref="B93:C93"/>
    <mergeCell ref="B101:C101"/>
    <mergeCell ref="B109:C109"/>
  </mergeCell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FCN Puro</vt:lpstr>
      <vt:lpstr>FCN EN 70%</vt:lpstr>
      <vt:lpstr>FCN EO DDA 70%</vt:lpstr>
      <vt:lpstr>FCN EP DDA 70%</vt:lpstr>
      <vt:lpstr>FCN EN 40%</vt:lpstr>
      <vt:lpstr>FCN EO DDA 40%</vt:lpstr>
      <vt:lpstr>FCN EP DDA 40%</vt:lpstr>
      <vt:lpstr>FCN EN 70% SENS DDA </vt:lpstr>
      <vt:lpstr>FCN EO DDA SENS DDA 70%</vt:lpstr>
      <vt:lpstr>FCN EP DDA SENS DDA 70%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cp:lastPrinted>2009-07-08T20:12:47Z</cp:lastPrinted>
  <dcterms:created xsi:type="dcterms:W3CDTF">2009-07-04T22:26:30Z</dcterms:created>
  <dcterms:modified xsi:type="dcterms:W3CDTF">2009-07-09T06:51:26Z</dcterms:modified>
</cp:coreProperties>
</file>