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ownloads\"/>
    </mc:Choice>
  </mc:AlternateContent>
  <bookViews>
    <workbookView xWindow="0" yWindow="0" windowWidth="20490" windowHeight="8340" activeTab="1"/>
  </bookViews>
  <sheets>
    <sheet name="Bstats" sheetId="1" r:id="rId1"/>
    <sheet name="BTest" sheetId="5" r:id="rId2"/>
    <sheet name="Pstats" sheetId="2" r:id="rId3"/>
    <sheet name="PTest" sheetId="7" r:id="rId4"/>
    <sheet name="Sstats" sheetId="3" r:id="rId5"/>
    <sheet name="STest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8" l="1"/>
  <c r="Q10" i="8"/>
  <c r="P10" i="8"/>
  <c r="O10" i="8"/>
  <c r="Q3" i="8"/>
  <c r="Q4" i="8"/>
  <c r="Q5" i="8"/>
  <c r="Q6" i="8"/>
  <c r="Q7" i="8"/>
  <c r="Q8" i="8"/>
  <c r="Q9" i="8"/>
  <c r="P3" i="8"/>
  <c r="P4" i="8"/>
  <c r="P5" i="8"/>
  <c r="P6" i="8"/>
  <c r="P7" i="8"/>
  <c r="P8" i="8"/>
  <c r="P9" i="8"/>
  <c r="O3" i="8"/>
  <c r="O4" i="8"/>
  <c r="O5" i="8"/>
  <c r="O6" i="8"/>
  <c r="O7" i="8"/>
  <c r="O8" i="8"/>
  <c r="O9" i="8"/>
  <c r="Q2" i="8"/>
  <c r="P2" i="8"/>
  <c r="O2" i="8"/>
  <c r="N3" i="8"/>
  <c r="N4" i="8"/>
  <c r="N5" i="8"/>
  <c r="N6" i="8"/>
  <c r="N7" i="8"/>
  <c r="N8" i="8"/>
  <c r="N9" i="8"/>
  <c r="N2" i="8"/>
  <c r="M3" i="8"/>
  <c r="M4" i="8"/>
  <c r="M5" i="8"/>
  <c r="M6" i="8"/>
  <c r="M7" i="8"/>
  <c r="M8" i="8"/>
  <c r="M9" i="8"/>
  <c r="M2" i="8"/>
  <c r="J10" i="8"/>
  <c r="I10" i="8"/>
  <c r="K9" i="8"/>
  <c r="I9" i="8"/>
  <c r="F9" i="8"/>
  <c r="J9" i="8" s="1"/>
  <c r="K8" i="8"/>
  <c r="I8" i="8"/>
  <c r="F8" i="8"/>
  <c r="J8" i="8" s="1"/>
  <c r="K7" i="8"/>
  <c r="I7" i="8"/>
  <c r="F7" i="8"/>
  <c r="J7" i="8" s="1"/>
  <c r="K6" i="8"/>
  <c r="I6" i="8"/>
  <c r="F6" i="8"/>
  <c r="J6" i="8" s="1"/>
  <c r="K5" i="8"/>
  <c r="I5" i="8"/>
  <c r="F5" i="8"/>
  <c r="J5" i="8" s="1"/>
  <c r="K4" i="8"/>
  <c r="I4" i="8"/>
  <c r="F4" i="8"/>
  <c r="J4" i="8" s="1"/>
  <c r="K3" i="8"/>
  <c r="I3" i="8"/>
  <c r="F3" i="8"/>
  <c r="J3" i="8" s="1"/>
  <c r="K2" i="8"/>
  <c r="I2" i="8"/>
  <c r="F2" i="8"/>
  <c r="J2" i="8" s="1"/>
  <c r="K22" i="7"/>
  <c r="Q16" i="7"/>
  <c r="P16" i="7"/>
  <c r="O16" i="7"/>
  <c r="J17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Q2" i="7"/>
  <c r="P2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M5" i="7"/>
  <c r="M9" i="7"/>
  <c r="M13" i="7"/>
  <c r="K15" i="7"/>
  <c r="I15" i="7"/>
  <c r="M15" i="7" s="1"/>
  <c r="F15" i="7"/>
  <c r="J15" i="7" s="1"/>
  <c r="K14" i="7"/>
  <c r="I14" i="7"/>
  <c r="M14" i="7" s="1"/>
  <c r="F14" i="7"/>
  <c r="J14" i="7" s="1"/>
  <c r="K13" i="7"/>
  <c r="I13" i="7"/>
  <c r="F13" i="7"/>
  <c r="J13" i="7" s="1"/>
  <c r="K12" i="7"/>
  <c r="I12" i="7"/>
  <c r="M12" i="7" s="1"/>
  <c r="F12" i="7"/>
  <c r="J12" i="7" s="1"/>
  <c r="K11" i="7"/>
  <c r="I11" i="7"/>
  <c r="M11" i="7" s="1"/>
  <c r="F11" i="7"/>
  <c r="J11" i="7" s="1"/>
  <c r="K10" i="7"/>
  <c r="I10" i="7"/>
  <c r="M10" i="7" s="1"/>
  <c r="F10" i="7"/>
  <c r="J10" i="7" s="1"/>
  <c r="K9" i="7"/>
  <c r="I9" i="7"/>
  <c r="F9" i="7"/>
  <c r="J9" i="7" s="1"/>
  <c r="K8" i="7"/>
  <c r="I8" i="7"/>
  <c r="M8" i="7" s="1"/>
  <c r="F8" i="7"/>
  <c r="J8" i="7" s="1"/>
  <c r="K7" i="7"/>
  <c r="I7" i="7"/>
  <c r="M7" i="7" s="1"/>
  <c r="F7" i="7"/>
  <c r="J7" i="7" s="1"/>
  <c r="K6" i="7"/>
  <c r="I6" i="7"/>
  <c r="M6" i="7" s="1"/>
  <c r="F6" i="7"/>
  <c r="J6" i="7" s="1"/>
  <c r="K5" i="7"/>
  <c r="I5" i="7"/>
  <c r="F5" i="7"/>
  <c r="J5" i="7" s="1"/>
  <c r="K4" i="7"/>
  <c r="I4" i="7"/>
  <c r="M4" i="7" s="1"/>
  <c r="F4" i="7"/>
  <c r="J4" i="7" s="1"/>
  <c r="K3" i="7"/>
  <c r="I3" i="7"/>
  <c r="M3" i="7" s="1"/>
  <c r="F3" i="7"/>
  <c r="J3" i="7" s="1"/>
  <c r="J16" i="7" s="1"/>
  <c r="K2" i="7"/>
  <c r="I2" i="7"/>
  <c r="I16" i="7" s="1"/>
  <c r="F2" i="7"/>
  <c r="J2" i="7" s="1"/>
  <c r="N2" i="7" s="1"/>
  <c r="Q13" i="5"/>
  <c r="P13" i="5"/>
  <c r="O13" i="5"/>
  <c r="Q3" i="5"/>
  <c r="Q4" i="5"/>
  <c r="Q5" i="5"/>
  <c r="Q6" i="5"/>
  <c r="Q7" i="5"/>
  <c r="Q8" i="5"/>
  <c r="Q9" i="5"/>
  <c r="Q10" i="5"/>
  <c r="Q11" i="5"/>
  <c r="Q12" i="5"/>
  <c r="Q2" i="5"/>
  <c r="P3" i="5"/>
  <c r="P4" i="5"/>
  <c r="P5" i="5"/>
  <c r="P6" i="5"/>
  <c r="P7" i="5"/>
  <c r="P8" i="5"/>
  <c r="P9" i="5"/>
  <c r="P10" i="5"/>
  <c r="P11" i="5"/>
  <c r="P12" i="5"/>
  <c r="P2" i="5"/>
  <c r="O3" i="5"/>
  <c r="O4" i="5"/>
  <c r="O5" i="5"/>
  <c r="O6" i="5"/>
  <c r="O7" i="5"/>
  <c r="O8" i="5"/>
  <c r="O9" i="5"/>
  <c r="O10" i="5"/>
  <c r="O11" i="5"/>
  <c r="O12" i="5"/>
  <c r="O2" i="5"/>
  <c r="N3" i="5"/>
  <c r="N4" i="5"/>
  <c r="N5" i="5"/>
  <c r="N6" i="5"/>
  <c r="N7" i="5"/>
  <c r="N8" i="5"/>
  <c r="N9" i="5"/>
  <c r="N10" i="5"/>
  <c r="N11" i="5"/>
  <c r="N12" i="5"/>
  <c r="N2" i="5"/>
  <c r="M3" i="5"/>
  <c r="M4" i="5"/>
  <c r="M5" i="5"/>
  <c r="M6" i="5"/>
  <c r="M7" i="5"/>
  <c r="M8" i="5"/>
  <c r="M9" i="5"/>
  <c r="M10" i="5"/>
  <c r="M11" i="5"/>
  <c r="M12" i="5"/>
  <c r="M2" i="5"/>
  <c r="J13" i="5"/>
  <c r="I13" i="5"/>
  <c r="K12" i="5"/>
  <c r="I12" i="5"/>
  <c r="F12" i="5"/>
  <c r="J12" i="5" s="1"/>
  <c r="K11" i="5"/>
  <c r="I11" i="5"/>
  <c r="F11" i="5"/>
  <c r="J11" i="5" s="1"/>
  <c r="K10" i="5"/>
  <c r="I10" i="5"/>
  <c r="F10" i="5"/>
  <c r="J10" i="5" s="1"/>
  <c r="K9" i="5"/>
  <c r="I9" i="5"/>
  <c r="F9" i="5"/>
  <c r="J9" i="5" s="1"/>
  <c r="K8" i="5"/>
  <c r="I8" i="5"/>
  <c r="F8" i="5"/>
  <c r="J8" i="5" s="1"/>
  <c r="K7" i="5"/>
  <c r="I7" i="5"/>
  <c r="F7" i="5"/>
  <c r="J7" i="5" s="1"/>
  <c r="K6" i="5"/>
  <c r="I6" i="5"/>
  <c r="F6" i="5"/>
  <c r="J6" i="5" s="1"/>
  <c r="K5" i="5"/>
  <c r="I5" i="5"/>
  <c r="F5" i="5"/>
  <c r="J5" i="5" s="1"/>
  <c r="K4" i="5"/>
  <c r="I4" i="5"/>
  <c r="F4" i="5"/>
  <c r="J4" i="5" s="1"/>
  <c r="K3" i="5"/>
  <c r="I3" i="5"/>
  <c r="F3" i="5"/>
  <c r="J3" i="5" s="1"/>
  <c r="K2" i="5"/>
  <c r="I2" i="5"/>
  <c r="F2" i="5"/>
  <c r="J2" i="5" s="1"/>
  <c r="M2" i="7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<sst xmlns="http://schemas.openxmlformats.org/spreadsheetml/2006/main" count="150" uniqueCount="37">
  <si>
    <t>timesofindia.indiatimes</t>
  </si>
  <si>
    <t>ndtv</t>
  </si>
  <si>
    <t>ibnlive</t>
  </si>
  <si>
    <t>thehindu</t>
  </si>
  <si>
    <t>hindustantimes</t>
  </si>
  <si>
    <t>indianexpress</t>
  </si>
  <si>
    <t>aajtak</t>
  </si>
  <si>
    <t>etv</t>
  </si>
  <si>
    <t>jagran</t>
  </si>
  <si>
    <t>abplive</t>
  </si>
  <si>
    <t>timesnow</t>
  </si>
  <si>
    <t>cnbc</t>
  </si>
  <si>
    <t>amarujala</t>
  </si>
  <si>
    <t>news18</t>
  </si>
  <si>
    <t>sakshi</t>
  </si>
  <si>
    <t>patrika</t>
  </si>
  <si>
    <t>starnews</t>
  </si>
  <si>
    <t>manoramaonline</t>
  </si>
  <si>
    <t>lokmat</t>
  </si>
  <si>
    <t>anandabazar</t>
  </si>
  <si>
    <t>dailythanthi</t>
  </si>
  <si>
    <t>saharasamay</t>
  </si>
  <si>
    <t>eenadu</t>
  </si>
  <si>
    <t>samaylive</t>
  </si>
  <si>
    <t>ibn7</t>
  </si>
  <si>
    <t>prajavani</t>
  </si>
  <si>
    <t>vijaykarnatakaepaper</t>
  </si>
  <si>
    <t>Celebrities Distribution</t>
  </si>
  <si>
    <t>Followers Distribution</t>
  </si>
  <si>
    <t>Celebs influence on Followers</t>
  </si>
  <si>
    <t>CD-Mean</t>
  </si>
  <si>
    <t>CI-Mean</t>
  </si>
  <si>
    <t>a*b</t>
  </si>
  <si>
    <t>a_sqr</t>
  </si>
  <si>
    <t>b_sqr</t>
  </si>
  <si>
    <t>Correlation=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</si>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</sst>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N12" sqref="N12"/>
    </sheetView>
  </sheetViews>
  <sheetFormatPr defaultRowHeight="15" x14ac:dyDescent="0.25"/>
  <cols>
    <col min="1" max="1" width="19.5703125" customWidth="1"/>
    <col min="9" max="10" width="11.5703125" bestFit="1" customWidth="1"/>
  </cols>
  <sheetData>
    <row r="1" spans="1:26" ht="15.75" thickBot="1" x14ac:dyDescent="0.3">
      <c r="I1" t="s">
        <v>27</v>
      </c>
      <c r="J1" t="s">
        <v>29</v>
      </c>
      <c r="K1" t="s">
        <v>28</v>
      </c>
    </row>
    <row r="2" spans="1:26" ht="27" thickBot="1" x14ac:dyDescent="0.3">
      <c r="A2" s="1" t="s">
        <v>0</v>
      </c>
      <c r="B2" s="2">
        <v>95</v>
      </c>
      <c r="C2" s="2">
        <v>3213</v>
      </c>
      <c r="D2" s="2">
        <v>241883</v>
      </c>
      <c r="E2" s="2">
        <v>206381</v>
      </c>
      <c r="F2" s="1">
        <f>SUM(C2:E2)</f>
        <v>451477</v>
      </c>
      <c r="G2" s="2">
        <v>451572</v>
      </c>
      <c r="H2" s="2"/>
      <c r="I2" s="1">
        <f>(B2/95)</f>
        <v>1</v>
      </c>
      <c r="J2" s="1">
        <f>(F2-30)/451447</f>
        <v>1</v>
      </c>
      <c r="K2" s="1">
        <f>C2/3213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" t="s">
        <v>1</v>
      </c>
      <c r="B3" s="2">
        <v>28</v>
      </c>
      <c r="C3" s="2">
        <v>597</v>
      </c>
      <c r="D3" s="2">
        <v>138322</v>
      </c>
      <c r="E3" s="2">
        <v>98777</v>
      </c>
      <c r="F3" s="1">
        <f t="shared" ref="F3:F28" si="0">SUM(C3:E3)</f>
        <v>237696</v>
      </c>
      <c r="G3" s="2">
        <v>237724</v>
      </c>
      <c r="H3" s="2"/>
      <c r="I3" s="1">
        <f t="shared" ref="I3:I28" si="1">(B3/95)</f>
        <v>0.29473684210526313</v>
      </c>
      <c r="J3" s="1">
        <f t="shared" ref="J3:J28" si="2">(F3-30)/451447</f>
        <v>0.52645382514447991</v>
      </c>
      <c r="K3" s="1">
        <f t="shared" ref="K3:K28" si="3">C3/3213</f>
        <v>0.1858076563958917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 t="s">
        <v>2</v>
      </c>
      <c r="B4" s="2">
        <v>38</v>
      </c>
      <c r="C4" s="2">
        <v>498</v>
      </c>
      <c r="D4" s="2">
        <v>61916</v>
      </c>
      <c r="E4" s="2">
        <v>44694</v>
      </c>
      <c r="F4" s="1">
        <f t="shared" si="0"/>
        <v>107108</v>
      </c>
      <c r="G4" s="2">
        <v>107146</v>
      </c>
      <c r="H4" s="2"/>
      <c r="I4" s="1">
        <f t="shared" si="1"/>
        <v>0.4</v>
      </c>
      <c r="J4" s="1">
        <f t="shared" si="2"/>
        <v>0.23718841857405187</v>
      </c>
      <c r="K4" s="1">
        <f t="shared" si="3"/>
        <v>0.15499533146591971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3</v>
      </c>
      <c r="B5" s="2">
        <v>10</v>
      </c>
      <c r="C5" s="2">
        <v>185</v>
      </c>
      <c r="D5" s="2">
        <v>51644</v>
      </c>
      <c r="E5" s="2">
        <v>50948</v>
      </c>
      <c r="F5" s="1">
        <f t="shared" si="0"/>
        <v>102777</v>
      </c>
      <c r="G5" s="2">
        <v>102787</v>
      </c>
      <c r="H5" s="2"/>
      <c r="I5" s="1">
        <f t="shared" si="1"/>
        <v>0.10526315789473684</v>
      </c>
      <c r="J5" s="1">
        <f t="shared" si="2"/>
        <v>0.22759482286957272</v>
      </c>
      <c r="K5" s="1">
        <f t="shared" si="3"/>
        <v>5.7578586990351698E-2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4</v>
      </c>
      <c r="B6" s="2">
        <v>20</v>
      </c>
      <c r="C6" s="2">
        <v>428</v>
      </c>
      <c r="D6" s="2">
        <v>69645</v>
      </c>
      <c r="E6" s="2">
        <v>27003</v>
      </c>
      <c r="F6" s="1">
        <f t="shared" si="0"/>
        <v>97076</v>
      </c>
      <c r="G6" s="2">
        <v>97096</v>
      </c>
      <c r="H6" s="2"/>
      <c r="I6" s="1">
        <f t="shared" si="1"/>
        <v>0.21052631578947367</v>
      </c>
      <c r="J6" s="1">
        <f t="shared" si="2"/>
        <v>0.21496654092285472</v>
      </c>
      <c r="K6" s="1">
        <f t="shared" si="3"/>
        <v>0.13320883909119202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5</v>
      </c>
      <c r="B7" s="2">
        <v>36</v>
      </c>
      <c r="C7" s="2">
        <v>591</v>
      </c>
      <c r="D7" s="2">
        <v>59833</v>
      </c>
      <c r="E7" s="2">
        <v>34874</v>
      </c>
      <c r="F7" s="1">
        <f t="shared" si="0"/>
        <v>95298</v>
      </c>
      <c r="G7" s="2">
        <v>95334</v>
      </c>
      <c r="H7" s="2"/>
      <c r="I7" s="1">
        <f t="shared" si="1"/>
        <v>0.37894736842105264</v>
      </c>
      <c r="J7" s="1">
        <f t="shared" si="2"/>
        <v>0.2110280941062849</v>
      </c>
      <c r="K7" s="1">
        <f t="shared" si="3"/>
        <v>0.18394024276377219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 t="s">
        <v>6</v>
      </c>
      <c r="B8" s="2">
        <v>2</v>
      </c>
      <c r="C8" s="2">
        <v>76</v>
      </c>
      <c r="D8" s="2">
        <v>36337</v>
      </c>
      <c r="E8" s="2">
        <v>22843</v>
      </c>
      <c r="F8" s="1">
        <f t="shared" si="0"/>
        <v>59256</v>
      </c>
      <c r="G8" s="2">
        <v>59258</v>
      </c>
      <c r="H8" s="2"/>
      <c r="I8" s="1">
        <f t="shared" si="1"/>
        <v>2.1052631578947368E-2</v>
      </c>
      <c r="J8" s="1">
        <f t="shared" si="2"/>
        <v>0.13119147984148749</v>
      </c>
      <c r="K8" s="1">
        <f t="shared" si="3"/>
        <v>2.3653906006847185E-2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 t="s">
        <v>7</v>
      </c>
      <c r="B9" s="2">
        <v>1</v>
      </c>
      <c r="C9" s="2">
        <v>12</v>
      </c>
      <c r="D9" s="2">
        <v>15363</v>
      </c>
      <c r="E9" s="2">
        <v>33632</v>
      </c>
      <c r="F9" s="1">
        <f t="shared" si="0"/>
        <v>49007</v>
      </c>
      <c r="G9" s="2">
        <v>49008</v>
      </c>
      <c r="H9" s="2"/>
      <c r="I9" s="1">
        <f t="shared" si="1"/>
        <v>1.0526315789473684E-2</v>
      </c>
      <c r="J9" s="1">
        <f t="shared" si="2"/>
        <v>0.10848892561031527</v>
      </c>
      <c r="K9" s="1">
        <f t="shared" si="3"/>
        <v>3.7348272642390291E-3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 t="s">
        <v>8</v>
      </c>
      <c r="B10" s="2">
        <v>0</v>
      </c>
      <c r="C10" s="2">
        <v>24</v>
      </c>
      <c r="D10" s="2">
        <v>10937</v>
      </c>
      <c r="E10" s="2">
        <v>10198</v>
      </c>
      <c r="F10" s="1">
        <f t="shared" si="0"/>
        <v>21159</v>
      </c>
      <c r="G10" s="2">
        <v>21159</v>
      </c>
      <c r="H10" s="2"/>
      <c r="I10" s="1">
        <f t="shared" si="1"/>
        <v>0</v>
      </c>
      <c r="J10" s="1">
        <f t="shared" si="2"/>
        <v>4.6802836213331797E-2</v>
      </c>
      <c r="K10" s="1">
        <f t="shared" si="3"/>
        <v>7.4696545284780582E-3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 t="s">
        <v>9</v>
      </c>
      <c r="B11" s="2">
        <v>2</v>
      </c>
      <c r="C11" s="2">
        <v>76</v>
      </c>
      <c r="D11" s="2">
        <v>10636</v>
      </c>
      <c r="E11" s="2">
        <v>5217</v>
      </c>
      <c r="F11" s="1">
        <f t="shared" si="0"/>
        <v>15929</v>
      </c>
      <c r="G11" s="2">
        <v>15931</v>
      </c>
      <c r="H11" s="2"/>
      <c r="I11" s="1">
        <f t="shared" si="1"/>
        <v>2.1052631578947368E-2</v>
      </c>
      <c r="J11" s="1">
        <f t="shared" si="2"/>
        <v>3.5217866106098832E-2</v>
      </c>
      <c r="K11" s="1">
        <f t="shared" si="3"/>
        <v>2.3653906006847185E-2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 t="s">
        <v>10</v>
      </c>
      <c r="B12" s="2">
        <v>5</v>
      </c>
      <c r="C12" s="2">
        <v>142</v>
      </c>
      <c r="D12" s="2">
        <v>11885</v>
      </c>
      <c r="E12" s="2">
        <v>2471</v>
      </c>
      <c r="F12" s="1">
        <f t="shared" si="0"/>
        <v>14498</v>
      </c>
      <c r="G12" s="2">
        <v>14503</v>
      </c>
      <c r="H12" s="2"/>
      <c r="I12" s="1">
        <f t="shared" si="1"/>
        <v>5.2631578947368418E-2</v>
      </c>
      <c r="J12" s="1">
        <f t="shared" si="2"/>
        <v>3.204805879759972E-2</v>
      </c>
      <c r="K12" s="1">
        <f t="shared" si="3"/>
        <v>4.419545596016184E-2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 t="s">
        <v>11</v>
      </c>
      <c r="B13" s="2">
        <v>0</v>
      </c>
      <c r="C13" s="2">
        <v>0</v>
      </c>
      <c r="D13" s="2">
        <v>3417</v>
      </c>
      <c r="E13" s="2">
        <v>8526</v>
      </c>
      <c r="F13" s="1">
        <f t="shared" si="0"/>
        <v>11943</v>
      </c>
      <c r="G13" s="2">
        <v>11943</v>
      </c>
      <c r="H13" s="2"/>
      <c r="I13" s="1">
        <f t="shared" si="1"/>
        <v>0</v>
      </c>
      <c r="J13" s="1">
        <f t="shared" si="2"/>
        <v>2.6388479710796615E-2</v>
      </c>
      <c r="K13" s="1">
        <f t="shared" si="3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 t="s">
        <v>12</v>
      </c>
      <c r="B14" s="2">
        <v>0</v>
      </c>
      <c r="C14" s="2">
        <v>4</v>
      </c>
      <c r="D14" s="2">
        <v>5613</v>
      </c>
      <c r="E14" s="2">
        <v>5103</v>
      </c>
      <c r="F14" s="1">
        <f t="shared" si="0"/>
        <v>10720</v>
      </c>
      <c r="G14" s="2">
        <v>10720</v>
      </c>
      <c r="H14" s="2"/>
      <c r="I14" s="1">
        <f t="shared" si="1"/>
        <v>0</v>
      </c>
      <c r="J14" s="1">
        <f t="shared" si="2"/>
        <v>2.367941308725055E-2</v>
      </c>
      <c r="K14" s="1">
        <f t="shared" si="3"/>
        <v>1.2449424214130097E-3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 t="s">
        <v>13</v>
      </c>
      <c r="B15" s="2">
        <v>0</v>
      </c>
      <c r="C15" s="2">
        <v>21</v>
      </c>
      <c r="D15" s="2">
        <v>4010</v>
      </c>
      <c r="E15" s="2">
        <v>2949</v>
      </c>
      <c r="F15" s="1">
        <f t="shared" si="0"/>
        <v>6980</v>
      </c>
      <c r="G15" s="2">
        <v>6980</v>
      </c>
      <c r="H15" s="2"/>
      <c r="I15" s="1">
        <f t="shared" si="1"/>
        <v>0</v>
      </c>
      <c r="J15" s="1">
        <f t="shared" si="2"/>
        <v>1.5394941155883194E-2</v>
      </c>
      <c r="K15" s="1">
        <f t="shared" si="3"/>
        <v>6.5359477124183009E-3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 t="s">
        <v>14</v>
      </c>
      <c r="B16" s="2">
        <v>0</v>
      </c>
      <c r="C16" s="2">
        <v>9</v>
      </c>
      <c r="D16" s="2">
        <v>1919</v>
      </c>
      <c r="E16" s="2">
        <v>3340</v>
      </c>
      <c r="F16" s="1">
        <f t="shared" si="0"/>
        <v>5268</v>
      </c>
      <c r="G16" s="2">
        <v>5268</v>
      </c>
      <c r="H16" s="2"/>
      <c r="I16" s="1">
        <f t="shared" si="1"/>
        <v>0</v>
      </c>
      <c r="J16" s="1">
        <f t="shared" si="2"/>
        <v>1.1602690902808082E-2</v>
      </c>
      <c r="K16" s="1">
        <f t="shared" si="3"/>
        <v>2.8011204481792717E-3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 t="s">
        <v>15</v>
      </c>
      <c r="B17" s="2">
        <v>0</v>
      </c>
      <c r="C17" s="2">
        <v>2</v>
      </c>
      <c r="D17" s="2">
        <v>1708</v>
      </c>
      <c r="E17" s="2">
        <v>3165</v>
      </c>
      <c r="F17" s="1">
        <f t="shared" si="0"/>
        <v>4875</v>
      </c>
      <c r="G17" s="2">
        <v>4875</v>
      </c>
      <c r="H17" s="2"/>
      <c r="I17" s="1">
        <f t="shared" si="1"/>
        <v>0</v>
      </c>
      <c r="J17" s="1">
        <f t="shared" si="2"/>
        <v>1.0732156820180442E-2</v>
      </c>
      <c r="K17" s="1">
        <f t="shared" si="3"/>
        <v>6.2247121070650485E-4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 t="s">
        <v>16</v>
      </c>
      <c r="B18" s="2">
        <v>0</v>
      </c>
      <c r="C18" s="2">
        <v>0</v>
      </c>
      <c r="D18" s="2">
        <v>1762</v>
      </c>
      <c r="E18" s="2">
        <v>843</v>
      </c>
      <c r="F18" s="1">
        <f t="shared" si="0"/>
        <v>2605</v>
      </c>
      <c r="G18" s="2">
        <v>2605</v>
      </c>
      <c r="H18" s="2"/>
      <c r="I18" s="1">
        <f t="shared" si="1"/>
        <v>0</v>
      </c>
      <c r="J18" s="1">
        <f t="shared" si="2"/>
        <v>5.7038810757408954E-3</v>
      </c>
      <c r="K18" s="1">
        <f t="shared" si="3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 t="s">
        <v>17</v>
      </c>
      <c r="B19" s="2">
        <v>0</v>
      </c>
      <c r="C19" s="2">
        <v>0</v>
      </c>
      <c r="D19" s="2">
        <v>461</v>
      </c>
      <c r="E19" s="2">
        <v>1449</v>
      </c>
      <c r="F19" s="1">
        <f t="shared" si="0"/>
        <v>1910</v>
      </c>
      <c r="G19" s="2">
        <v>1910</v>
      </c>
      <c r="H19" s="2"/>
      <c r="I19" s="1">
        <f t="shared" si="1"/>
        <v>0</v>
      </c>
      <c r="J19" s="1">
        <f t="shared" si="2"/>
        <v>4.1643869601525763E-3</v>
      </c>
      <c r="K19" s="1">
        <f t="shared" si="3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 t="s">
        <v>18</v>
      </c>
      <c r="B20" s="2">
        <v>0</v>
      </c>
      <c r="C20" s="2">
        <v>0</v>
      </c>
      <c r="D20" s="2">
        <v>1313</v>
      </c>
      <c r="E20" s="2">
        <v>524</v>
      </c>
      <c r="F20" s="1">
        <f t="shared" si="0"/>
        <v>1837</v>
      </c>
      <c r="G20" s="2">
        <v>1837</v>
      </c>
      <c r="H20" s="2"/>
      <c r="I20" s="1">
        <f t="shared" si="1"/>
        <v>0</v>
      </c>
      <c r="J20" s="1">
        <f t="shared" si="2"/>
        <v>4.0026847005296302E-3</v>
      </c>
      <c r="K20" s="1">
        <f t="shared" si="3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 t="s">
        <v>19</v>
      </c>
      <c r="B21" s="2">
        <v>3</v>
      </c>
      <c r="C21" s="2">
        <v>1</v>
      </c>
      <c r="D21" s="2">
        <v>681</v>
      </c>
      <c r="E21" s="2">
        <v>860</v>
      </c>
      <c r="F21" s="1">
        <f t="shared" si="0"/>
        <v>1542</v>
      </c>
      <c r="G21" s="2">
        <v>1545</v>
      </c>
      <c r="H21" s="2"/>
      <c r="I21" s="1">
        <f t="shared" si="1"/>
        <v>3.1578947368421054E-2</v>
      </c>
      <c r="J21" s="1">
        <f t="shared" si="2"/>
        <v>3.3492303636971782E-3</v>
      </c>
      <c r="K21" s="1">
        <f t="shared" si="3"/>
        <v>3.1123560535325243E-4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 t="s">
        <v>20</v>
      </c>
      <c r="B22" s="2">
        <v>0</v>
      </c>
      <c r="C22" s="2">
        <v>0</v>
      </c>
      <c r="D22" s="2">
        <v>154</v>
      </c>
      <c r="E22" s="2">
        <v>1294</v>
      </c>
      <c r="F22" s="1">
        <f t="shared" si="0"/>
        <v>1448</v>
      </c>
      <c r="G22" s="2">
        <v>1448</v>
      </c>
      <c r="H22" s="2"/>
      <c r="I22" s="1">
        <f t="shared" si="1"/>
        <v>0</v>
      </c>
      <c r="J22" s="1">
        <f t="shared" si="2"/>
        <v>3.1410110156895495E-3</v>
      </c>
      <c r="K22" s="1">
        <f t="shared" si="3"/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 t="s">
        <v>21</v>
      </c>
      <c r="B23" s="2">
        <v>0</v>
      </c>
      <c r="C23" s="2">
        <v>16</v>
      </c>
      <c r="D23" s="2">
        <v>771</v>
      </c>
      <c r="E23" s="2">
        <v>456</v>
      </c>
      <c r="F23" s="1">
        <f t="shared" si="0"/>
        <v>1243</v>
      </c>
      <c r="G23" s="2">
        <v>1243</v>
      </c>
      <c r="H23" s="2"/>
      <c r="I23" s="1">
        <f t="shared" si="1"/>
        <v>0</v>
      </c>
      <c r="J23" s="1">
        <f t="shared" si="2"/>
        <v>2.6869156290771673E-3</v>
      </c>
      <c r="K23" s="1">
        <f t="shared" si="3"/>
        <v>4.9797696856520388E-3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 t="s">
        <v>22</v>
      </c>
      <c r="B24" s="2">
        <v>0</v>
      </c>
      <c r="C24" s="2">
        <v>3</v>
      </c>
      <c r="D24" s="2">
        <v>500</v>
      </c>
      <c r="E24" s="2">
        <v>581</v>
      </c>
      <c r="F24" s="1">
        <f t="shared" si="0"/>
        <v>1084</v>
      </c>
      <c r="G24" s="2">
        <v>1084</v>
      </c>
      <c r="H24" s="2"/>
      <c r="I24" s="1">
        <f t="shared" si="1"/>
        <v>0</v>
      </c>
      <c r="J24" s="1">
        <f t="shared" si="2"/>
        <v>2.3347148170217102E-3</v>
      </c>
      <c r="K24" s="1">
        <f t="shared" si="3"/>
        <v>9.3370681605975728E-4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 t="s">
        <v>23</v>
      </c>
      <c r="B25" s="2">
        <v>0</v>
      </c>
      <c r="C25" s="2">
        <v>1</v>
      </c>
      <c r="D25" s="2">
        <v>273</v>
      </c>
      <c r="E25" s="2">
        <v>283</v>
      </c>
      <c r="F25" s="1">
        <f t="shared" si="0"/>
        <v>557</v>
      </c>
      <c r="G25" s="2">
        <v>557</v>
      </c>
      <c r="H25" s="2"/>
      <c r="I25" s="1">
        <f t="shared" si="1"/>
        <v>0</v>
      </c>
      <c r="J25" s="1">
        <f t="shared" si="2"/>
        <v>1.1673574085108551E-3</v>
      </c>
      <c r="K25" s="1">
        <f t="shared" si="3"/>
        <v>3.1123560535325243E-4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 t="s">
        <v>24</v>
      </c>
      <c r="B26" s="2">
        <v>0</v>
      </c>
      <c r="C26" s="2">
        <v>0</v>
      </c>
      <c r="D26" s="2">
        <v>228</v>
      </c>
      <c r="E26" s="2">
        <v>234</v>
      </c>
      <c r="F26" s="1">
        <f t="shared" si="0"/>
        <v>462</v>
      </c>
      <c r="G26" s="2">
        <v>462</v>
      </c>
      <c r="H26" s="2"/>
      <c r="I26" s="1">
        <f t="shared" si="1"/>
        <v>0</v>
      </c>
      <c r="J26" s="1">
        <f t="shared" si="2"/>
        <v>9.5692296105633664E-4</v>
      </c>
      <c r="K26" s="1">
        <f t="shared" si="3"/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 t="s">
        <v>25</v>
      </c>
      <c r="B27" s="2">
        <v>0</v>
      </c>
      <c r="C27" s="2">
        <v>0</v>
      </c>
      <c r="D27" s="2">
        <v>37</v>
      </c>
      <c r="E27" s="2">
        <v>179</v>
      </c>
      <c r="F27" s="1">
        <f t="shared" si="0"/>
        <v>216</v>
      </c>
      <c r="G27" s="2">
        <v>216</v>
      </c>
      <c r="H27" s="2"/>
      <c r="I27" s="1">
        <f t="shared" si="1"/>
        <v>0</v>
      </c>
      <c r="J27" s="1">
        <f t="shared" si="2"/>
        <v>4.1200849712147826E-4</v>
      </c>
      <c r="K27" s="1">
        <f t="shared" si="3"/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 t="s">
        <v>26</v>
      </c>
      <c r="B28" s="2">
        <v>0</v>
      </c>
      <c r="C28" s="2">
        <v>0</v>
      </c>
      <c r="D28" s="2">
        <v>11</v>
      </c>
      <c r="E28" s="2">
        <v>19</v>
      </c>
      <c r="F28" s="1">
        <f t="shared" si="0"/>
        <v>30</v>
      </c>
      <c r="G28" s="2">
        <v>30</v>
      </c>
      <c r="H28" s="2"/>
      <c r="I28" s="1">
        <f t="shared" si="1"/>
        <v>0</v>
      </c>
      <c r="J28" s="1">
        <f t="shared" si="2"/>
        <v>0</v>
      </c>
      <c r="K28" s="1">
        <f t="shared" si="3"/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I29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J17" sqref="J17"/>
    </sheetView>
  </sheetViews>
  <sheetFormatPr defaultRowHeight="15" x14ac:dyDescent="0.25"/>
  <cols>
    <col min="9" max="9" width="18.140625" customWidth="1"/>
    <col min="10" max="10" width="19.28515625" customWidth="1"/>
    <col min="11" max="11" width="21" customWidth="1"/>
  </cols>
  <sheetData>
    <row r="1" spans="1:17" ht="15.75" thickBot="1" x14ac:dyDescent="0.3">
      <c r="I1" t="s">
        <v>27</v>
      </c>
      <c r="J1" t="s">
        <v>29</v>
      </c>
      <c r="K1" t="s">
        <v>28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ht="39.75" thickBot="1" x14ac:dyDescent="0.3">
      <c r="A2" s="1" t="s">
        <v>0</v>
      </c>
      <c r="B2" s="2">
        <v>95</v>
      </c>
      <c r="C2" s="2">
        <v>3213</v>
      </c>
      <c r="D2" s="2">
        <v>241883</v>
      </c>
      <c r="E2" s="2">
        <v>206381</v>
      </c>
      <c r="F2" s="1">
        <f>SUM(C2:E2)</f>
        <v>451477</v>
      </c>
      <c r="G2" s="2">
        <v>451572</v>
      </c>
      <c r="H2" s="2"/>
      <c r="I2" s="1">
        <f>(B2/95)</f>
        <v>1</v>
      </c>
      <c r="J2" s="1">
        <f>(F2-30)/451447</f>
        <v>1</v>
      </c>
      <c r="K2" s="1">
        <f>C2/3213</f>
        <v>1</v>
      </c>
      <c r="M2">
        <f>(I2-0.226794258)</f>
        <v>0.77320574200000003</v>
      </c>
      <c r="N2">
        <f>(J2-0.251907352)</f>
        <v>0.74809264800000008</v>
      </c>
      <c r="O2">
        <f>(M2*N2)</f>
        <v>0.57842953098158489</v>
      </c>
      <c r="P2">
        <f>(M2*M2)</f>
        <v>0.5978471194617706</v>
      </c>
      <c r="Q2">
        <f>(N2*N2)</f>
        <v>0.55964260999165205</v>
      </c>
    </row>
    <row r="3" spans="1:17" ht="15.75" thickBot="1" x14ac:dyDescent="0.3">
      <c r="A3" s="1" t="s">
        <v>1</v>
      </c>
      <c r="B3" s="2">
        <v>28</v>
      </c>
      <c r="C3" s="2">
        <v>597</v>
      </c>
      <c r="D3" s="2">
        <v>138322</v>
      </c>
      <c r="E3" s="2">
        <v>98777</v>
      </c>
      <c r="F3" s="1">
        <f t="shared" ref="F3:F12" si="0">SUM(C3:E3)</f>
        <v>237696</v>
      </c>
      <c r="G3" s="2">
        <v>237724</v>
      </c>
      <c r="H3" s="2"/>
      <c r="I3" s="1">
        <f t="shared" ref="I3:I12" si="1">(B3/95)</f>
        <v>0.29473684210526313</v>
      </c>
      <c r="J3" s="1">
        <f t="shared" ref="J3:J12" si="2">(F3-30)/451447</f>
        <v>0.52645382514447991</v>
      </c>
      <c r="K3" s="1">
        <f t="shared" ref="K3:K12" si="3">C3/3213</f>
        <v>0.1858076563958917</v>
      </c>
      <c r="M3">
        <f t="shared" ref="M3:M12" si="4">(I3-0.226794258)</f>
        <v>6.7942584105263132E-2</v>
      </c>
      <c r="N3">
        <f t="shared" ref="N3:N12" si="5">(J3-0.251907352)</f>
        <v>0.27454647314447994</v>
      </c>
      <c r="O3">
        <f t="shared" ref="O3:O12" si="6">(M3*N3)</f>
        <v>1.8653396842422194E-2</v>
      </c>
      <c r="P3">
        <f t="shared" ref="P3:P12" si="7">(M3*M3)</f>
        <v>4.6161947349007545E-3</v>
      </c>
      <c r="Q3">
        <f t="shared" ref="Q3:Q12" si="8">(N3*N3)</f>
        <v>7.5375765916072646E-2</v>
      </c>
    </row>
    <row r="4" spans="1:17" ht="15.75" thickBot="1" x14ac:dyDescent="0.3">
      <c r="A4" s="1" t="s">
        <v>2</v>
      </c>
      <c r="B4" s="2">
        <v>38</v>
      </c>
      <c r="C4" s="2">
        <v>498</v>
      </c>
      <c r="D4" s="2">
        <v>61916</v>
      </c>
      <c r="E4" s="2">
        <v>44694</v>
      </c>
      <c r="F4" s="1">
        <f t="shared" si="0"/>
        <v>107108</v>
      </c>
      <c r="G4" s="2">
        <v>107146</v>
      </c>
      <c r="H4" s="2"/>
      <c r="I4" s="1">
        <f t="shared" si="1"/>
        <v>0.4</v>
      </c>
      <c r="J4" s="1">
        <f t="shared" si="2"/>
        <v>0.23718841857405187</v>
      </c>
      <c r="K4" s="1">
        <f t="shared" si="3"/>
        <v>0.15499533146591971</v>
      </c>
      <c r="M4">
        <f t="shared" si="4"/>
        <v>0.17320574200000002</v>
      </c>
      <c r="N4">
        <f t="shared" si="5"/>
        <v>-1.47189334259481E-2</v>
      </c>
      <c r="O4">
        <f t="shared" si="6"/>
        <v>-2.5494037854899431E-3</v>
      </c>
      <c r="P4">
        <f t="shared" si="7"/>
        <v>3.0000229061770571E-2</v>
      </c>
      <c r="Q4">
        <f t="shared" si="8"/>
        <v>2.1664700119749226E-4</v>
      </c>
    </row>
    <row r="5" spans="1:17" ht="15.75" thickBot="1" x14ac:dyDescent="0.3">
      <c r="A5" s="1" t="s">
        <v>3</v>
      </c>
      <c r="B5" s="2">
        <v>10</v>
      </c>
      <c r="C5" s="2">
        <v>185</v>
      </c>
      <c r="D5" s="2">
        <v>51644</v>
      </c>
      <c r="E5" s="2">
        <v>50948</v>
      </c>
      <c r="F5" s="1">
        <f t="shared" si="0"/>
        <v>102777</v>
      </c>
      <c r="G5" s="2">
        <v>102787</v>
      </c>
      <c r="H5" s="2"/>
      <c r="I5" s="1">
        <f t="shared" si="1"/>
        <v>0.10526315789473684</v>
      </c>
      <c r="J5" s="1">
        <f t="shared" si="2"/>
        <v>0.22759482286957272</v>
      </c>
      <c r="K5" s="1">
        <f t="shared" si="3"/>
        <v>5.7578586990351698E-2</v>
      </c>
      <c r="M5">
        <f t="shared" si="4"/>
        <v>-0.12153110010526316</v>
      </c>
      <c r="N5">
        <f t="shared" si="5"/>
        <v>-2.4312529130427252E-2</v>
      </c>
      <c r="O5">
        <f t="shared" si="6"/>
        <v>2.9547284115620811E-3</v>
      </c>
      <c r="P5">
        <f t="shared" si="7"/>
        <v>1.4769808292795495E-2</v>
      </c>
      <c r="Q5">
        <f t="shared" si="8"/>
        <v>5.910990727178737E-4</v>
      </c>
    </row>
    <row r="6" spans="1:17" ht="27" thickBot="1" x14ac:dyDescent="0.3">
      <c r="A6" s="1" t="s">
        <v>4</v>
      </c>
      <c r="B6" s="2">
        <v>20</v>
      </c>
      <c r="C6" s="2">
        <v>428</v>
      </c>
      <c r="D6" s="2">
        <v>69645</v>
      </c>
      <c r="E6" s="2">
        <v>27003</v>
      </c>
      <c r="F6" s="1">
        <f t="shared" si="0"/>
        <v>97076</v>
      </c>
      <c r="G6" s="2">
        <v>97096</v>
      </c>
      <c r="H6" s="2"/>
      <c r="I6" s="1">
        <f t="shared" si="1"/>
        <v>0.21052631578947367</v>
      </c>
      <c r="J6" s="1">
        <f t="shared" si="2"/>
        <v>0.21496654092285472</v>
      </c>
      <c r="K6" s="1">
        <f t="shared" si="3"/>
        <v>0.13320883909119202</v>
      </c>
      <c r="M6">
        <f t="shared" si="4"/>
        <v>-1.6267942210526326E-2</v>
      </c>
      <c r="N6">
        <f t="shared" si="5"/>
        <v>-3.6940811077145252E-2</v>
      </c>
      <c r="O6">
        <f t="shared" si="6"/>
        <v>6.0095097981296974E-4</v>
      </c>
      <c r="P6">
        <f t="shared" si="7"/>
        <v>2.6464594376502418E-4</v>
      </c>
      <c r="Q6">
        <f t="shared" si="8"/>
        <v>1.3646235230373373E-3</v>
      </c>
    </row>
    <row r="7" spans="1:17" ht="27" thickBot="1" x14ac:dyDescent="0.3">
      <c r="A7" s="1" t="s">
        <v>5</v>
      </c>
      <c r="B7" s="2">
        <v>36</v>
      </c>
      <c r="C7" s="2">
        <v>591</v>
      </c>
      <c r="D7" s="2">
        <v>59833</v>
      </c>
      <c r="E7" s="2">
        <v>34874</v>
      </c>
      <c r="F7" s="1">
        <f t="shared" si="0"/>
        <v>95298</v>
      </c>
      <c r="G7" s="2">
        <v>95334</v>
      </c>
      <c r="H7" s="2"/>
      <c r="I7" s="1">
        <f t="shared" si="1"/>
        <v>0.37894736842105264</v>
      </c>
      <c r="J7" s="1">
        <f t="shared" si="2"/>
        <v>0.2110280941062849</v>
      </c>
      <c r="K7" s="1">
        <f t="shared" si="3"/>
        <v>0.18394024276377219</v>
      </c>
      <c r="M7">
        <f t="shared" si="4"/>
        <v>0.15215311042105265</v>
      </c>
      <c r="N7">
        <f t="shared" si="5"/>
        <v>-4.0879257893715076E-2</v>
      </c>
      <c r="O7">
        <f t="shared" si="6"/>
        <v>-6.219906240233118E-3</v>
      </c>
      <c r="P7">
        <f t="shared" si="7"/>
        <v>2.315056901080104E-2</v>
      </c>
      <c r="Q7">
        <f t="shared" si="8"/>
        <v>1.6711137259408663E-3</v>
      </c>
    </row>
    <row r="8" spans="1:17" ht="15.75" thickBot="1" x14ac:dyDescent="0.3">
      <c r="A8" s="1" t="s">
        <v>6</v>
      </c>
      <c r="B8" s="2">
        <v>2</v>
      </c>
      <c r="C8" s="2">
        <v>76</v>
      </c>
      <c r="D8" s="2">
        <v>36337</v>
      </c>
      <c r="E8" s="2">
        <v>22843</v>
      </c>
      <c r="F8" s="1">
        <f t="shared" si="0"/>
        <v>59256</v>
      </c>
      <c r="G8" s="2">
        <v>59258</v>
      </c>
      <c r="H8" s="2"/>
      <c r="I8" s="1">
        <f t="shared" si="1"/>
        <v>2.1052631578947368E-2</v>
      </c>
      <c r="J8" s="1">
        <f t="shared" si="2"/>
        <v>0.13119147984148749</v>
      </c>
      <c r="K8" s="1">
        <f t="shared" si="3"/>
        <v>2.3653906006847185E-2</v>
      </c>
      <c r="M8">
        <f t="shared" si="4"/>
        <v>-0.20574162642105262</v>
      </c>
      <c r="N8">
        <f t="shared" si="5"/>
        <v>-0.12071587215851248</v>
      </c>
      <c r="O8">
        <f t="shared" si="6"/>
        <v>2.4836279872728222E-2</v>
      </c>
      <c r="P8">
        <f t="shared" si="7"/>
        <v>4.2329616842379979E-2</v>
      </c>
      <c r="Q8">
        <f t="shared" si="8"/>
        <v>1.457232179099033E-2</v>
      </c>
    </row>
    <row r="9" spans="1:17" ht="15.75" thickBot="1" x14ac:dyDescent="0.3">
      <c r="A9" s="1" t="s">
        <v>7</v>
      </c>
      <c r="B9" s="2">
        <v>1</v>
      </c>
      <c r="C9" s="2">
        <v>12</v>
      </c>
      <c r="D9" s="2">
        <v>15363</v>
      </c>
      <c r="E9" s="2">
        <v>33632</v>
      </c>
      <c r="F9" s="1">
        <f t="shared" si="0"/>
        <v>49007</v>
      </c>
      <c r="G9" s="2">
        <v>49008</v>
      </c>
      <c r="H9" s="2"/>
      <c r="I9" s="1">
        <f t="shared" si="1"/>
        <v>1.0526315789473684E-2</v>
      </c>
      <c r="J9" s="1">
        <f t="shared" si="2"/>
        <v>0.10848892561031527</v>
      </c>
      <c r="K9" s="1">
        <f t="shared" si="3"/>
        <v>3.7348272642390291E-3</v>
      </c>
      <c r="M9">
        <f t="shared" si="4"/>
        <v>-0.21626794221052631</v>
      </c>
      <c r="N9">
        <f t="shared" si="5"/>
        <v>-0.14341842638968472</v>
      </c>
      <c r="O9">
        <f t="shared" si="6"/>
        <v>3.1016807950368954E-2</v>
      </c>
      <c r="P9">
        <f t="shared" si="7"/>
        <v>4.6771822827975547E-2</v>
      </c>
      <c r="Q9">
        <f t="shared" si="8"/>
        <v>2.0568845028093415E-2</v>
      </c>
    </row>
    <row r="10" spans="1:17" ht="15.75" thickBot="1" x14ac:dyDescent="0.3">
      <c r="A10" s="1" t="s">
        <v>8</v>
      </c>
      <c r="B10" s="2">
        <v>0</v>
      </c>
      <c r="C10" s="2">
        <v>24</v>
      </c>
      <c r="D10" s="2">
        <v>10937</v>
      </c>
      <c r="E10" s="2">
        <v>10198</v>
      </c>
      <c r="F10" s="1">
        <f t="shared" si="0"/>
        <v>21159</v>
      </c>
      <c r="G10" s="2">
        <v>21159</v>
      </c>
      <c r="H10" s="2"/>
      <c r="I10" s="1">
        <f t="shared" si="1"/>
        <v>0</v>
      </c>
      <c r="J10" s="1">
        <f t="shared" si="2"/>
        <v>4.6802836213331797E-2</v>
      </c>
      <c r="K10" s="1">
        <f t="shared" si="3"/>
        <v>7.4696545284780582E-3</v>
      </c>
      <c r="M10">
        <f t="shared" si="4"/>
        <v>-0.226794258</v>
      </c>
      <c r="N10">
        <f t="shared" si="5"/>
        <v>-0.20510451578666816</v>
      </c>
      <c r="O10">
        <f t="shared" si="6"/>
        <v>4.6516526470286694E-2</v>
      </c>
      <c r="P10">
        <f t="shared" si="7"/>
        <v>5.1435635461770567E-2</v>
      </c>
      <c r="Q10">
        <f t="shared" si="8"/>
        <v>4.2067862396083608E-2</v>
      </c>
    </row>
    <row r="11" spans="1:17" ht="15.75" thickBot="1" x14ac:dyDescent="0.3">
      <c r="A11" s="1" t="s">
        <v>9</v>
      </c>
      <c r="B11" s="2">
        <v>2</v>
      </c>
      <c r="C11" s="2">
        <v>76</v>
      </c>
      <c r="D11" s="2">
        <v>10636</v>
      </c>
      <c r="E11" s="2">
        <v>5217</v>
      </c>
      <c r="F11" s="1">
        <f t="shared" si="0"/>
        <v>15929</v>
      </c>
      <c r="G11" s="2">
        <v>15931</v>
      </c>
      <c r="H11" s="2"/>
      <c r="I11" s="1">
        <f t="shared" si="1"/>
        <v>2.1052631578947368E-2</v>
      </c>
      <c r="J11" s="1">
        <f t="shared" si="2"/>
        <v>3.5217866106098832E-2</v>
      </c>
      <c r="K11" s="1">
        <f t="shared" si="3"/>
        <v>2.3653906006847185E-2</v>
      </c>
      <c r="M11">
        <f t="shared" si="4"/>
        <v>-0.20574162642105262</v>
      </c>
      <c r="N11">
        <f t="shared" si="5"/>
        <v>-0.21668948589390113</v>
      </c>
      <c r="O11">
        <f t="shared" si="6"/>
        <v>4.458204725615296E-2</v>
      </c>
      <c r="P11">
        <f t="shared" si="7"/>
        <v>4.2329616842379979E-2</v>
      </c>
      <c r="Q11">
        <f t="shared" si="8"/>
        <v>4.6954333296963177E-2</v>
      </c>
    </row>
    <row r="12" spans="1:17" ht="15.75" thickBot="1" x14ac:dyDescent="0.3">
      <c r="A12" s="1" t="s">
        <v>10</v>
      </c>
      <c r="B12" s="2">
        <v>5</v>
      </c>
      <c r="C12" s="2">
        <v>142</v>
      </c>
      <c r="D12" s="2">
        <v>11885</v>
      </c>
      <c r="E12" s="2">
        <v>2471</v>
      </c>
      <c r="F12" s="1">
        <f t="shared" si="0"/>
        <v>14498</v>
      </c>
      <c r="G12" s="2">
        <v>14503</v>
      </c>
      <c r="H12" s="2"/>
      <c r="I12" s="1">
        <f t="shared" si="1"/>
        <v>5.2631578947368418E-2</v>
      </c>
      <c r="J12" s="1">
        <f t="shared" si="2"/>
        <v>3.204805879759972E-2</v>
      </c>
      <c r="K12" s="1">
        <f t="shared" si="3"/>
        <v>4.419545596016184E-2</v>
      </c>
      <c r="M12">
        <f t="shared" si="4"/>
        <v>-0.17416267905263158</v>
      </c>
      <c r="N12">
        <f t="shared" si="5"/>
        <v>-0.21985929320240025</v>
      </c>
      <c r="O12">
        <f t="shared" si="6"/>
        <v>3.8291283518748061E-2</v>
      </c>
      <c r="P12">
        <f t="shared" si="7"/>
        <v>3.0332638774789956E-2</v>
      </c>
      <c r="Q12">
        <f t="shared" si="8"/>
        <v>4.8338108807459E-2</v>
      </c>
    </row>
    <row r="13" spans="1:17" x14ac:dyDescent="0.25">
      <c r="I13" s="3">
        <f>AVERAGE(I2:I12)</f>
        <v>0.22679425837320571</v>
      </c>
      <c r="J13" s="3">
        <f>AVERAGE(J2:J12)</f>
        <v>0.25190735165327971</v>
      </c>
      <c r="O13">
        <f>SUM(O2:O12)</f>
        <v>0.77711224225794395</v>
      </c>
      <c r="P13">
        <f>SUM(P2:P12)</f>
        <v>0.8838478972550996</v>
      </c>
      <c r="Q13">
        <f>SUM(Q2:Q12)</f>
        <v>0.81136333055020793</v>
      </c>
    </row>
    <row r="17" spans="9:10" x14ac:dyDescent="0.25">
      <c r="I17" t="s">
        <v>35</v>
      </c>
      <c r="J17">
        <f>(O13/(SQRT(P13*Q13)))</f>
        <v>0.91767161010661868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sqref="A1:K15"/>
    </sheetView>
  </sheetViews>
  <sheetFormatPr defaultRowHeight="15" x14ac:dyDescent="0.25"/>
  <cols>
    <col min="1" max="1" width="21.7109375" customWidth="1"/>
  </cols>
  <sheetData>
    <row r="1" spans="1:26" ht="15.75" thickBot="1" x14ac:dyDescent="0.3">
      <c r="I1" t="s">
        <v>27</v>
      </c>
      <c r="J1" t="s">
        <v>29</v>
      </c>
      <c r="K1" t="s">
        <v>28</v>
      </c>
    </row>
    <row r="2" spans="1:26" ht="15.75" thickBot="1" x14ac:dyDescent="0.3">
      <c r="A2" s="1" t="s">
        <v>0</v>
      </c>
      <c r="B2" s="2">
        <v>180</v>
      </c>
      <c r="C2" s="2">
        <v>6836</v>
      </c>
      <c r="D2" s="2">
        <v>238214</v>
      </c>
      <c r="E2" s="2">
        <v>206342</v>
      </c>
      <c r="F2" s="1">
        <f>SUM(C2:E2)</f>
        <v>451392</v>
      </c>
      <c r="G2" s="2">
        <v>451572</v>
      </c>
      <c r="H2" s="1"/>
      <c r="I2" s="1">
        <f>B2/180</f>
        <v>1</v>
      </c>
      <c r="J2" s="1">
        <f>(F2-30)/451362</f>
        <v>1</v>
      </c>
      <c r="K2" s="1">
        <f>C2/6836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" t="s">
        <v>1</v>
      </c>
      <c r="B3" s="2">
        <v>89</v>
      </c>
      <c r="C3" s="2">
        <v>4266</v>
      </c>
      <c r="D3" s="2">
        <v>134624</v>
      </c>
      <c r="E3" s="2">
        <v>98745</v>
      </c>
      <c r="F3" s="1">
        <f t="shared" ref="F3:F28" si="0">SUM(C3:E3)</f>
        <v>237635</v>
      </c>
      <c r="G3" s="2">
        <v>237724</v>
      </c>
      <c r="H3" s="1"/>
      <c r="I3" s="1">
        <f t="shared" ref="I3:I28" si="1">B3/180</f>
        <v>0.49444444444444446</v>
      </c>
      <c r="J3" s="1">
        <f t="shared" ref="J3:J28" si="2">(F3-30)/451362</f>
        <v>0.5264178198430528</v>
      </c>
      <c r="K3" s="1">
        <f t="shared" ref="K3:K28" si="3">C3/6836</f>
        <v>0.62404915155061436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 t="s">
        <v>2</v>
      </c>
      <c r="B4" s="2">
        <v>48</v>
      </c>
      <c r="C4" s="2">
        <v>1732</v>
      </c>
      <c r="D4" s="2">
        <v>60683</v>
      </c>
      <c r="E4" s="2">
        <v>44683</v>
      </c>
      <c r="F4" s="1">
        <f t="shared" si="0"/>
        <v>107098</v>
      </c>
      <c r="G4" s="2">
        <v>107146</v>
      </c>
      <c r="H4" s="1"/>
      <c r="I4" s="1">
        <f t="shared" si="1"/>
        <v>0.26666666666666666</v>
      </c>
      <c r="J4" s="1">
        <f t="shared" si="2"/>
        <v>0.23721093047265832</v>
      </c>
      <c r="K4" s="1">
        <f t="shared" si="3"/>
        <v>0.25336454066705677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3</v>
      </c>
      <c r="B5" s="2">
        <v>76</v>
      </c>
      <c r="C5" s="2">
        <v>1956</v>
      </c>
      <c r="D5" s="2">
        <v>49835</v>
      </c>
      <c r="E5" s="2">
        <v>50920</v>
      </c>
      <c r="F5" s="1">
        <f t="shared" si="0"/>
        <v>102711</v>
      </c>
      <c r="G5" s="2">
        <v>102787</v>
      </c>
      <c r="H5" s="1"/>
      <c r="I5" s="1">
        <f t="shared" si="1"/>
        <v>0.42222222222222222</v>
      </c>
      <c r="J5" s="1">
        <f t="shared" si="2"/>
        <v>0.22749145918353783</v>
      </c>
      <c r="K5" s="1">
        <f t="shared" si="3"/>
        <v>0.28613224107665303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4</v>
      </c>
      <c r="B6" s="2">
        <v>53</v>
      </c>
      <c r="C6" s="2">
        <v>2222</v>
      </c>
      <c r="D6" s="2">
        <v>67835</v>
      </c>
      <c r="E6" s="2">
        <v>26986</v>
      </c>
      <c r="F6" s="1">
        <f t="shared" si="0"/>
        <v>97043</v>
      </c>
      <c r="G6" s="2">
        <v>97096</v>
      </c>
      <c r="H6" s="1"/>
      <c r="I6" s="1">
        <f t="shared" si="1"/>
        <v>0.29444444444444445</v>
      </c>
      <c r="J6" s="1">
        <f t="shared" si="2"/>
        <v>0.21493391114006052</v>
      </c>
      <c r="K6" s="1">
        <f t="shared" si="3"/>
        <v>0.32504388531304856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5</v>
      </c>
      <c r="B7" s="2">
        <v>92</v>
      </c>
      <c r="C7" s="2">
        <v>3996</v>
      </c>
      <c r="D7" s="2">
        <v>56396</v>
      </c>
      <c r="E7" s="2">
        <v>34850</v>
      </c>
      <c r="F7" s="1">
        <f t="shared" si="0"/>
        <v>95242</v>
      </c>
      <c r="G7" s="2">
        <v>95334</v>
      </c>
      <c r="H7" s="1"/>
      <c r="I7" s="1">
        <f t="shared" si="1"/>
        <v>0.51111111111111107</v>
      </c>
      <c r="J7" s="1">
        <f t="shared" si="2"/>
        <v>0.21094376575786175</v>
      </c>
      <c r="K7" s="1">
        <f t="shared" si="3"/>
        <v>0.58455236980690461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 t="s">
        <v>6</v>
      </c>
      <c r="B8" s="2">
        <v>21</v>
      </c>
      <c r="C8" s="2">
        <v>766</v>
      </c>
      <c r="D8" s="2">
        <v>35632</v>
      </c>
      <c r="E8" s="2">
        <v>22839</v>
      </c>
      <c r="F8" s="1">
        <f t="shared" si="0"/>
        <v>59237</v>
      </c>
      <c r="G8" s="2">
        <v>59258</v>
      </c>
      <c r="H8" s="1"/>
      <c r="I8" s="1">
        <f t="shared" si="1"/>
        <v>0.11666666666666667</v>
      </c>
      <c r="J8" s="1">
        <f t="shared" si="2"/>
        <v>0.13117409086276646</v>
      </c>
      <c r="K8" s="1">
        <f t="shared" si="3"/>
        <v>0.11205383265067291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 t="s">
        <v>7</v>
      </c>
      <c r="B9" s="2">
        <v>2</v>
      </c>
      <c r="C9" s="2">
        <v>27</v>
      </c>
      <c r="D9" s="2">
        <v>15348</v>
      </c>
      <c r="E9" s="2">
        <v>33631</v>
      </c>
      <c r="F9" s="1">
        <f t="shared" si="0"/>
        <v>49006</v>
      </c>
      <c r="G9" s="2">
        <v>49008</v>
      </c>
      <c r="H9" s="1"/>
      <c r="I9" s="1">
        <f t="shared" si="1"/>
        <v>1.1111111111111112E-2</v>
      </c>
      <c r="J9" s="1">
        <f t="shared" si="2"/>
        <v>0.10850714060997603</v>
      </c>
      <c r="K9" s="1">
        <f t="shared" si="3"/>
        <v>3.9496781743709776E-3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 t="s">
        <v>8</v>
      </c>
      <c r="B10" s="2">
        <v>17</v>
      </c>
      <c r="C10" s="2">
        <v>496</v>
      </c>
      <c r="D10" s="2">
        <v>10459</v>
      </c>
      <c r="E10" s="2">
        <v>10187</v>
      </c>
      <c r="F10" s="1">
        <f t="shared" si="0"/>
        <v>21142</v>
      </c>
      <c r="G10" s="2">
        <v>21159</v>
      </c>
      <c r="H10" s="1"/>
      <c r="I10" s="1">
        <f t="shared" si="1"/>
        <v>9.4444444444444442E-2</v>
      </c>
      <c r="J10" s="1">
        <f t="shared" si="2"/>
        <v>4.6773986290383332E-2</v>
      </c>
      <c r="K10" s="1">
        <f t="shared" si="3"/>
        <v>7.2557050906963141E-2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 t="s">
        <v>9</v>
      </c>
      <c r="B11" s="2">
        <v>7</v>
      </c>
      <c r="C11" s="2">
        <v>290</v>
      </c>
      <c r="D11" s="2">
        <v>10421</v>
      </c>
      <c r="E11" s="2">
        <v>5213</v>
      </c>
      <c r="F11" s="1">
        <f t="shared" si="0"/>
        <v>15924</v>
      </c>
      <c r="G11" s="2">
        <v>15931</v>
      </c>
      <c r="H11" s="1"/>
      <c r="I11" s="1">
        <f t="shared" si="1"/>
        <v>3.888888888888889E-2</v>
      </c>
      <c r="J11" s="1">
        <f t="shared" si="2"/>
        <v>3.5213420713307721E-2</v>
      </c>
      <c r="K11" s="1">
        <f t="shared" si="3"/>
        <v>4.2422469280280865E-2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 t="s">
        <v>10</v>
      </c>
      <c r="B12" s="2">
        <v>8</v>
      </c>
      <c r="C12" s="2">
        <v>101</v>
      </c>
      <c r="D12" s="2">
        <v>11924</v>
      </c>
      <c r="E12" s="2">
        <v>2470</v>
      </c>
      <c r="F12" s="1">
        <f t="shared" si="0"/>
        <v>14495</v>
      </c>
      <c r="G12" s="2">
        <v>14503</v>
      </c>
      <c r="H12" s="1"/>
      <c r="I12" s="1">
        <f t="shared" si="1"/>
        <v>4.4444444444444446E-2</v>
      </c>
      <c r="J12" s="1">
        <f t="shared" si="2"/>
        <v>3.2047447503334353E-2</v>
      </c>
      <c r="K12" s="1">
        <f t="shared" si="3"/>
        <v>1.4774722059684026E-2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 t="s">
        <v>11</v>
      </c>
      <c r="B13" s="2">
        <v>1</v>
      </c>
      <c r="C13" s="2">
        <v>25</v>
      </c>
      <c r="D13" s="2">
        <v>3392</v>
      </c>
      <c r="E13" s="2">
        <v>8525</v>
      </c>
      <c r="F13" s="1">
        <f t="shared" si="0"/>
        <v>11942</v>
      </c>
      <c r="G13" s="2">
        <v>11943</v>
      </c>
      <c r="H13" s="1"/>
      <c r="I13" s="1">
        <f t="shared" si="1"/>
        <v>5.5555555555555558E-3</v>
      </c>
      <c r="J13" s="1">
        <f t="shared" si="2"/>
        <v>2.6391233643948759E-2</v>
      </c>
      <c r="K13" s="1">
        <f t="shared" si="3"/>
        <v>3.6571094207138678E-3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 t="s">
        <v>12</v>
      </c>
      <c r="B14" s="2">
        <v>3</v>
      </c>
      <c r="C14" s="2">
        <v>124</v>
      </c>
      <c r="D14" s="2">
        <v>5492</v>
      </c>
      <c r="E14" s="2">
        <v>5101</v>
      </c>
      <c r="F14" s="1">
        <f t="shared" si="0"/>
        <v>10717</v>
      </c>
      <c r="G14" s="2">
        <v>10720</v>
      </c>
      <c r="H14" s="1"/>
      <c r="I14" s="1">
        <f t="shared" si="1"/>
        <v>1.6666666666666666E-2</v>
      </c>
      <c r="J14" s="1">
        <f t="shared" si="2"/>
        <v>2.3677225818744155E-2</v>
      </c>
      <c r="K14" s="1">
        <f t="shared" si="3"/>
        <v>1.8139262726740785E-2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 t="s">
        <v>13</v>
      </c>
      <c r="B15" s="2">
        <v>4</v>
      </c>
      <c r="C15" s="2">
        <v>128</v>
      </c>
      <c r="D15" s="2">
        <v>3900</v>
      </c>
      <c r="E15" s="2">
        <v>2948</v>
      </c>
      <c r="F15" s="1">
        <f t="shared" si="0"/>
        <v>6976</v>
      </c>
      <c r="G15" s="2">
        <v>6980</v>
      </c>
      <c r="H15" s="1"/>
      <c r="I15" s="1">
        <f t="shared" si="1"/>
        <v>2.2222222222222223E-2</v>
      </c>
      <c r="J15" s="1">
        <f t="shared" si="2"/>
        <v>1.5388978248058099E-2</v>
      </c>
      <c r="K15" s="1">
        <f t="shared" si="3"/>
        <v>1.8724400234055003E-2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 t="s">
        <v>14</v>
      </c>
      <c r="B16" s="2">
        <v>0</v>
      </c>
      <c r="C16" s="2">
        <v>503</v>
      </c>
      <c r="D16" s="2">
        <v>1425</v>
      </c>
      <c r="E16" s="2">
        <v>3340</v>
      </c>
      <c r="F16" s="1">
        <f t="shared" si="0"/>
        <v>5268</v>
      </c>
      <c r="G16" s="2">
        <v>5268</v>
      </c>
      <c r="H16" s="1"/>
      <c r="I16" s="1">
        <f t="shared" si="1"/>
        <v>0</v>
      </c>
      <c r="J16" s="1">
        <f t="shared" si="2"/>
        <v>1.1604875908915681E-2</v>
      </c>
      <c r="K16" s="1">
        <f t="shared" si="3"/>
        <v>7.3581041544763026E-2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 t="s">
        <v>15</v>
      </c>
      <c r="B17" s="2">
        <v>6</v>
      </c>
      <c r="C17" s="2">
        <v>28</v>
      </c>
      <c r="D17" s="2">
        <v>1677</v>
      </c>
      <c r="E17" s="2">
        <v>3164</v>
      </c>
      <c r="F17" s="1">
        <f t="shared" si="0"/>
        <v>4869</v>
      </c>
      <c r="G17" s="2">
        <v>4875</v>
      </c>
      <c r="H17" s="1"/>
      <c r="I17" s="1">
        <f t="shared" si="1"/>
        <v>3.3333333333333333E-2</v>
      </c>
      <c r="J17" s="1">
        <f t="shared" si="2"/>
        <v>1.0720884788706182E-2</v>
      </c>
      <c r="K17" s="1">
        <f t="shared" si="3"/>
        <v>4.0959625511995321E-3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 t="s">
        <v>16</v>
      </c>
      <c r="B18" s="2">
        <v>0</v>
      </c>
      <c r="C18" s="2">
        <v>1</v>
      </c>
      <c r="D18" s="2">
        <v>1761</v>
      </c>
      <c r="E18" s="2">
        <v>843</v>
      </c>
      <c r="F18" s="1">
        <f t="shared" si="0"/>
        <v>2605</v>
      </c>
      <c r="G18" s="2">
        <v>2605</v>
      </c>
      <c r="H18" s="1"/>
      <c r="I18" s="1">
        <f t="shared" si="1"/>
        <v>0</v>
      </c>
      <c r="J18" s="1">
        <f t="shared" si="2"/>
        <v>5.704955224409676E-3</v>
      </c>
      <c r="K18" s="1">
        <f t="shared" si="3"/>
        <v>1.4628437682855471E-4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 t="s">
        <v>17</v>
      </c>
      <c r="B19" s="2">
        <v>0</v>
      </c>
      <c r="C19" s="2">
        <v>6</v>
      </c>
      <c r="D19" s="2">
        <v>455</v>
      </c>
      <c r="E19" s="2">
        <v>1449</v>
      </c>
      <c r="F19" s="1">
        <f t="shared" si="0"/>
        <v>1910</v>
      </c>
      <c r="G19" s="2">
        <v>1910</v>
      </c>
      <c r="H19" s="1"/>
      <c r="I19" s="1">
        <f t="shared" si="1"/>
        <v>0</v>
      </c>
      <c r="J19" s="1">
        <f t="shared" si="2"/>
        <v>4.1651711929670638E-3</v>
      </c>
      <c r="K19" s="1">
        <f t="shared" si="3"/>
        <v>8.7770626097132822E-4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 t="s">
        <v>18</v>
      </c>
      <c r="B20" s="2">
        <v>2</v>
      </c>
      <c r="C20" s="2">
        <v>6</v>
      </c>
      <c r="D20" s="2">
        <v>1305</v>
      </c>
      <c r="E20" s="2">
        <v>524</v>
      </c>
      <c r="F20" s="1">
        <f t="shared" si="0"/>
        <v>1835</v>
      </c>
      <c r="G20" s="2">
        <v>1837</v>
      </c>
      <c r="H20" s="1"/>
      <c r="I20" s="1">
        <f t="shared" si="1"/>
        <v>1.1111111111111112E-2</v>
      </c>
      <c r="J20" s="1">
        <f t="shared" si="2"/>
        <v>3.9990074485667824E-3</v>
      </c>
      <c r="K20" s="1">
        <f t="shared" si="3"/>
        <v>8.7770626097132822E-4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 t="s">
        <v>19</v>
      </c>
      <c r="B21" s="2">
        <v>0</v>
      </c>
      <c r="C21" s="2">
        <v>5</v>
      </c>
      <c r="D21" s="2">
        <v>679</v>
      </c>
      <c r="E21" s="2">
        <v>861</v>
      </c>
      <c r="F21" s="1">
        <f t="shared" si="0"/>
        <v>1545</v>
      </c>
      <c r="G21" s="2">
        <v>1545</v>
      </c>
      <c r="H21" s="1"/>
      <c r="I21" s="1">
        <f t="shared" si="1"/>
        <v>0</v>
      </c>
      <c r="J21" s="1">
        <f t="shared" si="2"/>
        <v>3.3565076368856925E-3</v>
      </c>
      <c r="K21" s="1">
        <f t="shared" si="3"/>
        <v>7.3142188414277354E-4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 t="s">
        <v>20</v>
      </c>
      <c r="B22" s="2">
        <v>0</v>
      </c>
      <c r="C22" s="2">
        <v>0</v>
      </c>
      <c r="D22" s="2">
        <v>154</v>
      </c>
      <c r="E22" s="2">
        <v>1294</v>
      </c>
      <c r="F22" s="1">
        <f t="shared" si="0"/>
        <v>1448</v>
      </c>
      <c r="G22" s="2">
        <v>1448</v>
      </c>
      <c r="H22" s="1"/>
      <c r="I22" s="1">
        <f t="shared" si="1"/>
        <v>0</v>
      </c>
      <c r="J22" s="1">
        <f t="shared" si="2"/>
        <v>3.1416025274613284E-3</v>
      </c>
      <c r="K22" s="1">
        <f t="shared" si="3"/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 t="s">
        <v>21</v>
      </c>
      <c r="B23" s="2">
        <v>1</v>
      </c>
      <c r="C23" s="2">
        <v>4</v>
      </c>
      <c r="D23" s="2">
        <v>782</v>
      </c>
      <c r="E23" s="2">
        <v>456</v>
      </c>
      <c r="F23" s="1">
        <f t="shared" si="0"/>
        <v>1242</v>
      </c>
      <c r="G23" s="2">
        <v>1243</v>
      </c>
      <c r="H23" s="1"/>
      <c r="I23" s="1">
        <f t="shared" si="1"/>
        <v>5.5555555555555558E-3</v>
      </c>
      <c r="J23" s="1">
        <f t="shared" si="2"/>
        <v>2.685206109508554E-3</v>
      </c>
      <c r="K23" s="1">
        <f t="shared" si="3"/>
        <v>5.8513750731421885E-4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 t="s">
        <v>22</v>
      </c>
      <c r="B24" s="2">
        <v>0</v>
      </c>
      <c r="C24" s="2">
        <v>0</v>
      </c>
      <c r="D24" s="2">
        <v>503</v>
      </c>
      <c r="E24" s="2">
        <v>581</v>
      </c>
      <c r="F24" s="1">
        <f t="shared" si="0"/>
        <v>1084</v>
      </c>
      <c r="G24" s="2">
        <v>1084</v>
      </c>
      <c r="H24" s="1"/>
      <c r="I24" s="1">
        <f t="shared" si="1"/>
        <v>0</v>
      </c>
      <c r="J24" s="1">
        <f t="shared" si="2"/>
        <v>2.3351544879719605E-3</v>
      </c>
      <c r="K24" s="1">
        <f t="shared" si="3"/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 t="s">
        <v>23</v>
      </c>
      <c r="B25" s="2">
        <v>0</v>
      </c>
      <c r="C25" s="2">
        <v>95</v>
      </c>
      <c r="D25" s="2">
        <v>179</v>
      </c>
      <c r="E25" s="2">
        <v>283</v>
      </c>
      <c r="F25" s="1">
        <f t="shared" si="0"/>
        <v>557</v>
      </c>
      <c r="G25" s="2">
        <v>557</v>
      </c>
      <c r="H25" s="1"/>
      <c r="I25" s="1">
        <f t="shared" si="1"/>
        <v>0</v>
      </c>
      <c r="J25" s="1">
        <f t="shared" si="2"/>
        <v>1.1675772439859802E-3</v>
      </c>
      <c r="K25" s="1">
        <f t="shared" si="3"/>
        <v>1.3897015798712697E-2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 t="s">
        <v>24</v>
      </c>
      <c r="B26" s="2">
        <v>0</v>
      </c>
      <c r="C26" s="2">
        <v>0</v>
      </c>
      <c r="D26" s="2">
        <v>228</v>
      </c>
      <c r="E26" s="2">
        <v>234</v>
      </c>
      <c r="F26" s="1">
        <f t="shared" si="0"/>
        <v>462</v>
      </c>
      <c r="G26" s="2">
        <v>462</v>
      </c>
      <c r="H26" s="1"/>
      <c r="I26" s="1">
        <f t="shared" si="1"/>
        <v>0</v>
      </c>
      <c r="J26" s="1">
        <f t="shared" si="2"/>
        <v>9.5710316774562322E-4</v>
      </c>
      <c r="K26" s="1">
        <f t="shared" si="3"/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 t="s">
        <v>25</v>
      </c>
      <c r="B27" s="2">
        <v>0</v>
      </c>
      <c r="C27" s="2">
        <v>1</v>
      </c>
      <c r="D27" s="2">
        <v>36</v>
      </c>
      <c r="E27" s="2">
        <v>179</v>
      </c>
      <c r="F27" s="1">
        <f t="shared" si="0"/>
        <v>216</v>
      </c>
      <c r="G27" s="2">
        <v>216</v>
      </c>
      <c r="H27" s="1"/>
      <c r="I27" s="1">
        <f t="shared" si="1"/>
        <v>0</v>
      </c>
      <c r="J27" s="1">
        <f t="shared" si="2"/>
        <v>4.1208608611269888E-4</v>
      </c>
      <c r="K27" s="1">
        <f t="shared" si="3"/>
        <v>1.4628437682855471E-4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 t="s">
        <v>26</v>
      </c>
      <c r="B28" s="2">
        <v>0</v>
      </c>
      <c r="C28" s="2">
        <v>0</v>
      </c>
      <c r="D28" s="2">
        <v>11</v>
      </c>
      <c r="E28" s="2">
        <v>19</v>
      </c>
      <c r="F28" s="1">
        <f t="shared" si="0"/>
        <v>30</v>
      </c>
      <c r="G28" s="2">
        <v>30</v>
      </c>
      <c r="H28" s="1"/>
      <c r="I28" s="1">
        <f t="shared" si="1"/>
        <v>0</v>
      </c>
      <c r="J28" s="1">
        <f t="shared" si="2"/>
        <v>0</v>
      </c>
      <c r="K28" s="1">
        <f t="shared" si="3"/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B5" workbookViewId="0">
      <selection activeCell="M1" sqref="M1:Q1"/>
    </sheetView>
  </sheetViews>
  <sheetFormatPr defaultRowHeight="15" x14ac:dyDescent="0.25"/>
  <cols>
    <col min="9" max="9" width="18.7109375" customWidth="1"/>
    <col min="10" max="10" width="19.140625" customWidth="1"/>
    <col min="11" max="11" width="24.7109375" customWidth="1"/>
  </cols>
  <sheetData>
    <row r="1" spans="1:17" ht="15.75" thickBot="1" x14ac:dyDescent="0.3">
      <c r="I1" t="s">
        <v>27</v>
      </c>
      <c r="J1" t="s">
        <v>29</v>
      </c>
      <c r="K1" t="s">
        <v>28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ht="39.75" thickBot="1" x14ac:dyDescent="0.3">
      <c r="A2" s="1" t="s">
        <v>0</v>
      </c>
      <c r="B2" s="2">
        <v>180</v>
      </c>
      <c r="C2" s="2">
        <v>6836</v>
      </c>
      <c r="D2" s="2">
        <v>238214</v>
      </c>
      <c r="E2" s="2">
        <v>206342</v>
      </c>
      <c r="F2" s="1">
        <f>SUM(C2:E2)</f>
        <v>451392</v>
      </c>
      <c r="G2" s="2">
        <v>451572</v>
      </c>
      <c r="H2" s="1"/>
      <c r="I2" s="1">
        <f>B2/180</f>
        <v>1</v>
      </c>
      <c r="J2" s="1">
        <f>(F2-30)/451362</f>
        <v>1</v>
      </c>
      <c r="K2" s="1">
        <f>C2/6836</f>
        <v>1</v>
      </c>
      <c r="M2">
        <f>(I2-0.238492063)</f>
        <v>0.76150793699999997</v>
      </c>
      <c r="N2">
        <f>(J2-0.202583672)</f>
        <v>0.79741632799999995</v>
      </c>
      <c r="O2">
        <f>(M2*N2)</f>
        <v>0.6072388628653953</v>
      </c>
      <c r="P2">
        <f>(M2*M2)</f>
        <v>0.57989433811399593</v>
      </c>
      <c r="Q2">
        <f>(N2*N2)</f>
        <v>0.63587280016100356</v>
      </c>
    </row>
    <row r="3" spans="1:17" ht="15.75" thickBot="1" x14ac:dyDescent="0.3">
      <c r="A3" s="1" t="s">
        <v>1</v>
      </c>
      <c r="B3" s="2">
        <v>89</v>
      </c>
      <c r="C3" s="2">
        <v>4266</v>
      </c>
      <c r="D3" s="2">
        <v>134624</v>
      </c>
      <c r="E3" s="2">
        <v>98745</v>
      </c>
      <c r="F3" s="1">
        <f t="shared" ref="F3:F15" si="0">SUM(C3:E3)</f>
        <v>237635</v>
      </c>
      <c r="G3" s="2">
        <v>237724</v>
      </c>
      <c r="H3" s="1"/>
      <c r="I3" s="1">
        <f t="shared" ref="I3:I15" si="1">B3/180</f>
        <v>0.49444444444444446</v>
      </c>
      <c r="J3" s="1">
        <f t="shared" ref="J3:J15" si="2">(F3-30)/451362</f>
        <v>0.5264178198430528</v>
      </c>
      <c r="K3" s="1">
        <f t="shared" ref="K3:K15" si="3">C3/6836</f>
        <v>0.62404915155061436</v>
      </c>
      <c r="M3">
        <f t="shared" ref="M3:M15" si="4">(I3-0.238492063)</f>
        <v>0.25595238144444443</v>
      </c>
      <c r="N3">
        <f t="shared" ref="N3:N15" si="5">(J3-0.202583672)</f>
        <v>0.32383414784305281</v>
      </c>
      <c r="O3">
        <f t="shared" ref="O3:O15" si="6">(M3*N3)</f>
        <v>8.2886121333461668E-2</v>
      </c>
      <c r="P3">
        <f t="shared" ref="P3:P15" si="7">(M3*M3)</f>
        <v>6.5511621567082387E-2</v>
      </c>
      <c r="Q3">
        <f t="shared" ref="Q3:Q15" si="8">(N3*N3)</f>
        <v>0.10486855530923618</v>
      </c>
    </row>
    <row r="4" spans="1:17" ht="15.75" thickBot="1" x14ac:dyDescent="0.3">
      <c r="A4" s="1" t="s">
        <v>2</v>
      </c>
      <c r="B4" s="2">
        <v>48</v>
      </c>
      <c r="C4" s="2">
        <v>1732</v>
      </c>
      <c r="D4" s="2">
        <v>60683</v>
      </c>
      <c r="E4" s="2">
        <v>44683</v>
      </c>
      <c r="F4" s="1">
        <f t="shared" si="0"/>
        <v>107098</v>
      </c>
      <c r="G4" s="2">
        <v>107146</v>
      </c>
      <c r="H4" s="1"/>
      <c r="I4" s="1">
        <f t="shared" si="1"/>
        <v>0.26666666666666666</v>
      </c>
      <c r="J4" s="1">
        <f t="shared" si="2"/>
        <v>0.23721093047265832</v>
      </c>
      <c r="K4" s="1">
        <f t="shared" si="3"/>
        <v>0.25336454066705677</v>
      </c>
      <c r="M4">
        <f t="shared" si="4"/>
        <v>2.8174603666666659E-2</v>
      </c>
      <c r="N4">
        <f t="shared" si="5"/>
        <v>3.4627258472658323E-2</v>
      </c>
      <c r="O4">
        <f t="shared" si="6"/>
        <v>9.7560928353037334E-4</v>
      </c>
      <c r="P4">
        <f t="shared" si="7"/>
        <v>7.9380829177374634E-4</v>
      </c>
      <c r="Q4">
        <f t="shared" si="8"/>
        <v>1.1990470293322876E-3</v>
      </c>
    </row>
    <row r="5" spans="1:17" ht="15.75" thickBot="1" x14ac:dyDescent="0.3">
      <c r="A5" s="1" t="s">
        <v>3</v>
      </c>
      <c r="B5" s="2">
        <v>76</v>
      </c>
      <c r="C5" s="2">
        <v>1956</v>
      </c>
      <c r="D5" s="2">
        <v>49835</v>
      </c>
      <c r="E5" s="2">
        <v>50920</v>
      </c>
      <c r="F5" s="1">
        <f t="shared" si="0"/>
        <v>102711</v>
      </c>
      <c r="G5" s="2">
        <v>102787</v>
      </c>
      <c r="H5" s="1"/>
      <c r="I5" s="1">
        <f t="shared" si="1"/>
        <v>0.42222222222222222</v>
      </c>
      <c r="J5" s="1">
        <f t="shared" si="2"/>
        <v>0.22749145918353783</v>
      </c>
      <c r="K5" s="1">
        <f t="shared" si="3"/>
        <v>0.28613224107665303</v>
      </c>
      <c r="M5">
        <f t="shared" si="4"/>
        <v>0.18373015922222222</v>
      </c>
      <c r="N5">
        <f t="shared" si="5"/>
        <v>2.4907787183537838E-2</v>
      </c>
      <c r="O5">
        <f t="shared" si="6"/>
        <v>4.5763117051046331E-3</v>
      </c>
      <c r="P5">
        <f t="shared" si="7"/>
        <v>3.3756771407823127E-2</v>
      </c>
      <c r="Q5">
        <f t="shared" si="8"/>
        <v>6.2039786238041184E-4</v>
      </c>
    </row>
    <row r="6" spans="1:17" ht="27" thickBot="1" x14ac:dyDescent="0.3">
      <c r="A6" s="1" t="s">
        <v>4</v>
      </c>
      <c r="B6" s="2">
        <v>53</v>
      </c>
      <c r="C6" s="2">
        <v>2222</v>
      </c>
      <c r="D6" s="2">
        <v>67835</v>
      </c>
      <c r="E6" s="2">
        <v>26986</v>
      </c>
      <c r="F6" s="1">
        <f t="shared" si="0"/>
        <v>97043</v>
      </c>
      <c r="G6" s="2">
        <v>97096</v>
      </c>
      <c r="H6" s="1"/>
      <c r="I6" s="1">
        <f t="shared" si="1"/>
        <v>0.29444444444444445</v>
      </c>
      <c r="J6" s="1">
        <f t="shared" si="2"/>
        <v>0.21493391114006052</v>
      </c>
      <c r="K6" s="1">
        <f t="shared" si="3"/>
        <v>0.32504388531304856</v>
      </c>
      <c r="M6">
        <f t="shared" si="4"/>
        <v>5.5952381444444449E-2</v>
      </c>
      <c r="N6">
        <f t="shared" si="5"/>
        <v>1.2350239140060532E-2</v>
      </c>
      <c r="O6">
        <f t="shared" si="6"/>
        <v>6.9102529129477449E-4</v>
      </c>
      <c r="P6">
        <f t="shared" si="7"/>
        <v>3.1306689893046114E-3</v>
      </c>
      <c r="Q6">
        <f t="shared" si="8"/>
        <v>1.525284068166831E-4</v>
      </c>
    </row>
    <row r="7" spans="1:17" ht="27" thickBot="1" x14ac:dyDescent="0.3">
      <c r="A7" s="1" t="s">
        <v>5</v>
      </c>
      <c r="B7" s="2">
        <v>92</v>
      </c>
      <c r="C7" s="2">
        <v>3996</v>
      </c>
      <c r="D7" s="2">
        <v>56396</v>
      </c>
      <c r="E7" s="2">
        <v>34850</v>
      </c>
      <c r="F7" s="1">
        <f t="shared" si="0"/>
        <v>95242</v>
      </c>
      <c r="G7" s="2">
        <v>95334</v>
      </c>
      <c r="H7" s="1"/>
      <c r="I7" s="1">
        <f t="shared" si="1"/>
        <v>0.51111111111111107</v>
      </c>
      <c r="J7" s="1">
        <f t="shared" si="2"/>
        <v>0.21094376575786175</v>
      </c>
      <c r="K7" s="1">
        <f t="shared" si="3"/>
        <v>0.58455236980690461</v>
      </c>
      <c r="M7">
        <f t="shared" si="4"/>
        <v>0.27261904811111104</v>
      </c>
      <c r="N7">
        <f t="shared" si="5"/>
        <v>8.3600937578617585E-3</v>
      </c>
      <c r="O7">
        <f t="shared" si="6"/>
        <v>2.2791208023879139E-3</v>
      </c>
      <c r="P7">
        <f t="shared" si="7"/>
        <v>7.432114539300827E-2</v>
      </c>
      <c r="Q7">
        <f t="shared" si="8"/>
        <v>6.9891167640239132E-5</v>
      </c>
    </row>
    <row r="8" spans="1:17" ht="15.75" thickBot="1" x14ac:dyDescent="0.3">
      <c r="A8" s="1" t="s">
        <v>6</v>
      </c>
      <c r="B8" s="2">
        <v>21</v>
      </c>
      <c r="C8" s="2">
        <v>766</v>
      </c>
      <c r="D8" s="2">
        <v>35632</v>
      </c>
      <c r="E8" s="2">
        <v>22839</v>
      </c>
      <c r="F8" s="1">
        <f t="shared" si="0"/>
        <v>59237</v>
      </c>
      <c r="G8" s="2">
        <v>59258</v>
      </c>
      <c r="H8" s="1"/>
      <c r="I8" s="1">
        <f t="shared" si="1"/>
        <v>0.11666666666666667</v>
      </c>
      <c r="J8" s="1">
        <f t="shared" si="2"/>
        <v>0.13117409086276646</v>
      </c>
      <c r="K8" s="1">
        <f t="shared" si="3"/>
        <v>0.11205383265067291</v>
      </c>
      <c r="M8">
        <f t="shared" si="4"/>
        <v>-0.12182539633333334</v>
      </c>
      <c r="N8">
        <f t="shared" si="5"/>
        <v>-7.140958113723353E-2</v>
      </c>
      <c r="O8">
        <f t="shared" si="6"/>
        <v>8.6995005240407992E-3</v>
      </c>
      <c r="P8">
        <f t="shared" si="7"/>
        <v>1.4841427191773747E-2</v>
      </c>
      <c r="Q8">
        <f t="shared" si="8"/>
        <v>5.099328278195139E-3</v>
      </c>
    </row>
    <row r="9" spans="1:17" ht="15.75" thickBot="1" x14ac:dyDescent="0.3">
      <c r="A9" s="1" t="s">
        <v>7</v>
      </c>
      <c r="B9" s="2">
        <v>2</v>
      </c>
      <c r="C9" s="2">
        <v>27</v>
      </c>
      <c r="D9" s="2">
        <v>15348</v>
      </c>
      <c r="E9" s="2">
        <v>33631</v>
      </c>
      <c r="F9" s="1">
        <f t="shared" si="0"/>
        <v>49006</v>
      </c>
      <c r="G9" s="2">
        <v>49008</v>
      </c>
      <c r="H9" s="1"/>
      <c r="I9" s="1">
        <f t="shared" si="1"/>
        <v>1.1111111111111112E-2</v>
      </c>
      <c r="J9" s="1">
        <f t="shared" si="2"/>
        <v>0.10850714060997603</v>
      </c>
      <c r="K9" s="1">
        <f t="shared" si="3"/>
        <v>3.9496781743709776E-3</v>
      </c>
      <c r="M9">
        <f t="shared" si="4"/>
        <v>-0.2273809518888889</v>
      </c>
      <c r="N9">
        <f t="shared" si="5"/>
        <v>-9.4076531390023962E-2</v>
      </c>
      <c r="O9">
        <f t="shared" si="6"/>
        <v>2.1391211257868584E-2</v>
      </c>
      <c r="P9">
        <f t="shared" si="7"/>
        <v>5.1702097281897209E-2</v>
      </c>
      <c r="Q9">
        <f t="shared" si="8"/>
        <v>8.8503937583781639E-3</v>
      </c>
    </row>
    <row r="10" spans="1:17" ht="15.75" thickBot="1" x14ac:dyDescent="0.3">
      <c r="A10" s="1" t="s">
        <v>8</v>
      </c>
      <c r="B10" s="2">
        <v>17</v>
      </c>
      <c r="C10" s="2">
        <v>496</v>
      </c>
      <c r="D10" s="2">
        <v>10459</v>
      </c>
      <c r="E10" s="2">
        <v>10187</v>
      </c>
      <c r="F10" s="1">
        <f t="shared" si="0"/>
        <v>21142</v>
      </c>
      <c r="G10" s="2">
        <v>21159</v>
      </c>
      <c r="H10" s="1"/>
      <c r="I10" s="1">
        <f t="shared" si="1"/>
        <v>9.4444444444444442E-2</v>
      </c>
      <c r="J10" s="1">
        <f t="shared" si="2"/>
        <v>4.6773986290383332E-2</v>
      </c>
      <c r="K10" s="1">
        <f t="shared" si="3"/>
        <v>7.2557050906963141E-2</v>
      </c>
      <c r="M10">
        <f t="shared" si="4"/>
        <v>-0.14404761855555556</v>
      </c>
      <c r="N10">
        <f t="shared" si="5"/>
        <v>-0.15580968570961667</v>
      </c>
      <c r="O10">
        <f t="shared" si="6"/>
        <v>2.2444014174359858E-2</v>
      </c>
      <c r="P10">
        <f t="shared" si="7"/>
        <v>2.0749716411526835E-2</v>
      </c>
      <c r="Q10">
        <f t="shared" si="8"/>
        <v>2.4276658160929526E-2</v>
      </c>
    </row>
    <row r="11" spans="1:17" ht="15.75" thickBot="1" x14ac:dyDescent="0.3">
      <c r="A11" s="1" t="s">
        <v>9</v>
      </c>
      <c r="B11" s="2">
        <v>7</v>
      </c>
      <c r="C11" s="2">
        <v>290</v>
      </c>
      <c r="D11" s="2">
        <v>10421</v>
      </c>
      <c r="E11" s="2">
        <v>5213</v>
      </c>
      <c r="F11" s="1">
        <f t="shared" si="0"/>
        <v>15924</v>
      </c>
      <c r="G11" s="2">
        <v>15931</v>
      </c>
      <c r="H11" s="1"/>
      <c r="I11" s="1">
        <f t="shared" si="1"/>
        <v>3.888888888888889E-2</v>
      </c>
      <c r="J11" s="1">
        <f t="shared" si="2"/>
        <v>3.5213420713307721E-2</v>
      </c>
      <c r="K11" s="1">
        <f t="shared" si="3"/>
        <v>4.2422469280280865E-2</v>
      </c>
      <c r="M11">
        <f t="shared" si="4"/>
        <v>-0.19960317411111111</v>
      </c>
      <c r="N11">
        <f t="shared" si="5"/>
        <v>-0.16737025128669228</v>
      </c>
      <c r="O11">
        <f t="shared" si="6"/>
        <v>3.3407633408598057E-2</v>
      </c>
      <c r="P11">
        <f t="shared" si="7"/>
        <v>3.9841427115230539E-2</v>
      </c>
      <c r="Q11">
        <f t="shared" si="8"/>
        <v>2.8012801015770517E-2</v>
      </c>
    </row>
    <row r="12" spans="1:17" ht="15.75" thickBot="1" x14ac:dyDescent="0.3">
      <c r="A12" s="1" t="s">
        <v>10</v>
      </c>
      <c r="B12" s="2">
        <v>8</v>
      </c>
      <c r="C12" s="2">
        <v>101</v>
      </c>
      <c r="D12" s="2">
        <v>11924</v>
      </c>
      <c r="E12" s="2">
        <v>2470</v>
      </c>
      <c r="F12" s="1">
        <f t="shared" si="0"/>
        <v>14495</v>
      </c>
      <c r="G12" s="2">
        <v>14503</v>
      </c>
      <c r="H12" s="1"/>
      <c r="I12" s="1">
        <f t="shared" si="1"/>
        <v>4.4444444444444446E-2</v>
      </c>
      <c r="J12" s="1">
        <f t="shared" si="2"/>
        <v>3.2047447503334353E-2</v>
      </c>
      <c r="K12" s="1">
        <f t="shared" si="3"/>
        <v>1.4774722059684026E-2</v>
      </c>
      <c r="M12">
        <f t="shared" si="4"/>
        <v>-0.19404761855555555</v>
      </c>
      <c r="N12">
        <f t="shared" si="5"/>
        <v>-0.17053622449666564</v>
      </c>
      <c r="O12">
        <f t="shared" si="6"/>
        <v>3.3092148241033563E-2</v>
      </c>
      <c r="P12">
        <f t="shared" si="7"/>
        <v>3.7654478267082389E-2</v>
      </c>
      <c r="Q12">
        <f t="shared" si="8"/>
        <v>2.9082603865577143E-2</v>
      </c>
    </row>
    <row r="13" spans="1:17" ht="15.75" thickBot="1" x14ac:dyDescent="0.3">
      <c r="A13" s="1" t="s">
        <v>11</v>
      </c>
      <c r="B13" s="2">
        <v>1</v>
      </c>
      <c r="C13" s="2">
        <v>25</v>
      </c>
      <c r="D13" s="2">
        <v>3392</v>
      </c>
      <c r="E13" s="2">
        <v>8525</v>
      </c>
      <c r="F13" s="1">
        <f t="shared" si="0"/>
        <v>11942</v>
      </c>
      <c r="G13" s="2">
        <v>11943</v>
      </c>
      <c r="H13" s="1"/>
      <c r="I13" s="1">
        <f t="shared" si="1"/>
        <v>5.5555555555555558E-3</v>
      </c>
      <c r="J13" s="1">
        <f t="shared" si="2"/>
        <v>2.6391233643948759E-2</v>
      </c>
      <c r="K13" s="1">
        <f t="shared" si="3"/>
        <v>3.6571094207138678E-3</v>
      </c>
      <c r="M13">
        <f t="shared" si="4"/>
        <v>-0.23293650744444444</v>
      </c>
      <c r="N13">
        <f t="shared" si="5"/>
        <v>-0.17619243835605122</v>
      </c>
      <c r="O13">
        <f t="shared" si="6"/>
        <v>4.1041651228779147E-2</v>
      </c>
      <c r="P13">
        <f t="shared" si="7"/>
        <v>5.4259416500415721E-2</v>
      </c>
      <c r="Q13">
        <f t="shared" si="8"/>
        <v>3.1043775333850911E-2</v>
      </c>
    </row>
    <row r="14" spans="1:17" ht="15.75" thickBot="1" x14ac:dyDescent="0.3">
      <c r="A14" s="1" t="s">
        <v>12</v>
      </c>
      <c r="B14" s="2">
        <v>3</v>
      </c>
      <c r="C14" s="2">
        <v>124</v>
      </c>
      <c r="D14" s="2">
        <v>5492</v>
      </c>
      <c r="E14" s="2">
        <v>5101</v>
      </c>
      <c r="F14" s="1">
        <f t="shared" si="0"/>
        <v>10717</v>
      </c>
      <c r="G14" s="2">
        <v>10720</v>
      </c>
      <c r="H14" s="1"/>
      <c r="I14" s="1">
        <f t="shared" si="1"/>
        <v>1.6666666666666666E-2</v>
      </c>
      <c r="J14" s="1">
        <f t="shared" si="2"/>
        <v>2.3677225818744155E-2</v>
      </c>
      <c r="K14" s="1">
        <f t="shared" si="3"/>
        <v>1.8139262726740785E-2</v>
      </c>
      <c r="M14">
        <f t="shared" si="4"/>
        <v>-0.22182539633333334</v>
      </c>
      <c r="N14">
        <f t="shared" si="5"/>
        <v>-0.17890644618125584</v>
      </c>
      <c r="O14">
        <f t="shared" si="6"/>
        <v>3.9685993330745246E-2</v>
      </c>
      <c r="P14">
        <f t="shared" si="7"/>
        <v>4.9206506458440415E-2</v>
      </c>
      <c r="Q14">
        <f t="shared" si="8"/>
        <v>3.200751648520659E-2</v>
      </c>
    </row>
    <row r="15" spans="1:17" ht="15.75" thickBot="1" x14ac:dyDescent="0.3">
      <c r="A15" s="1" t="s">
        <v>13</v>
      </c>
      <c r="B15" s="2">
        <v>4</v>
      </c>
      <c r="C15" s="2">
        <v>128</v>
      </c>
      <c r="D15" s="2">
        <v>3900</v>
      </c>
      <c r="E15" s="2">
        <v>2948</v>
      </c>
      <c r="F15" s="1">
        <f t="shared" si="0"/>
        <v>6976</v>
      </c>
      <c r="G15" s="2">
        <v>6980</v>
      </c>
      <c r="H15" s="1"/>
      <c r="I15" s="1">
        <f t="shared" si="1"/>
        <v>2.2222222222222223E-2</v>
      </c>
      <c r="J15" s="1">
        <f t="shared" si="2"/>
        <v>1.5388978248058099E-2</v>
      </c>
      <c r="K15" s="1">
        <f t="shared" si="3"/>
        <v>1.8724400234055003E-2</v>
      </c>
      <c r="M15">
        <f t="shared" si="4"/>
        <v>-0.21626984077777778</v>
      </c>
      <c r="N15">
        <f t="shared" si="5"/>
        <v>-0.18719469375194189</v>
      </c>
      <c r="O15">
        <f t="shared" si="6"/>
        <v>4.0484566612177343E-2</v>
      </c>
      <c r="P15">
        <f t="shared" si="7"/>
        <v>4.677264403004535E-2</v>
      </c>
      <c r="Q15">
        <f t="shared" si="8"/>
        <v>3.5041853368883311E-2</v>
      </c>
    </row>
    <row r="16" spans="1:17" x14ac:dyDescent="0.25">
      <c r="I16" s="3">
        <f>AVERAGE(I2:I15)</f>
        <v>0.23849206349206345</v>
      </c>
      <c r="J16" s="3">
        <f>AVERAGE(J2:J15)</f>
        <v>0.20258367214912079</v>
      </c>
      <c r="O16">
        <f>SUM(O2:O15)</f>
        <v>0.93889377005877717</v>
      </c>
      <c r="P16">
        <f>SUM(P2:P15)</f>
        <v>1.0724360670194002</v>
      </c>
      <c r="Q16">
        <f>SUM(Q2:Q15)</f>
        <v>0.93619815020320074</v>
      </c>
    </row>
    <row r="22" spans="10:11" x14ac:dyDescent="0.25">
      <c r="J22" t="s">
        <v>35</v>
      </c>
      <c r="K22">
        <f>(O16/(SQRT(P16*Q16)))</f>
        <v>0.93701568850342787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sqref="A1:K9"/>
    </sheetView>
  </sheetViews>
  <sheetFormatPr defaultRowHeight="15" x14ac:dyDescent="0.25"/>
  <cols>
    <col min="1" max="1" width="21.42578125" customWidth="1"/>
  </cols>
  <sheetData>
    <row r="1" spans="1:26" ht="15.75" thickBot="1" x14ac:dyDescent="0.3">
      <c r="I1" t="s">
        <v>27</v>
      </c>
      <c r="J1" t="s">
        <v>29</v>
      </c>
      <c r="K1" t="s">
        <v>28</v>
      </c>
    </row>
    <row r="2" spans="1:26" ht="15.75" thickBot="1" x14ac:dyDescent="0.3">
      <c r="A2" s="1" t="s">
        <v>0</v>
      </c>
      <c r="B2" s="2">
        <v>18</v>
      </c>
      <c r="C2" s="2">
        <v>85</v>
      </c>
      <c r="D2" s="2">
        <v>245054</v>
      </c>
      <c r="E2" s="2">
        <v>206415</v>
      </c>
      <c r="F2" s="1">
        <f>SUM(C2:E2)</f>
        <v>451554</v>
      </c>
      <c r="G2" s="2">
        <v>451572</v>
      </c>
      <c r="H2" s="1"/>
      <c r="I2" s="1">
        <f>B2/18</f>
        <v>1</v>
      </c>
      <c r="J2" s="1">
        <f>(F2-30)/451524</f>
        <v>1</v>
      </c>
      <c r="K2" s="1">
        <f>C2/85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" t="s">
        <v>1</v>
      </c>
      <c r="B3" s="2">
        <v>9</v>
      </c>
      <c r="C3" s="2">
        <v>86</v>
      </c>
      <c r="D3" s="2">
        <v>138847</v>
      </c>
      <c r="E3" s="2">
        <v>98782</v>
      </c>
      <c r="F3" s="1">
        <f t="shared" ref="F3:F28" si="0">SUM(C3:E3)</f>
        <v>237715</v>
      </c>
      <c r="G3" s="2">
        <v>237724</v>
      </c>
      <c r="H3" s="1"/>
      <c r="I3" s="1">
        <f t="shared" ref="I3:I28" si="1">B3/18</f>
        <v>0.5</v>
      </c>
      <c r="J3" s="1">
        <f t="shared" ref="J3:J28" si="2">(F3-30)/451524</f>
        <v>0.52640612680610555</v>
      </c>
      <c r="K3" s="1">
        <f t="shared" ref="K3:K28" si="3">C3/85</f>
        <v>1.0117647058823529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 t="s">
        <v>2</v>
      </c>
      <c r="B4" s="2">
        <v>9</v>
      </c>
      <c r="C4" s="2">
        <v>47</v>
      </c>
      <c r="D4" s="2">
        <v>62393</v>
      </c>
      <c r="E4" s="2">
        <v>44697</v>
      </c>
      <c r="F4" s="1">
        <f t="shared" si="0"/>
        <v>107137</v>
      </c>
      <c r="G4" s="2">
        <v>107146</v>
      </c>
      <c r="H4" s="1"/>
      <c r="I4" s="1">
        <f t="shared" si="1"/>
        <v>0.5</v>
      </c>
      <c r="J4" s="1">
        <f t="shared" si="2"/>
        <v>0.23721219691533563</v>
      </c>
      <c r="K4" s="1">
        <f t="shared" si="3"/>
        <v>0.55294117647058827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3</v>
      </c>
      <c r="B5" s="2">
        <v>2</v>
      </c>
      <c r="C5" s="2">
        <v>21</v>
      </c>
      <c r="D5" s="2">
        <v>51816</v>
      </c>
      <c r="E5" s="2">
        <v>50948</v>
      </c>
      <c r="F5" s="1">
        <f t="shared" si="0"/>
        <v>102785</v>
      </c>
      <c r="G5" s="2">
        <v>102787</v>
      </c>
      <c r="H5" s="1"/>
      <c r="I5" s="1">
        <f t="shared" si="1"/>
        <v>0.1111111111111111</v>
      </c>
      <c r="J5" s="1">
        <f t="shared" si="2"/>
        <v>0.2275737280853288</v>
      </c>
      <c r="K5" s="1">
        <f t="shared" si="3"/>
        <v>0.24705882352941178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4</v>
      </c>
      <c r="B6" s="2">
        <v>2</v>
      </c>
      <c r="C6" s="2">
        <v>29</v>
      </c>
      <c r="D6" s="2">
        <v>70058</v>
      </c>
      <c r="E6" s="2">
        <v>27007</v>
      </c>
      <c r="F6" s="1">
        <f t="shared" si="0"/>
        <v>97094</v>
      </c>
      <c r="G6" s="2">
        <v>97096</v>
      </c>
      <c r="H6" s="1"/>
      <c r="I6" s="1">
        <f t="shared" si="1"/>
        <v>0.1111111111111111</v>
      </c>
      <c r="J6" s="1">
        <f t="shared" si="2"/>
        <v>0.21496974690160434</v>
      </c>
      <c r="K6" s="1">
        <f t="shared" si="3"/>
        <v>0.3411764705882353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5</v>
      </c>
      <c r="B7" s="2">
        <v>17</v>
      </c>
      <c r="C7" s="2">
        <v>297</v>
      </c>
      <c r="D7" s="2">
        <v>60133</v>
      </c>
      <c r="E7" s="2">
        <v>34887</v>
      </c>
      <c r="F7" s="1">
        <f t="shared" si="0"/>
        <v>95317</v>
      </c>
      <c r="G7" s="2">
        <v>95334</v>
      </c>
      <c r="H7" s="1"/>
      <c r="I7" s="1">
        <f t="shared" si="1"/>
        <v>0.94444444444444442</v>
      </c>
      <c r="J7" s="1">
        <f t="shared" si="2"/>
        <v>0.21103418644413144</v>
      </c>
      <c r="K7" s="1">
        <f t="shared" si="3"/>
        <v>3.4941176470588236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 t="s">
        <v>6</v>
      </c>
      <c r="B8" s="2">
        <v>0</v>
      </c>
      <c r="C8" s="2">
        <v>5</v>
      </c>
      <c r="D8" s="2">
        <v>36409</v>
      </c>
      <c r="E8" s="2">
        <v>22844</v>
      </c>
      <c r="F8" s="1">
        <f t="shared" si="0"/>
        <v>59258</v>
      </c>
      <c r="G8" s="2">
        <v>59258</v>
      </c>
      <c r="H8" s="1"/>
      <c r="I8" s="1">
        <f t="shared" si="1"/>
        <v>0</v>
      </c>
      <c r="J8" s="1">
        <f t="shared" si="2"/>
        <v>0.13117353673337409</v>
      </c>
      <c r="K8" s="1">
        <f t="shared" si="3"/>
        <v>5.8823529411764705E-2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 t="s">
        <v>7</v>
      </c>
      <c r="B9" s="2">
        <v>2</v>
      </c>
      <c r="C9" s="2">
        <v>5</v>
      </c>
      <c r="D9" s="2">
        <v>15371</v>
      </c>
      <c r="E9" s="2">
        <v>33630</v>
      </c>
      <c r="F9" s="1">
        <f t="shared" si="0"/>
        <v>49006</v>
      </c>
      <c r="G9" s="2">
        <v>49008</v>
      </c>
      <c r="H9" s="1"/>
      <c r="I9" s="1">
        <f t="shared" si="1"/>
        <v>0.1111111111111111</v>
      </c>
      <c r="J9" s="1">
        <f t="shared" si="2"/>
        <v>0.10846820988474588</v>
      </c>
      <c r="K9" s="1">
        <f t="shared" si="3"/>
        <v>5.8823529411764705E-2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 t="s">
        <v>8</v>
      </c>
      <c r="B10" s="2">
        <v>0</v>
      </c>
      <c r="C10" s="2">
        <v>3</v>
      </c>
      <c r="D10" s="2">
        <v>10958</v>
      </c>
      <c r="E10" s="2">
        <v>10198</v>
      </c>
      <c r="F10" s="1">
        <f t="shared" si="0"/>
        <v>21159</v>
      </c>
      <c r="G10" s="2">
        <v>21159</v>
      </c>
      <c r="H10" s="1"/>
      <c r="I10" s="1">
        <f t="shared" si="1"/>
        <v>0</v>
      </c>
      <c r="J10" s="1">
        <f t="shared" si="2"/>
        <v>4.6794854758551038E-2</v>
      </c>
      <c r="K10" s="1">
        <f t="shared" si="3"/>
        <v>3.5294117647058823E-2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 t="s">
        <v>9</v>
      </c>
      <c r="B11" s="2">
        <v>0</v>
      </c>
      <c r="C11" s="2">
        <v>0</v>
      </c>
      <c r="D11" s="2">
        <v>10714</v>
      </c>
      <c r="E11" s="2">
        <v>5217</v>
      </c>
      <c r="F11" s="1">
        <f t="shared" si="0"/>
        <v>15931</v>
      </c>
      <c r="G11" s="2">
        <v>15931</v>
      </c>
      <c r="H11" s="1"/>
      <c r="I11" s="1">
        <f t="shared" si="1"/>
        <v>0</v>
      </c>
      <c r="J11" s="1">
        <f t="shared" si="2"/>
        <v>3.5216289721033654E-2</v>
      </c>
      <c r="K11" s="1">
        <f t="shared" si="3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 t="s">
        <v>10</v>
      </c>
      <c r="B12" s="2">
        <v>0</v>
      </c>
      <c r="C12" s="2">
        <v>0</v>
      </c>
      <c r="D12" s="2">
        <v>12030</v>
      </c>
      <c r="E12" s="2">
        <v>2473</v>
      </c>
      <c r="F12" s="1">
        <f t="shared" si="0"/>
        <v>14503</v>
      </c>
      <c r="G12" s="2">
        <v>14503</v>
      </c>
      <c r="H12" s="1"/>
      <c r="I12" s="1">
        <f t="shared" si="1"/>
        <v>0</v>
      </c>
      <c r="J12" s="1">
        <f t="shared" si="2"/>
        <v>3.2053667136187666E-2</v>
      </c>
      <c r="K12" s="1">
        <f t="shared" si="3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 t="s">
        <v>11</v>
      </c>
      <c r="B13" s="2">
        <v>0</v>
      </c>
      <c r="C13" s="2">
        <v>0</v>
      </c>
      <c r="D13" s="2">
        <v>3417</v>
      </c>
      <c r="E13" s="2">
        <v>8526</v>
      </c>
      <c r="F13" s="1">
        <f t="shared" si="0"/>
        <v>11943</v>
      </c>
      <c r="G13" s="2">
        <v>11943</v>
      </c>
      <c r="H13" s="1"/>
      <c r="I13" s="1">
        <f t="shared" si="1"/>
        <v>0</v>
      </c>
      <c r="J13" s="1">
        <f t="shared" si="2"/>
        <v>2.6383979589124831E-2</v>
      </c>
      <c r="K13" s="1">
        <f t="shared" si="3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 t="s">
        <v>12</v>
      </c>
      <c r="B14" s="2">
        <v>0</v>
      </c>
      <c r="C14" s="2">
        <v>0</v>
      </c>
      <c r="D14" s="2">
        <v>5617</v>
      </c>
      <c r="E14" s="2">
        <v>5103</v>
      </c>
      <c r="F14" s="1">
        <f t="shared" si="0"/>
        <v>10720</v>
      </c>
      <c r="G14" s="2">
        <v>10720</v>
      </c>
      <c r="H14" s="1"/>
      <c r="I14" s="1">
        <f t="shared" si="1"/>
        <v>0</v>
      </c>
      <c r="J14" s="1">
        <f t="shared" si="2"/>
        <v>2.3675374952383484E-2</v>
      </c>
      <c r="K14" s="1">
        <f t="shared" si="3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 t="s">
        <v>13</v>
      </c>
      <c r="B15" s="2">
        <v>1</v>
      </c>
      <c r="C15" s="2">
        <v>3</v>
      </c>
      <c r="D15" s="2">
        <v>4027</v>
      </c>
      <c r="E15" s="2">
        <v>2949</v>
      </c>
      <c r="F15" s="1">
        <f t="shared" si="0"/>
        <v>6979</v>
      </c>
      <c r="G15" s="2">
        <v>6980</v>
      </c>
      <c r="H15" s="1"/>
      <c r="I15" s="1">
        <f t="shared" si="1"/>
        <v>5.5555555555555552E-2</v>
      </c>
      <c r="J15" s="1">
        <f t="shared" si="2"/>
        <v>1.53901010798983E-2</v>
      </c>
      <c r="K15" s="1">
        <f t="shared" si="3"/>
        <v>3.5294117647058823E-2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 t="s">
        <v>14</v>
      </c>
      <c r="B16" s="2">
        <v>0</v>
      </c>
      <c r="C16" s="2">
        <v>1</v>
      </c>
      <c r="D16" s="2">
        <v>1927</v>
      </c>
      <c r="E16" s="2">
        <v>3340</v>
      </c>
      <c r="F16" s="1">
        <f t="shared" si="0"/>
        <v>5268</v>
      </c>
      <c r="G16" s="2">
        <v>5268</v>
      </c>
      <c r="H16" s="1"/>
      <c r="I16" s="1">
        <f t="shared" si="1"/>
        <v>0</v>
      </c>
      <c r="J16" s="1">
        <f t="shared" si="2"/>
        <v>1.1600712254498101E-2</v>
      </c>
      <c r="K16" s="1">
        <f t="shared" si="3"/>
        <v>1.1764705882352941E-2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 t="s">
        <v>15</v>
      </c>
      <c r="B17" s="2">
        <v>0</v>
      </c>
      <c r="C17" s="2">
        <v>0</v>
      </c>
      <c r="D17" s="2">
        <v>1710</v>
      </c>
      <c r="E17" s="2">
        <v>3165</v>
      </c>
      <c r="F17" s="1">
        <f t="shared" si="0"/>
        <v>4875</v>
      </c>
      <c r="G17" s="2">
        <v>4875</v>
      </c>
      <c r="H17" s="1"/>
      <c r="I17" s="1">
        <f t="shared" si="1"/>
        <v>0</v>
      </c>
      <c r="J17" s="1">
        <f t="shared" si="2"/>
        <v>1.0730326627156032E-2</v>
      </c>
      <c r="K17" s="1">
        <f t="shared" si="3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 t="s">
        <v>16</v>
      </c>
      <c r="B18" s="2">
        <v>0</v>
      </c>
      <c r="C18" s="2">
        <v>0</v>
      </c>
      <c r="D18" s="2">
        <v>1762</v>
      </c>
      <c r="E18" s="2">
        <v>843</v>
      </c>
      <c r="F18" s="1">
        <f t="shared" si="0"/>
        <v>2605</v>
      </c>
      <c r="G18" s="2">
        <v>2605</v>
      </c>
      <c r="H18" s="1"/>
      <c r="I18" s="1">
        <f t="shared" si="1"/>
        <v>0</v>
      </c>
      <c r="J18" s="1">
        <f t="shared" si="2"/>
        <v>5.702908372533907E-3</v>
      </c>
      <c r="K18" s="1">
        <f t="shared" si="3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 t="s">
        <v>17</v>
      </c>
      <c r="B19" s="2">
        <v>2</v>
      </c>
      <c r="C19" s="2">
        <v>4</v>
      </c>
      <c r="D19" s="2">
        <v>457</v>
      </c>
      <c r="E19" s="2">
        <v>1447</v>
      </c>
      <c r="F19" s="1">
        <f t="shared" si="0"/>
        <v>1908</v>
      </c>
      <c r="G19" s="2">
        <v>1910</v>
      </c>
      <c r="H19" s="1"/>
      <c r="I19" s="1">
        <f t="shared" si="1"/>
        <v>0.1111111111111111</v>
      </c>
      <c r="J19" s="1">
        <f t="shared" si="2"/>
        <v>4.1592473489781272E-3</v>
      </c>
      <c r="K19" s="1">
        <f t="shared" si="3"/>
        <v>4.7058823529411764E-2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 t="s">
        <v>18</v>
      </c>
      <c r="B20" s="2">
        <v>0</v>
      </c>
      <c r="C20" s="2">
        <v>0</v>
      </c>
      <c r="D20" s="2">
        <v>1313</v>
      </c>
      <c r="E20" s="2">
        <v>524</v>
      </c>
      <c r="F20" s="1">
        <f t="shared" si="0"/>
        <v>1837</v>
      </c>
      <c r="G20" s="2">
        <v>1837</v>
      </c>
      <c r="H20" s="1"/>
      <c r="I20" s="1">
        <f t="shared" si="1"/>
        <v>0</v>
      </c>
      <c r="J20" s="1">
        <f t="shared" si="2"/>
        <v>4.0020021084150566E-3</v>
      </c>
      <c r="K20" s="1">
        <f t="shared" si="3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 t="s">
        <v>19</v>
      </c>
      <c r="B21" s="2">
        <v>0</v>
      </c>
      <c r="C21" s="2">
        <v>1</v>
      </c>
      <c r="D21" s="2">
        <v>683</v>
      </c>
      <c r="E21" s="2">
        <v>861</v>
      </c>
      <c r="F21" s="1">
        <f t="shared" si="0"/>
        <v>1545</v>
      </c>
      <c r="G21" s="2">
        <v>1545</v>
      </c>
      <c r="H21" s="1"/>
      <c r="I21" s="1">
        <f t="shared" si="1"/>
        <v>0</v>
      </c>
      <c r="J21" s="1">
        <f t="shared" si="2"/>
        <v>3.3553033725782018E-3</v>
      </c>
      <c r="K21" s="1">
        <f t="shared" si="3"/>
        <v>1.1764705882352941E-2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 t="s">
        <v>20</v>
      </c>
      <c r="B22" s="2">
        <v>0</v>
      </c>
      <c r="C22" s="2">
        <v>0</v>
      </c>
      <c r="D22" s="2">
        <v>154</v>
      </c>
      <c r="E22" s="2">
        <v>1294</v>
      </c>
      <c r="F22" s="1">
        <f t="shared" si="0"/>
        <v>1448</v>
      </c>
      <c r="G22" s="2">
        <v>1448</v>
      </c>
      <c r="H22" s="1"/>
      <c r="I22" s="1">
        <f t="shared" si="1"/>
        <v>0</v>
      </c>
      <c r="J22" s="1">
        <f t="shared" si="2"/>
        <v>3.140475367865274E-3</v>
      </c>
      <c r="K22" s="1">
        <f t="shared" si="3"/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 t="s">
        <v>21</v>
      </c>
      <c r="B23" s="2">
        <v>1</v>
      </c>
      <c r="C23" s="2">
        <v>1</v>
      </c>
      <c r="D23" s="2">
        <v>786</v>
      </c>
      <c r="E23" s="2">
        <v>455</v>
      </c>
      <c r="F23" s="1">
        <f t="shared" si="0"/>
        <v>1242</v>
      </c>
      <c r="G23" s="2">
        <v>1243</v>
      </c>
      <c r="H23" s="1"/>
      <c r="I23" s="1">
        <f t="shared" si="1"/>
        <v>5.5555555555555552E-2</v>
      </c>
      <c r="J23" s="1">
        <f t="shared" si="2"/>
        <v>2.6842426980625616E-3</v>
      </c>
      <c r="K23" s="1">
        <f t="shared" si="3"/>
        <v>1.1764705882352941E-2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 t="s">
        <v>22</v>
      </c>
      <c r="B24" s="2">
        <v>0</v>
      </c>
      <c r="C24" s="2">
        <v>0</v>
      </c>
      <c r="D24" s="2">
        <v>503</v>
      </c>
      <c r="E24" s="2">
        <v>581</v>
      </c>
      <c r="F24" s="1">
        <f t="shared" si="0"/>
        <v>1084</v>
      </c>
      <c r="G24" s="2">
        <v>1084</v>
      </c>
      <c r="H24" s="1"/>
      <c r="I24" s="1">
        <f t="shared" si="1"/>
        <v>0</v>
      </c>
      <c r="J24" s="1">
        <f t="shared" si="2"/>
        <v>2.3343166697672771E-3</v>
      </c>
      <c r="K24" s="1">
        <f t="shared" si="3"/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 t="s">
        <v>23</v>
      </c>
      <c r="B25" s="2">
        <v>0</v>
      </c>
      <c r="C25" s="2">
        <v>0</v>
      </c>
      <c r="D25" s="2">
        <v>274</v>
      </c>
      <c r="E25" s="2">
        <v>283</v>
      </c>
      <c r="F25" s="1">
        <f t="shared" si="0"/>
        <v>557</v>
      </c>
      <c r="G25" s="2">
        <v>557</v>
      </c>
      <c r="H25" s="1"/>
      <c r="I25" s="1">
        <f t="shared" si="1"/>
        <v>0</v>
      </c>
      <c r="J25" s="1">
        <f t="shared" si="2"/>
        <v>1.1671583348836386E-3</v>
      </c>
      <c r="K25" s="1">
        <f t="shared" si="3"/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 t="s">
        <v>24</v>
      </c>
      <c r="B26" s="2">
        <v>0</v>
      </c>
      <c r="C26" s="2">
        <v>0</v>
      </c>
      <c r="D26" s="2">
        <v>228</v>
      </c>
      <c r="E26" s="2">
        <v>234</v>
      </c>
      <c r="F26" s="1">
        <f t="shared" si="0"/>
        <v>462</v>
      </c>
      <c r="G26" s="2">
        <v>462</v>
      </c>
      <c r="H26" s="1"/>
      <c r="I26" s="1">
        <f t="shared" si="1"/>
        <v>0</v>
      </c>
      <c r="J26" s="1">
        <f t="shared" si="2"/>
        <v>9.5675977356685354E-4</v>
      </c>
      <c r="K26" s="1">
        <f t="shared" si="3"/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 t="s">
        <v>25</v>
      </c>
      <c r="B27" s="2">
        <v>0</v>
      </c>
      <c r="C27" s="2">
        <v>0</v>
      </c>
      <c r="D27" s="2">
        <v>37</v>
      </c>
      <c r="E27" s="2">
        <v>179</v>
      </c>
      <c r="F27" s="1">
        <f t="shared" si="0"/>
        <v>216</v>
      </c>
      <c r="G27" s="2">
        <v>216</v>
      </c>
      <c r="H27" s="1"/>
      <c r="I27" s="1">
        <f t="shared" si="1"/>
        <v>0</v>
      </c>
      <c r="J27" s="1">
        <f t="shared" si="2"/>
        <v>4.119382358412842E-4</v>
      </c>
      <c r="K27" s="1">
        <f t="shared" si="3"/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 t="s">
        <v>26</v>
      </c>
      <c r="B28" s="2">
        <v>0</v>
      </c>
      <c r="C28" s="2">
        <v>0</v>
      </c>
      <c r="D28" s="2">
        <v>11</v>
      </c>
      <c r="E28" s="2">
        <v>19</v>
      </c>
      <c r="F28" s="1">
        <f t="shared" si="0"/>
        <v>30</v>
      </c>
      <c r="G28" s="2">
        <v>30</v>
      </c>
      <c r="H28" s="1"/>
      <c r="I28" s="1">
        <f t="shared" si="1"/>
        <v>0</v>
      </c>
      <c r="J28" s="1">
        <f t="shared" si="2"/>
        <v>0</v>
      </c>
      <c r="K28" s="1">
        <f t="shared" si="3"/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J16" sqref="J16"/>
    </sheetView>
  </sheetViews>
  <sheetFormatPr defaultRowHeight="15" x14ac:dyDescent="0.25"/>
  <cols>
    <col min="9" max="9" width="10.85546875" customWidth="1"/>
    <col min="10" max="10" width="12.140625" customWidth="1"/>
    <col min="11" max="11" width="18.42578125" customWidth="1"/>
    <col min="12" max="12" width="6.85546875" customWidth="1"/>
  </cols>
  <sheetData>
    <row r="1" spans="1:17" ht="15.75" thickBot="1" x14ac:dyDescent="0.3">
      <c r="I1" t="s">
        <v>27</v>
      </c>
      <c r="J1" t="s">
        <v>29</v>
      </c>
      <c r="K1" t="s">
        <v>28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ht="39.75" thickBot="1" x14ac:dyDescent="0.3">
      <c r="A2" s="1" t="s">
        <v>0</v>
      </c>
      <c r="B2" s="2">
        <v>18</v>
      </c>
      <c r="C2" s="2">
        <v>85</v>
      </c>
      <c r="D2" s="2">
        <v>245054</v>
      </c>
      <c r="E2" s="2">
        <v>206415</v>
      </c>
      <c r="F2" s="1">
        <f>SUM(C2:E2)</f>
        <v>451554</v>
      </c>
      <c r="G2" s="2">
        <v>451572</v>
      </c>
      <c r="H2" s="1"/>
      <c r="I2" s="1">
        <f>B2/18</f>
        <v>1</v>
      </c>
      <c r="J2" s="1">
        <f>(F2-30)/451524</f>
        <v>1</v>
      </c>
      <c r="K2" s="1">
        <f>C2/85</f>
        <v>1</v>
      </c>
      <c r="M2">
        <f>(I2-0.409722)</f>
        <v>0.59027800000000008</v>
      </c>
      <c r="N2">
        <f>(J2-0.332104716)</f>
        <v>0.66789528399999998</v>
      </c>
      <c r="O2">
        <f>(M2*N2)</f>
        <v>0.39424389244895203</v>
      </c>
      <c r="P2">
        <f>(M2*M2)</f>
        <v>0.34842811728400008</v>
      </c>
      <c r="Q2">
        <f>(N2*N2)</f>
        <v>0.44608411038944062</v>
      </c>
    </row>
    <row r="3" spans="1:17" ht="15.75" thickBot="1" x14ac:dyDescent="0.3">
      <c r="A3" s="1" t="s">
        <v>1</v>
      </c>
      <c r="B3" s="2">
        <v>9</v>
      </c>
      <c r="C3" s="2">
        <v>86</v>
      </c>
      <c r="D3" s="2">
        <v>138847</v>
      </c>
      <c r="E3" s="2">
        <v>98782</v>
      </c>
      <c r="F3" s="1">
        <f t="shared" ref="F3:F9" si="0">SUM(C3:E3)</f>
        <v>237715</v>
      </c>
      <c r="G3" s="2">
        <v>237724</v>
      </c>
      <c r="H3" s="1"/>
      <c r="I3" s="1">
        <f t="shared" ref="I3:I9" si="1">B3/18</f>
        <v>0.5</v>
      </c>
      <c r="J3" s="1">
        <f t="shared" ref="J3:J9" si="2">(F3-30)/451524</f>
        <v>0.52640612680610555</v>
      </c>
      <c r="K3" s="1">
        <f t="shared" ref="K3:K9" si="3">C3/85</f>
        <v>1.0117647058823529</v>
      </c>
      <c r="M3">
        <f t="shared" ref="M3:M10" si="4">(I3-0.409722)</f>
        <v>9.0278000000000025E-2</v>
      </c>
      <c r="N3">
        <f t="shared" ref="N3:N9" si="5">(J3-0.332104716)</f>
        <v>0.19430141080610552</v>
      </c>
      <c r="O3">
        <f t="shared" ref="O3:O9" si="6">(M3*N3)</f>
        <v>1.75411427647536E-2</v>
      </c>
      <c r="P3">
        <f t="shared" ref="P3:P9" si="7">(M3*M3)</f>
        <v>8.1501172840000042E-3</v>
      </c>
      <c r="Q3">
        <f t="shared" ref="Q3:Q9" si="8">(N3*N3)</f>
        <v>3.775303824124298E-2</v>
      </c>
    </row>
    <row r="4" spans="1:17" ht="15.75" thickBot="1" x14ac:dyDescent="0.3">
      <c r="A4" s="1" t="s">
        <v>2</v>
      </c>
      <c r="B4" s="2">
        <v>9</v>
      </c>
      <c r="C4" s="2">
        <v>47</v>
      </c>
      <c r="D4" s="2">
        <v>62393</v>
      </c>
      <c r="E4" s="2">
        <v>44697</v>
      </c>
      <c r="F4" s="1">
        <f t="shared" si="0"/>
        <v>107137</v>
      </c>
      <c r="G4" s="2">
        <v>107146</v>
      </c>
      <c r="H4" s="1"/>
      <c r="I4" s="1">
        <f t="shared" si="1"/>
        <v>0.5</v>
      </c>
      <c r="J4" s="1">
        <f t="shared" si="2"/>
        <v>0.23721219691533563</v>
      </c>
      <c r="K4" s="1">
        <f t="shared" si="3"/>
        <v>0.55294117647058827</v>
      </c>
      <c r="M4">
        <f t="shared" si="4"/>
        <v>9.0278000000000025E-2</v>
      </c>
      <c r="N4">
        <f t="shared" si="5"/>
        <v>-9.4892519084664395E-2</v>
      </c>
      <c r="O4">
        <f t="shared" si="6"/>
        <v>-8.5667068379253353E-3</v>
      </c>
      <c r="P4">
        <f t="shared" si="7"/>
        <v>8.1501172840000042E-3</v>
      </c>
      <c r="Q4">
        <f t="shared" si="8"/>
        <v>9.0045901782333966E-3</v>
      </c>
    </row>
    <row r="5" spans="1:17" ht="15.75" thickBot="1" x14ac:dyDescent="0.3">
      <c r="A5" s="1" t="s">
        <v>3</v>
      </c>
      <c r="B5" s="2">
        <v>2</v>
      </c>
      <c r="C5" s="2">
        <v>21</v>
      </c>
      <c r="D5" s="2">
        <v>51816</v>
      </c>
      <c r="E5" s="2">
        <v>50948</v>
      </c>
      <c r="F5" s="1">
        <f t="shared" si="0"/>
        <v>102785</v>
      </c>
      <c r="G5" s="2">
        <v>102787</v>
      </c>
      <c r="H5" s="1"/>
      <c r="I5" s="1">
        <f t="shared" si="1"/>
        <v>0.1111111111111111</v>
      </c>
      <c r="J5" s="1">
        <f t="shared" si="2"/>
        <v>0.2275737280853288</v>
      </c>
      <c r="K5" s="1">
        <f t="shared" si="3"/>
        <v>0.24705882352941178</v>
      </c>
      <c r="M5">
        <f t="shared" si="4"/>
        <v>-0.29861088888888887</v>
      </c>
      <c r="N5">
        <f t="shared" si="5"/>
        <v>-0.10453098791467122</v>
      </c>
      <c r="O5">
        <f t="shared" si="6"/>
        <v>3.1214091217633674E-2</v>
      </c>
      <c r="P5">
        <f t="shared" si="7"/>
        <v>8.916846296301234E-2</v>
      </c>
      <c r="Q5">
        <f t="shared" si="8"/>
        <v>1.092672743441714E-2</v>
      </c>
    </row>
    <row r="6" spans="1:17" ht="27" thickBot="1" x14ac:dyDescent="0.3">
      <c r="A6" s="1" t="s">
        <v>4</v>
      </c>
      <c r="B6" s="2">
        <v>2</v>
      </c>
      <c r="C6" s="2">
        <v>29</v>
      </c>
      <c r="D6" s="2">
        <v>70058</v>
      </c>
      <c r="E6" s="2">
        <v>27007</v>
      </c>
      <c r="F6" s="1">
        <f t="shared" si="0"/>
        <v>97094</v>
      </c>
      <c r="G6" s="2">
        <v>97096</v>
      </c>
      <c r="H6" s="1"/>
      <c r="I6" s="1">
        <f t="shared" si="1"/>
        <v>0.1111111111111111</v>
      </c>
      <c r="J6" s="1">
        <f t="shared" si="2"/>
        <v>0.21496974690160434</v>
      </c>
      <c r="K6" s="1">
        <f t="shared" si="3"/>
        <v>0.3411764705882353</v>
      </c>
      <c r="M6">
        <f t="shared" si="4"/>
        <v>-0.29861088888888887</v>
      </c>
      <c r="N6">
        <f t="shared" si="5"/>
        <v>-0.11713496909839569</v>
      </c>
      <c r="O6">
        <f t="shared" si="6"/>
        <v>3.4977777242444469E-2</v>
      </c>
      <c r="P6">
        <f t="shared" si="7"/>
        <v>8.916846296301234E-2</v>
      </c>
      <c r="Q6">
        <f t="shared" si="8"/>
        <v>1.3720600985682112E-2</v>
      </c>
    </row>
    <row r="7" spans="1:17" ht="27" thickBot="1" x14ac:dyDescent="0.3">
      <c r="A7" s="1" t="s">
        <v>5</v>
      </c>
      <c r="B7" s="2">
        <v>17</v>
      </c>
      <c r="C7" s="2">
        <v>297</v>
      </c>
      <c r="D7" s="2">
        <v>60133</v>
      </c>
      <c r="E7" s="2">
        <v>34887</v>
      </c>
      <c r="F7" s="1">
        <f t="shared" si="0"/>
        <v>95317</v>
      </c>
      <c r="G7" s="2">
        <v>95334</v>
      </c>
      <c r="H7" s="1"/>
      <c r="I7" s="1">
        <f t="shared" si="1"/>
        <v>0.94444444444444442</v>
      </c>
      <c r="J7" s="1">
        <f t="shared" si="2"/>
        <v>0.21103418644413144</v>
      </c>
      <c r="K7" s="1">
        <f t="shared" si="3"/>
        <v>3.4941176470588236</v>
      </c>
      <c r="M7">
        <f t="shared" si="4"/>
        <v>0.5347224444444445</v>
      </c>
      <c r="N7">
        <f t="shared" si="5"/>
        <v>-0.12107052955586858</v>
      </c>
      <c r="O7">
        <f t="shared" si="6"/>
        <v>-6.4739129514297417E-2</v>
      </c>
      <c r="P7">
        <f t="shared" si="7"/>
        <v>0.28592809259264201</v>
      </c>
      <c r="Q7">
        <f t="shared" si="8"/>
        <v>1.4658073126938448E-2</v>
      </c>
    </row>
    <row r="8" spans="1:17" ht="15.75" thickBot="1" x14ac:dyDescent="0.3">
      <c r="A8" s="1" t="s">
        <v>6</v>
      </c>
      <c r="B8" s="2">
        <v>0</v>
      </c>
      <c r="C8" s="2">
        <v>5</v>
      </c>
      <c r="D8" s="2">
        <v>36409</v>
      </c>
      <c r="E8" s="2">
        <v>22844</v>
      </c>
      <c r="F8" s="1">
        <f t="shared" si="0"/>
        <v>59258</v>
      </c>
      <c r="G8" s="2">
        <v>59258</v>
      </c>
      <c r="H8" s="1"/>
      <c r="I8" s="1">
        <f t="shared" si="1"/>
        <v>0</v>
      </c>
      <c r="J8" s="1">
        <f t="shared" si="2"/>
        <v>0.13117353673337409</v>
      </c>
      <c r="K8" s="1">
        <f t="shared" si="3"/>
        <v>5.8823529411764705E-2</v>
      </c>
      <c r="M8">
        <f t="shared" si="4"/>
        <v>-0.40972199999999998</v>
      </c>
      <c r="N8">
        <f t="shared" si="5"/>
        <v>-0.20093117926662593</v>
      </c>
      <c r="O8">
        <f t="shared" si="6"/>
        <v>8.2325924631480502E-2</v>
      </c>
      <c r="P8">
        <f t="shared" si="7"/>
        <v>0.16787211728399998</v>
      </c>
      <c r="Q8">
        <f t="shared" si="8"/>
        <v>4.037333880147697E-2</v>
      </c>
    </row>
    <row r="9" spans="1:17" ht="15.75" thickBot="1" x14ac:dyDescent="0.3">
      <c r="A9" s="1" t="s">
        <v>7</v>
      </c>
      <c r="B9" s="2">
        <v>2</v>
      </c>
      <c r="C9" s="2">
        <v>5</v>
      </c>
      <c r="D9" s="2">
        <v>15371</v>
      </c>
      <c r="E9" s="2">
        <v>33630</v>
      </c>
      <c r="F9" s="1">
        <f t="shared" si="0"/>
        <v>49006</v>
      </c>
      <c r="G9" s="2">
        <v>49008</v>
      </c>
      <c r="H9" s="1"/>
      <c r="I9" s="1">
        <f t="shared" si="1"/>
        <v>0.1111111111111111</v>
      </c>
      <c r="J9" s="1">
        <f t="shared" si="2"/>
        <v>0.10846820988474588</v>
      </c>
      <c r="K9" s="1">
        <f t="shared" si="3"/>
        <v>5.8823529411764705E-2</v>
      </c>
      <c r="M9">
        <f t="shared" si="4"/>
        <v>-0.29861088888888887</v>
      </c>
      <c r="N9">
        <f t="shared" si="5"/>
        <v>-0.22363650611525415</v>
      </c>
      <c r="O9">
        <f t="shared" si="6"/>
        <v>6.6780295879081478E-2</v>
      </c>
      <c r="P9">
        <f t="shared" si="7"/>
        <v>8.916846296301234E-2</v>
      </c>
      <c r="Q9">
        <f t="shared" si="8"/>
        <v>5.0013286867438105E-2</v>
      </c>
    </row>
    <row r="10" spans="1:17" x14ac:dyDescent="0.25">
      <c r="I10" s="3">
        <f>AVERAGE(I2:I9)</f>
        <v>0.40972222222222227</v>
      </c>
      <c r="J10" s="3">
        <f>AVERAGE(J2:J9)</f>
        <v>0.33210471647132822</v>
      </c>
      <c r="O10">
        <f>SUM(O2:O9)</f>
        <v>0.5537772878321231</v>
      </c>
      <c r="P10">
        <f>SUM(P2:P9)</f>
        <v>1.086033950617679</v>
      </c>
      <c r="Q10">
        <f>SUM(Q2:Q9)</f>
        <v>0.62253376602486976</v>
      </c>
    </row>
    <row r="15" spans="1:17" x14ac:dyDescent="0.25">
      <c r="I15" t="s">
        <v>36</v>
      </c>
      <c r="J15">
        <f>(O10/(SQRT(P10*Q10)))</f>
        <v>0.67349128883761389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Bstats</vt:lpstr>
      <vt:lpstr>BTest</vt:lpstr>
      <vt:lpstr>Pstats</vt:lpstr>
      <vt:lpstr>PTest</vt:lpstr>
      <vt:lpstr>Sstats</vt:lpstr>
      <vt:lpstr>STest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Gupta</dc:creator>
  <cp:lastModifiedBy>Nikhil</cp:lastModifiedBy>
  <dcterms:created xsi:type="dcterms:W3CDTF">2016-05-13T03:37:33Z</dcterms:created>
  <dcterms:modified xsi:type="dcterms:W3CDTF">2016-05-13T12:27:01Z</dcterms:modified>
</cp:coreProperties>
</file>