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1EEBE0F-B2B3-4D44-AB91-AAA937294DC3}" xr6:coauthVersionLast="45" xr6:coauthVersionMax="45" xr10:uidLastSave="{00000000-0000-0000-0000-000000000000}"/>
  <bookViews>
    <workbookView xWindow="-108" yWindow="-108" windowWidth="23256" windowHeight="12576" firstSheet="5" activeTab="7" xr2:uid="{DF068C92-8150-41AE-8243-391D642C282F}"/>
  </bookViews>
  <sheets>
    <sheet name="Приложение 1 задание 1" sheetId="1" r:id="rId1"/>
    <sheet name="Приложение 1 задание 2" sheetId="2" r:id="rId2"/>
    <sheet name="Приложение 1 задание 3" sheetId="3" r:id="rId3"/>
    <sheet name="Приложение 2" sheetId="4" r:id="rId4"/>
    <sheet name="Приложение 3 задание 1" sheetId="5" r:id="rId5"/>
    <sheet name="Приложение 3 задание 2.1" sheetId="6" r:id="rId6"/>
    <sheet name="Приложение 3 задание 2.2" sheetId="7" r:id="rId7"/>
    <sheet name="Приложение 3 задание 2.3" sheetId="8" r:id="rId8"/>
  </sheets>
  <definedNames>
    <definedName name="solver_adj" localSheetId="4" hidden="1">'Приложение 3 задание 1'!$A$4:$C$4</definedName>
    <definedName name="solver_cvg" localSheetId="4" hidden="1">0.0001</definedName>
    <definedName name="solver_drv" localSheetId="4" hidden="1">2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'Приложение 3 задание 1'!$E$4</definedName>
    <definedName name="solver_lhs2" localSheetId="4" hidden="1">'Приложение 3 задание 1'!$F$4</definedName>
    <definedName name="solver_lhs3" localSheetId="4" hidden="1">'Приложение 3 задание 1'!$G$4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nwt" localSheetId="4" hidden="1">1</definedName>
    <definedName name="solver_opt" localSheetId="4" hidden="1">'Приложение 3 задание 1'!$D$4</definedName>
    <definedName name="solver_pre" localSheetId="4" hidden="1">0.000001</definedName>
    <definedName name="solver_rbv" localSheetId="4" hidden="1">2</definedName>
    <definedName name="solver_rel1" localSheetId="4" hidden="1">1</definedName>
    <definedName name="solver_rel2" localSheetId="4" hidden="1">1</definedName>
    <definedName name="solver_rel3" localSheetId="4" hidden="1">1</definedName>
    <definedName name="solver_rhs1" localSheetId="4" hidden="1">83</definedName>
    <definedName name="solver_rhs2" localSheetId="4" hidden="1">29</definedName>
    <definedName name="solver_rhs3" localSheetId="4" hidden="1">30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4" l="1"/>
  <c r="M12" i="4"/>
  <c r="M14" i="4"/>
  <c r="D3" i="6" l="1"/>
  <c r="F4" i="6"/>
  <c r="F5" i="6"/>
  <c r="F6" i="6"/>
  <c r="F7" i="6"/>
  <c r="F8" i="6"/>
  <c r="F9" i="6"/>
  <c r="F3" i="6"/>
  <c r="E3" i="6" l="1"/>
  <c r="D4" i="6"/>
  <c r="D7" i="6"/>
  <c r="D8" i="6"/>
  <c r="D9" i="6"/>
  <c r="C11" i="6"/>
  <c r="E5" i="6" s="1"/>
  <c r="B11" i="6"/>
  <c r="D5" i="6" s="1"/>
  <c r="G4" i="5"/>
  <c r="F4" i="5"/>
  <c r="E4" i="5"/>
  <c r="G3" i="5"/>
  <c r="E3" i="5"/>
  <c r="F3" i="5"/>
  <c r="D3" i="5"/>
  <c r="D4" i="5"/>
  <c r="I9" i="4"/>
  <c r="G9" i="4"/>
  <c r="E14" i="4"/>
  <c r="E15" i="4"/>
  <c r="E13" i="4"/>
  <c r="E12" i="4"/>
  <c r="E11" i="4"/>
  <c r="E10" i="4"/>
  <c r="E4" i="4"/>
  <c r="E9" i="4"/>
  <c r="E8" i="4"/>
  <c r="E7" i="4"/>
  <c r="E6" i="4"/>
  <c r="E5" i="4"/>
  <c r="C3" i="3"/>
  <c r="C12" i="3"/>
  <c r="C5" i="3"/>
  <c r="C9" i="3"/>
  <c r="C4" i="3"/>
  <c r="C6" i="3"/>
  <c r="C7" i="3"/>
  <c r="C8" i="3"/>
  <c r="C10" i="3"/>
  <c r="C11" i="3"/>
  <c r="F4" i="3"/>
  <c r="G4" i="3"/>
  <c r="H4" i="3"/>
  <c r="I4" i="3"/>
  <c r="J4" i="3"/>
  <c r="K4" i="3"/>
  <c r="L4" i="3"/>
  <c r="M4" i="3"/>
  <c r="N4" i="3"/>
  <c r="O4" i="3"/>
  <c r="F5" i="3"/>
  <c r="G5" i="3"/>
  <c r="H5" i="3"/>
  <c r="I5" i="3"/>
  <c r="J5" i="3"/>
  <c r="K5" i="3"/>
  <c r="L5" i="3"/>
  <c r="M5" i="3"/>
  <c r="N5" i="3"/>
  <c r="O5" i="3"/>
  <c r="F6" i="3"/>
  <c r="G6" i="3"/>
  <c r="H6" i="3"/>
  <c r="I6" i="3"/>
  <c r="J6" i="3"/>
  <c r="K6" i="3"/>
  <c r="L6" i="3"/>
  <c r="M6" i="3"/>
  <c r="N6" i="3"/>
  <c r="O6" i="3"/>
  <c r="F7" i="3"/>
  <c r="G7" i="3"/>
  <c r="H7" i="3"/>
  <c r="I7" i="3"/>
  <c r="J7" i="3"/>
  <c r="K7" i="3"/>
  <c r="L7" i="3"/>
  <c r="M7" i="3"/>
  <c r="N7" i="3"/>
  <c r="O7" i="3"/>
  <c r="F8" i="3"/>
  <c r="G8" i="3"/>
  <c r="H8" i="3"/>
  <c r="I8" i="3"/>
  <c r="J8" i="3"/>
  <c r="K8" i="3"/>
  <c r="L8" i="3"/>
  <c r="M8" i="3"/>
  <c r="N8" i="3"/>
  <c r="O8" i="3"/>
  <c r="F9" i="3"/>
  <c r="G9" i="3"/>
  <c r="H9" i="3"/>
  <c r="I9" i="3"/>
  <c r="J9" i="3"/>
  <c r="K9" i="3"/>
  <c r="L9" i="3"/>
  <c r="M9" i="3"/>
  <c r="N9" i="3"/>
  <c r="O9" i="3"/>
  <c r="F10" i="3"/>
  <c r="G10" i="3"/>
  <c r="H10" i="3"/>
  <c r="I10" i="3"/>
  <c r="J10" i="3"/>
  <c r="K10" i="3"/>
  <c r="L10" i="3"/>
  <c r="M10" i="3"/>
  <c r="N10" i="3"/>
  <c r="O10" i="3"/>
  <c r="F11" i="3"/>
  <c r="G11" i="3"/>
  <c r="H11" i="3"/>
  <c r="I11" i="3"/>
  <c r="J11" i="3"/>
  <c r="K11" i="3"/>
  <c r="L11" i="3"/>
  <c r="M11" i="3"/>
  <c r="N11" i="3"/>
  <c r="O11" i="3"/>
  <c r="F12" i="3"/>
  <c r="G12" i="3"/>
  <c r="H12" i="3"/>
  <c r="I12" i="3"/>
  <c r="J12" i="3"/>
  <c r="K12" i="3"/>
  <c r="L12" i="3"/>
  <c r="M12" i="3"/>
  <c r="N12" i="3"/>
  <c r="O12" i="3"/>
  <c r="O3" i="3"/>
  <c r="G3" i="3"/>
  <c r="H3" i="3"/>
  <c r="I3" i="3"/>
  <c r="J3" i="3"/>
  <c r="K3" i="3"/>
  <c r="L3" i="3"/>
  <c r="M3" i="3"/>
  <c r="N3" i="3"/>
  <c r="F3" i="3"/>
  <c r="F5" i="2"/>
  <c r="F6" i="2" s="1"/>
  <c r="F7" i="2" s="1"/>
  <c r="F8" i="2" s="1"/>
  <c r="F9" i="2" s="1"/>
  <c r="F10" i="2" s="1"/>
  <c r="J5" i="1"/>
  <c r="J6" i="1" s="1"/>
  <c r="J7" i="1" s="1"/>
  <c r="J4" i="1"/>
  <c r="F5" i="1"/>
  <c r="F6" i="1" s="1"/>
  <c r="F7" i="1" s="1"/>
  <c r="F8" i="1" s="1"/>
  <c r="F9" i="1" s="1"/>
  <c r="F10" i="1" s="1"/>
  <c r="F11" i="1" s="1"/>
  <c r="F12" i="1" s="1"/>
  <c r="F13" i="1" s="1"/>
  <c r="F14" i="1" s="1"/>
  <c r="F4" i="1"/>
  <c r="B5" i="1"/>
  <c r="B6" i="1" s="1"/>
  <c r="B7" i="1" s="1"/>
  <c r="B8" i="1" s="1"/>
  <c r="B4" i="1"/>
  <c r="B5" i="2"/>
  <c r="B6" i="2" s="1"/>
  <c r="B7" i="2" s="1"/>
  <c r="B8" i="2" s="1"/>
  <c r="B9" i="2" s="1"/>
  <c r="B10" i="2" s="1"/>
  <c r="B4" i="2"/>
  <c r="F4" i="2"/>
  <c r="J5" i="2"/>
  <c r="J6" i="2" s="1"/>
  <c r="J7" i="2" s="1"/>
  <c r="J8" i="2" s="1"/>
  <c r="J4" i="2"/>
  <c r="D6" i="6" l="1"/>
  <c r="E4" i="6"/>
  <c r="E9" i="6"/>
  <c r="E8" i="6"/>
  <c r="E7" i="6"/>
  <c r="E6" i="6"/>
  <c r="H9" i="4"/>
  <c r="E16" i="4"/>
</calcChain>
</file>

<file path=xl/sharedStrings.xml><?xml version="1.0" encoding="utf-8"?>
<sst xmlns="http://schemas.openxmlformats.org/spreadsheetml/2006/main" count="78" uniqueCount="60">
  <si>
    <t>Арифметические последовательности</t>
  </si>
  <si>
    <t>d</t>
  </si>
  <si>
    <t>a_n</t>
  </si>
  <si>
    <t>номер члена n</t>
  </si>
  <si>
    <t>Геометрические последовательности</t>
  </si>
  <si>
    <t>b_n</t>
  </si>
  <si>
    <t>q</t>
  </si>
  <si>
    <t>x</t>
  </si>
  <si>
    <t>y</t>
  </si>
  <si>
    <t>f1</t>
  </si>
  <si>
    <t>x            y</t>
  </si>
  <si>
    <t>Определить для произвольных x и y значения выражений</t>
  </si>
  <si>
    <t>"РОСТСЕЛЬМАШ" в кубке России</t>
  </si>
  <si>
    <t>Дата</t>
  </si>
  <si>
    <t>Соперник</t>
  </si>
  <si>
    <t>Кол-во мячей</t>
  </si>
  <si>
    <t>Забито</t>
  </si>
  <si>
    <t>Пропущено</t>
  </si>
  <si>
    <t>Очки</t>
  </si>
  <si>
    <t>Кавказкабель</t>
  </si>
  <si>
    <t>Дружба</t>
  </si>
  <si>
    <t>Факел</t>
  </si>
  <si>
    <t>Гекрис</t>
  </si>
  <si>
    <t>Кубань</t>
  </si>
  <si>
    <t>Спартак (Анапа)</t>
  </si>
  <si>
    <t>Спартак (Москва)</t>
  </si>
  <si>
    <t>Ничья</t>
  </si>
  <si>
    <t>Поражение</t>
  </si>
  <si>
    <t>Выигрыш</t>
  </si>
  <si>
    <t>Кол-во очков за игру</t>
  </si>
  <si>
    <t>Распределение числа игр по результатам</t>
  </si>
  <si>
    <t>Чемпионы</t>
  </si>
  <si>
    <t>Победители</t>
  </si>
  <si>
    <t>ЦСК</t>
  </si>
  <si>
    <t>Спартак(Челябинск)</t>
  </si>
  <si>
    <t>Фантазия закончилась</t>
  </si>
  <si>
    <t>Количество игр с числом забитых мячей больше 1</t>
  </si>
  <si>
    <t>Количество игр с разницей между числом забитых и пропущенных мячей больше 1</t>
  </si>
  <si>
    <t>Количество матчей, проведенных в летние месяцы</t>
  </si>
  <si>
    <t>x1</t>
  </si>
  <si>
    <t>x2</t>
  </si>
  <si>
    <t>f</t>
  </si>
  <si>
    <t>x3</t>
  </si>
  <si>
    <t>неравенство 1</t>
  </si>
  <si>
    <t>неравенство 2</t>
  </si>
  <si>
    <t>неравенство 3</t>
  </si>
  <si>
    <t>Наименование показателя</t>
  </si>
  <si>
    <t>Абсолютное значение, тыс. руб.</t>
  </si>
  <si>
    <t>на н.г.</t>
  </si>
  <si>
    <t>на к.г.</t>
  </si>
  <si>
    <t>Земельные участки</t>
  </si>
  <si>
    <t>Здания</t>
  </si>
  <si>
    <t>Сооружения и передаточные устройства</t>
  </si>
  <si>
    <t>Машины и оборудование</t>
  </si>
  <si>
    <t>Транспортные средства</t>
  </si>
  <si>
    <t>Производственный и хоз. Инвентарь</t>
  </si>
  <si>
    <t>Другие виды основных средств</t>
  </si>
  <si>
    <t>Удельный вес, %</t>
  </si>
  <si>
    <t>Темп прироста показателей, %</t>
  </si>
  <si>
    <t>Общий объем SS,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</si>
</sst>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000%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2" fontId="0" fillId="0" borderId="2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11" xfId="0" applyBorder="1" applyAlignment="1">
      <alignment horizontal="center" vertical="justify"/>
    </xf>
    <xf numFmtId="0" fontId="0" fillId="0" borderId="5" xfId="0" applyBorder="1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2" borderId="2" xfId="0" applyFill="1" applyBorder="1"/>
    <xf numFmtId="0" fontId="0" fillId="2" borderId="3" xfId="0" applyFill="1" applyBorder="1"/>
    <xf numFmtId="164" fontId="0" fillId="0" borderId="0" xfId="0" applyNumberFormat="1" applyBorder="1"/>
    <xf numFmtId="0" fontId="0" fillId="0" borderId="0" xfId="0" applyFill="1" applyBorder="1"/>
    <xf numFmtId="0" fontId="0" fillId="3" borderId="2" xfId="0" applyFill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NumberFormat="1" applyBorder="1" applyAlignment="1">
      <alignment horizontal="right"/>
    </xf>
    <xf numFmtId="0" fontId="0" fillId="0" borderId="0" xfId="0" applyFont="1"/>
  </cellXfs>
  <cellStyles count="1">
    <cellStyle name="Обычный" xfId="0" builtinId="0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функции </a:t>
            </a:r>
            <a:r>
              <a:rPr lang="en-US"/>
              <a:t>f2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'Приложение 1 задание 3'!$F$3:$O$3</c:f>
              <c:numCache>
                <c:formatCode>General</c:formatCode>
                <c:ptCount val="10"/>
                <c:pt idx="0">
                  <c:v>2.3447831447959098E-4</c:v>
                </c:pt>
                <c:pt idx="1">
                  <c:v>0.32754698797068882</c:v>
                </c:pt>
                <c:pt idx="2">
                  <c:v>0.99299085197741765</c:v>
                </c:pt>
                <c:pt idx="3">
                  <c:v>0.3923030367271545</c:v>
                </c:pt>
                <c:pt idx="4">
                  <c:v>3.7723280961481049E-4</c:v>
                </c:pt>
                <c:pt idx="5">
                  <c:v>2.2048138726252271E-12</c:v>
                </c:pt>
                <c:pt idx="6">
                  <c:v>1.9486064995978938E-28</c:v>
                </c:pt>
                <c:pt idx="7">
                  <c:v>6.468355184563382E-55</c:v>
                </c:pt>
                <c:pt idx="8">
                  <c:v>2.0015674285227602E-94</c:v>
                </c:pt>
                <c:pt idx="9">
                  <c:v>1.4323722842895183E-149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7-4276-9AC8-AF4B9D646C28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'Приложение 1 задание 3'!$F$4:$O$4</c:f>
              <c:numCache>
                <c:formatCode>General</c:formatCode>
                <c:ptCount val="10"/>
                <c:pt idx="0">
                  <c:v>1.0098431342292087E-4</c:v>
                </c:pt>
                <c:pt idx="1">
                  <c:v>0.35174912648780615</c:v>
                </c:pt>
                <c:pt idx="2">
                  <c:v>1.0916530391267574</c:v>
                </c:pt>
                <c:pt idx="3">
                  <c:v>0.43549416384999079</c:v>
                </c:pt>
                <c:pt idx="4">
                  <c:v>4.2109701329572422E-4</c:v>
                </c:pt>
                <c:pt idx="5">
                  <c:v>2.4701538925290895E-12</c:v>
                </c:pt>
                <c:pt idx="6">
                  <c:v>2.1887138017784852E-28</c:v>
                </c:pt>
                <c:pt idx="7">
                  <c:v>7.2791129302921309E-55</c:v>
                </c:pt>
                <c:pt idx="8">
                  <c:v>2.2556755257280447E-94</c:v>
                </c:pt>
                <c:pt idx="9">
                  <c:v>1.6160074255989216E-149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7-4276-9AC8-AF4B9D646C28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'Приложение 1 задание 3'!$F$5:$O$5</c:f>
              <c:numCache>
                <c:formatCode>General</c:formatCode>
                <c:ptCount val="10"/>
                <c:pt idx="0">
                  <c:v>2.8349880933844471E-4</c:v>
                </c:pt>
                <c:pt idx="1">
                  <c:v>0.36787944117144233</c:v>
                </c:pt>
                <c:pt idx="2">
                  <c:v>1.1693510399505718</c:v>
                </c:pt>
                <c:pt idx="3">
                  <c:v>0.46907523245730925</c:v>
                </c:pt>
                <c:pt idx="4">
                  <c:v>4.5458583490001975E-4</c:v>
                </c:pt>
                <c:pt idx="5">
                  <c:v>2.6694786469101028E-12</c:v>
                </c:pt>
                <c:pt idx="6">
                  <c:v>2.366602480278325E-28</c:v>
                </c:pt>
                <c:pt idx="7">
                  <c:v>7.87267380373844E-55</c:v>
                </c:pt>
                <c:pt idx="8">
                  <c:v>2.4397958193103495E-94</c:v>
                </c:pt>
                <c:pt idx="9">
                  <c:v>1.7478610500078733E-149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7-4276-9AC8-AF4B9D646C28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'Приложение 1 задание 3'!$F$6:$O$6</c:f>
              <c:numCache>
                <c:formatCode>General</c:formatCode>
                <c:ptCount val="10"/>
                <c:pt idx="0">
                  <c:v>3.2075368484378477E-4</c:v>
                </c:pt>
                <c:pt idx="1">
                  <c:v>0.33222823974212135</c:v>
                </c:pt>
                <c:pt idx="2">
                  <c:v>1.2314615416248762</c:v>
                </c:pt>
                <c:pt idx="3">
                  <c:v>0.49636863346208931</c:v>
                </c:pt>
                <c:pt idx="4">
                  <c:v>4.8161060108032358E-4</c:v>
                </c:pt>
                <c:pt idx="5">
                  <c:v>2.8289727574654397E-12</c:v>
                </c:pt>
                <c:pt idx="6">
                  <c:v>2.5078654924239119E-28</c:v>
                </c:pt>
                <c:pt idx="7">
                  <c:v>8.3409342195462742E-55</c:v>
                </c:pt>
                <c:pt idx="8">
                  <c:v>2.5842241668556279E-94</c:v>
                </c:pt>
                <c:pt idx="9">
                  <c:v>1.8507785833098516E-149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17-4276-9AC8-AF4B9D646C28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'Приложение 1 задание 3'!$F$7:$O$7</c:f>
              <c:numCache>
                <c:formatCode>General</c:formatCode>
                <c:ptCount val="10"/>
                <c:pt idx="0">
                  <c:v>3.4625624115915398E-4</c:v>
                </c:pt>
                <c:pt idx="1">
                  <c:v>0.42163694127623313</c:v>
                </c:pt>
                <c:pt idx="2">
                  <c:v>1.2787536009528289</c:v>
                </c:pt>
                <c:pt idx="3">
                  <c:v>0.51911377318117757</c:v>
                </c:pt>
                <c:pt idx="4">
                  <c:v>5.0419085181917808E-4</c:v>
                </c:pt>
                <c:pt idx="5">
                  <c:v>2.9617330811039514E-12</c:v>
                </c:pt>
                <c:pt idx="6">
                  <c:v>2.6249441482808616E-28</c:v>
                </c:pt>
                <c:pt idx="7">
                  <c:v>8.7274929454062176E-55</c:v>
                </c:pt>
                <c:pt idx="8">
                  <c:v>2.7030366816971526E-94</c:v>
                </c:pt>
                <c:pt idx="9">
                  <c:v>1.9351834515117982E-149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17-4276-9AC8-AF4B9D646C28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'Приложение 1 задание 3'!$F$8:$O$8</c:f>
              <c:numCache>
                <c:formatCode>General</c:formatCode>
                <c:ptCount val="10"/>
                <c:pt idx="0">
                  <c:v>3.6620879726322563E-4</c:v>
                </c:pt>
                <c:pt idx="1">
                  <c:v>0.45302938375708235</c:v>
                </c:pt>
                <c:pt idx="2">
                  <c:v>1.255272505103306</c:v>
                </c:pt>
                <c:pt idx="3">
                  <c:v>0.53820463863472778</c:v>
                </c:pt>
                <c:pt idx="4">
                  <c:v>5.2348932564473647E-4</c:v>
                </c:pt>
                <c:pt idx="5">
                  <c:v>3.0752317888885618E-12</c:v>
                </c:pt>
                <c:pt idx="6">
                  <c:v>2.7248265956695733E-28</c:v>
                </c:pt>
                <c:pt idx="7">
                  <c:v>9.0564900688023731E-55</c:v>
                </c:pt>
                <c:pt idx="8">
                  <c:v>2.8039307393857981E-94</c:v>
                </c:pt>
                <c:pt idx="9">
                  <c:v>2.0067145308738743E-149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17-4276-9AC8-AF4B9D646C28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'Приложение 1 задание 3'!$F$9:$O$9</c:f>
              <c:numCache>
                <c:formatCode>General</c:formatCode>
                <c:ptCount val="10"/>
                <c:pt idx="0">
                  <c:v>3.8280749877402722E-4</c:v>
                </c:pt>
                <c:pt idx="1">
                  <c:v>0.47676611383059292</c:v>
                </c:pt>
                <c:pt idx="2">
                  <c:v>1.3979400086720377</c:v>
                </c:pt>
                <c:pt idx="3">
                  <c:v>0.55371373290353554</c:v>
                </c:pt>
                <c:pt idx="4">
                  <c:v>5.40205547245938E-4</c:v>
                </c:pt>
                <c:pt idx="5">
                  <c:v>3.1741009007286666E-12</c:v>
                </c:pt>
                <c:pt idx="6">
                  <c:v>2.8118223213884389E-28</c:v>
                </c:pt>
                <c:pt idx="7">
                  <c:v>9.3426879667100083E-55</c:v>
                </c:pt>
                <c:pt idx="8">
                  <c:v>2.8915761890797329E-94</c:v>
                </c:pt>
                <c:pt idx="9">
                  <c:v>2.0687687744882659E-149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17-4276-9AC8-AF4B9D646C28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'Приложение 1 задание 3'!$F$10:$O$10</c:f>
              <c:numCache>
                <c:formatCode>General</c:formatCode>
                <c:ptCount val="10"/>
                <c:pt idx="0">
                  <c:v>3.9711927411905008E-4</c:v>
                </c:pt>
                <c:pt idx="1">
                  <c:v>0.49636863346208931</c:v>
                </c:pt>
                <c:pt idx="2">
                  <c:v>1.4629918891931475</c:v>
                </c:pt>
                <c:pt idx="3">
                  <c:v>0.55371373290353554</c:v>
                </c:pt>
                <c:pt idx="4">
                  <c:v>5.5471943715454375E-4</c:v>
                </c:pt>
                <c:pt idx="5">
                  <c:v>3.2613516093811892E-12</c:v>
                </c:pt>
                <c:pt idx="6">
                  <c:v>2.8887639954806512E-28</c:v>
                </c:pt>
                <c:pt idx="7">
                  <c:v>9.5957609316027577E-55</c:v>
                </c:pt>
                <c:pt idx="8">
                  <c:v>2.9690185565604314E-94</c:v>
                </c:pt>
                <c:pt idx="9">
                  <c:v>2.1235510798622286E-149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17-4276-9AC8-AF4B9D646C28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'Приложение 1 задание 3'!$F$11:$O$11</c:f>
              <c:numCache>
                <c:formatCode>General</c:formatCode>
                <c:ptCount val="10"/>
                <c:pt idx="0">
                  <c:v>4.097539208138091E-4</c:v>
                </c:pt>
                <c:pt idx="1">
                  <c:v>0.51324696899815048</c:v>
                </c:pt>
                <c:pt idx="2">
                  <c:v>1.5154631655940412</c:v>
                </c:pt>
                <c:pt idx="3">
                  <c:v>0.58936493433285653</c:v>
                </c:pt>
                <c:pt idx="4">
                  <c:v>5.6699761867688942E-4</c:v>
                </c:pt>
                <c:pt idx="5">
                  <c:v>3.3389377910165502E-12</c:v>
                </c:pt>
                <c:pt idx="6">
                  <c:v>2.9575934889472621E-28</c:v>
                </c:pt>
                <c:pt idx="7">
                  <c:v>9.8223740266690825E-55</c:v>
                </c:pt>
                <c:pt idx="8">
                  <c:v>3.0383522685049705E-94</c:v>
                </c:pt>
                <c:pt idx="9">
                  <c:v>2.1725732928960014E-149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17-4276-9AC8-AF4B9D646C28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'Приложение 1 задание 3'!$F$12:$O$12</c:f>
              <c:numCache>
                <c:formatCode>General</c:formatCode>
                <c:ptCount val="10"/>
                <c:pt idx="0">
                  <c:v>4.2109701329572422E-4</c:v>
                </c:pt>
                <c:pt idx="1">
                  <c:v>0.52815015459534365</c:v>
                </c:pt>
                <c:pt idx="2">
                  <c:v>1.5604996864117655</c:v>
                </c:pt>
                <c:pt idx="3">
                  <c:v>0.60832372840844418</c:v>
                </c:pt>
                <c:pt idx="4">
                  <c:v>5.6994094238210281E-4</c:v>
                </c:pt>
                <c:pt idx="5">
                  <c:v>3.4079210971956797E-12</c:v>
                </c:pt>
                <c:pt idx="6">
                  <c:v>3.0196660346645796E-28</c:v>
                </c:pt>
                <c:pt idx="7">
                  <c:v>1.0027285838183641E-54</c:v>
                </c:pt>
                <c:pt idx="8">
                  <c:v>3.1010764988110599E-94</c:v>
                </c:pt>
                <c:pt idx="9">
                  <c:v>2.2169163741268894E-149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17-4276-9AC8-AF4B9D646C2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72598256"/>
        <c:axId val="572602848"/>
        <c:axId val="569799872"/>
      </c:surface3DChart>
      <c:catAx>
        <c:axId val="57259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602848"/>
        <c:crosses val="autoZero"/>
        <c:auto val="1"/>
        <c:lblAlgn val="ctr"/>
        <c:lblOffset val="100"/>
        <c:noMultiLvlLbl val="0"/>
      </c:catAx>
      <c:valAx>
        <c:axId val="5726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f2(x, 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598256"/>
        <c:crosses val="autoZero"/>
        <c:crossBetween val="midCat"/>
      </c:valAx>
      <c:serAx>
        <c:axId val="56979987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602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Структура основных средств предприятия (конец года)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7D-475D-955B-AF79D7ED7B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7D-475D-955B-AF79D7ED7B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7D-475D-955B-AF79D7ED7B73}"/>
              </c:ext>
            </c:extLst>
          </c:dPt>
          <c:dPt>
            <c:idx val="3"/>
            <c:bubble3D val="0"/>
            <c:explosion val="8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7D-475D-955B-AF79D7ED7B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7D-475D-955B-AF79D7ED7B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7D-475D-955B-AF79D7ED7B7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A7D-475D-955B-AF79D7ED7B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'Приложение 3 задание 2.1'!$A$3:$A$9</c:f>
              <c:strCache>
                <c:ptCount val="7"/>
                <c:pt idx="0">
                  <c:v>Земельные участки</c:v>
                </c:pt>
                <c:pt idx="1">
                  <c:v>Здания</c:v>
                </c:pt>
                <c:pt idx="2">
                  <c:v>Сооружения и передаточные устройства</c:v>
                </c:pt>
                <c:pt idx="3">
                  <c:v>Машины и оборудование</c:v>
                </c:pt>
                <c:pt idx="4">
                  <c:v>Транспортные средства</c:v>
                </c:pt>
                <c:pt idx="5">
                  <c:v>Производственный и хоз. Инвентарь</c:v>
                </c:pt>
                <c:pt idx="6">
                  <c:v>Другие виды основных средств</c:v>
                </c:pt>
              </c:strCache>
            </c:strRef>
          </c:cat>
          <c:val>
            <c:numRef>
              <c:f>'Приложение 3 задание 2.1'!$E$3:$E$9</c:f>
              <c:numCache>
                <c:formatCode>0.0000%</c:formatCode>
                <c:ptCount val="7"/>
                <c:pt idx="0">
                  <c:v>4.763204428936909E-2</c:v>
                </c:pt>
                <c:pt idx="1">
                  <c:v>0.20528651193925437</c:v>
                </c:pt>
                <c:pt idx="2">
                  <c:v>0.19291416061791369</c:v>
                </c:pt>
                <c:pt idx="3">
                  <c:v>0.51789918537554458</c:v>
                </c:pt>
                <c:pt idx="4">
                  <c:v>2.7825939561789213E-2</c:v>
                </c:pt>
                <c:pt idx="5">
                  <c:v>7.9781770856526407E-3</c:v>
                </c:pt>
                <c:pt idx="6">
                  <c:v>4.6398113047637789E-4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A7D-475D-955B-AF79D7ED7B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Структура основных средств предприятия (начало года)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0B-47C3-B0DC-34983E8FAB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0B-47C3-B0DC-34983E8FAB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0B-47C3-B0DC-34983E8FAB18}"/>
              </c:ext>
            </c:extLst>
          </c:dPt>
          <c:dPt>
            <c:idx val="3"/>
            <c:bubble3D val="0"/>
            <c:explosion val="6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0B-47C3-B0DC-34983E8FAB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0B-47C3-B0DC-34983E8FAB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0B-47C3-B0DC-34983E8FAB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60B-47C3-B0DC-34983E8FAB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'Приложение 3 задание 2.1'!$A$3:$A$9</c:f>
              <c:strCache>
                <c:ptCount val="7"/>
                <c:pt idx="0">
                  <c:v>Земельные участки</c:v>
                </c:pt>
                <c:pt idx="1">
                  <c:v>Здания</c:v>
                </c:pt>
                <c:pt idx="2">
                  <c:v>Сооружения и передаточные устройства</c:v>
                </c:pt>
                <c:pt idx="3">
                  <c:v>Машины и оборудование</c:v>
                </c:pt>
                <c:pt idx="4">
                  <c:v>Транспортные средства</c:v>
                </c:pt>
                <c:pt idx="5">
                  <c:v>Производственный и хоз. Инвентарь</c:v>
                </c:pt>
                <c:pt idx="6">
                  <c:v>Другие виды основных средств</c:v>
                </c:pt>
              </c:strCache>
            </c:strRef>
          </c:cat>
          <c:val>
            <c:numRef>
              <c:f>'Приложение 3 задание 2.1'!$D$3:$D$9</c:f>
              <c:numCache>
                <c:formatCode>0.0000%</c:formatCode>
                <c:ptCount val="7"/>
                <c:pt idx="0">
                  <c:v>5.6667424305862933E-2</c:v>
                </c:pt>
                <c:pt idx="1">
                  <c:v>0.23816416617249223</c:v>
                </c:pt>
                <c:pt idx="2">
                  <c:v>0.2175968254348023</c:v>
                </c:pt>
                <c:pt idx="3">
                  <c:v>0.44857139439221672</c:v>
                </c:pt>
                <c:pt idx="4">
                  <c:v>2.9961497117837958E-2</c:v>
                </c:pt>
                <c:pt idx="5">
                  <c:v>8.4866983052237794E-3</c:v>
                </c:pt>
                <c:pt idx="6">
                  <c:v>5.5199427156409206E-4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60B-47C3-B0DC-34983E8FAB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Анализ основных средств предприятия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начало года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'Приложение 3 задание 2.1'!$A$3:$A$9</c:f>
              <c:strCache>
                <c:ptCount val="7"/>
                <c:pt idx="0">
                  <c:v>Земельные участки</c:v>
                </c:pt>
                <c:pt idx="1">
                  <c:v>Здания</c:v>
                </c:pt>
                <c:pt idx="2">
                  <c:v>Сооружения и передаточные устройства</c:v>
                </c:pt>
                <c:pt idx="3">
                  <c:v>Машины и оборудование</c:v>
                </c:pt>
                <c:pt idx="4">
                  <c:v>Транспортные средства</c:v>
                </c:pt>
                <c:pt idx="5">
                  <c:v>Производственный и хоз. Инвентарь</c:v>
                </c:pt>
                <c:pt idx="6">
                  <c:v>Другие виды основных средств</c:v>
                </c:pt>
              </c:strCache>
            </c:strRef>
          </c:cat>
          <c:val>
            <c:numRef>
              <c:f>'Приложение 3 задание 2.1'!$B$3:$B$9</c:f>
              <c:numCache>
                <c:formatCode>General</c:formatCode>
                <c:ptCount val="7"/>
                <c:pt idx="0">
                  <c:v>33159</c:v>
                </c:pt>
                <c:pt idx="1">
                  <c:v>139362</c:v>
                </c:pt>
                <c:pt idx="2">
                  <c:v>127327</c:v>
                </c:pt>
                <c:pt idx="3">
                  <c:v>262482</c:v>
                </c:pt>
                <c:pt idx="4">
                  <c:v>17532</c:v>
                </c:pt>
                <c:pt idx="5">
                  <c:v>4966</c:v>
                </c:pt>
                <c:pt idx="6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4-42D8-B345-7C5043AC059E}"/>
            </c:ext>
          </c:extLst>
        </c:ser>
        <c:ser>
          <c:idx val="1"/>
          <c:order val="1"/>
          <c:tx>
            <c:v>конец года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'Приложение 3 задание 2.1'!$A$3:$A$9</c:f>
              <c:strCache>
                <c:ptCount val="7"/>
                <c:pt idx="0">
                  <c:v>Земельные участки</c:v>
                </c:pt>
                <c:pt idx="1">
                  <c:v>Здания</c:v>
                </c:pt>
                <c:pt idx="2">
                  <c:v>Сооружения и передаточные устройства</c:v>
                </c:pt>
                <c:pt idx="3">
                  <c:v>Машины и оборудование</c:v>
                </c:pt>
                <c:pt idx="4">
                  <c:v>Транспортные средства</c:v>
                </c:pt>
                <c:pt idx="5">
                  <c:v>Производственный и хоз. Инвентарь</c:v>
                </c:pt>
                <c:pt idx="6">
                  <c:v>Другие виды основных средств</c:v>
                </c:pt>
              </c:strCache>
            </c:strRef>
          </c:cat>
          <c:val>
            <c:numRef>
              <c:f>'Приложение 3 задание 2.1'!$C$3:$C$9</c:f>
              <c:numCache>
                <c:formatCode>General</c:formatCode>
                <c:ptCount val="7"/>
                <c:pt idx="0">
                  <c:v>33159</c:v>
                </c:pt>
                <c:pt idx="1">
                  <c:v>142910</c:v>
                </c:pt>
                <c:pt idx="2">
                  <c:v>134297</c:v>
                </c:pt>
                <c:pt idx="3">
                  <c:v>360535</c:v>
                </c:pt>
                <c:pt idx="4">
                  <c:v>19371</c:v>
                </c:pt>
                <c:pt idx="5">
                  <c:v>5554</c:v>
                </c:pt>
                <c:pt idx="6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4-42D8-B345-7C5043AC0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845416"/>
        <c:axId val="635846728"/>
      </c:areaChart>
      <c:catAx>
        <c:axId val="63584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846728"/>
        <c:crosses val="autoZero"/>
        <c:auto val="1"/>
        <c:lblAlgn val="ctr"/>
        <c:lblOffset val="100"/>
        <c:noMultiLvlLbl val="0"/>
      </c:catAx>
      <c:valAx>
        <c:axId val="63584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84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2441</xdr:colOff>
      <xdr:row>12</xdr:row>
      <xdr:rowOff>6428</xdr:rowOff>
    </xdr:from>
    <xdr:to>
      <xdr:col>11</xdr:col>
      <xdr:colOff>294070</xdr:colOff>
      <xdr:row>27</xdr:row>
      <xdr:rowOff>72656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1C9B530-3EAB-4E32-A276-47C8DED22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0</xdr:row>
      <xdr:rowOff>0</xdr:rowOff>
    </xdr:from>
    <xdr:to>
      <xdr:col>24</xdr:col>
      <xdr:colOff>15240</xdr:colOff>
      <xdr:row>28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16B8AE8-DEA8-47C5-ABE7-79F5558DE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28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CFCDF15-E804-421E-BE8D-9FA57ED05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26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881E9DD-5AA4-4440-A9AC-2275AC82B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4B395-A6BD-4C2E-8E73-8F7AE2DEC70D}">
  <dimension ref="A1:K14"/>
  <sheetViews>
    <sheetView workbookViewId="0">
      <selection activeCell="H23" sqref="H23"/>
    </sheetView>
  </sheetViews>
  <sheetFormatPr defaultRowHeight="14.4" x14ac:dyDescent="0.3"/>
  <cols>
    <col min="1" max="1" width="15" customWidth="1"/>
    <col min="5" max="5" width="13.21875" customWidth="1"/>
    <col min="9" max="9" width="12.88671875" customWidth="1"/>
  </cols>
  <sheetData>
    <row r="1" spans="1:11" ht="15" thickBot="1" x14ac:dyDescent="0.3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1" x14ac:dyDescent="0.3">
      <c r="A2" s="6" t="s">
        <v>3</v>
      </c>
      <c r="B2" s="6" t="s">
        <v>2</v>
      </c>
      <c r="C2" s="6" t="s">
        <v>1</v>
      </c>
      <c r="D2" s="1"/>
      <c r="E2" s="6" t="s">
        <v>3</v>
      </c>
      <c r="F2" s="6" t="s">
        <v>2</v>
      </c>
      <c r="G2" s="6" t="s">
        <v>1</v>
      </c>
      <c r="H2" s="1"/>
      <c r="I2" s="6" t="s">
        <v>3</v>
      </c>
      <c r="J2" s="6" t="s">
        <v>2</v>
      </c>
      <c r="K2" s="6" t="s">
        <v>1</v>
      </c>
    </row>
    <row r="3" spans="1:11" x14ac:dyDescent="0.3">
      <c r="A3" s="4">
        <v>1</v>
      </c>
      <c r="B3" s="4">
        <v>4</v>
      </c>
      <c r="C3" s="41">
        <v>13</v>
      </c>
      <c r="D3" s="1"/>
      <c r="E3" s="4">
        <v>1</v>
      </c>
      <c r="F3" s="5">
        <v>0.21</v>
      </c>
      <c r="G3" s="38">
        <v>0.09</v>
      </c>
      <c r="H3" s="1"/>
      <c r="I3" s="4">
        <v>1</v>
      </c>
      <c r="J3" s="4">
        <v>1.4</v>
      </c>
      <c r="K3" s="41">
        <v>1.5</v>
      </c>
    </row>
    <row r="4" spans="1:11" x14ac:dyDescent="0.3">
      <c r="A4" s="4">
        <v>2</v>
      </c>
      <c r="B4" s="4">
        <f>B3+C$3</f>
        <v>17</v>
      </c>
      <c r="C4" s="42"/>
      <c r="D4" s="1"/>
      <c r="E4" s="4">
        <v>2</v>
      </c>
      <c r="F4" s="5">
        <f>F3+G$3</f>
        <v>0.3</v>
      </c>
      <c r="G4" s="39"/>
      <c r="H4" s="1"/>
      <c r="I4" s="4">
        <v>2</v>
      </c>
      <c r="J4" s="4">
        <f>J3+K$3</f>
        <v>2.9</v>
      </c>
      <c r="K4" s="42"/>
    </row>
    <row r="5" spans="1:11" x14ac:dyDescent="0.3">
      <c r="A5" s="4">
        <v>3</v>
      </c>
      <c r="B5" s="4">
        <f t="shared" ref="B5:B8" si="0">B4+C$3</f>
        <v>30</v>
      </c>
      <c r="C5" s="42"/>
      <c r="D5" s="1"/>
      <c r="E5" s="4">
        <v>3</v>
      </c>
      <c r="F5" s="5">
        <f t="shared" ref="F5:F14" si="1">F4+G$3</f>
        <v>0.39</v>
      </c>
      <c r="G5" s="39"/>
      <c r="H5" s="1"/>
      <c r="I5" s="4">
        <v>3</v>
      </c>
      <c r="J5" s="4">
        <f t="shared" ref="J5:J7" si="2">J4+K$3</f>
        <v>4.4000000000000004</v>
      </c>
      <c r="K5" s="42"/>
    </row>
    <row r="6" spans="1:11" x14ac:dyDescent="0.3">
      <c r="A6" s="4">
        <v>4</v>
      </c>
      <c r="B6" s="4">
        <f t="shared" si="0"/>
        <v>43</v>
      </c>
      <c r="C6" s="42"/>
      <c r="D6" s="1"/>
      <c r="E6" s="4">
        <v>4</v>
      </c>
      <c r="F6" s="5">
        <f t="shared" si="1"/>
        <v>0.48</v>
      </c>
      <c r="G6" s="39"/>
      <c r="H6" s="1"/>
      <c r="I6" s="4">
        <v>4</v>
      </c>
      <c r="J6" s="4">
        <f t="shared" si="2"/>
        <v>5.9</v>
      </c>
      <c r="K6" s="42"/>
    </row>
    <row r="7" spans="1:11" x14ac:dyDescent="0.3">
      <c r="A7" s="4">
        <v>5</v>
      </c>
      <c r="B7" s="4">
        <f t="shared" si="0"/>
        <v>56</v>
      </c>
      <c r="C7" s="42"/>
      <c r="D7" s="1"/>
      <c r="E7" s="4">
        <v>5</v>
      </c>
      <c r="F7" s="5">
        <f t="shared" si="1"/>
        <v>0.56999999999999995</v>
      </c>
      <c r="G7" s="39"/>
      <c r="H7" s="1"/>
      <c r="I7" s="4">
        <v>5</v>
      </c>
      <c r="J7" s="4">
        <f t="shared" si="2"/>
        <v>7.4</v>
      </c>
      <c r="K7" s="43"/>
    </row>
    <row r="8" spans="1:11" x14ac:dyDescent="0.3">
      <c r="A8" s="4">
        <v>6</v>
      </c>
      <c r="B8" s="4">
        <f t="shared" si="0"/>
        <v>69</v>
      </c>
      <c r="C8" s="43"/>
      <c r="D8" s="1"/>
      <c r="E8" s="4">
        <v>6</v>
      </c>
      <c r="F8" s="5">
        <f t="shared" si="1"/>
        <v>0.65999999999999992</v>
      </c>
      <c r="G8" s="39"/>
      <c r="H8" s="1"/>
      <c r="I8" s="1"/>
      <c r="J8" s="1"/>
      <c r="K8" s="1"/>
    </row>
    <row r="9" spans="1:11" x14ac:dyDescent="0.3">
      <c r="A9" s="1"/>
      <c r="B9" s="1"/>
      <c r="C9" s="1"/>
      <c r="D9" s="1"/>
      <c r="E9" s="4">
        <v>7</v>
      </c>
      <c r="F9" s="5">
        <f t="shared" si="1"/>
        <v>0.74999999999999989</v>
      </c>
      <c r="G9" s="39"/>
      <c r="H9" s="1"/>
      <c r="I9" s="1"/>
      <c r="J9" s="1"/>
      <c r="K9" s="1"/>
    </row>
    <row r="10" spans="1:11" x14ac:dyDescent="0.3">
      <c r="A10" s="1"/>
      <c r="B10" s="1"/>
      <c r="C10" s="1"/>
      <c r="D10" s="1"/>
      <c r="E10" s="4">
        <v>8</v>
      </c>
      <c r="F10" s="5">
        <f t="shared" si="1"/>
        <v>0.83999999999999986</v>
      </c>
      <c r="G10" s="39"/>
      <c r="H10" s="1"/>
      <c r="I10" s="1"/>
      <c r="J10" s="1"/>
      <c r="K10" s="1"/>
    </row>
    <row r="11" spans="1:11" x14ac:dyDescent="0.3">
      <c r="A11" s="1"/>
      <c r="B11" s="1"/>
      <c r="C11" s="1"/>
      <c r="D11" s="1"/>
      <c r="E11" s="4">
        <v>9</v>
      </c>
      <c r="F11" s="5">
        <f t="shared" si="1"/>
        <v>0.92999999999999983</v>
      </c>
      <c r="G11" s="39"/>
      <c r="H11" s="1"/>
      <c r="I11" s="1"/>
      <c r="J11" s="1"/>
      <c r="K11" s="1"/>
    </row>
    <row r="12" spans="1:11" x14ac:dyDescent="0.3">
      <c r="A12" s="1"/>
      <c r="B12" s="1"/>
      <c r="C12" s="1"/>
      <c r="D12" s="1"/>
      <c r="E12" s="4">
        <v>10</v>
      </c>
      <c r="F12" s="5">
        <f t="shared" si="1"/>
        <v>1.0199999999999998</v>
      </c>
      <c r="G12" s="39"/>
      <c r="H12" s="1"/>
      <c r="I12" s="1"/>
      <c r="J12" s="1"/>
      <c r="K12" s="1"/>
    </row>
    <row r="13" spans="1:11" x14ac:dyDescent="0.3">
      <c r="A13" s="1"/>
      <c r="B13" s="1"/>
      <c r="C13" s="1"/>
      <c r="D13" s="1"/>
      <c r="E13" s="4">
        <v>11</v>
      </c>
      <c r="F13" s="5">
        <f t="shared" si="1"/>
        <v>1.1099999999999999</v>
      </c>
      <c r="G13" s="39"/>
      <c r="H13" s="1"/>
      <c r="I13" s="1"/>
      <c r="J13" s="1"/>
      <c r="K13" s="1"/>
    </row>
    <row r="14" spans="1:11" x14ac:dyDescent="0.3">
      <c r="A14" s="1"/>
      <c r="B14" s="1"/>
      <c r="C14" s="1"/>
      <c r="D14" s="1"/>
      <c r="E14" s="4">
        <v>12</v>
      </c>
      <c r="F14" s="5">
        <f t="shared" si="1"/>
        <v>1.2</v>
      </c>
      <c r="G14" s="40"/>
      <c r="H14" s="1"/>
      <c r="I14" s="1"/>
      <c r="J14" s="1"/>
      <c r="K14" s="1"/>
    </row>
  </sheetData>
  <mergeCells count="4">
    <mergeCell ref="A1:K1"/>
    <mergeCell ref="G3:G14"/>
    <mergeCell ref="C3:C8"/>
    <mergeCell ref="K3:K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A95D-8959-41C4-9CE3-AADF336E6139}">
  <dimension ref="A1:K10"/>
  <sheetViews>
    <sheetView workbookViewId="0">
      <selection activeCell="C3" sqref="C3:C10"/>
    </sheetView>
  </sheetViews>
  <sheetFormatPr defaultRowHeight="14.4" x14ac:dyDescent="0.3"/>
  <cols>
    <col min="1" max="1" width="14.44140625" customWidth="1"/>
    <col min="5" max="5" width="13.88671875" customWidth="1"/>
    <col min="9" max="9" width="14.44140625" customWidth="1"/>
  </cols>
  <sheetData>
    <row r="1" spans="1:11" ht="15" thickBot="1" x14ac:dyDescent="0.35">
      <c r="A1" s="35" t="s">
        <v>4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1" x14ac:dyDescent="0.3">
      <c r="A2" s="6" t="s">
        <v>3</v>
      </c>
      <c r="B2" s="6" t="s">
        <v>5</v>
      </c>
      <c r="C2" s="6" t="s">
        <v>6</v>
      </c>
      <c r="D2" s="1"/>
      <c r="E2" s="6" t="s">
        <v>3</v>
      </c>
      <c r="F2" s="6" t="s">
        <v>5</v>
      </c>
      <c r="G2" s="6" t="s">
        <v>6</v>
      </c>
      <c r="H2" s="1"/>
      <c r="I2" s="6" t="s">
        <v>3</v>
      </c>
      <c r="J2" s="6" t="s">
        <v>5</v>
      </c>
      <c r="K2" s="6" t="s">
        <v>6</v>
      </c>
    </row>
    <row r="3" spans="1:11" x14ac:dyDescent="0.3">
      <c r="A3" s="4">
        <v>1</v>
      </c>
      <c r="B3" s="4">
        <v>1</v>
      </c>
      <c r="C3" s="41">
        <v>1.7</v>
      </c>
      <c r="D3" s="1"/>
      <c r="E3" s="4">
        <v>1</v>
      </c>
      <c r="F3" s="8">
        <v>6.1999999999999999E-8</v>
      </c>
      <c r="G3" s="44">
        <v>0.5</v>
      </c>
      <c r="H3" s="1"/>
      <c r="I3" s="4">
        <v>1</v>
      </c>
      <c r="J3" s="7">
        <v>5.5</v>
      </c>
      <c r="K3" s="44">
        <v>0.9</v>
      </c>
    </row>
    <row r="4" spans="1:11" x14ac:dyDescent="0.3">
      <c r="A4" s="4">
        <v>2</v>
      </c>
      <c r="B4" s="4">
        <f>B3*C$3</f>
        <v>1.7</v>
      </c>
      <c r="C4" s="42"/>
      <c r="D4" s="1"/>
      <c r="E4" s="4">
        <v>2</v>
      </c>
      <c r="F4" s="8">
        <f>F3*G$3</f>
        <v>3.1E-8</v>
      </c>
      <c r="G4" s="44"/>
      <c r="H4" s="1"/>
      <c r="I4" s="4">
        <v>2</v>
      </c>
      <c r="J4" s="7">
        <f>J3*K$3</f>
        <v>4.95</v>
      </c>
      <c r="K4" s="44"/>
    </row>
    <row r="5" spans="1:11" x14ac:dyDescent="0.3">
      <c r="A5" s="4">
        <v>3</v>
      </c>
      <c r="B5" s="4">
        <f t="shared" ref="B5:B10" si="0">B4*C$3</f>
        <v>2.8899999999999997</v>
      </c>
      <c r="C5" s="42"/>
      <c r="D5" s="1"/>
      <c r="E5" s="4">
        <v>3</v>
      </c>
      <c r="F5" s="8">
        <f t="shared" ref="F5:F10" si="1">F4*G$3</f>
        <v>1.55E-8</v>
      </c>
      <c r="G5" s="44"/>
      <c r="H5" s="1"/>
      <c r="I5" s="4">
        <v>3</v>
      </c>
      <c r="J5" s="7">
        <f t="shared" ref="J5:J8" si="2">J4*K$3</f>
        <v>4.4550000000000001</v>
      </c>
      <c r="K5" s="44"/>
    </row>
    <row r="6" spans="1:11" x14ac:dyDescent="0.3">
      <c r="A6" s="4">
        <v>4</v>
      </c>
      <c r="B6" s="4">
        <f t="shared" si="0"/>
        <v>4.9129999999999994</v>
      </c>
      <c r="C6" s="42"/>
      <c r="D6" s="1"/>
      <c r="E6" s="4">
        <v>4</v>
      </c>
      <c r="F6" s="8">
        <f t="shared" si="1"/>
        <v>7.7499999999999999E-9</v>
      </c>
      <c r="G6" s="44"/>
      <c r="H6" s="1"/>
      <c r="I6" s="4">
        <v>4</v>
      </c>
      <c r="J6" s="7">
        <f t="shared" si="2"/>
        <v>4.0095000000000001</v>
      </c>
      <c r="K6" s="44"/>
    </row>
    <row r="7" spans="1:11" x14ac:dyDescent="0.3">
      <c r="A7" s="4">
        <v>5</v>
      </c>
      <c r="B7" s="4">
        <f t="shared" si="0"/>
        <v>8.3520999999999983</v>
      </c>
      <c r="C7" s="42"/>
      <c r="D7" s="1"/>
      <c r="E7" s="4">
        <v>5</v>
      </c>
      <c r="F7" s="8">
        <f t="shared" si="1"/>
        <v>3.875E-9</v>
      </c>
      <c r="G7" s="44"/>
      <c r="H7" s="1"/>
      <c r="I7" s="4">
        <v>5</v>
      </c>
      <c r="J7" s="7">
        <f t="shared" si="2"/>
        <v>3.6085500000000001</v>
      </c>
      <c r="K7" s="44"/>
    </row>
    <row r="8" spans="1:11" x14ac:dyDescent="0.3">
      <c r="A8" s="4">
        <v>6</v>
      </c>
      <c r="B8" s="4">
        <f t="shared" si="0"/>
        <v>14.198569999999997</v>
      </c>
      <c r="C8" s="42"/>
      <c r="D8" s="1"/>
      <c r="E8" s="4">
        <v>6</v>
      </c>
      <c r="F8" s="8">
        <f t="shared" si="1"/>
        <v>1.9375E-9</v>
      </c>
      <c r="G8" s="44"/>
      <c r="H8" s="1"/>
      <c r="I8" s="4">
        <v>6</v>
      </c>
      <c r="J8" s="7">
        <f t="shared" si="2"/>
        <v>3.2476950000000002</v>
      </c>
      <c r="K8" s="44"/>
    </row>
    <row r="9" spans="1:11" x14ac:dyDescent="0.3">
      <c r="A9" s="4">
        <v>7</v>
      </c>
      <c r="B9" s="4">
        <f t="shared" si="0"/>
        <v>24.137568999999992</v>
      </c>
      <c r="C9" s="42"/>
      <c r="D9" s="1"/>
      <c r="E9" s="4">
        <v>7</v>
      </c>
      <c r="F9" s="8">
        <f t="shared" si="1"/>
        <v>9.6874999999999999E-10</v>
      </c>
      <c r="G9" s="44"/>
      <c r="H9" s="1"/>
      <c r="I9" s="3"/>
      <c r="J9" s="3"/>
      <c r="K9" s="3"/>
    </row>
    <row r="10" spans="1:11" x14ac:dyDescent="0.3">
      <c r="A10" s="4">
        <v>8</v>
      </c>
      <c r="B10" s="4">
        <f t="shared" si="0"/>
        <v>41.033867299999983</v>
      </c>
      <c r="C10" s="43"/>
      <c r="D10" s="1"/>
      <c r="E10" s="4">
        <v>8</v>
      </c>
      <c r="F10" s="8">
        <f t="shared" si="1"/>
        <v>4.8437499999999999E-10</v>
      </c>
      <c r="G10" s="44"/>
      <c r="H10" s="1"/>
      <c r="I10" s="3"/>
      <c r="J10" s="3"/>
      <c r="K10" s="3"/>
    </row>
  </sheetData>
  <mergeCells count="4">
    <mergeCell ref="C3:C10"/>
    <mergeCell ref="G3:G10"/>
    <mergeCell ref="K3:K8"/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323F7-3F85-4B5F-BDFB-BA0A45A132AE}">
  <dimension ref="A1:O12"/>
  <sheetViews>
    <sheetView zoomScaleNormal="100" workbookViewId="0">
      <selection activeCell="D2" sqref="D2"/>
    </sheetView>
  </sheetViews>
  <sheetFormatPr defaultRowHeight="14.4" x14ac:dyDescent="0.3"/>
  <cols>
    <col min="3" max="3" width="12" bestFit="1" customWidth="1"/>
  </cols>
  <sheetData>
    <row r="1" spans="1:15" ht="15" thickBot="1" x14ac:dyDescent="0.35">
      <c r="A1" s="35" t="s">
        <v>11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7"/>
    </row>
    <row r="2" spans="1:15" x14ac:dyDescent="0.3">
      <c r="A2" s="12" t="s">
        <v>7</v>
      </c>
      <c r="B2" s="12" t="s">
        <v>8</v>
      </c>
      <c r="C2" s="12" t="s">
        <v>9</v>
      </c>
      <c r="E2" s="11" t="s">
        <v>10</v>
      </c>
      <c r="F2" s="12">
        <v>1</v>
      </c>
      <c r="G2" s="12">
        <v>2</v>
      </c>
      <c r="H2" s="12">
        <v>3</v>
      </c>
      <c r="I2" s="12">
        <v>4</v>
      </c>
      <c r="J2" s="12">
        <v>5</v>
      </c>
      <c r="K2" s="12">
        <v>6</v>
      </c>
      <c r="L2" s="12">
        <v>7</v>
      </c>
      <c r="M2" s="12">
        <v>8</v>
      </c>
      <c r="N2" s="12">
        <v>9</v>
      </c>
      <c r="O2" s="12">
        <v>10</v>
      </c>
    </row>
    <row r="3" spans="1:15" x14ac:dyDescent="0.3">
      <c r="A3" s="10">
        <v>1</v>
      </c>
      <c r="B3" s="10">
        <v>1</v>
      </c>
      <c r="C3" s="10">
        <f>(TAN(SIN(ABS(2*B3 + A3)^(1/3)))^4)/ (4*FACT(A3)+B3)</f>
        <v>1.0945378535540655</v>
      </c>
      <c r="E3" s="10">
        <v>1</v>
      </c>
      <c r="F3" s="10">
        <f>LOG10(ABS($E3*F$2)+4*(ABS($E3-2*F$2))^(1/3))/(EXP(ABS(F$2-3)^3))</f>
        <v>2.3447831447959098E-4</v>
      </c>
      <c r="G3" s="10">
        <f t="shared" ref="G3:O12" si="0">LOG10(ABS($E3*G$2)+4*(ABS($E3-2*G$2))^(1/3))/(EXP(ABS(G$2-3)^3))</f>
        <v>0.32754698797068882</v>
      </c>
      <c r="H3" s="10">
        <f t="shared" si="0"/>
        <v>0.99299085197741765</v>
      </c>
      <c r="I3" s="10">
        <f t="shared" si="0"/>
        <v>0.3923030367271545</v>
      </c>
      <c r="J3" s="10">
        <f t="shared" si="0"/>
        <v>3.7723280961481049E-4</v>
      </c>
      <c r="K3" s="10">
        <f t="shared" si="0"/>
        <v>2.2048138726252271E-12</v>
      </c>
      <c r="L3" s="10">
        <f t="shared" si="0"/>
        <v>1.9486064995978938E-28</v>
      </c>
      <c r="M3" s="10">
        <f t="shared" si="0"/>
        <v>6.468355184563382E-55</v>
      </c>
      <c r="N3" s="10">
        <f t="shared" si="0"/>
        <v>2.0015674285227602E-94</v>
      </c>
      <c r="O3" s="10">
        <f>LOG10(ABS($E3*O$2)+4*(ABS($E3-2*O$2))^(1/3))/(EXP(ABS(O$2-3)^3))</f>
        <v>1.4323722842895183E-149</v>
      </c>
    </row>
    <row r="4" spans="1:15" x14ac:dyDescent="0.3">
      <c r="A4" s="10">
        <v>2</v>
      </c>
      <c r="B4" s="10">
        <v>2</v>
      </c>
      <c r="C4" s="10">
        <f t="shared" ref="C4:C11" si="1">(TAN(SIN(ABS(2*B4 + A4)^(1/3)))^4)/ (4*FACT(A4)+B4)</f>
        <v>0.45266036219249417</v>
      </c>
      <c r="E4" s="10">
        <v>2</v>
      </c>
      <c r="F4" s="10">
        <f t="shared" ref="F4:F12" si="2">LOG10(ABS($E4*F$2)+4*(ABS($E4-2*F$2))^(1/3))/(EXP(ABS(F$2-3)^3))</f>
        <v>1.0098431342292087E-4</v>
      </c>
      <c r="G4" s="10">
        <f t="shared" si="0"/>
        <v>0.35174912648780615</v>
      </c>
      <c r="H4" s="10">
        <f t="shared" si="0"/>
        <v>1.0916530391267574</v>
      </c>
      <c r="I4" s="10">
        <f t="shared" si="0"/>
        <v>0.43549416384999079</v>
      </c>
      <c r="J4" s="10">
        <f t="shared" si="0"/>
        <v>4.2109701329572422E-4</v>
      </c>
      <c r="K4" s="10">
        <f t="shared" si="0"/>
        <v>2.4701538925290895E-12</v>
      </c>
      <c r="L4" s="10">
        <f t="shared" si="0"/>
        <v>2.1887138017784852E-28</v>
      </c>
      <c r="M4" s="10">
        <f t="shared" si="0"/>
        <v>7.2791129302921309E-55</v>
      </c>
      <c r="N4" s="10">
        <f t="shared" si="0"/>
        <v>2.2556755257280447E-94</v>
      </c>
      <c r="O4" s="10">
        <f t="shared" si="0"/>
        <v>1.6160074255989216E-149</v>
      </c>
    </row>
    <row r="5" spans="1:15" x14ac:dyDescent="0.3">
      <c r="A5" s="10">
        <v>3</v>
      </c>
      <c r="B5" s="10">
        <v>3</v>
      </c>
      <c r="C5" s="10">
        <f>(TAN(SIN(ABS(2*B5 + A5)^(1/3)))^4)/ (4*FACT(A5)+B5)</f>
        <v>7.4970496564020744E-2</v>
      </c>
      <c r="E5" s="10">
        <v>3</v>
      </c>
      <c r="F5" s="10">
        <f t="shared" si="2"/>
        <v>2.8349880933844471E-4</v>
      </c>
      <c r="G5" s="10">
        <f t="shared" si="0"/>
        <v>0.36787944117144233</v>
      </c>
      <c r="H5" s="10">
        <f t="shared" si="0"/>
        <v>1.1693510399505718</v>
      </c>
      <c r="I5" s="10">
        <f t="shared" si="0"/>
        <v>0.46907523245730925</v>
      </c>
      <c r="J5" s="10">
        <f t="shared" si="0"/>
        <v>4.5458583490001975E-4</v>
      </c>
      <c r="K5" s="10">
        <f t="shared" si="0"/>
        <v>2.6694786469101028E-12</v>
      </c>
      <c r="L5" s="10">
        <f t="shared" si="0"/>
        <v>2.366602480278325E-28</v>
      </c>
      <c r="M5" s="10">
        <f t="shared" si="0"/>
        <v>7.87267380373844E-55</v>
      </c>
      <c r="N5" s="10">
        <f t="shared" si="0"/>
        <v>2.4397958193103495E-94</v>
      </c>
      <c r="O5" s="10">
        <f t="shared" si="0"/>
        <v>1.7478610500078733E-149</v>
      </c>
    </row>
    <row r="6" spans="1:15" x14ac:dyDescent="0.3">
      <c r="A6" s="10">
        <v>4</v>
      </c>
      <c r="B6" s="10">
        <v>4</v>
      </c>
      <c r="C6" s="10">
        <f t="shared" si="1"/>
        <v>7.697294687461771E-3</v>
      </c>
      <c r="E6" s="10">
        <v>4</v>
      </c>
      <c r="F6" s="10">
        <f t="shared" si="2"/>
        <v>3.2075368484378477E-4</v>
      </c>
      <c r="G6" s="10">
        <f t="shared" si="0"/>
        <v>0.33222823974212135</v>
      </c>
      <c r="H6" s="10">
        <f t="shared" si="0"/>
        <v>1.2314615416248762</v>
      </c>
      <c r="I6" s="10">
        <f t="shared" si="0"/>
        <v>0.49636863346208931</v>
      </c>
      <c r="J6" s="10">
        <f t="shared" si="0"/>
        <v>4.8161060108032358E-4</v>
      </c>
      <c r="K6" s="10">
        <f t="shared" si="0"/>
        <v>2.8289727574654397E-12</v>
      </c>
      <c r="L6" s="10">
        <f t="shared" si="0"/>
        <v>2.5078654924239119E-28</v>
      </c>
      <c r="M6" s="10">
        <f t="shared" si="0"/>
        <v>8.3409342195462742E-55</v>
      </c>
      <c r="N6" s="10">
        <f t="shared" si="0"/>
        <v>2.5842241668556279E-94</v>
      </c>
      <c r="O6" s="10">
        <f t="shared" si="0"/>
        <v>1.8507785833098516E-149</v>
      </c>
    </row>
    <row r="7" spans="1:15" x14ac:dyDescent="0.3">
      <c r="A7" s="10">
        <v>5</v>
      </c>
      <c r="B7" s="10">
        <v>5</v>
      </c>
      <c r="C7" s="10">
        <f t="shared" si="1"/>
        <v>5.596001090301864E-4</v>
      </c>
      <c r="E7" s="10">
        <v>5</v>
      </c>
      <c r="F7" s="10">
        <f t="shared" si="2"/>
        <v>3.4625624115915398E-4</v>
      </c>
      <c r="G7" s="10">
        <f t="shared" si="0"/>
        <v>0.42163694127623313</v>
      </c>
      <c r="H7" s="10">
        <f t="shared" si="0"/>
        <v>1.2787536009528289</v>
      </c>
      <c r="I7" s="10">
        <f t="shared" si="0"/>
        <v>0.51911377318117757</v>
      </c>
      <c r="J7" s="10">
        <f t="shared" si="0"/>
        <v>5.0419085181917808E-4</v>
      </c>
      <c r="K7" s="10">
        <f t="shared" si="0"/>
        <v>2.9617330811039514E-12</v>
      </c>
      <c r="L7" s="10">
        <f t="shared" si="0"/>
        <v>2.6249441482808616E-28</v>
      </c>
      <c r="M7" s="10">
        <f t="shared" si="0"/>
        <v>8.7274929454062176E-55</v>
      </c>
      <c r="N7" s="10">
        <f t="shared" si="0"/>
        <v>2.7030366816971526E-94</v>
      </c>
      <c r="O7" s="10">
        <f t="shared" si="0"/>
        <v>1.9351834515117982E-149</v>
      </c>
    </row>
    <row r="8" spans="1:15" x14ac:dyDescent="0.3">
      <c r="A8" s="10">
        <v>6</v>
      </c>
      <c r="B8" s="10">
        <v>6</v>
      </c>
      <c r="C8" s="10">
        <f t="shared" si="1"/>
        <v>3.0170958750553064E-5</v>
      </c>
      <c r="E8" s="10">
        <v>6</v>
      </c>
      <c r="F8" s="10">
        <f t="shared" si="2"/>
        <v>3.6620879726322563E-4</v>
      </c>
      <c r="G8" s="10">
        <f t="shared" si="0"/>
        <v>0.45302938375708235</v>
      </c>
      <c r="H8" s="10">
        <f t="shared" si="0"/>
        <v>1.255272505103306</v>
      </c>
      <c r="I8" s="10">
        <f t="shared" si="0"/>
        <v>0.53820463863472778</v>
      </c>
      <c r="J8" s="10">
        <f t="shared" si="0"/>
        <v>5.2348932564473647E-4</v>
      </c>
      <c r="K8" s="10">
        <f t="shared" si="0"/>
        <v>3.0752317888885618E-12</v>
      </c>
      <c r="L8" s="10">
        <f t="shared" si="0"/>
        <v>2.7248265956695733E-28</v>
      </c>
      <c r="M8" s="10">
        <f t="shared" si="0"/>
        <v>9.0564900688023731E-55</v>
      </c>
      <c r="N8" s="10">
        <f t="shared" si="0"/>
        <v>2.8039307393857981E-94</v>
      </c>
      <c r="O8" s="10">
        <f t="shared" si="0"/>
        <v>2.0067145308738743E-149</v>
      </c>
    </row>
    <row r="9" spans="1:15" x14ac:dyDescent="0.3">
      <c r="A9" s="10">
        <v>7</v>
      </c>
      <c r="B9" s="10">
        <v>7</v>
      </c>
      <c r="C9" s="10">
        <f>(TAN(SIN(ABS(2*B9 + A9)^(1/3)))^4)/ (4*FACT(A9)+B9)</f>
        <v>1.1681887384593274E-6</v>
      </c>
      <c r="E9" s="10">
        <v>7</v>
      </c>
      <c r="F9" s="10">
        <f t="shared" si="2"/>
        <v>3.8280749877402722E-4</v>
      </c>
      <c r="G9" s="10">
        <f t="shared" si="0"/>
        <v>0.47676611383059292</v>
      </c>
      <c r="H9" s="10">
        <f t="shared" si="0"/>
        <v>1.3979400086720377</v>
      </c>
      <c r="I9" s="10">
        <f t="shared" si="0"/>
        <v>0.55371373290353554</v>
      </c>
      <c r="J9" s="10">
        <f t="shared" si="0"/>
        <v>5.40205547245938E-4</v>
      </c>
      <c r="K9" s="10">
        <f t="shared" si="0"/>
        <v>3.1741009007286666E-12</v>
      </c>
      <c r="L9" s="10">
        <f t="shared" si="0"/>
        <v>2.8118223213884389E-28</v>
      </c>
      <c r="M9" s="10">
        <f t="shared" si="0"/>
        <v>9.3426879667100083E-55</v>
      </c>
      <c r="N9" s="10">
        <f t="shared" si="0"/>
        <v>2.8915761890797329E-94</v>
      </c>
      <c r="O9" s="10">
        <f t="shared" si="0"/>
        <v>2.0687687744882659E-149</v>
      </c>
    </row>
    <row r="10" spans="1:15" x14ac:dyDescent="0.3">
      <c r="A10" s="10">
        <v>8</v>
      </c>
      <c r="B10" s="10">
        <v>8</v>
      </c>
      <c r="C10" s="10">
        <f t="shared" si="1"/>
        <v>2.8287627865294913E-8</v>
      </c>
      <c r="E10" s="10">
        <v>8</v>
      </c>
      <c r="F10" s="10">
        <f t="shared" si="2"/>
        <v>3.9711927411905008E-4</v>
      </c>
      <c r="G10" s="10">
        <f t="shared" si="0"/>
        <v>0.49636863346208931</v>
      </c>
      <c r="H10" s="10">
        <f t="shared" si="0"/>
        <v>1.4629918891931475</v>
      </c>
      <c r="I10" s="10">
        <f t="shared" si="0"/>
        <v>0.55371373290353554</v>
      </c>
      <c r="J10" s="10">
        <f t="shared" si="0"/>
        <v>5.5471943715454375E-4</v>
      </c>
      <c r="K10" s="10">
        <f t="shared" si="0"/>
        <v>3.2613516093811892E-12</v>
      </c>
      <c r="L10" s="10">
        <f t="shared" si="0"/>
        <v>2.8887639954806512E-28</v>
      </c>
      <c r="M10" s="10">
        <f t="shared" si="0"/>
        <v>9.5957609316027577E-55</v>
      </c>
      <c r="N10" s="10">
        <f t="shared" si="0"/>
        <v>2.9690185565604314E-94</v>
      </c>
      <c r="O10" s="10">
        <f t="shared" si="0"/>
        <v>2.1235510798622286E-149</v>
      </c>
    </row>
    <row r="11" spans="1:15" x14ac:dyDescent="0.3">
      <c r="A11" s="10">
        <v>9</v>
      </c>
      <c r="B11" s="10">
        <v>9</v>
      </c>
      <c r="C11" s="10">
        <f t="shared" si="1"/>
        <v>2.8061728908192266E-10</v>
      </c>
      <c r="E11" s="10">
        <v>9</v>
      </c>
      <c r="F11" s="10">
        <f t="shared" si="2"/>
        <v>4.097539208138091E-4</v>
      </c>
      <c r="G11" s="10">
        <f t="shared" si="0"/>
        <v>0.51324696899815048</v>
      </c>
      <c r="H11" s="10">
        <f t="shared" si="0"/>
        <v>1.5154631655940412</v>
      </c>
      <c r="I11" s="10">
        <f t="shared" si="0"/>
        <v>0.58936493433285653</v>
      </c>
      <c r="J11" s="10">
        <f t="shared" si="0"/>
        <v>5.6699761867688942E-4</v>
      </c>
      <c r="K11" s="10">
        <f t="shared" si="0"/>
        <v>3.3389377910165502E-12</v>
      </c>
      <c r="L11" s="10">
        <f t="shared" si="0"/>
        <v>2.9575934889472621E-28</v>
      </c>
      <c r="M11" s="10">
        <f t="shared" si="0"/>
        <v>9.8223740266690825E-55</v>
      </c>
      <c r="N11" s="10">
        <f t="shared" si="0"/>
        <v>3.0383522685049705E-94</v>
      </c>
      <c r="O11" s="10">
        <f t="shared" si="0"/>
        <v>2.1725732928960014E-149</v>
      </c>
    </row>
    <row r="12" spans="1:15" x14ac:dyDescent="0.3">
      <c r="A12" s="10">
        <v>10</v>
      </c>
      <c r="B12" s="10">
        <v>10</v>
      </c>
      <c r="C12" s="10">
        <f>(TAN(SIN(ABS(2*B12 + A12)^(1/3)))^4)/ (4*FACT(A12)+B12)</f>
        <v>9.6103342239687125E-14</v>
      </c>
      <c r="E12" s="10">
        <v>10</v>
      </c>
      <c r="F12" s="10">
        <f t="shared" si="2"/>
        <v>4.2109701329572422E-4</v>
      </c>
      <c r="G12" s="10">
        <f t="shared" si="0"/>
        <v>0.52815015459534365</v>
      </c>
      <c r="H12" s="10">
        <f t="shared" si="0"/>
        <v>1.5604996864117655</v>
      </c>
      <c r="I12" s="10">
        <f t="shared" si="0"/>
        <v>0.60832372840844418</v>
      </c>
      <c r="J12" s="10">
        <f t="shared" si="0"/>
        <v>5.6994094238210281E-4</v>
      </c>
      <c r="K12" s="10">
        <f t="shared" si="0"/>
        <v>3.4079210971956797E-12</v>
      </c>
      <c r="L12" s="10">
        <f t="shared" si="0"/>
        <v>3.0196660346645796E-28</v>
      </c>
      <c r="M12" s="10">
        <f t="shared" si="0"/>
        <v>1.0027285838183641E-54</v>
      </c>
      <c r="N12" s="10">
        <f t="shared" si="0"/>
        <v>3.1010764988110599E-94</v>
      </c>
      <c r="O12" s="10">
        <f t="shared" si="0"/>
        <v>2.2169163741268894E-149</v>
      </c>
    </row>
  </sheetData>
  <mergeCells count="1">
    <mergeCell ref="A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B41B5-017B-4A71-B8FC-4C9919155EC7}">
  <dimension ref="A1:R24"/>
  <sheetViews>
    <sheetView workbookViewId="0">
      <selection activeCell="M11" sqref="M11"/>
    </sheetView>
  </sheetViews>
  <sheetFormatPr defaultRowHeight="14.4" x14ac:dyDescent="0.3"/>
  <cols>
    <col min="1" max="1" width="10.109375" bestFit="1" customWidth="1"/>
    <col min="2" max="2" width="20.77734375" customWidth="1"/>
    <col min="4" max="4" width="11.21875" customWidth="1"/>
    <col min="8" max="8" width="5.77734375" customWidth="1"/>
    <col min="9" max="9" width="10.33203125" customWidth="1"/>
  </cols>
  <sheetData>
    <row r="1" spans="1:18" ht="15" thickBot="1" x14ac:dyDescent="0.35">
      <c r="A1" s="49" t="s">
        <v>12</v>
      </c>
      <c r="B1" s="49"/>
      <c r="C1" s="49"/>
      <c r="D1" s="49"/>
      <c r="E1" s="49"/>
      <c r="F1" s="2"/>
      <c r="G1" s="2"/>
    </row>
    <row r="2" spans="1:18" x14ac:dyDescent="0.3">
      <c r="A2" s="45" t="s">
        <v>13</v>
      </c>
      <c r="B2" s="45" t="s">
        <v>14</v>
      </c>
      <c r="C2" s="45" t="s">
        <v>15</v>
      </c>
      <c r="D2" s="46"/>
      <c r="E2" s="47" t="s">
        <v>18</v>
      </c>
      <c r="G2" s="45" t="s">
        <v>29</v>
      </c>
      <c r="H2" s="45"/>
      <c r="I2" s="45"/>
      <c r="N2" s="61"/>
      <c r="O2" s="61"/>
      <c r="P2" s="61"/>
      <c r="Q2" s="61"/>
      <c r="R2" s="61"/>
    </row>
    <row r="3" spans="1:18" x14ac:dyDescent="0.3">
      <c r="A3" s="45"/>
      <c r="B3" s="45"/>
      <c r="C3" s="18" t="s">
        <v>16</v>
      </c>
      <c r="D3" s="19" t="s">
        <v>17</v>
      </c>
      <c r="E3" s="48"/>
      <c r="G3" s="18" t="s">
        <v>28</v>
      </c>
      <c r="H3" s="18" t="s">
        <v>26</v>
      </c>
      <c r="I3" s="18" t="s">
        <v>27</v>
      </c>
      <c r="N3" s="61"/>
      <c r="O3" s="61"/>
      <c r="P3" s="61"/>
      <c r="Q3" s="61"/>
      <c r="R3" s="61"/>
    </row>
    <row r="4" spans="1:18" x14ac:dyDescent="0.3">
      <c r="A4" s="13">
        <v>33878</v>
      </c>
      <c r="B4" t="s">
        <v>19</v>
      </c>
      <c r="C4">
        <v>3</v>
      </c>
      <c r="D4">
        <v>0</v>
      </c>
      <c r="E4" s="16">
        <f t="shared" ref="E4:E13" si="0">IF(C4&gt;D4,3,IF(C4&lt;D4,0,1))</f>
        <v>3</v>
      </c>
      <c r="G4" s="10">
        <v>3</v>
      </c>
      <c r="H4" s="10">
        <v>1</v>
      </c>
      <c r="I4" s="10">
        <v>0</v>
      </c>
      <c r="N4" s="61"/>
      <c r="O4" s="61"/>
      <c r="P4" s="61"/>
      <c r="Q4" s="61"/>
      <c r="R4" s="61"/>
    </row>
    <row r="5" spans="1:18" x14ac:dyDescent="0.3">
      <c r="A5" s="13">
        <v>33922</v>
      </c>
      <c r="B5" t="s">
        <v>20</v>
      </c>
      <c r="C5">
        <v>0</v>
      </c>
      <c r="D5">
        <v>4</v>
      </c>
      <c r="E5" s="16">
        <f t="shared" si="0"/>
        <v>0</v>
      </c>
      <c r="N5" s="61"/>
      <c r="O5" s="61"/>
      <c r="P5" s="61"/>
      <c r="Q5" s="61"/>
      <c r="R5" s="61"/>
    </row>
    <row r="6" spans="1:18" x14ac:dyDescent="0.3">
      <c r="A6" s="13">
        <v>34155</v>
      </c>
      <c r="B6" t="s">
        <v>21</v>
      </c>
      <c r="C6">
        <v>1</v>
      </c>
      <c r="D6">
        <v>2</v>
      </c>
      <c r="E6" s="16">
        <f t="shared" si="0"/>
        <v>0</v>
      </c>
      <c r="G6" s="51" t="s">
        <v>30</v>
      </c>
      <c r="H6" s="51"/>
      <c r="I6" s="51"/>
      <c r="N6" s="61"/>
      <c r="O6" s="61"/>
      <c r="P6" s="61"/>
      <c r="Q6" s="61"/>
      <c r="R6" s="61"/>
    </row>
    <row r="7" spans="1:18" x14ac:dyDescent="0.3">
      <c r="A7" s="13">
        <v>34183</v>
      </c>
      <c r="B7" t="s">
        <v>22</v>
      </c>
      <c r="C7">
        <v>1</v>
      </c>
      <c r="D7">
        <v>2</v>
      </c>
      <c r="E7" s="16">
        <f t="shared" si="0"/>
        <v>0</v>
      </c>
      <c r="G7" s="51"/>
      <c r="H7" s="51"/>
      <c r="I7" s="51"/>
      <c r="N7" s="61"/>
      <c r="O7" s="61"/>
      <c r="P7" s="61"/>
      <c r="Q7" s="61"/>
      <c r="R7" s="61"/>
    </row>
    <row r="8" spans="1:18" x14ac:dyDescent="0.3">
      <c r="A8" s="13">
        <v>34512</v>
      </c>
      <c r="B8" t="s">
        <v>23</v>
      </c>
      <c r="C8">
        <v>1</v>
      </c>
      <c r="D8">
        <v>0</v>
      </c>
      <c r="E8" s="16">
        <f t="shared" si="0"/>
        <v>3</v>
      </c>
      <c r="G8" s="18" t="s">
        <v>28</v>
      </c>
      <c r="H8" s="18" t="s">
        <v>26</v>
      </c>
      <c r="I8" s="18" t="s">
        <v>27</v>
      </c>
      <c r="N8" s="61"/>
      <c r="O8" s="61"/>
      <c r="P8" s="61"/>
      <c r="Q8" s="61"/>
      <c r="R8" s="61"/>
    </row>
    <row r="9" spans="1:18" x14ac:dyDescent="0.3">
      <c r="A9" s="13">
        <v>34572</v>
      </c>
      <c r="B9" t="s">
        <v>24</v>
      </c>
      <c r="C9">
        <v>6</v>
      </c>
      <c r="D9">
        <v>2</v>
      </c>
      <c r="E9" s="16">
        <f t="shared" si="0"/>
        <v>3</v>
      </c>
      <c r="G9" s="10">
        <f>COUNTIF($E$4:$E$15,"="&amp;G4)</f>
        <v>5</v>
      </c>
      <c r="H9" s="10">
        <f>COUNTIF($E$4:$E$15,"="&amp;H4)</f>
        <v>2</v>
      </c>
      <c r="I9" s="10">
        <f>COUNTIF($E$4:$E$15,"="&amp;I4)</f>
        <v>5</v>
      </c>
      <c r="N9" s="61"/>
      <c r="O9" s="61"/>
      <c r="P9" s="61"/>
      <c r="Q9" s="61"/>
      <c r="R9" s="61"/>
    </row>
    <row r="10" spans="1:18" x14ac:dyDescent="0.3">
      <c r="A10" s="20">
        <v>35535</v>
      </c>
      <c r="B10" s="9" t="s">
        <v>25</v>
      </c>
      <c r="C10" s="9">
        <v>1</v>
      </c>
      <c r="D10" s="9">
        <v>4</v>
      </c>
      <c r="E10" s="16">
        <f t="shared" si="0"/>
        <v>0</v>
      </c>
      <c r="G10" s="9"/>
      <c r="H10" s="9"/>
      <c r="I10" s="9"/>
      <c r="N10" s="61"/>
      <c r="O10" s="61"/>
      <c r="P10" s="61"/>
      <c r="Q10" s="61"/>
      <c r="R10" s="61"/>
    </row>
    <row r="11" spans="1:18" x14ac:dyDescent="0.3">
      <c r="A11" s="13">
        <v>35446</v>
      </c>
      <c r="B11" s="21" t="s">
        <v>32</v>
      </c>
      <c r="C11" s="21">
        <v>1</v>
      </c>
      <c r="D11" s="21">
        <v>5</v>
      </c>
      <c r="E11" s="16">
        <f t="shared" si="0"/>
        <v>0</v>
      </c>
      <c r="G11" s="44" t="s">
        <v>36</v>
      </c>
      <c r="H11" s="44"/>
      <c r="I11" s="44"/>
      <c r="J11" s="44"/>
      <c r="K11" s="44"/>
      <c r="L11" s="44"/>
      <c r="M11" s="23">
        <f>SUMPRODUCT(--(C4:C15+D4:D15&gt;1))</f>
        <v>10</v>
      </c>
      <c r="N11" s="61"/>
      <c r="O11" s="61"/>
      <c r="P11" s="61"/>
      <c r="Q11" s="61"/>
      <c r="R11" s="61"/>
    </row>
    <row r="12" spans="1:18" x14ac:dyDescent="0.3">
      <c r="A12" s="13">
        <v>35462</v>
      </c>
      <c r="B12" s="21" t="s">
        <v>33</v>
      </c>
      <c r="C12" s="21">
        <v>8</v>
      </c>
      <c r="D12" s="21">
        <v>1</v>
      </c>
      <c r="E12" s="16">
        <f t="shared" si="0"/>
        <v>3</v>
      </c>
      <c r="G12" s="52" t="s">
        <v>37</v>
      </c>
      <c r="H12" s="52"/>
      <c r="I12" s="52"/>
      <c r="J12" s="52"/>
      <c r="K12" s="52"/>
      <c r="L12" s="52"/>
      <c r="M12" s="50">
        <f>SUMPRODUCT(--(C4:C15-D4:D15&gt;1))</f>
        <v>3</v>
      </c>
      <c r="N12" s="61"/>
      <c r="O12" s="61"/>
      <c r="P12" s="61"/>
      <c r="Q12" s="61"/>
      <c r="R12" s="61"/>
    </row>
    <row r="13" spans="1:18" x14ac:dyDescent="0.3">
      <c r="A13" s="13">
        <v>35499</v>
      </c>
      <c r="B13" s="21" t="s">
        <v>34</v>
      </c>
      <c r="C13" s="21">
        <v>2</v>
      </c>
      <c r="D13" s="21">
        <v>2</v>
      </c>
      <c r="E13" s="16">
        <f t="shared" si="0"/>
        <v>1</v>
      </c>
      <c r="G13" s="52"/>
      <c r="H13" s="52"/>
      <c r="I13" s="52"/>
      <c r="J13" s="52"/>
      <c r="K13" s="52"/>
      <c r="L13" s="52"/>
      <c r="M13" s="50"/>
      <c r="N13" s="61"/>
      <c r="O13" s="61"/>
      <c r="P13" s="61"/>
      <c r="Q13" s="61"/>
      <c r="R13" s="61"/>
    </row>
    <row r="14" spans="1:18" x14ac:dyDescent="0.3">
      <c r="A14" s="13">
        <v>35596</v>
      </c>
      <c r="B14" s="21" t="s">
        <v>31</v>
      </c>
      <c r="C14" s="21">
        <v>3</v>
      </c>
      <c r="D14">
        <v>2</v>
      </c>
      <c r="E14" s="16">
        <f t="shared" ref="E14:E15" si="1">IF(C14&gt;D14,3,IF(C14&lt;D14,0,1))</f>
        <v>3</v>
      </c>
      <c r="G14" s="44" t="s">
        <v>38</v>
      </c>
      <c r="H14" s="44"/>
      <c r="I14" s="44"/>
      <c r="J14" s="44"/>
      <c r="K14" s="44"/>
      <c r="L14" s="44"/>
      <c r="M14" s="60">
        <f>COUNTIFS(A4:A15,"&gt;31.05.92", A4:A15, "&lt;01.09.92") + COUNTIFS(A4:A15,"&gt;31.05.93", A4:A15, "&lt;01.09.93") + COUNTIFS(A4:A15,"&gt;31.05.94", A4:A15, "&lt;01.09.94")+ COUNTIFS(A4:A15,"&gt;31.05.97", A4:A15, "&lt;01.09.97")</f>
        <v>5</v>
      </c>
      <c r="N14" s="61"/>
      <c r="O14" s="61"/>
      <c r="P14" s="61"/>
      <c r="Q14" s="61"/>
      <c r="R14" s="61"/>
    </row>
    <row r="15" spans="1:18" x14ac:dyDescent="0.3">
      <c r="A15" s="14">
        <v>35687</v>
      </c>
      <c r="B15" s="15" t="s">
        <v>35</v>
      </c>
      <c r="C15" s="15">
        <v>0</v>
      </c>
      <c r="D15" s="15">
        <v>0</v>
      </c>
      <c r="E15" s="16">
        <f t="shared" si="1"/>
        <v>1</v>
      </c>
      <c r="N15" s="61"/>
      <c r="O15" s="61"/>
      <c r="P15" s="61"/>
      <c r="Q15" s="61"/>
      <c r="R15" s="61"/>
    </row>
    <row r="16" spans="1:18" ht="15" thickBot="1" x14ac:dyDescent="0.35">
      <c r="E16" s="17">
        <f>SUM(E4:E15)</f>
        <v>17</v>
      </c>
      <c r="N16" s="61"/>
      <c r="O16" s="61"/>
      <c r="P16" s="61"/>
      <c r="Q16" s="61"/>
      <c r="R16" s="61"/>
    </row>
    <row r="17" spans="14:18" x14ac:dyDescent="0.3">
      <c r="N17" s="61"/>
      <c r="O17" s="61"/>
      <c r="P17" s="61"/>
      <c r="Q17" s="61"/>
      <c r="R17" s="61"/>
    </row>
    <row r="18" spans="14:18" x14ac:dyDescent="0.3">
      <c r="N18" s="61"/>
      <c r="O18" s="61"/>
      <c r="P18" s="61"/>
      <c r="Q18" s="61"/>
      <c r="R18" s="61"/>
    </row>
    <row r="19" spans="14:18" x14ac:dyDescent="0.3">
      <c r="N19" s="61"/>
      <c r="O19" s="61"/>
      <c r="P19" s="61"/>
      <c r="Q19" s="61"/>
      <c r="R19" s="61"/>
    </row>
    <row r="20" spans="14:18" x14ac:dyDescent="0.3">
      <c r="N20" s="61"/>
      <c r="O20" s="61"/>
      <c r="P20" s="61"/>
      <c r="Q20" s="61"/>
      <c r="R20" s="61"/>
    </row>
    <row r="21" spans="14:18" x14ac:dyDescent="0.3">
      <c r="N21" s="61"/>
      <c r="O21" s="61"/>
      <c r="P21" s="61"/>
      <c r="Q21" s="61"/>
      <c r="R21" s="61"/>
    </row>
    <row r="22" spans="14:18" x14ac:dyDescent="0.3">
      <c r="N22" s="61"/>
      <c r="O22" s="61"/>
      <c r="P22" s="61"/>
      <c r="Q22" s="61"/>
      <c r="R22" s="61"/>
    </row>
    <row r="23" spans="14:18" x14ac:dyDescent="0.3">
      <c r="N23" s="61"/>
      <c r="O23" s="61"/>
      <c r="P23" s="61"/>
      <c r="Q23" s="61"/>
      <c r="R23" s="61"/>
    </row>
    <row r="24" spans="14:18" x14ac:dyDescent="0.3">
      <c r="N24" s="61"/>
      <c r="O24" s="61"/>
      <c r="P24" s="61"/>
      <c r="Q24" s="61"/>
      <c r="R24" s="61"/>
    </row>
  </sheetData>
  <mergeCells count="11">
    <mergeCell ref="M12:M13"/>
    <mergeCell ref="G6:I7"/>
    <mergeCell ref="G2:I2"/>
    <mergeCell ref="G11:L11"/>
    <mergeCell ref="G14:L14"/>
    <mergeCell ref="G12:L13"/>
    <mergeCell ref="A2:A3"/>
    <mergeCell ref="B2:B3"/>
    <mergeCell ref="C2:D2"/>
    <mergeCell ref="E2:E3"/>
    <mergeCell ref="A1:E1"/>
  </mergeCells>
  <conditionalFormatting sqref="E4:E9 E11:E15">
    <cfRule type="cellIs" dxfId="1" priority="2" operator="equal">
      <formula>3</formula>
    </cfRule>
  </conditionalFormatting>
  <conditionalFormatting sqref="E10">
    <cfRule type="cellIs" dxfId="0" priority="1" operator="equal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AC95-91B5-434B-BB5D-29ADD1FE5B88}">
  <dimension ref="A2:G4"/>
  <sheetViews>
    <sheetView workbookViewId="0">
      <selection activeCell="C4" sqref="C4"/>
    </sheetView>
  </sheetViews>
  <sheetFormatPr defaultRowHeight="14.4" x14ac:dyDescent="0.3"/>
  <cols>
    <col min="5" max="5" width="13.44140625" customWidth="1"/>
    <col min="6" max="6" width="13.33203125" customWidth="1"/>
    <col min="7" max="7" width="13.44140625" customWidth="1"/>
  </cols>
  <sheetData>
    <row r="2" spans="1:7" x14ac:dyDescent="0.3">
      <c r="A2" s="10" t="s">
        <v>39</v>
      </c>
      <c r="B2" s="10" t="s">
        <v>40</v>
      </c>
      <c r="C2" s="10" t="s">
        <v>42</v>
      </c>
      <c r="D2" s="22" t="s">
        <v>41</v>
      </c>
      <c r="E2" s="10" t="s">
        <v>43</v>
      </c>
      <c r="F2" s="10" t="s">
        <v>44</v>
      </c>
      <c r="G2" s="10" t="s">
        <v>45</v>
      </c>
    </row>
    <row r="3" spans="1:7" x14ac:dyDescent="0.3">
      <c r="A3" s="10">
        <v>8.5</v>
      </c>
      <c r="B3" s="10">
        <v>0</v>
      </c>
      <c r="C3" s="10">
        <v>0</v>
      </c>
      <c r="D3" s="22">
        <f>4*A3+B3-5*C3</f>
        <v>34</v>
      </c>
      <c r="E3" s="10">
        <f>2*A3+B3-C3</f>
        <v>17</v>
      </c>
      <c r="F3" s="10">
        <f>A3+6*B3-3*C3</f>
        <v>8.5</v>
      </c>
      <c r="G3" s="10">
        <f>-7*A3+12*B3+6*C3</f>
        <v>-59.5</v>
      </c>
    </row>
    <row r="4" spans="1:7" x14ac:dyDescent="0.3">
      <c r="A4" s="10">
        <v>0</v>
      </c>
      <c r="B4" s="10">
        <v>11.162162162162161</v>
      </c>
      <c r="C4" s="10">
        <v>3.486486486486486</v>
      </c>
      <c r="D4" s="22">
        <f>2*A4+7*B4-C4</f>
        <v>74.648648648648646</v>
      </c>
      <c r="E4" s="10">
        <f>-2*A4+4*B4+11*C4</f>
        <v>83</v>
      </c>
      <c r="F4" s="10">
        <f>4*A4-2*B4+9*C4</f>
        <v>9.0540540540540491</v>
      </c>
      <c r="G4" s="10">
        <f>8*A4+3*B4-C4</f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770CE-CEC5-4281-B32D-FA5B4E3C86EC}">
  <dimension ref="A1:F23"/>
  <sheetViews>
    <sheetView workbookViewId="0">
      <selection activeCell="F9" sqref="F9"/>
    </sheetView>
  </sheetViews>
  <sheetFormatPr defaultRowHeight="14.4" x14ac:dyDescent="0.3"/>
  <cols>
    <col min="1" max="1" width="36.6640625" bestFit="1" customWidth="1"/>
    <col min="2" max="2" width="21.6640625" customWidth="1"/>
    <col min="3" max="3" width="23.109375" customWidth="1"/>
    <col min="4" max="4" width="22.88671875" customWidth="1"/>
    <col min="5" max="5" width="25" customWidth="1"/>
    <col min="6" max="6" width="17.109375" customWidth="1"/>
  </cols>
  <sheetData>
    <row r="1" spans="1:6" ht="36" customHeight="1" x14ac:dyDescent="0.3">
      <c r="A1" s="53" t="s">
        <v>46</v>
      </c>
      <c r="B1" s="55" t="s">
        <v>47</v>
      </c>
      <c r="C1" s="56"/>
      <c r="D1" s="57" t="s">
        <v>57</v>
      </c>
      <c r="E1" s="58"/>
      <c r="F1" s="53" t="s">
        <v>58</v>
      </c>
    </row>
    <row r="2" spans="1:6" ht="16.8" customHeight="1" x14ac:dyDescent="0.3">
      <c r="A2" s="54"/>
      <c r="B2" s="24" t="s">
        <v>48</v>
      </c>
      <c r="C2" s="24" t="s">
        <v>49</v>
      </c>
      <c r="D2" s="24" t="s">
        <v>48</v>
      </c>
      <c r="E2" s="24" t="s">
        <v>49</v>
      </c>
      <c r="F2" s="54"/>
    </row>
    <row r="3" spans="1:6" x14ac:dyDescent="0.3">
      <c r="A3" s="25" t="s">
        <v>50</v>
      </c>
      <c r="B3" s="24">
        <v>33159</v>
      </c>
      <c r="C3" s="24">
        <v>33159</v>
      </c>
      <c r="D3" s="32">
        <f>B3/$B$11</f>
        <v>5.6667424305862933E-2</v>
      </c>
      <c r="E3" s="32">
        <f t="shared" ref="E3:E9" si="0">C3/$C$11</f>
        <v>4.763204428936909E-2</v>
      </c>
      <c r="F3" s="32">
        <f>C3/B3-1</f>
        <v>0</v>
      </c>
    </row>
    <row r="4" spans="1:6" x14ac:dyDescent="0.3">
      <c r="A4" s="25" t="s">
        <v>51</v>
      </c>
      <c r="B4" s="24">
        <v>139362</v>
      </c>
      <c r="C4" s="24">
        <v>142910</v>
      </c>
      <c r="D4" s="32">
        <f t="shared" ref="D4:D9" si="1">B4/$B$11</f>
        <v>0.23816416617249223</v>
      </c>
      <c r="E4" s="32">
        <f t="shared" si="0"/>
        <v>0.20528651193925437</v>
      </c>
      <c r="F4" s="32">
        <f t="shared" ref="F4:F9" si="2">C4/B4-1</f>
        <v>2.5458876881789827E-2</v>
      </c>
    </row>
    <row r="5" spans="1:6" x14ac:dyDescent="0.3">
      <c r="A5" s="25" t="s">
        <v>52</v>
      </c>
      <c r="B5" s="24">
        <v>127327</v>
      </c>
      <c r="C5" s="24">
        <v>134297</v>
      </c>
      <c r="D5" s="32">
        <f t="shared" si="1"/>
        <v>0.2175968254348023</v>
      </c>
      <c r="E5" s="32">
        <f t="shared" si="0"/>
        <v>0.19291416061791369</v>
      </c>
      <c r="F5" s="32">
        <f t="shared" si="2"/>
        <v>5.4740942612328869E-2</v>
      </c>
    </row>
    <row r="6" spans="1:6" x14ac:dyDescent="0.3">
      <c r="A6" s="25" t="s">
        <v>53</v>
      </c>
      <c r="B6" s="24">
        <v>262482</v>
      </c>
      <c r="C6" s="24">
        <v>360535</v>
      </c>
      <c r="D6" s="32">
        <f t="shared" si="1"/>
        <v>0.44857139439221672</v>
      </c>
      <c r="E6" s="32">
        <f t="shared" si="0"/>
        <v>0.51789918537554458</v>
      </c>
      <c r="F6" s="32">
        <f t="shared" si="2"/>
        <v>0.37356085369663439</v>
      </c>
    </row>
    <row r="7" spans="1:6" x14ac:dyDescent="0.3">
      <c r="A7" s="25" t="s">
        <v>54</v>
      </c>
      <c r="B7" s="24">
        <v>17532</v>
      </c>
      <c r="C7" s="24">
        <v>19371</v>
      </c>
      <c r="D7" s="32">
        <f t="shared" si="1"/>
        <v>2.9961497117837958E-2</v>
      </c>
      <c r="E7" s="32">
        <f t="shared" si="0"/>
        <v>2.7825939561789213E-2</v>
      </c>
      <c r="F7" s="32">
        <f t="shared" si="2"/>
        <v>0.10489390828199863</v>
      </c>
    </row>
    <row r="8" spans="1:6" x14ac:dyDescent="0.3">
      <c r="A8" s="26" t="s">
        <v>55</v>
      </c>
      <c r="B8" s="27">
        <v>4966</v>
      </c>
      <c r="C8" s="27">
        <v>5554</v>
      </c>
      <c r="D8" s="32">
        <f t="shared" si="1"/>
        <v>8.4866983052237794E-3</v>
      </c>
      <c r="E8" s="32">
        <f t="shared" si="0"/>
        <v>7.9781770856526407E-3</v>
      </c>
      <c r="F8" s="32">
        <f t="shared" si="2"/>
        <v>0.11840515505436966</v>
      </c>
    </row>
    <row r="9" spans="1:6" x14ac:dyDescent="0.3">
      <c r="A9" s="25" t="s">
        <v>56</v>
      </c>
      <c r="B9" s="24">
        <v>323</v>
      </c>
      <c r="C9" s="24">
        <v>323</v>
      </c>
      <c r="D9" s="32">
        <f t="shared" si="1"/>
        <v>5.5199427156409206E-4</v>
      </c>
      <c r="E9" s="32">
        <f t="shared" si="0"/>
        <v>4.6398113047637789E-4</v>
      </c>
      <c r="F9" s="32">
        <f t="shared" si="2"/>
        <v>0</v>
      </c>
    </row>
    <row r="10" spans="1:6" ht="15" thickBot="1" x14ac:dyDescent="0.35">
      <c r="F10" s="33"/>
    </row>
    <row r="11" spans="1:6" ht="15" thickBot="1" x14ac:dyDescent="0.35">
      <c r="A11" s="28" t="s">
        <v>59</v>
      </c>
      <c r="B11" s="29">
        <f>SUM(B3:B9)</f>
        <v>585151</v>
      </c>
      <c r="C11" s="30">
        <f>SUM(C3:C9)</f>
        <v>696149</v>
      </c>
    </row>
    <row r="14" spans="1:6" x14ac:dyDescent="0.3">
      <c r="A14" s="9"/>
      <c r="B14" s="9"/>
      <c r="C14" s="9"/>
      <c r="D14" s="9"/>
    </row>
    <row r="15" spans="1:6" x14ac:dyDescent="0.3">
      <c r="A15" s="9"/>
      <c r="B15" s="31"/>
      <c r="C15" s="33"/>
      <c r="D15" s="9"/>
    </row>
    <row r="16" spans="1:6" x14ac:dyDescent="0.3">
      <c r="A16" s="9"/>
      <c r="B16" s="31"/>
      <c r="C16" s="33"/>
      <c r="D16" s="9"/>
    </row>
    <row r="17" spans="1:4" x14ac:dyDescent="0.3">
      <c r="A17" s="9"/>
      <c r="B17" s="31"/>
      <c r="C17" s="33"/>
      <c r="D17" s="9"/>
    </row>
    <row r="18" spans="1:4" x14ac:dyDescent="0.3">
      <c r="A18" s="9"/>
      <c r="B18" s="31"/>
      <c r="C18" s="33"/>
      <c r="D18" s="9"/>
    </row>
    <row r="19" spans="1:4" x14ac:dyDescent="0.3">
      <c r="A19" s="9"/>
      <c r="B19" s="31"/>
      <c r="C19" s="33"/>
      <c r="D19" s="9"/>
    </row>
    <row r="20" spans="1:4" x14ac:dyDescent="0.3">
      <c r="A20" s="9"/>
      <c r="B20" s="31"/>
      <c r="C20" s="33"/>
      <c r="D20" s="9"/>
    </row>
    <row r="21" spans="1:4" x14ac:dyDescent="0.3">
      <c r="A21" s="9"/>
      <c r="B21" s="31"/>
      <c r="C21" s="33"/>
      <c r="D21" s="9"/>
    </row>
    <row r="22" spans="1:4" x14ac:dyDescent="0.3">
      <c r="A22" s="9"/>
      <c r="B22" s="9"/>
      <c r="C22" s="9"/>
      <c r="D22" s="9"/>
    </row>
    <row r="23" spans="1:4" x14ac:dyDescent="0.3">
      <c r="A23" s="9"/>
      <c r="B23" s="9"/>
      <c r="C23" s="9"/>
      <c r="D23" s="9"/>
    </row>
  </sheetData>
  <mergeCells count="4">
    <mergeCell ref="A1:A2"/>
    <mergeCell ref="F1:F2"/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5A87-1BA7-41C8-9385-0DC7FA7B30F7}">
  <dimension ref="A19:H29"/>
  <sheetViews>
    <sheetView zoomScale="85" zoomScaleNormal="85" workbookViewId="0">
      <selection activeCell="N30" sqref="N30"/>
    </sheetView>
  </sheetViews>
  <sheetFormatPr defaultRowHeight="14.4" x14ac:dyDescent="0.3"/>
  <cols>
    <col min="1" max="1" width="8.88671875" customWidth="1"/>
    <col min="5" max="5" width="8.33203125" customWidth="1"/>
    <col min="6" max="6" width="8.88671875" customWidth="1"/>
    <col min="7" max="7" width="9.109375" customWidth="1"/>
  </cols>
  <sheetData>
    <row r="19" spans="1:8" x14ac:dyDescent="0.3">
      <c r="A19" s="9"/>
      <c r="B19" s="9"/>
      <c r="C19" s="9"/>
      <c r="D19" s="9"/>
    </row>
    <row r="20" spans="1:8" x14ac:dyDescent="0.3">
      <c r="A20" s="9"/>
      <c r="B20" s="9"/>
      <c r="C20" s="9"/>
      <c r="D20" s="9"/>
    </row>
    <row r="21" spans="1:8" x14ac:dyDescent="0.3">
      <c r="A21" s="59"/>
      <c r="B21" s="59"/>
      <c r="C21" s="9"/>
      <c r="D21" s="9"/>
      <c r="F21" s="9"/>
      <c r="G21" s="59"/>
      <c r="H21" s="59"/>
    </row>
    <row r="22" spans="1:8" x14ac:dyDescent="0.3">
      <c r="A22" s="31"/>
      <c r="B22" s="34"/>
      <c r="C22" s="9"/>
      <c r="D22" s="9"/>
      <c r="F22" s="9"/>
      <c r="G22" s="31"/>
      <c r="H22" s="34"/>
    </row>
    <row r="23" spans="1:8" x14ac:dyDescent="0.3">
      <c r="A23" s="31"/>
      <c r="B23" s="34"/>
      <c r="C23" s="9"/>
      <c r="D23" s="9"/>
      <c r="F23" s="9"/>
      <c r="G23" s="31"/>
      <c r="H23" s="34"/>
    </row>
    <row r="24" spans="1:8" x14ac:dyDescent="0.3">
      <c r="A24" s="31"/>
      <c r="B24" s="34"/>
      <c r="C24" s="9"/>
      <c r="D24" s="9"/>
      <c r="F24" s="9"/>
      <c r="G24" s="31"/>
      <c r="H24" s="34"/>
    </row>
    <row r="25" spans="1:8" x14ac:dyDescent="0.3">
      <c r="A25" s="31"/>
      <c r="B25" s="34"/>
      <c r="C25" s="9"/>
      <c r="D25" s="9"/>
      <c r="F25" s="9"/>
      <c r="G25" s="31"/>
      <c r="H25" s="34"/>
    </row>
    <row r="26" spans="1:8" x14ac:dyDescent="0.3">
      <c r="A26" s="31"/>
      <c r="B26" s="34"/>
      <c r="C26" s="9"/>
      <c r="D26" s="9"/>
      <c r="F26" s="9"/>
      <c r="G26" s="31"/>
      <c r="H26" s="34"/>
    </row>
    <row r="27" spans="1:8" x14ac:dyDescent="0.3">
      <c r="A27" s="31"/>
      <c r="B27" s="34"/>
      <c r="C27" s="9"/>
      <c r="D27" s="9"/>
      <c r="F27" s="9"/>
      <c r="G27" s="31"/>
      <c r="H27" s="34"/>
    </row>
    <row r="28" spans="1:8" x14ac:dyDescent="0.3">
      <c r="A28" s="31"/>
      <c r="B28" s="34"/>
      <c r="C28" s="9"/>
      <c r="D28" s="9"/>
      <c r="F28" s="9"/>
      <c r="G28" s="31"/>
      <c r="H28" s="34"/>
    </row>
    <row r="29" spans="1:8" x14ac:dyDescent="0.3">
      <c r="A29" s="9"/>
      <c r="B29" s="9"/>
      <c r="C29" s="9"/>
      <c r="D29" s="9"/>
      <c r="F29" s="9"/>
      <c r="G29" s="9"/>
      <c r="H29" s="9"/>
    </row>
  </sheetData>
  <mergeCells count="2">
    <mergeCell ref="A21:B21"/>
    <mergeCell ref="G21:H2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D047-53EC-4C73-AD3A-89619BEE3C19}">
  <dimension ref="A1"/>
  <sheetViews>
    <sheetView tabSelected="1" workbookViewId="0">
      <selection activeCell="I23" activeCellId="1" sqref="A1 I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Приложение 1 задание 1</vt:lpstr>
      <vt:lpstr>Приложение 1 задание 2</vt:lpstr>
      <vt:lpstr>Приложение 1 задание 3</vt:lpstr>
      <vt:lpstr>Приложение 2</vt:lpstr>
      <vt:lpstr>Приложение 3 задание 1</vt:lpstr>
      <vt:lpstr>Приложение 3 задание 2.1</vt:lpstr>
      <vt:lpstr>Приложение 3 задание 2.2</vt:lpstr>
      <vt:lpstr>Приложение 3 задание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2019-10-28T18:51:45Z</dcterms:created>
  <dcterms:modified xsi:type="dcterms:W3CDTF">2019-11-25T19:36:41Z</dcterms:modified>
</cp:coreProperties>
</file>