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defaultThemeVersion="124226"/>
  <bookViews>
    <workbookView xWindow="240" yWindow="45" windowWidth="15600" windowHeight="7740" firstSheet="3" activeTab="3"/>
  </bookViews>
  <sheets>
    <sheet name="Sheet1 (2)" sheetId="1" r:id="rId1" state="hidden"/>
    <sheet name="Sheet1" sheetId="2" r:id="rId2" state="hidden"/>
    <sheet name="Sheet2" sheetId="3" r:id="rId3" state="hidden"/>
    <sheet name="Basic Information" sheetId="4" r:id="rId4"/>
    <sheet name="Incentive" sheetId="5" r:id="rId5"/>
  </sheets>
  <definedNames>
    <definedName name="_xlnm.Print_Titles" localSheetId="4">Incentive!$4:$5</definedName>
  </definedNames>
</workbook>
</file>

<file path=xl/comments1.xml><?xml version="1.0" encoding="utf-8"?>
<comments xmlns="http://schemas.openxmlformats.org/spreadsheetml/2006/main">
  <authors>
    <author>M.I  HASSAN</author>
  </authors>
  <commentList>
    <comment ref="I12" authorId="0">
      <text>
        <r>
          <rPr>
            <sz val="9"/>
            <color indexed="81"/>
            <rFont val="Kruti Dev 010"/>
          </rPr>
          <t xml:space="preserve">Enter total no of Month after April to Till month of Report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<sst xmlns="http://schemas.openxmlformats.org/spreadsheetml/2006/main" uniqueCount="157" count="157">
  <si>
    <t>gSYFk oSyusl lSUVj ¼midsUnz ;k ih-,p-lh ds eq[; midsUnz½ ds izFke iafDr ds dk;ZdrkZvksa ds dk;Z v/kkfjr izksRlkgu jkf'k ds Hkqxrku gsrq izk:i</t>
  </si>
  <si>
    <t>midsUnz dk uke&amp;</t>
  </si>
  <si>
    <t>ekg dk uke&amp;</t>
  </si>
  <si>
    <t>ih-,p-lh- dk uke&amp;</t>
  </si>
  <si>
    <t>,0,u0,e0 dk uke o eks0u0</t>
  </si>
  <si>
    <t>lh-,p-vks- dk uke o eks0u0&amp;</t>
  </si>
  <si>
    <t>Cykd dk uke&amp;</t>
  </si>
  <si>
    <t>dz0 l0</t>
  </si>
  <si>
    <t>ih-ch-vkbZ- gsrq lwpdkad</t>
  </si>
  <si>
    <t>ifjHkk"kk</t>
  </si>
  <si>
    <t>lsokvksa dk vkadyu</t>
  </si>
  <si>
    <t>y{;</t>
  </si>
  <si>
    <t>miyfC/k</t>
  </si>
  <si>
    <t>miyfC/k izfr'kr</t>
  </si>
  <si>
    <t>ih-ch-vkbZ gsrq /kujkf'k</t>
  </si>
  <si>
    <r>
      <rPr>
        <b/>
        <sz val="12"/>
        <color rgb="FF000000"/>
        <rFont val="Arial"/>
      </rPr>
      <t>75%</t>
    </r>
    <r>
      <rPr>
        <b/>
        <sz val="12"/>
        <color rgb="FF000000"/>
        <rFont val="Kruti Dev 010"/>
      </rPr>
      <t xml:space="preserve"> Hkqxrku gsrq</t>
    </r>
  </si>
  <si>
    <r>
      <rPr>
        <b/>
        <sz val="12"/>
        <color rgb="FF000000"/>
        <rFont val="Arial"/>
      </rPr>
      <t>100%</t>
    </r>
    <r>
      <rPr>
        <b/>
        <sz val="12"/>
        <color rgb="FF000000"/>
        <rFont val="Kruti Dev 010"/>
      </rPr>
      <t xml:space="preserve"> Hkqxrku gsrq</t>
    </r>
  </si>
  <si>
    <t>lh],p-vks-¼750: ;k 1000:½</t>
  </si>
  <si>
    <t>,u-,u-,e-¼75: ;k 100:½</t>
  </si>
  <si>
    <t>vk'kk ¼50: ;k 66:½</t>
  </si>
  <si>
    <t>oká jksfx;ksa dh la[;k</t>
  </si>
  <si>
    <t>300 oká jksxh izfrekg</t>
  </si>
  <si>
    <t xml:space="preserve"> 400 oká jksxh izfrekg</t>
  </si>
  <si>
    <t>vuqekfur xHkZorh efgykvksa ds lkis{k iathdj.k dk izfr'kr</t>
  </si>
  <si>
    <t>iathd`r xHkZorh efgykvksa dh la[;k@vuqekfur xHkZorh efgykvksa dh la[;k</t>
  </si>
  <si>
    <t>U;wure 60 izfr'kr xHkZorh efgykvksa dk iathdj.k</t>
  </si>
  <si>
    <t>U;wure 80 izfr'kr xHkZorh efgykvksa dk iathdj.k</t>
  </si>
  <si>
    <t>xHkZorh efgykvksa dk izfr'kr ftudks izlo iwoZ lsok,a nh x;h</t>
  </si>
  <si>
    <t>xHkZorh efgykvksa dh la[;k ¼ftudks lkj.kh vuqlkj lsok,a nh x;h½a@dqy iathd`r xHkZorh efgykvksa dh la[;k</t>
  </si>
  <si>
    <t>U;wure 80 izfr'kr xHkZorh efgykvksa dks lkfj.kuqlkj lsok, nh x;h gksa</t>
  </si>
  <si>
    <t>100 izfr'kr xHkZorh efgykvksa dks lkfj.kuqlkj lsok, nh x;h gksa</t>
  </si>
  <si>
    <t>02 ozz"kZ rd ds cPpksa dk izfr'kr ftudks izfrjf{kr fd;k x;k</t>
  </si>
  <si>
    <t>cPpksa dh la[;k ¼ftudks lkj.kh vuqlkj izfrjf{kr fd;k x;k½@dqy iathd`r cPpksa dh la[;k tks lanfHkZr ekg es ;ksX; Fks</t>
  </si>
  <si>
    <t>U;wure 90 izfr'kr cPpkas dks lkfj.kuqlkj izfrjf{kr fd;k x;k gks</t>
  </si>
  <si>
    <t>100 izfr'kr cPpkas dks lkfj.kuqlkj izfrjf{kr fd;k x;k gks</t>
  </si>
  <si>
    <t>mPp tksf[ke okyh efgykvksa ds QkWyksvi dk izfr'kr</t>
  </si>
  <si>
    <t>dqy mPp tksf[ke okyh efgykvksa dh la[;k ftudk QkWyksvi fd;k x;k@dqy iathd`r mPp tksf[ke okyh efgykvksa dh la[;k</t>
  </si>
  <si>
    <t>100 izfr'kr  mPp tksf[ke okyh efgykvksa dk QkWyksvi fd;k x;k gks</t>
  </si>
  <si>
    <t>uotkr f'k'kqvksa dk izfr'kr ftudks x`g vk/kkfjr uotrkr ns[kHkky ds vUrZxr Hkze.k fd;k x;k</t>
  </si>
  <si>
    <t>uotkr f'k'kqvksa dh la[;k ftudks x`g vk/kkfjr uotkr ns[kHkky ds vUrZxr Hkze.k fd;k x;k@dqy uotkr f'k'kqvksa dh la[;k</t>
  </si>
  <si>
    <t>80 izfr'kr uotkr f'k'kqvksa dh la[;k ftudks x`g vk/kkfjr uotkr ns[kHkky ds vUrZxr Hkze.k fd;k x;k gks</t>
  </si>
  <si>
    <t>100 izfr'kr uotkr f'k'kqvksa dh la[;k ftudks x`g vk/kkfjr uotkr ns[kHkky ds vUrZxr Hkze.k fd;k x;k gks</t>
  </si>
  <si>
    <t>30 o"kZ ls vf/kd vk;q okys ykHkkfFkZ;ksa dk izfr'kr ftudks mDr jDrpki gsrq tkWapk x;k</t>
  </si>
  <si>
    <t>dqy 30 o"kZ ls vf/kd vk;q okys ykHkkfFkZ;ksa dh la[;k ftudks mDr jDrpki gsr tkWapk x;k@dqy 30 o"kZ ls vf/kd vk;q ds ykHkkfFkZ;ksa dh la[;k</t>
  </si>
  <si>
    <t>08 izfr'kr lap;h ekfld o`f)&amp;30 o"kZ ls vf/kd vk;q okys O;fDr ftudks mDr jDrpki gsrq tkapk x;k gks ,oa izR;sd o"kZ iqu% tkapk tk;s</t>
  </si>
  <si>
    <t>30 o"kZ ls vf/kd vk;q okys ykHkkfFkZ;ksa dk izfr'kr ftudks mDr e/kqes; gsr tkWapk x;k</t>
  </si>
  <si>
    <t>dqy 30 o"kZ ls vf/kd vk;q okys ykHkkfFkZ;ksa dh la[;k ftudks e/kqes; gsr tkWapk x;k@dqy 30 o"kZ ls vf/kd vk;q ds ykHkkfFkZ;ksa dh la[;k</t>
  </si>
  <si>
    <t>08 izfr'kr lap;h ekfld o`f)&amp;30 o"kZ ls vf/kd vk;q okys O;fDr ftudks e/kqes; gsrq tkapk x;k gks ,oa izR;sd o"kZ iqu% tkapk tk;s</t>
  </si>
  <si>
    <t>mipkfjr fd;s tk jgs mDr jDrpki okys jksfx;ksa dk izfr'kr</t>
  </si>
  <si>
    <t>mipkfjr fd;s tk jgs mDr jDrpki okys jksfx;ksa dh la[;k@dqy mDr jDrpki okys jksfx;ksa dh la[;k</t>
  </si>
  <si>
    <t>30 izfr'kr jksfx;ksa dh la[;k ftudks mipkfjr fd;k tk jgk gks</t>
  </si>
  <si>
    <t>50 izfr'kr jksfx;ksa dh la[;k ftudks mipkfjr fd;k tk jgk gks</t>
  </si>
  <si>
    <t>mipkfjr fd;s tk jgs e/kqes; okys jksfx;ksa dk izfr'kr</t>
  </si>
  <si>
    <t>mipkfjr fd;s tk jgs e/kqes; okys jksfx;ksa dh la[;k@dqy mDr jDrpki okys jksfx;ksa dh la[;k</t>
  </si>
  <si>
    <t>{k;jksx jksx dh tkWap gsrq laUnZfHkr jksfx;ksa dk izfr'kr</t>
  </si>
  <si>
    <t>{k;jksx jksx dh tkWap gsrq laUnZfHkr jksfx;ksa dh la[;k@ekg es ns[ks x;s oká jksfx;ksa dh la[;k</t>
  </si>
  <si>
    <t>U;wure 03 izfr'kr lEHkkfor oká jksfx;ksa dk lanZHku</t>
  </si>
  <si>
    <t>{k;jksfx;ksa dk izfr'kr ftudk mipkj izksVksdkWy ds vuqlkj fd;k tk jgk gS</t>
  </si>
  <si>
    <t>{k;jksfx;ksa dh la[;k ftudk mipkj izksVksdkWy ds vuqlkj fd;k tk jgk gS@dqy fpfUgr {k; jksfx;ksa dh la[;k</t>
  </si>
  <si>
    <t>100 izfr'kr jksfx;ksa dk izkVksdky ds vuqlkj mipkj</t>
  </si>
  <si>
    <t>xzke LokLF; ,oa iks"k.k fnol dk fu;kstu ds lkiss{k vk;kstu</t>
  </si>
  <si>
    <t>vk;ksftr xzke LokLF; ,oa iks"k.k fnol@fu;ksftr xzke LokLF; ,oa iks"k.k fnol</t>
  </si>
  <si>
    <t>100 izfr'kr xzke LokLF; ,oa iks"k.k fnol dk vk;kstu</t>
  </si>
  <si>
    <t>xzke LokLF;]LoPNrk ,oa ikss"k.k lfefr dh cSBd dk fu;kstu ds lkiss{k vk;kstu</t>
  </si>
  <si>
    <t xml:space="preserve">vk;ksftr oh-,p-,l-,ulh-dh cSBd@fu;ksftr oh-,p-,l-,ulh- cSBd </t>
  </si>
  <si>
    <t>100 izfr'kr xzke LokLF;] LoPNrk ,oa iks"k.k lfefr dh cSBdksa dk vk;kstu</t>
  </si>
  <si>
    <t>gSYFk ,aM oSyusl lSUVj&amp;midsUnz ekfld leh{kk cSBd</t>
  </si>
  <si>
    <t>izFke iafDr ds dk;ZdrkZvksa ¼lh-,p-vks-$,0,u0,e0$vk'kk$vkaxuokMh½ dh ekfld cSBd</t>
  </si>
  <si>
    <t>100 izfr'kr ekfld leh{kk cSBdksa dk vk;kstu</t>
  </si>
  <si>
    <t>lh0,p0vks0 ds gLrk{kj</t>
  </si>
  <si>
    <t>,0,u00,e0 ds gLrk{kj</t>
  </si>
  <si>
    <t>,e0 vks0 ¼ih0,p0lh0½ ds gLrk{kj</t>
  </si>
  <si>
    <t xml:space="preserve">fpfdRlk v/kh{kd@,e-vks-vkbZ-lh- </t>
  </si>
  <si>
    <t>dqy iathd`r xHkZorh efgykvksa dh la[;k</t>
  </si>
  <si>
    <t>dqy iathd`r mPp tksf[ke okyh efgykvksa dh la[;k</t>
  </si>
  <si>
    <t>dqy uotkr f'k'kqvksa dh la[;k</t>
  </si>
  <si>
    <t>dqy 30 o"kZ ls vf/kd vk;q ds ykHkkfFkZ;ksa dh la[;k</t>
  </si>
  <si>
    <t>dqy mDr jDrpki okys jksfx;ksa dh la[;k</t>
  </si>
  <si>
    <t>ekg es ns[ks x;s oká jksfx;ksa dh la[;k</t>
  </si>
  <si>
    <t>dqy fpfUgr {k; jksfx;ksa dh la[;k</t>
  </si>
  <si>
    <t>fu;ksftr xzke LokLF; ,oa iks"k.k fnol</t>
  </si>
  <si>
    <t xml:space="preserve">fu;ksftr oh-,p-,l-,ulh- cSBd </t>
  </si>
  <si>
    <t>vuqekfur xHkZorh efgykvksa dh la[;k</t>
  </si>
  <si>
    <t>fodkl [k.M dk uke</t>
  </si>
  <si>
    <t>ih-,p-lh- dk uke</t>
  </si>
  <si>
    <t>midsUnz dk uke</t>
  </si>
  <si>
    <t>lh-,p-vks- dk eks0 u0</t>
  </si>
  <si>
    <t>lh-,p-vks- dk uke</t>
  </si>
  <si>
    <t>,-,u-,e- dk uke</t>
  </si>
  <si>
    <t>,-,u-,e- dk eks0 u0</t>
  </si>
  <si>
    <t>xko dk uke</t>
  </si>
  <si>
    <t xml:space="preserve">gSYFk oSyusl lSUVj dk;Z v/kkfjr izksRlkgu </t>
  </si>
  <si>
    <t>Cykd%</t>
  </si>
  <si>
    <t xml:space="preserve">,-,u-,e- dk uke </t>
  </si>
  <si>
    <t>dqy /kujkf'k</t>
  </si>
  <si>
    <t>tuin</t>
  </si>
  <si>
    <t xml:space="preserve">lh0,p0vks0 </t>
  </si>
  <si>
    <t xml:space="preserve">,0,u00,e0 </t>
  </si>
  <si>
    <t xml:space="preserve">,e0 vks0 ¼ih0,p0lh0½ </t>
  </si>
  <si>
    <t xml:space="preserve">lh-,p-vks- </t>
  </si>
  <si>
    <t>dqy mDr e/kqesg okys jksfx;ksa dh la[;k</t>
  </si>
  <si>
    <r>
      <t>vk'kk&amp;</t>
    </r>
    <r>
      <rPr>
        <b/>
        <sz val="11"/>
        <color rgb="FF000000"/>
        <rFont val="Arial"/>
      </rPr>
      <t>1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</si>
  <si>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2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</si>
  <si>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3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</si>
  <si>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4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</si>
  <si>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5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</si>
  <si>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6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</si>
  <si>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7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</si>
  <si>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1"/>
        <color rgb="FF000000"/>
        <rFont val="Arial"/>
      </rPr>
      <t>8</t>
    </r>
    <r>
      <rPr>
        <b/>
        <sz val="14"/>
        <color rgb="FF000000"/>
        <rFont val="Kruti Dev 021"/>
      </rPr>
      <t xml:space="preserve"> dk uke </t>
    </r>
  </si>
  <si>
    <r>
      <t>vk'kk&amp;</t>
    </r>
    <r>
      <rPr>
        <b/>
        <sz val="10"/>
        <color rgb="FF000000"/>
        <rFont val="Arial"/>
      </rPr>
      <t>1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</si>
  <si>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>2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</si>
  <si>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 xml:space="preserve">3 </t>
    </r>
    <r>
      <rPr>
        <b/>
        <sz val="14"/>
        <color rgb="FF000000"/>
        <rFont val="Kruti Dev 021"/>
      </rPr>
      <t>dk eks0 u0</t>
    </r>
  </si>
  <si>
    <r>
      <t>vk'kk&amp;</t>
    </r>
    <r>
      <rPr>
        <b/>
        <sz val="10"/>
        <color rgb="FF000000"/>
        <rFont val="Arial"/>
      </rPr>
      <t>4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</si>
  <si>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>5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</si>
  <si>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>6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</si>
  <si>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>7</t>
    </r>
    <r>
      <rPr>
        <b/>
        <sz val="14"/>
        <color rgb="FF000000"/>
        <rFont val="Kruti Dev 021"/>
      </rPr>
      <t xml:space="preserve"> dk eks0 u0</t>
    </r>
  </si>
  <si>
    <r>
      <t>vk'kk&amp;</t>
    </r>
    <r>
      <rPr>
        <b/>
        <sz val="10"/>
        <color rgb="FF000000"/>
        <rFont val="Arial"/>
      </rPr>
      <t>8</t>
    </r>
    <r>
      <rPr>
        <b/>
        <sz val="14"/>
        <color rgb="FF000000"/>
        <rFont val="Kruti Dev 021"/>
      </rPr>
      <t xml:space="preserve"> dk eks0 u0</t>
    </r>
  </si>
  <si>
    <t>¼2½iathd`r xHkZorh efgykvksa dh la[;k</t>
  </si>
  <si>
    <t>¼3½xHkZorh efgykvksa dh la[;k ¼ftudks lkj.kh vuqlkj lsok,a nh x;h½a</t>
  </si>
  <si>
    <t>¼4½cPpksa dh la[;k ¼ftudks lkj.kh vuqlkj izfrjf{kr fd;k x;k½</t>
  </si>
  <si>
    <t>¼5½dqy mPp tksf[ke okyh efgykvksa dh la[;k ftudk QkWyksvi fd;k x;kk</t>
  </si>
  <si>
    <t>¼6½uotkr f'k'kqvksa dh la[;k ftudks x`g vk/kkfjr uotkr ns[kHkky ds vUrZxr Hkze.k fd;k x;k</t>
  </si>
  <si>
    <t>¼7½dqy 30 o"kZ ls vf/kd vk;q okys ykHkkfFkZ;ksa dh la[;k ftudks mDr jDrpki gsr tkWapk x;k</t>
  </si>
  <si>
    <t>¼8½dqy 30 o"kZ ls vf/kd vk;q okys ykHkkfFkZ;ksa dh la[;k ftudks e/kqes; gsr tkWapk x;k</t>
  </si>
  <si>
    <t>¼9½mipkfjr fd;s tk jgs mDr jDrpki okys jksfx;ksa dh la[;k</t>
  </si>
  <si>
    <t>¼10½mipkfjr fd;s tk jgs e/kqes; okys jksfx;ksa dh la[;k</t>
  </si>
  <si>
    <t>¼11½{k;jksx jksx dh tkWap gsrq laUnZfHkr jksfx;ksa dh la[;k</t>
  </si>
  <si>
    <t>¼12½{k;jksfx;ksa dh la[;k ftudk mipkj izksVksdkWy ds vuqlkj fd;k tk jgk Gs</t>
  </si>
  <si>
    <t>¼13½vk;ksftr xzke LokLF; ,oa iks"k.k fnol</t>
  </si>
  <si>
    <t>¼14½vk;ksftr oh-,p-,l-,ulh-dh cSBd</t>
  </si>
  <si>
    <t>¼15½izFke iafDr ds dk;ZdrkZvksa ¼lh-,p-vks-$,0,u0,e0$vk'kk$vkaxuokMh½ dh ekfld cSBd</t>
  </si>
  <si>
    <t>¼1½dqy vks-ih-Mh-</t>
  </si>
  <si>
    <t>midsUnz ds dk;Z{ks= dh dqy tula[;k</t>
  </si>
  <si>
    <t>ekg</t>
  </si>
  <si>
    <t>fjiksfVZx ekg esa lsok miyfC/k dk fooj.k</t>
  </si>
  <si>
    <t>fjiksfVZx ekg esa izksRlkgu /kujkf'k ds x.kuk gsrq ekg dk dk;ZHkkj</t>
  </si>
  <si>
    <t>dqy iathd`r cPpksa dh la[;k tks ekg es ;ksX; Fks</t>
  </si>
  <si>
    <r>
      <rPr>
        <b/>
        <sz val="11"/>
        <color rgb="FF000000"/>
        <rFont val="Kruti Dev 010"/>
      </rPr>
      <t>lwpdkad&amp;8</t>
    </r>
    <r>
      <rPr>
        <sz val="11"/>
        <color rgb="FF000000"/>
        <rFont val="Kruti Dev 010"/>
      </rPr>
      <t xml:space="preserve"> ds varxZr orZeku foRrh; o"kZ esa bl ekg ls iwoZ fdRkus ekg izksRlkgu dk Dyse fd;k x;k gS</t>
    </r>
  </si>
  <si>
    <r>
      <rPr>
        <b/>
        <sz val="11"/>
        <color rgb="FF000000"/>
        <rFont val="Kruti Dev 010"/>
      </rPr>
      <t>lwpdkad&amp;7</t>
    </r>
    <r>
      <rPr>
        <sz val="11"/>
        <color rgb="FF000000"/>
        <rFont val="Kruti Dev 010"/>
      </rPr>
      <t xml:space="preserve"> ds varxZr orZeku foRrh; o"kZ esa bl ekg ls iwoZ fdRkus ekg izksRlkgu dk Dyse fd;k x;k gS</t>
    </r>
  </si>
  <si>
    <t>dIrkuxat</t>
  </si>
  <si>
    <t>lkeqnkf;d LokLFk dsUnz dIrkuxat</t>
  </si>
  <si>
    <t>bUnjiqj</t>
  </si>
  <si>
    <t>cchrk</t>
  </si>
  <si>
    <t>veykorh nsoh</t>
  </si>
  <si>
    <t>dqekjh Hkkjrh</t>
  </si>
  <si>
    <t>jekorh</t>
  </si>
  <si>
    <t>lquhrk flag</t>
  </si>
  <si>
    <t>xqMMh nsoh</t>
  </si>
  <si>
    <t>vuhrk ;kno</t>
  </si>
  <si>
    <t>bljkorh nsoh</t>
  </si>
  <si>
    <t>vejkorh nsoh</t>
  </si>
  <si>
    <t>dq'khuxj</t>
  </si>
  <si>
    <t>xtjk</t>
  </si>
  <si>
    <t>Hkhmjk</t>
  </si>
  <si>
    <t>e&gt;hyk</t>
  </si>
  <si>
    <t>uoEcj&amp;2019</t>
  </si>
  <si>
    <t>tuojh 2021</t>
  </si>
</sst>
</file>

<file path=xl/styles.xml><?xml version="1.0" encoding="utf-8"?>
<styleSheet xmlns="http://schemas.openxmlformats.org/spreadsheetml/2006/main">
  <numFmts count="5">
    <numFmt numFmtId="0" formatCode="General"/>
    <numFmt numFmtId="1" formatCode="0"/>
    <numFmt numFmtId="9" formatCode="0%"/>
    <numFmt numFmtId="164" formatCode="0.0%"/>
    <numFmt numFmtId="165" formatCode="[$रु-439]\ #,##0"/>
  </numFmts>
  <fonts count="24">
    <font>
      <name val="Calibri"/>
      <sz val="11"/>
    </font>
    <font>
      <name val="Kruti Dev 010"/>
      <b/>
      <sz val="16"/>
      <color rgb="FF000000"/>
    </font>
    <font>
      <name val="Kruti Dev 010"/>
      <b/>
      <sz val="14"/>
      <color rgb="FF000000"/>
    </font>
    <font>
      <name val="Kruti Dev 010"/>
      <b/>
      <sz val="11"/>
      <color rgb="FF000000"/>
    </font>
    <font>
      <name val="Kruti Dev 010"/>
      <b/>
      <sz val="12"/>
      <color rgb="FF000000"/>
    </font>
    <font>
      <name val="Kruti Dev 010"/>
      <sz val="11"/>
      <color rgb="FF000000"/>
    </font>
    <font>
      <name val="Arial"/>
      <sz val="12"/>
      <color rgb="FF000000"/>
    </font>
    <font>
      <name val="Calibri"/>
      <sz val="11"/>
      <color rgb="FF000000"/>
    </font>
    <font>
      <name val="Arial"/>
      <sz val="12"/>
    </font>
    <font>
      <name val="Arial"/>
      <sz val="12"/>
      <color rgb="FFFF0000"/>
    </font>
    <font>
      <name val="Arial"/>
      <b/>
      <sz val="11"/>
      <color rgb="FF000000"/>
    </font>
    <font>
      <name val="Kruti Dev 021"/>
      <b/>
      <sz val="16"/>
      <color rgb="FF000000"/>
    </font>
    <font>
      <name val="Kruti Dev 010"/>
      <sz val="14"/>
      <color rgb="FF000000"/>
    </font>
    <font>
      <name val="Kruti Dev 021"/>
      <b/>
      <sz val="14"/>
      <color rgb="FF000000"/>
    </font>
    <font>
      <name val="Kruti Dev 021"/>
      <sz val="14"/>
      <color rgb="FF000000"/>
    </font>
    <font>
      <name val="Kruti Dev 010"/>
      <b/>
      <sz val="11"/>
      <color rgb="FFFFFFFF"/>
    </font>
    <font>
      <name val="Kruti Dev 021"/>
      <b/>
      <sz val="14"/>
      <color rgb="FFFFFFFF"/>
    </font>
    <font>
      <name val="Calibri"/>
      <b/>
      <sz val="11"/>
      <color rgb="FFFFFFFF"/>
    </font>
    <font>
      <name val="Calibri"/>
      <u/>
      <sz val="11"/>
      <color rgb="FF00FF00"/>
    </font>
    <font>
      <name val="Calibri"/>
      <b/>
      <sz val="11"/>
      <color rgb="FF000000"/>
    </font>
    <font>
      <name val="Calibri"/>
      <sz val="11"/>
      <color rgb="FFFFFFFF"/>
    </font>
    <font>
      <name val="Calibri"/>
      <sz val="15"/>
      <color rgb="FF000000"/>
    </font>
    <font>
      <name val="Kruti Dev 010"/>
      <b/>
      <sz val="15"/>
      <color rgb="FF000000"/>
    </font>
    <font>
      <name val="Calibri"/>
      <sz val="1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23" fillId="0" borderId="0">
      <alignment vertical="bottom"/>
      <protection locked="0" hidden="0"/>
    </xf>
    <xf numFmtId="0" fontId="18" fillId="0" borderId="0">
      <alignment vertical="bottom"/>
      <protection locked="0" hidden="0"/>
    </xf>
  </cellStyleXfs>
  <cellXfs count="1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  <protection locked="0" hidden="0"/>
    </xf>
    <xf numFmtId="0" fontId="1" fillId="0" borderId="1" xfId="0" applyFont="1" applyBorder="1">
      <alignment vertical="center"/>
      <protection locked="0" hidden="0"/>
    </xf>
    <xf numFmtId="0" fontId="1" fillId="0" borderId="1" xfId="0" applyFont="1" applyBorder="1" applyAlignment="1">
      <alignment horizontal="left" vertical="center"/>
      <protection locked="0" hidden="0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  <protection locked="0" hidden="0"/>
    </xf>
    <xf numFmtId="0" fontId="6" fillId="0" borderId="2" xfId="0" applyFont="1" applyBorder="1">
      <alignment vertical="center"/>
      <protection locked="0" hidden="0"/>
    </xf>
    <xf numFmtId="0" fontId="6" fillId="0" borderId="2" xfId="0" applyFont="1" applyBorder="1">
      <alignment vertical="center"/>
    </xf>
    <xf numFmtId="0" fontId="6" fillId="2" borderId="2" xfId="0" applyFont="1" applyFill="1" applyBorder="1">
      <alignment vertical="center"/>
    </xf>
    <xf numFmtId="0" fontId="6" fillId="0" borderId="2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horizontal="right" vertical="center"/>
    </xf>
    <xf numFmtId="9" fontId="6" fillId="0" borderId="2" xfId="1" applyNumberFormat="1" applyFont="1" applyBorder="1" applyAlignment="1">
      <alignment horizontal="center" vertical="center"/>
    </xf>
    <xf numFmtId="9" fontId="6" fillId="2" borderId="2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bottom"/>
    </xf>
    <xf numFmtId="0" fontId="5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  <protection locked="0" hidden="0"/>
    </xf>
    <xf numFmtId="0" fontId="8" fillId="3" borderId="2" xfId="0" applyFont="1" applyFill="1" applyBorder="1">
      <alignment vertical="center"/>
      <protection locked="0" hidden="0"/>
    </xf>
    <xf numFmtId="164" fontId="8" fillId="3" borderId="2" xfId="1" applyNumberFormat="1" applyFont="1" applyFill="1" applyBorder="1" applyAlignment="1">
      <alignment horizontal="center" vertical="center"/>
    </xf>
    <xf numFmtId="9" fontId="9" fillId="2" borderId="2" xfId="1" applyNumberFormat="1" applyFont="1" applyFill="1" applyBorder="1" applyAlignment="1">
      <alignment horizontal="center" vertical="center"/>
    </xf>
    <xf numFmtId="9" fontId="9" fillId="0" borderId="2" xfId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  <protection locked="0" hidden="0"/>
    </xf>
    <xf numFmtId="9" fontId="6" fillId="0" borderId="2" xfId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  <protection locked="0" hidden="0"/>
    </xf>
    <xf numFmtId="0" fontId="6" fillId="3" borderId="2" xfId="0" applyFont="1" applyFill="1" applyBorder="1">
      <alignment vertical="center"/>
      <protection locked="0" hidden="0"/>
    </xf>
    <xf numFmtId="9" fontId="6" fillId="3" borderId="2" xfId="1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6" fillId="3" borderId="2" xfId="0" applyFont="1" applyFill="1" applyBorder="1" applyAlignment="1">
      <alignment vertical="center" wrapText="1"/>
      <protection locked="0" hidden="0"/>
    </xf>
    <xf numFmtId="9" fontId="6" fillId="3" borderId="2" xfId="1" applyNumberFormat="1" applyFont="1" applyFill="1" applyBorder="1" applyAlignment="1">
      <alignment horizontal="center" vertical="center"/>
    </xf>
    <xf numFmtId="9" fontId="6" fillId="0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vertical="bottom" wrapText="1"/>
    </xf>
    <xf numFmtId="165" fontId="10" fillId="0" borderId="2" xfId="0" applyNumberFormat="1" applyFont="1" applyBorder="1" applyAlignment="1">
      <alignment vertical="bottom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7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Border="1" applyAlignment="1">
      <alignment vertical="bottom"/>
    </xf>
    <xf numFmtId="0" fontId="12" fillId="6" borderId="2" xfId="0" applyFont="1" applyFill="1" applyBorder="1" applyAlignment="1">
      <alignment vertical="bottom"/>
      <protection locked="0" hidden="0"/>
    </xf>
    <xf numFmtId="0" fontId="7" fillId="0" borderId="0" xfId="0" applyFont="1" applyFill="1" applyBorder="1" applyAlignment="1">
      <alignment vertical="bottom"/>
      <protection locked="0" hidden="0"/>
    </xf>
    <xf numFmtId="0" fontId="13" fillId="0" borderId="0" xfId="0" applyFont="1" applyBorder="1" applyAlignment="1">
      <alignment horizontal="right" vertical="bottom"/>
    </xf>
    <xf numFmtId="0" fontId="7" fillId="6" borderId="2" xfId="0" applyFont="1" applyFill="1" applyBorder="1" applyAlignment="1">
      <alignment horizontal="center" vertical="bottom"/>
      <protection locked="0" hidden="0"/>
    </xf>
    <xf numFmtId="0" fontId="7" fillId="0" borderId="0" xfId="0" applyFont="1" applyBorder="1" applyAlignment="1">
      <alignment horizontal="center" vertical="bottom"/>
    </xf>
    <xf numFmtId="0" fontId="13" fillId="0" borderId="0" xfId="0" applyFont="1" applyBorder="1" applyAlignment="1">
      <alignment vertical="bottom"/>
    </xf>
    <xf numFmtId="0" fontId="12" fillId="6" borderId="3" xfId="0" applyFont="1" applyFill="1" applyBorder="1" applyAlignment="1">
      <alignment vertical="bottom"/>
      <protection locked="0" hidden="0"/>
    </xf>
    <xf numFmtId="0" fontId="7" fillId="6" borderId="4" xfId="0" applyFont="1" applyFill="1" applyBorder="1" applyAlignment="1">
      <alignment vertical="bottom"/>
    </xf>
    <xf numFmtId="0" fontId="7" fillId="6" borderId="5" xfId="0" applyFont="1" applyFill="1" applyBorder="1" applyAlignment="1">
      <alignment vertical="bottom"/>
    </xf>
    <xf numFmtId="0" fontId="13" fillId="0" borderId="0" xfId="0" applyFont="1" applyBorder="1" applyAlignment="1">
      <alignment horizontal="center" vertical="bottom"/>
    </xf>
    <xf numFmtId="0" fontId="12" fillId="6" borderId="6" xfId="0" applyFont="1" applyFill="1" applyBorder="1" applyAlignment="1">
      <alignment vertical="bottom"/>
      <protection locked="0" hidden="0"/>
    </xf>
    <xf numFmtId="0" fontId="7" fillId="6" borderId="7" xfId="0" applyFont="1" applyFill="1" applyBorder="1" applyAlignment="1">
      <alignment horizontal="left" vertical="bottom"/>
    </xf>
    <xf numFmtId="0" fontId="12" fillId="6" borderId="8" xfId="0" applyFont="1" applyFill="1" applyBorder="1" applyAlignment="1">
      <alignment vertical="bottom"/>
      <protection locked="0" hidden="0"/>
    </xf>
    <xf numFmtId="0" fontId="7" fillId="6" borderId="9" xfId="0" applyFont="1" applyFill="1" applyBorder="1" applyAlignment="1">
      <alignment vertical="bottom"/>
    </xf>
    <xf numFmtId="0" fontId="7" fillId="6" borderId="10" xfId="0" applyFont="1" applyFill="1" applyBorder="1" applyAlignment="1">
      <alignment vertical="bottom"/>
    </xf>
    <xf numFmtId="0" fontId="12" fillId="6" borderId="11" xfId="0" applyFont="1" applyFill="1" applyBorder="1" applyAlignment="1">
      <alignment vertical="bottom"/>
      <protection locked="0" hidden="0"/>
    </xf>
    <xf numFmtId="0" fontId="7" fillId="6" borderId="12" xfId="0" applyFont="1" applyFill="1" applyBorder="1" applyAlignment="1">
      <alignment vertical="bottom"/>
    </xf>
    <xf numFmtId="0" fontId="7" fillId="6" borderId="13" xfId="0" applyFont="1" applyFill="1" applyBorder="1" applyAlignment="1">
      <alignment horizontal="left" vertical="bottom"/>
    </xf>
    <xf numFmtId="0" fontId="12" fillId="6" borderId="6" xfId="0" applyFont="1" applyFill="1" applyBorder="1" applyAlignment="1" quotePrefix="1">
      <alignment vertical="bottom"/>
      <protection locked="0" hidden="0"/>
    </xf>
    <xf numFmtId="0" fontId="7" fillId="6" borderId="7" xfId="0" applyFont="1" applyFill="1" applyBorder="1" applyAlignment="1">
      <alignment vertical="bottom"/>
    </xf>
    <xf numFmtId="0" fontId="14" fillId="0" borderId="0" xfId="0" applyFont="1" applyBorder="1" applyAlignment="1">
      <alignment horizontal="center" vertical="bottom"/>
    </xf>
    <xf numFmtId="0" fontId="7" fillId="6" borderId="6" xfId="0" applyFont="1" applyFill="1" applyBorder="1" applyAlignment="1">
      <alignment horizontal="left" vertical="bottom"/>
      <protection locked="0" hidden="0"/>
    </xf>
    <xf numFmtId="0" fontId="12" fillId="6" borderId="14" xfId="0" applyFont="1" applyFill="1" applyBorder="1" applyAlignment="1">
      <alignment vertical="bottom"/>
      <protection locked="0" hidden="0"/>
    </xf>
    <xf numFmtId="0" fontId="7" fillId="6" borderId="2" xfId="0" applyFont="1" applyFill="1" applyBorder="1" applyAlignment="1">
      <alignment vertical="bottom"/>
      <protection locked="0" hidden="0"/>
    </xf>
    <xf numFmtId="0" fontId="7" fillId="6" borderId="13" xfId="0" applyFont="1" applyFill="1" applyBorder="1" applyAlignment="1">
      <alignment vertical="bottom"/>
    </xf>
    <xf numFmtId="0" fontId="7" fillId="6" borderId="15" xfId="0" applyFont="1" applyFill="1" applyBorder="1" applyAlignment="1">
      <alignment vertical="bottom"/>
    </xf>
    <xf numFmtId="0" fontId="14" fillId="0" borderId="0" xfId="0" applyFont="1" applyAlignment="1">
      <alignment vertical="bottom"/>
    </xf>
    <xf numFmtId="0" fontId="15" fillId="7" borderId="0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bottom"/>
    </xf>
    <xf numFmtId="0" fontId="16" fillId="8" borderId="0" xfId="0" applyFont="1" applyFill="1" applyAlignment="1">
      <alignment vertical="bottom"/>
    </xf>
    <xf numFmtId="0" fontId="17" fillId="8" borderId="0" xfId="0" applyFont="1" applyFill="1" applyAlignment="1">
      <alignment vertical="bottom"/>
    </xf>
    <xf numFmtId="0" fontId="17" fillId="8" borderId="0" xfId="0" applyFont="1" applyFill="1" applyAlignment="1">
      <alignment horizontal="left" vertical="bottom"/>
    </xf>
    <xf numFmtId="0" fontId="5" fillId="0" borderId="0" xfId="0" applyFont="1" applyBorder="1" applyAlignment="1">
      <alignment horizontal="left" vertical="center"/>
    </xf>
    <xf numFmtId="0" fontId="7" fillId="6" borderId="14" xfId="0" applyFont="1" applyFill="1" applyBorder="1" applyAlignment="1">
      <alignment horizontal="center" vertical="bottom"/>
      <protection locked="0" hidden="0"/>
    </xf>
    <xf numFmtId="0" fontId="5" fillId="0" borderId="0" xfId="0" applyFont="1" applyBorder="1" applyAlignment="1">
      <alignment horizontal="left" vertical="bottom"/>
    </xf>
    <xf numFmtId="0" fontId="7" fillId="6" borderId="16" xfId="0" applyFont="1" applyFill="1" applyBorder="1" applyAlignment="1">
      <alignment horizontal="center" vertical="bottom"/>
      <protection locked="0" hidden="0"/>
    </xf>
    <xf numFmtId="0" fontId="18" fillId="0" borderId="0" xfId="2" applyAlignment="1">
      <alignment vertical="bottom"/>
    </xf>
    <xf numFmtId="0" fontId="7" fillId="6" borderId="14" xfId="0" applyFont="1" applyFill="1" applyBorder="1" applyAlignment="1">
      <alignment horizontal="center" vertical="bottom"/>
    </xf>
    <xf numFmtId="0" fontId="5" fillId="9" borderId="0" xfId="0" applyFont="1" applyFill="1" applyBorder="1" applyAlignment="1">
      <alignment horizontal="left" vertical="center"/>
    </xf>
    <xf numFmtId="0" fontId="19" fillId="9" borderId="0" xfId="0" applyFont="1" applyFill="1" applyAlignment="1">
      <alignment vertical="bottom"/>
    </xf>
    <xf numFmtId="0" fontId="7" fillId="9" borderId="0" xfId="0" applyFont="1" applyFill="1" applyAlignment="1">
      <alignment vertical="bottom"/>
    </xf>
    <xf numFmtId="0" fontId="18" fillId="9" borderId="0" xfId="2" applyFill="1" applyAlignment="1">
      <alignment vertical="bottom"/>
    </xf>
    <xf numFmtId="0" fontId="20" fillId="10" borderId="2" xfId="0" applyFont="1" applyFill="1" applyBorder="1" applyAlignment="1">
      <alignment horizontal="center" vertical="bottom"/>
      <protection locked="0" hidden="0"/>
    </xf>
    <xf numFmtId="0" fontId="7" fillId="6" borderId="17" xfId="0" applyFont="1" applyFill="1" applyBorder="1" applyAlignment="1">
      <alignment horizontal="center" vertical="bottom"/>
      <protection locked="0" hidden="0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vertical="bottom"/>
    </xf>
    <xf numFmtId="0" fontId="22" fillId="0" borderId="0" xfId="0" applyFont="1">
      <alignment vertical="center"/>
      <protection locked="0" hidden="0"/>
    </xf>
    <xf numFmtId="0" fontId="22" fillId="0" borderId="1" xfId="0" applyFont="1" applyBorder="1">
      <alignment vertical="center"/>
      <protection locked="0" hidden="0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8" fillId="0" borderId="2" xfId="1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>
      <alignment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9" fontId="6" fillId="0" borderId="18" xfId="1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bottom"/>
    </xf>
    <xf numFmtId="0" fontId="3" fillId="0" borderId="10" xfId="0" applyFont="1" applyBorder="1" applyAlignment="1">
      <alignment horizontal="right" vertical="bottom"/>
    </xf>
    <xf numFmtId="0" fontId="3" fillId="0" borderId="7" xfId="0" applyFont="1" applyBorder="1" applyAlignment="1">
      <alignment horizontal="right" vertical="bottom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5" fillId="0" borderId="0" xfId="0" applyFont="1" applyAlignment="1">
      <alignment horizontal="center" vertical="bottom"/>
    </xf>
  </cellXfs>
  <cellStyles count="3">
    <cellStyle name="常规" xfId="0" builtinId="0"/>
    <cellStyle name="百分比" xfId="1" builtinId="5"/>
    <cellStyle name="Hyperlink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278366</xdr:colOff>
      <xdr:row>10</xdr:row>
      <xdr:rowOff>785812</xdr:rowOff>
    </xdr:from>
    <xdr:to>
      <xdr:col>18</xdr:col>
      <xdr:colOff>177209</xdr:colOff>
      <xdr:row>11</xdr:row>
      <xdr:rowOff>517921</xdr:rowOff>
    </xdr:to>
    <xdr:sp macro="" textlink="">
      <xdr:nvSpPr>
        <xdr:cNvPr id="2" name="borderCallout2"/>
        <xdr:cNvSpPr/>
      </xdr:nvSpPr>
      <xdr:spPr>
        <a:xfrm>
          <a:off x="11167222" y="6475880"/>
          <a:ext cx="1118348" cy="683558"/>
        </a:xfrm>
        <a:prstGeom prst="borderCallout2">
          <a:avLst/>
        </a:prstGeom>
        <a:solidFill>
          <a:srgbClr val="4f81bd"/>
        </a:solidFill>
        <a:ln w="9525" cap="flat" cmpd="sng">
          <a:solidFill>
            <a:srgbClr val="355d8a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No. of months lapsed since April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 zoomScale="85">
      <selection activeCell="G2" sqref="G2"/>
    </sheetView>
  </sheetViews>
  <sheetFormatPr defaultRowHeight="15.0" defaultColWidth="9"/>
  <cols>
    <col min="1" max="1" customWidth="1" width="5.7109375" style="0"/>
    <col min="2" max="2" customWidth="1" width="23.0" style="0"/>
    <col min="3" max="3" customWidth="1" width="22.855469" style="0"/>
    <col min="4" max="4" customWidth="1" width="18.425781" style="0"/>
    <col min="5" max="5" customWidth="1" width="18.0" style="0"/>
    <col min="6" max="6" customWidth="1" width="8.285156" style="0"/>
    <col min="7" max="8" customWidth="1" width="9.285156" style="0"/>
    <col min="9" max="9" customWidth="1" width="4.2851563" style="0"/>
    <col min="10" max="10" hidden="1" width="6.7109375" style="0"/>
    <col min="11" max="11" hidden="1" width="7.140625" style="0"/>
    <col min="12" max="12" customWidth="1" width="13.0" style="0"/>
    <col min="13" max="13" customWidth="1" width="8.140625" style="0"/>
    <col min="14" max="14" customWidth="1" width="9.7109375" style="0"/>
    <col min="15" max="256" customWidth="1" width="10.0" style="0"/>
  </cols>
  <sheetData>
    <row r="1" spans="8:8" ht="36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8:8" ht="32.25" customHeight="1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  <c r="J2" s="2"/>
      <c r="K2" s="2"/>
      <c r="L2" s="2"/>
      <c r="M2" s="2"/>
      <c r="N2" s="2"/>
    </row>
    <row r="3" spans="8:8" ht="24.75" customHeight="1">
      <c r="A3" s="3" t="s">
        <v>4</v>
      </c>
      <c r="B3" s="3"/>
      <c r="C3" s="3"/>
      <c r="D3" s="4" t="s">
        <v>5</v>
      </c>
      <c r="E3" s="4"/>
      <c r="F3" s="3"/>
      <c r="G3" s="3" t="s">
        <v>6</v>
      </c>
      <c r="H3" s="3"/>
      <c r="I3" s="3"/>
      <c r="J3" s="3"/>
      <c r="K3" s="3"/>
      <c r="L3" s="3"/>
      <c r="M3" s="3"/>
      <c r="N3" s="3"/>
    </row>
    <row r="4" spans="8:8" ht="20.25">
      <c r="A4" s="5" t="s">
        <v>7</v>
      </c>
      <c r="B4" s="5" t="s">
        <v>8</v>
      </c>
      <c r="C4" s="6" t="s">
        <v>9</v>
      </c>
      <c r="D4" s="7" t="s">
        <v>10</v>
      </c>
      <c r="E4" s="7"/>
      <c r="F4" s="5" t="s">
        <v>11</v>
      </c>
      <c r="G4" s="5" t="s">
        <v>12</v>
      </c>
      <c r="H4" s="5" t="s">
        <v>13</v>
      </c>
      <c r="I4" s="8"/>
      <c r="J4" s="8"/>
      <c r="K4" s="8"/>
      <c r="L4" s="9" t="s">
        <v>14</v>
      </c>
      <c r="M4" s="10"/>
      <c r="N4" s="11"/>
    </row>
    <row r="5" spans="8:8" ht="72.75" customHeight="1">
      <c r="A5" s="5"/>
      <c r="B5" s="5"/>
      <c r="C5" s="6"/>
      <c r="D5" s="12" t="s">
        <v>15</v>
      </c>
      <c r="E5" s="12" t="s">
        <v>16</v>
      </c>
      <c r="F5" s="5"/>
      <c r="G5" s="5"/>
      <c r="H5" s="5"/>
      <c r="I5" s="13"/>
      <c r="J5" s="13"/>
      <c r="K5" s="13"/>
      <c r="L5" s="14" t="s">
        <v>17</v>
      </c>
      <c r="M5" s="14" t="s">
        <v>18</v>
      </c>
      <c r="N5" s="14" t="s">
        <v>19</v>
      </c>
    </row>
    <row r="6" spans="8:8" ht="20.25" customHeight="1">
      <c r="A6" s="15">
        <v>1.0</v>
      </c>
      <c r="B6" s="16" t="s">
        <v>20</v>
      </c>
      <c r="C6" s="17"/>
      <c r="D6" s="17" t="s">
        <v>21</v>
      </c>
      <c r="E6" s="17" t="s">
        <v>22</v>
      </c>
      <c r="F6" s="18">
        <v>400.0</v>
      </c>
      <c r="G6" s="19">
        <v>410.0</v>
      </c>
      <c r="H6" s="20"/>
      <c r="I6" s="21"/>
      <c r="J6" s="20"/>
      <c r="K6" s="20"/>
      <c r="L6" s="22" t="str">
        <f>IF(AND(G6&gt;299,G6&lt;400),"750",IF(G6&gt;=400,"1000","0"))</f>
        <v>1000</v>
      </c>
      <c r="M6" s="22" t="str">
        <f>IF(AND(G6&gt;299,G6&lt;400),"75",IF(G6&gt;=400,"100","0"))</f>
        <v>100</v>
      </c>
      <c r="N6" s="23" t="str">
        <f>IF(AND(G6&gt;299,G6&lt;400),"50",IF(G6&gt;=400,"66.66","0"))</f>
        <v>66.66</v>
      </c>
      <c r="Q6">
        <f>+L6+L7</f>
        <v>2000.0</v>
      </c>
    </row>
    <row r="7" spans="8:8" ht="55.5" customHeight="1">
      <c r="A7" s="15">
        <v>2.0</v>
      </c>
      <c r="B7" s="16" t="s">
        <v>23</v>
      </c>
      <c r="C7" s="17" t="s">
        <v>24</v>
      </c>
      <c r="D7" s="17" t="s">
        <v>25</v>
      </c>
      <c r="E7" s="17" t="s">
        <v>26</v>
      </c>
      <c r="F7" s="18">
        <v>1000.0</v>
      </c>
      <c r="G7" s="19">
        <v>795.0</v>
      </c>
      <c r="H7" s="24">
        <f t="shared" si="0" ref="H7:H16">+G7/F7</f>
        <v>0.795</v>
      </c>
      <c r="I7" s="25"/>
      <c r="J7" s="24"/>
      <c r="K7" s="24"/>
      <c r="L7" s="22" t="str">
        <f>IF(AND(H7&gt;=0.595,H7&lt;0.795),"750",IF(H7&gt;=0.795,"1000","0"))</f>
        <v>1000</v>
      </c>
      <c r="M7" s="22" t="str">
        <f>IF(AND(H7&gt;=0.595,H7&lt;0.795),"75",IF(H7&gt;=0.795,"100","0"))</f>
        <v>100</v>
      </c>
      <c r="N7" s="23" t="str">
        <f>IF(AND(H7&gt;=0.595,H7&lt;0.795),"50",IF(H7&gt;=0.795,"66.66","0"))</f>
        <v>66.66</v>
      </c>
      <c r="Q7" t="e">
        <f>+P7/O7</f>
        <v>#DIV/0!</v>
      </c>
    </row>
    <row r="8" spans="8:8" ht="64.5" customHeight="1">
      <c r="A8" s="15">
        <v>3.0</v>
      </c>
      <c r="B8" s="16" t="s">
        <v>27</v>
      </c>
      <c r="C8" s="17" t="s">
        <v>28</v>
      </c>
      <c r="D8" s="17" t="s">
        <v>29</v>
      </c>
      <c r="E8" s="17" t="s">
        <v>30</v>
      </c>
      <c r="F8" s="18">
        <v>1000.0</v>
      </c>
      <c r="G8" s="19">
        <v>1000.0</v>
      </c>
      <c r="H8" s="24">
        <f t="shared" si="0"/>
        <v>1.0</v>
      </c>
      <c r="I8" s="25"/>
      <c r="J8" s="24"/>
      <c r="K8" s="24"/>
      <c r="L8" s="22" t="str">
        <f>IF(AND(H8&gt;0.795,H8&lt;0.95),"750",IF(H8&gt;=0.95,"1000","0"))</f>
        <v>1000</v>
      </c>
      <c r="M8" s="22" t="str">
        <f>IF(AND(H8&gt;0.795,H8&lt;0.95),"75",IF(H8&gt;=0.95,"100","0"))</f>
        <v>100</v>
      </c>
      <c r="N8" s="22" t="str">
        <f>IF(AND(H8&gt;0.795,H8&lt;0.95),"50",IF(H8&gt;=0.95,"66.66","0"))</f>
        <v>66.66</v>
      </c>
      <c r="R8" s="26">
        <v>100.0</v>
      </c>
    </row>
    <row r="9" spans="8:8" ht="75.0">
      <c r="A9" s="15">
        <v>4.0</v>
      </c>
      <c r="B9" s="16" t="s">
        <v>31</v>
      </c>
      <c r="C9" s="17" t="s">
        <v>32</v>
      </c>
      <c r="D9" s="17" t="s">
        <v>33</v>
      </c>
      <c r="E9" s="17" t="s">
        <v>34</v>
      </c>
      <c r="F9" s="18">
        <v>1000.0</v>
      </c>
      <c r="G9" s="19">
        <v>1000.0</v>
      </c>
      <c r="H9" s="24">
        <f t="shared" si="0"/>
        <v>1.0</v>
      </c>
      <c r="I9" s="25"/>
      <c r="J9" s="24"/>
      <c r="K9" s="24"/>
      <c r="L9" s="22" t="str">
        <f>IF(AND(H9&gt;0.895,H9&lt;0.995),"750",IF(H9&gt;=0.995,"1000","0"))</f>
        <v>1000</v>
      </c>
      <c r="M9" s="22" t="str">
        <f>IF(AND(H9&gt;0.895,H9&lt;0.995),"75",IF(H9&gt;=0.995,"100","0"))</f>
        <v>100</v>
      </c>
      <c r="N9" s="22" t="str">
        <f>IF(AND(H9&gt;0.895,H9&lt;0.995),"50",IF(H9&gt;=0.995,"66.66","0"))</f>
        <v>66.66</v>
      </c>
      <c r="R9" s="26">
        <v>100.0</v>
      </c>
    </row>
    <row r="10" spans="8:8" ht="75.0">
      <c r="A10" s="15">
        <v>5.0</v>
      </c>
      <c r="B10" s="16" t="s">
        <v>35</v>
      </c>
      <c r="C10" s="17" t="s">
        <v>36</v>
      </c>
      <c r="D10" s="27" t="s">
        <v>37</v>
      </c>
      <c r="E10" s="27"/>
      <c r="F10" s="28">
        <v>1000.0</v>
      </c>
      <c r="G10" s="29">
        <v>1000.0</v>
      </c>
      <c r="H10" s="30">
        <f t="shared" si="0"/>
        <v>1.0</v>
      </c>
      <c r="I10" s="31"/>
      <c r="J10" s="32"/>
      <c r="K10" s="32"/>
      <c r="L10" s="22" t="str">
        <f>IF(H10=1,"1000",IF(H10&lt;1,"0"))</f>
        <v>1000</v>
      </c>
      <c r="M10" s="22" t="str">
        <f>IF(H10=1,"100",IF(H10&lt;1,"0"))</f>
        <v>100</v>
      </c>
      <c r="N10" s="22" t="str">
        <f>IF(H10=1,"66.66",IF(H10&lt;1,"0"))</f>
        <v>66.66</v>
      </c>
    </row>
    <row r="11" spans="8:8" ht="90.0">
      <c r="A11" s="15">
        <v>6.0</v>
      </c>
      <c r="B11" s="16" t="s">
        <v>38</v>
      </c>
      <c r="C11" s="17" t="s">
        <v>39</v>
      </c>
      <c r="D11" s="17" t="s">
        <v>40</v>
      </c>
      <c r="E11" s="17" t="s">
        <v>41</v>
      </c>
      <c r="F11" s="18">
        <v>1000.0</v>
      </c>
      <c r="G11" s="19">
        <v>995.0</v>
      </c>
      <c r="H11" s="24">
        <f t="shared" si="0"/>
        <v>0.995</v>
      </c>
      <c r="I11" s="25"/>
      <c r="J11" s="24"/>
      <c r="K11" s="24"/>
      <c r="L11" s="22" t="str">
        <f>IF(AND(H11&gt;0.795,H11&lt;0.95),"750",IF(H11&gt;=0.95,"1000","0"))</f>
        <v>1000</v>
      </c>
      <c r="M11" s="22" t="str">
        <f>IF(AND(H11&gt;0.795,H11&lt;0.95),"75",IF(H11&gt;=0.95,"100","0"))</f>
        <v>100</v>
      </c>
      <c r="N11" s="22" t="str">
        <f>IF(AND(H11&gt;0.795,H11&lt;0.95),"50",IF(H11&gt;=0.95,"66.66","0"))</f>
        <v>66.66</v>
      </c>
    </row>
    <row r="12" spans="8:8" ht="90.0">
      <c r="A12" s="15">
        <v>7.0</v>
      </c>
      <c r="B12" s="16" t="s">
        <v>42</v>
      </c>
      <c r="C12" s="17" t="s">
        <v>43</v>
      </c>
      <c r="D12" s="27" t="s">
        <v>44</v>
      </c>
      <c r="E12" s="27"/>
      <c r="F12" s="33">
        <v>100.0</v>
      </c>
      <c r="G12" s="19">
        <v>80.0</v>
      </c>
      <c r="H12" s="34">
        <f t="shared" si="0"/>
        <v>0.8</v>
      </c>
      <c r="I12" s="35">
        <v>4.0</v>
      </c>
      <c r="J12" s="36">
        <f>+I12*8/100</f>
        <v>0.32</v>
      </c>
      <c r="K12" s="36">
        <f>+H12/J12</f>
        <v>2.5</v>
      </c>
      <c r="L12" s="37" t="str">
        <f>IF(AND(K12&gt;0.744,K12&lt;0.995),"750",IF(K12&gt;=0.995,"1000","0"))</f>
        <v>1000</v>
      </c>
      <c r="M12" s="38" t="str">
        <f>IF(AND(K12&gt;0.744,K12&lt;0.955),"75",IF(K12&gt;=0.955,"100","0"))</f>
        <v>100</v>
      </c>
      <c r="N12" s="38" t="str">
        <f>IF(AND(K12&gt;0.744,K12&lt;0.955),"50",IF(K12&gt;=0.995,"66.66","0"))</f>
        <v>66.66</v>
      </c>
    </row>
    <row r="13" spans="8:8" ht="75.0">
      <c r="A13" s="15">
        <v>8.0</v>
      </c>
      <c r="B13" s="16" t="s">
        <v>45</v>
      </c>
      <c r="C13" s="17" t="s">
        <v>46</v>
      </c>
      <c r="D13" s="27" t="s">
        <v>47</v>
      </c>
      <c r="E13" s="27"/>
      <c r="F13" s="33">
        <v>100.0</v>
      </c>
      <c r="G13" s="19">
        <v>80.0</v>
      </c>
      <c r="H13" s="34">
        <f t="shared" si="0"/>
        <v>0.8</v>
      </c>
      <c r="I13" s="35">
        <v>4.0</v>
      </c>
      <c r="J13" s="36">
        <f>+I13*8/100</f>
        <v>0.32</v>
      </c>
      <c r="K13" s="36">
        <f>+H13/J13</f>
        <v>2.5</v>
      </c>
      <c r="L13" s="37" t="str">
        <f>IF(AND(K13&gt;0.744,K13&lt;0.995),"750",IF(K13&gt;=0.995,"1000","0"))</f>
        <v>1000</v>
      </c>
      <c r="M13" s="38" t="str">
        <f>IF(AND(K13&gt;0.744,K13&lt;0.955),"75",IF(K13&gt;=0.955,"100","0"))</f>
        <v>100</v>
      </c>
      <c r="N13" s="38" t="str">
        <f>IF(AND(K13&gt;0.744,K13&lt;0.955),"50",IF(K13&gt;=0.995,"66.66","0"))</f>
        <v>66.66</v>
      </c>
    </row>
    <row r="14" spans="8:8" ht="60.0">
      <c r="A14" s="15">
        <v>9.0</v>
      </c>
      <c r="B14" s="16" t="s">
        <v>48</v>
      </c>
      <c r="C14" s="17" t="s">
        <v>49</v>
      </c>
      <c r="D14" s="17" t="s">
        <v>50</v>
      </c>
      <c r="E14" s="17" t="s">
        <v>51</v>
      </c>
      <c r="F14" s="18">
        <v>1000.0</v>
      </c>
      <c r="G14" s="19">
        <v>500.0</v>
      </c>
      <c r="H14" s="24">
        <f t="shared" si="0"/>
        <v>0.5</v>
      </c>
      <c r="I14" s="25"/>
      <c r="J14" s="24"/>
      <c r="K14" s="24"/>
      <c r="L14" s="22" t="str">
        <f>IF(AND(H14&gt;0.295,H14&lt;0.495),"750",IF(H14&gt;=0.495,"1000","0"))</f>
        <v>1000</v>
      </c>
      <c r="M14" s="22" t="str">
        <f>IF(AND(H14&gt;0.295,H14&lt;0.495),"75",IF(H14&gt;=0.495,"100","0"))</f>
        <v>100</v>
      </c>
      <c r="N14" s="22" t="str">
        <f>IF(AND(H14&gt;0.295,H14&lt;0.495),"50",IF(H14&gt;=0.495,"66.66","0"))</f>
        <v>66.66</v>
      </c>
    </row>
    <row r="15" spans="8:8" ht="60.0">
      <c r="A15" s="15">
        <v>10.0</v>
      </c>
      <c r="B15" s="16" t="s">
        <v>52</v>
      </c>
      <c r="C15" s="17" t="s">
        <v>53</v>
      </c>
      <c r="D15" s="17" t="s">
        <v>50</v>
      </c>
      <c r="E15" s="17" t="s">
        <v>51</v>
      </c>
      <c r="F15" s="18">
        <v>1000.0</v>
      </c>
      <c r="G15" s="19">
        <v>500.0</v>
      </c>
      <c r="H15" s="24">
        <f t="shared" si="0"/>
        <v>0.5</v>
      </c>
      <c r="I15" s="25"/>
      <c r="J15" s="24"/>
      <c r="K15" s="24"/>
      <c r="L15" s="22" t="str">
        <f>IF(AND(H15&gt;0.295,H15&lt;0.495),"750",IF(H15&gt;=0.495,"1000","0"))</f>
        <v>1000</v>
      </c>
      <c r="M15" s="22" t="str">
        <f>IF(AND(H15&gt;0.295,H15&lt;0.495),"75",IF(H15&gt;=0.495,"100","0"))</f>
        <v>100</v>
      </c>
      <c r="N15" s="22" t="str">
        <f>IF(AND(H15&gt;0.295,H15&lt;0.495),"50",IF(H15&gt;=0.495,"66.66","0"))</f>
        <v>66.66</v>
      </c>
    </row>
    <row r="16" spans="8:8" ht="60.0">
      <c r="A16" s="15">
        <v>11.0</v>
      </c>
      <c r="B16" s="16" t="s">
        <v>54</v>
      </c>
      <c r="C16" s="17" t="s">
        <v>55</v>
      </c>
      <c r="D16" s="27" t="s">
        <v>56</v>
      </c>
      <c r="E16" s="27"/>
      <c r="F16" s="39">
        <v>1000.0</v>
      </c>
      <c r="G16" s="40">
        <v>30.0</v>
      </c>
      <c r="H16" s="41">
        <f t="shared" si="0"/>
        <v>0.03</v>
      </c>
      <c r="I16" s="21"/>
      <c r="J16" s="42"/>
      <c r="K16" s="42"/>
      <c r="L16" s="22" t="str">
        <f>IF(H16&gt;0.029,"1000",IF(H16&lt;0.0299,"0"))</f>
        <v>1000</v>
      </c>
      <c r="M16" s="22" t="str">
        <f>IF(H16&gt;0.029,"100",IF(H16&lt;0.0299,"0"))</f>
        <v>100</v>
      </c>
      <c r="N16" s="22" t="str">
        <f>IF(H16&gt;0.029,"66.66",IF(H16&lt;0.0299,"0"))</f>
        <v>66.66</v>
      </c>
    </row>
    <row r="17" spans="8:8" ht="60.0">
      <c r="A17" s="15">
        <v>12.0</v>
      </c>
      <c r="B17" s="16" t="s">
        <v>57</v>
      </c>
      <c r="C17" s="17" t="s">
        <v>58</v>
      </c>
      <c r="D17" s="27" t="s">
        <v>59</v>
      </c>
      <c r="E17" s="27"/>
      <c r="F17" s="43">
        <v>1000.0</v>
      </c>
      <c r="G17" s="40">
        <v>1000.0</v>
      </c>
      <c r="H17" s="44">
        <f>+G17/F17</f>
        <v>1.0</v>
      </c>
      <c r="I17" s="25"/>
      <c r="J17" s="45"/>
      <c r="K17" s="45"/>
      <c r="L17" s="22" t="str">
        <f>IF(H17=1,"1000",IF(H17&lt;1,"0"))</f>
        <v>1000</v>
      </c>
      <c r="M17" s="22" t="str">
        <f>IF(H17=1,"100",IF(H17&lt;1,"0"))</f>
        <v>100</v>
      </c>
      <c r="N17" s="22" t="str">
        <f>IF(H17=1,"66.66",IF(H17&lt;1,"0"))</f>
        <v>66.66</v>
      </c>
    </row>
    <row r="18" spans="8:8" ht="45.0">
      <c r="A18" s="15">
        <v>13.0</v>
      </c>
      <c r="B18" s="16" t="s">
        <v>60</v>
      </c>
      <c r="C18" s="17" t="s">
        <v>61</v>
      </c>
      <c r="D18" s="27" t="s">
        <v>62</v>
      </c>
      <c r="E18" s="27"/>
      <c r="F18" s="43">
        <v>1000.0</v>
      </c>
      <c r="G18" s="40">
        <v>1000.0</v>
      </c>
      <c r="H18" s="44">
        <f>+G18/F18</f>
        <v>1.0</v>
      </c>
      <c r="I18" s="25"/>
      <c r="J18" s="45"/>
      <c r="K18" s="45"/>
      <c r="L18" s="22" t="str">
        <f>IF(H18=1,"1000",IF(H18&lt;1,"0"))</f>
        <v>1000</v>
      </c>
      <c r="M18" s="22" t="str">
        <f>IF(H18=1,"100",IF(H18&lt;1,"0"))</f>
        <v>100</v>
      </c>
      <c r="N18" s="22" t="str">
        <f>IF(H18=1,"66.66",IF(H18&lt;1,"0"))</f>
        <v>66.66</v>
      </c>
    </row>
    <row r="19" spans="8:8" ht="60.0">
      <c r="A19" s="15">
        <v>14.0</v>
      </c>
      <c r="B19" s="16" t="s">
        <v>63</v>
      </c>
      <c r="C19" s="17" t="s">
        <v>64</v>
      </c>
      <c r="D19" s="27" t="s">
        <v>65</v>
      </c>
      <c r="E19" s="27"/>
      <c r="F19" s="43">
        <v>1000.0</v>
      </c>
      <c r="G19" s="40">
        <v>1000.0</v>
      </c>
      <c r="H19" s="44">
        <f>+G19/F19</f>
        <v>1.0</v>
      </c>
      <c r="I19" s="25"/>
      <c r="J19" s="45"/>
      <c r="K19" s="45"/>
      <c r="L19" s="22" t="str">
        <f>IF(H19=1,"1000",IF(H19&lt;1,"0"))</f>
        <v>1000</v>
      </c>
      <c r="M19" s="22" t="str">
        <f>IF(H19=1,"100",IF(H19&lt;1,"0"))</f>
        <v>100</v>
      </c>
      <c r="N19" s="22" t="str">
        <f>IF(H19=1,"66.66",IF(H19&lt;1,"0"))</f>
        <v>66.66</v>
      </c>
    </row>
    <row r="20" spans="8:8" ht="60.0">
      <c r="A20" s="15">
        <v>15.0</v>
      </c>
      <c r="B20" s="16" t="s">
        <v>66</v>
      </c>
      <c r="C20" s="17" t="s">
        <v>67</v>
      </c>
      <c r="D20" s="27" t="s">
        <v>68</v>
      </c>
      <c r="E20" s="27"/>
      <c r="F20" s="43">
        <v>1000.0</v>
      </c>
      <c r="G20" s="40">
        <v>1000.0</v>
      </c>
      <c r="H20" s="44">
        <f>+G20/F20</f>
        <v>1.0</v>
      </c>
      <c r="I20" s="25"/>
      <c r="J20" s="45"/>
      <c r="K20" s="45"/>
      <c r="L20" s="22" t="str">
        <f>IF(H20=1,"1000",IF(H20&lt;1,"0"))</f>
        <v>1000</v>
      </c>
      <c r="M20" s="22" t="str">
        <f>IF(H20=1,"100",IF(H20&lt;1,"0"))</f>
        <v>100</v>
      </c>
      <c r="N20" s="22" t="str">
        <f>IF(H20=1,"66.66",IF(H20&lt;1,"0"))</f>
        <v>66.66</v>
      </c>
    </row>
    <row r="21" spans="8:8">
      <c r="A21" s="46"/>
      <c r="B21" s="47"/>
      <c r="C21" s="47"/>
      <c r="D21" s="46"/>
      <c r="E21" s="46"/>
      <c r="F21" s="46"/>
      <c r="G21" s="46"/>
      <c r="H21" s="46"/>
      <c r="I21" s="46"/>
      <c r="J21" s="46"/>
      <c r="K21" s="46"/>
      <c r="L21" s="48">
        <f>+L6+L7+L8+L9+L10+L11+L12+L13+L14+L15+L16+L17+L18+L19+L20</f>
        <v>15000.0</v>
      </c>
      <c r="M21" s="48">
        <f>+M6+M7+M8+M9+M10+M11+M12+M13+M14+M15+M16+M17+M18+M19+M20</f>
        <v>1500.0</v>
      </c>
      <c r="N21" s="48">
        <f>+N6+N7+N8+N9+N10+N11+N12+N13+N14+N15+N16+N17+N18+N19+N20</f>
        <v>999.9</v>
      </c>
    </row>
    <row r="22" spans="8:8">
      <c r="A22" s="49" t="s">
        <v>69</v>
      </c>
      <c r="B22" s="49"/>
      <c r="C22" s="49" t="s">
        <v>70</v>
      </c>
      <c r="D22" s="49"/>
      <c r="E22" s="50" t="s">
        <v>71</v>
      </c>
      <c r="F22" s="50"/>
      <c r="G22" s="50"/>
      <c r="H22" s="51"/>
      <c r="I22" s="51"/>
      <c r="J22" s="51"/>
      <c r="K22" s="51"/>
      <c r="L22" s="52" t="s">
        <v>72</v>
      </c>
      <c r="M22" s="52"/>
      <c r="N22" s="52"/>
    </row>
    <row r="23" spans="8:8">
      <c r="A23" s="46"/>
      <c r="B23" s="47"/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spans="8:8">
      <c r="A24" s="46"/>
      <c r="B24" s="47"/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5" spans="8:8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8:8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</row>
    <row r="27" spans="8:8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8: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8:8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8:8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8:8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</row>
    <row r="32" spans="8:8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</row>
    <row r="33" spans="8:8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</row>
    <row r="34" spans="8:8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8:8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</row>
    <row r="36" spans="8:8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8:8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spans="8: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8:8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</row>
    <row r="40" spans="8:8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8:8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</row>
  </sheetData>
  <mergeCells count="21">
    <mergeCell ref="C4:C5"/>
    <mergeCell ref="D4:E4"/>
    <mergeCell ref="H4:H5"/>
    <mergeCell ref="F4:F5"/>
    <mergeCell ref="G4:G5"/>
    <mergeCell ref="D12:E12"/>
    <mergeCell ref="A1:N1"/>
    <mergeCell ref="L4:N4"/>
    <mergeCell ref="A4:A5"/>
    <mergeCell ref="D19:E19"/>
    <mergeCell ref="C22:D22"/>
    <mergeCell ref="B4:B5"/>
    <mergeCell ref="D3:E3"/>
    <mergeCell ref="D20:E20"/>
    <mergeCell ref="D10:E10"/>
    <mergeCell ref="A22:B22"/>
    <mergeCell ref="D16:E16"/>
    <mergeCell ref="D17:E17"/>
    <mergeCell ref="D18:E18"/>
    <mergeCell ref="D13:E13"/>
    <mergeCell ref="E22:G22"/>
  </mergeCells>
  <pageMargins left="0.27" right="0.13" top="0.33" bottom="0.31" header="0.3" footer="0.3"/>
  <pageSetup paperSize="9" fitToWidth="0" fitToHeight="0" orientation="landscape"/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36"/>
  <sheetViews>
    <sheetView tabSelected="1" workbookViewId="0" topLeftCell="D17">
      <selection activeCell="E21" sqref="E21"/>
    </sheetView>
  </sheetViews>
  <sheetFormatPr defaultRowHeight="15.0" defaultColWidth="9"/>
  <cols>
    <col min="1" max="1" customWidth="1" width="4.7109375" style="0"/>
    <col min="2" max="2" customWidth="1" width="19.570313" style="0"/>
    <col min="3" max="3" customWidth="1" width="26.140625" style="0"/>
    <col min="4" max="4" customWidth="1" width="24.855469" style="0"/>
    <col min="5" max="5" customWidth="1" width="12.855469" style="0"/>
    <col min="6" max="6" customWidth="1" width="19.425781" style="0"/>
    <col min="7" max="7" customWidth="1" width="18.710938" style="0"/>
    <col min="8" max="8" customWidth="1" width="15.855469" style="53"/>
    <col min="9" max="9" customWidth="1" width="9.140625" style="53"/>
    <col min="10" max="10" customWidth="1" width="9.140625" style="54"/>
    <col min="11" max="256" customWidth="1" width="10.0" style="0"/>
  </cols>
  <sheetData>
    <row r="1" spans="8:8" ht="20.25" customHeight="1">
      <c r="A1" s="55" t="s">
        <v>91</v>
      </c>
      <c r="B1" s="55"/>
      <c r="C1" s="55"/>
      <c r="D1" s="55"/>
      <c r="E1" s="55"/>
      <c r="F1" s="55"/>
      <c r="G1" s="55"/>
      <c r="H1" s="55"/>
      <c r="I1" s="56"/>
      <c r="J1" s="56"/>
      <c r="K1" s="56"/>
      <c r="L1" s="56"/>
      <c r="M1" s="56"/>
      <c r="N1" s="56"/>
    </row>
    <row r="3" spans="8:8" ht="21.6">
      <c r="B3" s="57" t="s">
        <v>133</v>
      </c>
      <c r="C3" s="58" t="s">
        <v>155</v>
      </c>
      <c r="D3" s="59"/>
      <c r="G3" s="60" t="s">
        <v>132</v>
      </c>
      <c r="H3" s="61">
        <v>8113.0</v>
      </c>
    </row>
    <row r="5" spans="8:8" ht="18.75">
      <c r="A5" s="62">
        <v>1.0</v>
      </c>
      <c r="B5" s="63" t="s">
        <v>83</v>
      </c>
      <c r="C5" s="64" t="s">
        <v>139</v>
      </c>
      <c r="D5" s="65"/>
      <c r="E5" s="66"/>
      <c r="F5" s="67" t="s">
        <v>95</v>
      </c>
      <c r="G5" s="68" t="s">
        <v>151</v>
      </c>
      <c r="H5" s="69"/>
    </row>
    <row r="6" spans="8:8" ht="18.75">
      <c r="A6" s="62">
        <v>2.0</v>
      </c>
      <c r="B6" s="63" t="s">
        <v>84</v>
      </c>
      <c r="C6" s="70" t="s">
        <v>140</v>
      </c>
      <c r="D6" s="71"/>
      <c r="E6" s="71"/>
      <c r="F6" s="72"/>
      <c r="G6" s="72"/>
      <c r="H6" s="69"/>
    </row>
    <row r="7" spans="8:8" ht="18.75">
      <c r="A7" s="62">
        <v>3.0</v>
      </c>
      <c r="B7" s="63" t="s">
        <v>85</v>
      </c>
      <c r="C7" s="73" t="s">
        <v>141</v>
      </c>
      <c r="D7" s="74"/>
      <c r="E7" s="74"/>
      <c r="F7" s="72"/>
      <c r="G7" s="74"/>
      <c r="H7" s="75"/>
    </row>
    <row r="8" spans="8:8" ht="18.75">
      <c r="A8" s="62">
        <v>4.0</v>
      </c>
      <c r="B8" s="63" t="s">
        <v>87</v>
      </c>
      <c r="C8" s="76" t="s">
        <v>142</v>
      </c>
      <c r="D8" s="72"/>
      <c r="E8" s="77"/>
      <c r="F8" s="78" t="s">
        <v>86</v>
      </c>
      <c r="G8" s="79">
        <v>9.621456488E9</v>
      </c>
      <c r="H8" s="69"/>
    </row>
    <row r="9" spans="8:8" ht="18.75">
      <c r="A9" s="62">
        <v>5.0</v>
      </c>
      <c r="B9" s="63" t="s">
        <v>88</v>
      </c>
      <c r="C9" s="68" t="s">
        <v>143</v>
      </c>
      <c r="D9" s="72"/>
      <c r="E9" s="77"/>
      <c r="F9" s="78" t="s">
        <v>89</v>
      </c>
      <c r="G9" s="79">
        <v>9.936347987E9</v>
      </c>
      <c r="H9" s="69"/>
    </row>
    <row r="10" spans="8:8" ht="18.75">
      <c r="A10" s="62">
        <v>6.1</v>
      </c>
      <c r="B10" s="63" t="s">
        <v>101</v>
      </c>
      <c r="C10" s="68" t="s">
        <v>144</v>
      </c>
      <c r="D10" s="77"/>
      <c r="E10" s="67" t="s">
        <v>90</v>
      </c>
      <c r="F10" s="80" t="s">
        <v>141</v>
      </c>
      <c r="G10" s="67" t="s">
        <v>109</v>
      </c>
      <c r="H10" s="81">
        <v>8.38207119E9</v>
      </c>
    </row>
    <row r="11" spans="8:8" ht="18.75">
      <c r="A11" s="62">
        <v>6.2</v>
      </c>
      <c r="B11" s="63" t="s">
        <v>102</v>
      </c>
      <c r="C11" s="68" t="s">
        <v>145</v>
      </c>
      <c r="D11" s="77"/>
      <c r="E11" s="67" t="s">
        <v>90</v>
      </c>
      <c r="F11" s="80" t="s">
        <v>141</v>
      </c>
      <c r="G11" s="67" t="s">
        <v>110</v>
      </c>
      <c r="H11" s="81">
        <v>7.839836551E9</v>
      </c>
    </row>
    <row r="12" spans="8:8" ht="18.75">
      <c r="A12" s="62">
        <v>6.3</v>
      </c>
      <c r="B12" s="63" t="s">
        <v>103</v>
      </c>
      <c r="C12" s="68" t="s">
        <v>146</v>
      </c>
      <c r="D12" s="77"/>
      <c r="E12" s="67" t="s">
        <v>90</v>
      </c>
      <c r="F12" s="80" t="s">
        <v>141</v>
      </c>
      <c r="G12" s="67" t="s">
        <v>111</v>
      </c>
      <c r="H12" s="81">
        <v>8.756841086E9</v>
      </c>
    </row>
    <row r="13" spans="8:8" ht="18.75">
      <c r="A13" s="62">
        <v>6.4</v>
      </c>
      <c r="B13" s="63" t="s">
        <v>104</v>
      </c>
      <c r="C13" s="68" t="s">
        <v>147</v>
      </c>
      <c r="D13" s="82"/>
      <c r="E13" s="67" t="s">
        <v>90</v>
      </c>
      <c r="F13" s="80" t="s">
        <v>141</v>
      </c>
      <c r="G13" s="67" t="s">
        <v>112</v>
      </c>
      <c r="H13" s="81">
        <v>8.38839763E9</v>
      </c>
    </row>
    <row r="14" spans="8:8" ht="18.75">
      <c r="A14" s="62">
        <v>6.5</v>
      </c>
      <c r="B14" s="63" t="s">
        <v>105</v>
      </c>
      <c r="C14" s="68" t="s">
        <v>148</v>
      </c>
      <c r="D14" s="66"/>
      <c r="E14" s="67" t="s">
        <v>90</v>
      </c>
      <c r="F14" s="80" t="s">
        <v>152</v>
      </c>
      <c r="G14" s="67" t="s">
        <v>113</v>
      </c>
      <c r="H14" s="81">
        <v>7.080728549E9</v>
      </c>
    </row>
    <row r="15" spans="8:8" ht="18.75">
      <c r="A15" s="62">
        <v>6.6</v>
      </c>
      <c r="B15" s="63" t="s">
        <v>106</v>
      </c>
      <c r="C15" s="70" t="s">
        <v>149</v>
      </c>
      <c r="D15" s="83"/>
      <c r="E15" s="67" t="s">
        <v>90</v>
      </c>
      <c r="F15" s="80" t="s">
        <v>153</v>
      </c>
      <c r="G15" s="67" t="s">
        <v>114</v>
      </c>
      <c r="H15" s="81">
        <v>7.83983657E9</v>
      </c>
    </row>
    <row r="16" spans="8:8" ht="18.75">
      <c r="A16" s="62">
        <v>6.7</v>
      </c>
      <c r="B16" s="63" t="s">
        <v>107</v>
      </c>
      <c r="C16" s="68" t="s">
        <v>150</v>
      </c>
      <c r="D16" s="77"/>
      <c r="E16" s="67" t="s">
        <v>90</v>
      </c>
      <c r="F16" s="80" t="s">
        <v>154</v>
      </c>
      <c r="G16" s="67" t="s">
        <v>115</v>
      </c>
      <c r="H16" s="81">
        <v>9.935034413E9</v>
      </c>
    </row>
    <row r="17" spans="8:8" ht="18.75">
      <c r="A17" s="62">
        <v>6.8</v>
      </c>
      <c r="B17" s="63" t="s">
        <v>108</v>
      </c>
      <c r="C17" s="68" t="s">
        <v>146</v>
      </c>
      <c r="D17" s="77"/>
      <c r="E17" s="67" t="s">
        <v>90</v>
      </c>
      <c r="F17" s="80" t="s">
        <v>154</v>
      </c>
      <c r="G17" s="67" t="s">
        <v>116</v>
      </c>
      <c r="H17" s="81">
        <v>7.080581159E9</v>
      </c>
    </row>
    <row r="18" spans="8:8" ht="18.75">
      <c r="B18" s="84"/>
      <c r="D18" s="84"/>
      <c r="F18" s="84"/>
    </row>
    <row r="19" spans="8:8" ht="18.75">
      <c r="A19" s="85" t="s">
        <v>134</v>
      </c>
      <c r="B19" s="85"/>
      <c r="C19" s="85"/>
      <c r="D19" s="85"/>
      <c r="E19" s="86"/>
      <c r="F19" s="87" t="s">
        <v>135</v>
      </c>
      <c r="G19" s="88"/>
      <c r="H19" s="89"/>
    </row>
    <row r="20" spans="8:8">
      <c r="A20" s="90" t="s">
        <v>131</v>
      </c>
      <c r="E20" s="91">
        <v>424.0</v>
      </c>
      <c r="H20"/>
    </row>
    <row r="21" spans="8:8">
      <c r="A21" s="90" t="s">
        <v>117</v>
      </c>
      <c r="E21" s="91">
        <v>16.0</v>
      </c>
      <c r="F21" s="90" t="s">
        <v>82</v>
      </c>
      <c r="H21" s="91">
        <v>20.0</v>
      </c>
    </row>
    <row r="22" spans="8:8">
      <c r="A22" s="92" t="s">
        <v>118</v>
      </c>
      <c r="E22" s="93">
        <v>25.0</v>
      </c>
      <c r="F22" s="92" t="s">
        <v>73</v>
      </c>
      <c r="H22" s="91">
        <v>26.0</v>
      </c>
    </row>
    <row r="23" spans="8:8">
      <c r="A23" s="92" t="s">
        <v>119</v>
      </c>
      <c r="E23" s="61">
        <v>15.0</v>
      </c>
      <c r="F23" s="90" t="s">
        <v>136</v>
      </c>
      <c r="H23" s="91">
        <v>15.0</v>
      </c>
    </row>
    <row r="24" spans="8:8">
      <c r="A24" s="90" t="s">
        <v>120</v>
      </c>
      <c r="E24" s="61">
        <v>8.0</v>
      </c>
      <c r="F24" s="90" t="s">
        <v>74</v>
      </c>
      <c r="H24" s="91">
        <v>8.0</v>
      </c>
    </row>
    <row r="25" spans="8:8">
      <c r="A25" s="90" t="s">
        <v>121</v>
      </c>
      <c r="E25" s="61">
        <v>10.0</v>
      </c>
      <c r="F25" s="90" t="s">
        <v>75</v>
      </c>
      <c r="H25" s="91">
        <v>10.0</v>
      </c>
    </row>
    <row r="26" spans="8:8">
      <c r="A26" s="90" t="s">
        <v>122</v>
      </c>
      <c r="D26" s="94"/>
      <c r="E26" s="61">
        <v>241.0</v>
      </c>
      <c r="F26" s="90" t="s">
        <v>76</v>
      </c>
      <c r="H26" s="95">
        <f>+H3*37%</f>
        <v>3001.81</v>
      </c>
    </row>
    <row r="27" spans="8:8">
      <c r="A27" s="96" t="s">
        <v>138</v>
      </c>
      <c r="B27" s="97"/>
      <c r="C27" s="98"/>
      <c r="D27" s="99"/>
      <c r="E27" s="100">
        <v>0.0</v>
      </c>
      <c r="F27" s="90"/>
    </row>
    <row r="28" spans="8:8">
      <c r="A28" s="90" t="s">
        <v>123</v>
      </c>
      <c r="E28" s="61">
        <v>241.0</v>
      </c>
      <c r="F28" s="90" t="s">
        <v>76</v>
      </c>
      <c r="H28" s="95">
        <f>+H3*37%</f>
        <v>3001.81</v>
      </c>
    </row>
    <row r="29" spans="8:8">
      <c r="A29" s="96" t="s">
        <v>137</v>
      </c>
      <c r="B29" s="98"/>
      <c r="C29" s="98"/>
      <c r="D29" s="98"/>
      <c r="E29" s="100">
        <v>0.0</v>
      </c>
      <c r="F29" s="90"/>
    </row>
    <row r="30" spans="8:8">
      <c r="A30" s="90" t="s">
        <v>124</v>
      </c>
      <c r="E30" s="61">
        <v>60.0</v>
      </c>
      <c r="F30" s="90" t="s">
        <v>77</v>
      </c>
      <c r="H30" s="91">
        <v>60.0</v>
      </c>
    </row>
    <row r="31" spans="8:8">
      <c r="A31" s="90" t="s">
        <v>125</v>
      </c>
      <c r="E31" s="101">
        <v>45.0</v>
      </c>
      <c r="F31" s="90" t="s">
        <v>100</v>
      </c>
      <c r="H31" s="91">
        <v>45.0</v>
      </c>
    </row>
    <row r="32" spans="8:8">
      <c r="A32" s="90" t="s">
        <v>126</v>
      </c>
      <c r="E32" s="91">
        <v>12.0</v>
      </c>
      <c r="F32" s="90" t="s">
        <v>78</v>
      </c>
      <c r="H32" s="91">
        <v>100.0</v>
      </c>
    </row>
    <row r="33" spans="8:8">
      <c r="A33" s="90" t="s">
        <v>127</v>
      </c>
      <c r="E33" s="91">
        <v>1.0</v>
      </c>
      <c r="F33" s="90" t="s">
        <v>79</v>
      </c>
      <c r="H33" s="91">
        <v>1.0</v>
      </c>
    </row>
    <row r="34" spans="8:8">
      <c r="A34" s="90" t="s">
        <v>128</v>
      </c>
      <c r="E34" s="91">
        <v>2.0</v>
      </c>
      <c r="F34" s="90" t="s">
        <v>80</v>
      </c>
      <c r="H34" s="91">
        <v>2.0</v>
      </c>
    </row>
    <row r="35" spans="8:8">
      <c r="A35" s="90" t="s">
        <v>129</v>
      </c>
      <c r="E35" s="91">
        <v>1.0</v>
      </c>
      <c r="F35" s="90" t="s">
        <v>81</v>
      </c>
      <c r="H35" s="91">
        <v>1.0</v>
      </c>
    </row>
    <row r="36" spans="8:8">
      <c r="A36" s="90" t="s">
        <v>130</v>
      </c>
      <c r="E36" s="91">
        <v>2.0</v>
      </c>
      <c r="H36" s="91">
        <v>2.0</v>
      </c>
    </row>
  </sheetData>
  <sheetProtection password="cf75" sheet="1" objects="1" scenarios="1"/>
  <mergeCells count="2">
    <mergeCell ref="A1:H1"/>
    <mergeCell ref="A19:D19"/>
  </mergeCells>
  <pageMargins left="0.25" right="0.25" top="0.75" bottom="0.75" header="0.3" footer="0.3"/>
  <pageSetup paperSize="9" scale="83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K41"/>
  <sheetViews>
    <sheetView workbookViewId="0" topLeftCell="D1" zoomScale="110">
      <selection activeCell="F2" sqref="F2"/>
    </sheetView>
  </sheetViews>
  <sheetFormatPr defaultRowHeight="15.0" defaultColWidth="9"/>
  <cols>
    <col min="1" max="1" customWidth="1" width="5.7109375" style="0"/>
    <col min="2" max="2" customWidth="1" width="25.285156" style="0"/>
    <col min="3" max="3" customWidth="1" width="29.140625" style="0"/>
    <col min="4" max="4" customWidth="1" width="22.710938" style="0"/>
    <col min="5" max="5" customWidth="1" width="19.285156" style="0"/>
    <col min="6" max="6" customWidth="1" width="9.285156" style="0"/>
    <col min="7" max="7" hidden="1" width="8.0" style="0"/>
    <col min="8" max="8" customWidth="1" width="13.0" style="0"/>
    <col min="9" max="9" customWidth="1" width="9.5703125" style="0"/>
    <col min="10" max="10" customWidth="1" width="10.285156" style="0"/>
    <col min="11" max="256" customWidth="1" width="10.0" style="0"/>
  </cols>
  <sheetData>
    <row r="1" spans="8:8" ht="18.7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8:8" s="103" ht="20.25" customFormat="1">
      <c r="A2" s="104" t="s">
        <v>1</v>
      </c>
      <c r="B2" s="104"/>
      <c r="C2" s="104" t="str">
        <f>+'Basic Information'!C7</f>
        <v>bUnjiqj</v>
      </c>
      <c r="D2" s="104" t="s">
        <v>2</v>
      </c>
      <c r="E2" s="104" t="s">
        <v>156</v>
      </c>
      <c r="F2" s="2" t="s">
        <v>3</v>
      </c>
      <c r="G2" s="104"/>
      <c r="I2" s="104" t="str">
        <f>+'Basic Information'!C6</f>
        <v>lkeqnkf;d LokLFk dsUnz dIrkuxat</v>
      </c>
      <c r="J2" s="104"/>
    </row>
    <row r="3" spans="8:8" s="103" ht="19.5" customFormat="1">
      <c r="A3" s="105" t="s">
        <v>93</v>
      </c>
      <c r="B3" s="105"/>
      <c r="C3" s="105" t="str">
        <f>+'Basic Information'!C9</f>
        <v>veykorh nsoh</v>
      </c>
      <c r="D3" s="105" t="s">
        <v>99</v>
      </c>
      <c r="E3" s="105" t="str">
        <f>+'Basic Information'!C8</f>
        <v>cchrk</v>
      </c>
      <c r="F3" s="105"/>
      <c r="G3" s="105"/>
      <c r="H3" s="105" t="s">
        <v>92</v>
      </c>
      <c r="I3" s="105" t="str">
        <f>+'Basic Information'!C5</f>
        <v>dIrkuxat</v>
      </c>
      <c r="J3" s="105"/>
    </row>
    <row r="4" spans="8:8" ht="20.25">
      <c r="A4" s="5" t="s">
        <v>7</v>
      </c>
      <c r="B4" s="5" t="s">
        <v>8</v>
      </c>
      <c r="C4" s="6" t="s">
        <v>9</v>
      </c>
      <c r="D4" s="7" t="s">
        <v>10</v>
      </c>
      <c r="E4" s="7"/>
      <c r="F4" s="5" t="s">
        <v>13</v>
      </c>
      <c r="G4" s="8"/>
      <c r="H4" s="9" t="s">
        <v>14</v>
      </c>
      <c r="I4" s="10"/>
      <c r="J4" s="11"/>
    </row>
    <row r="5" spans="8:8" ht="72.75" customHeight="1">
      <c r="A5" s="5"/>
      <c r="B5" s="5"/>
      <c r="C5" s="6"/>
      <c r="D5" s="12" t="s">
        <v>15</v>
      </c>
      <c r="E5" s="12" t="s">
        <v>16</v>
      </c>
      <c r="F5" s="5"/>
      <c r="G5" s="106"/>
      <c r="H5" s="16" t="s">
        <v>17</v>
      </c>
      <c r="I5" s="16" t="s">
        <v>18</v>
      </c>
      <c r="J5" s="16" t="s">
        <v>19</v>
      </c>
    </row>
    <row r="6" spans="8:8" ht="20.25" customHeight="1">
      <c r="A6" s="15">
        <v>1.0</v>
      </c>
      <c r="B6" s="16" t="s">
        <v>20</v>
      </c>
      <c r="C6" s="107"/>
      <c r="D6" s="107" t="s">
        <v>21</v>
      </c>
      <c r="E6" s="107" t="s">
        <v>22</v>
      </c>
      <c r="F6" s="20"/>
      <c r="G6" s="20"/>
      <c r="H6" s="22" t="str">
        <f>IF(AND('Basic Information'!E20&gt;299,'Basic Information'!E20&lt;400),"750",IF('Basic Information'!E20&gt;=400,"1000","0"))</f>
        <v>1000</v>
      </c>
      <c r="I6" s="22" t="str">
        <f>IF(AND('Basic Information'!E20&gt;299,'Basic Information'!E20&lt;400),"75",IF('Basic Information'!E20&gt;=400,"100","0"))</f>
        <v>100</v>
      </c>
      <c r="J6" s="23" t="str">
        <f>IF(AND('Basic Information'!E20&gt;299,'Basic Information'!E20&lt;400),"50",IF('Basic Information'!E20&gt;=400,"66.66","0"))</f>
        <v>66.66</v>
      </c>
    </row>
    <row r="7" spans="8:8" ht="45.0">
      <c r="A7" s="15">
        <v>2.0</v>
      </c>
      <c r="B7" s="16" t="s">
        <v>23</v>
      </c>
      <c r="C7" s="107" t="s">
        <v>24</v>
      </c>
      <c r="D7" s="107" t="s">
        <v>25</v>
      </c>
      <c r="E7" s="107" t="s">
        <v>26</v>
      </c>
      <c r="F7" s="24">
        <f>+'Basic Information'!E21/'Basic Information'!H21</f>
        <v>0.8</v>
      </c>
      <c r="G7" s="24"/>
      <c r="H7" s="22" t="str">
        <f>IF(AND(F7&gt;=0.595,F7&lt;0.795),"750",IF(F7&gt;=0.795,"1000","0"))</f>
        <v>1000</v>
      </c>
      <c r="I7" s="22" t="str">
        <f>IF(AND(F7&gt;=0.595,F7&lt;0.795),"75",IF(F7&gt;=0.795,"100","0"))</f>
        <v>100</v>
      </c>
      <c r="J7" s="23" t="str">
        <f>IF(AND(F7&gt;=0.595,F7&lt;0.795),"50",IF(F7&gt;=0.795,"66.66","0"))</f>
        <v>66.66</v>
      </c>
    </row>
    <row r="8" spans="8:8" ht="45.0">
      <c r="A8" s="15">
        <v>3.0</v>
      </c>
      <c r="B8" s="16" t="s">
        <v>27</v>
      </c>
      <c r="C8" s="107" t="s">
        <v>28</v>
      </c>
      <c r="D8" s="107" t="s">
        <v>29</v>
      </c>
      <c r="E8" s="107" t="s">
        <v>30</v>
      </c>
      <c r="F8" s="24">
        <f>+'Basic Information'!E22/'Basic Information'!H22</f>
        <v>0.9615384615384616</v>
      </c>
      <c r="G8" s="24"/>
      <c r="H8" s="22" t="str">
        <f>IF(AND(F8&gt;0.795,F8&lt;0.95),"750",IF(F8&gt;=0.95,"1000","0"))</f>
        <v>1000</v>
      </c>
      <c r="I8" s="22" t="str">
        <f>IF(AND(F8&gt;0.795,F8&lt;0.95),"75",IF(F8&gt;=0.95,"100","0"))</f>
        <v>100</v>
      </c>
      <c r="J8" s="22" t="str">
        <f>IF(AND(F8&gt;0.795,F8&lt;0.95),"50",IF(F8&gt;=0.95,"66.66","0"))</f>
        <v>66.66</v>
      </c>
    </row>
    <row r="9" spans="8:8" ht="60.0">
      <c r="A9" s="15">
        <v>4.0</v>
      </c>
      <c r="B9" s="16" t="s">
        <v>31</v>
      </c>
      <c r="C9" s="107" t="s">
        <v>32</v>
      </c>
      <c r="D9" s="107" t="s">
        <v>33</v>
      </c>
      <c r="E9" s="107" t="s">
        <v>34</v>
      </c>
      <c r="F9" s="24">
        <f>+'Basic Information'!H23/'Basic Information'!E23</f>
        <v>1.0</v>
      </c>
      <c r="G9" s="24"/>
      <c r="H9" s="22" t="str">
        <f>IF(AND(F9&gt;0.895,F9&lt;0.995),"750",IF(F9&gt;=0.995,"1000","0"))</f>
        <v>1000</v>
      </c>
      <c r="I9" s="22" t="str">
        <f>IF(AND(F9&gt;0.895,F9&lt;0.995),"75",IF(F9&gt;=0.995,"100","0"))</f>
        <v>100</v>
      </c>
      <c r="J9" s="22" t="str">
        <f>IF(AND(F9&gt;0.895,F9&lt;0.995),"50",IF(F9&gt;=0.995,"66.66","0"))</f>
        <v>66.66</v>
      </c>
    </row>
    <row r="10" spans="8:8" ht="60.0">
      <c r="A10" s="15">
        <v>5.0</v>
      </c>
      <c r="B10" s="16" t="s">
        <v>35</v>
      </c>
      <c r="C10" s="107" t="s">
        <v>36</v>
      </c>
      <c r="D10" s="27" t="s">
        <v>37</v>
      </c>
      <c r="E10" s="27"/>
      <c r="F10" s="108">
        <f>+'Basic Information'!E24/'Basic Information'!H24</f>
        <v>1.0</v>
      </c>
      <c r="G10" s="32"/>
      <c r="H10" s="22" t="str">
        <f>IF(F10=1,"1000",IF(F10&lt;1,"0"))</f>
        <v>1000</v>
      </c>
      <c r="I10" s="22" t="str">
        <f>IF(F10=1,"100",IF(F10&lt;1,"0"))</f>
        <v>100</v>
      </c>
      <c r="J10" s="22" t="str">
        <f>IF(F10=1,"66.66",IF(F10&lt;1,"0"))</f>
        <v>66.66</v>
      </c>
    </row>
    <row r="11" spans="8:8" ht="75.0">
      <c r="A11" s="15">
        <v>6.0</v>
      </c>
      <c r="B11" s="16" t="s">
        <v>38</v>
      </c>
      <c r="C11" s="107" t="s">
        <v>39</v>
      </c>
      <c r="D11" s="107" t="s">
        <v>40</v>
      </c>
      <c r="E11" s="107" t="s">
        <v>41</v>
      </c>
      <c r="F11" s="24">
        <f>+'Basic Information'!E25/'Basic Information'!H25</f>
        <v>1.0</v>
      </c>
      <c r="G11" s="24"/>
      <c r="H11" s="22" t="str">
        <f>IF(AND(F11&gt;0.795,F11&lt;0.95),"750",IF(F11&gt;=0.95,"1000","0"))</f>
        <v>1000</v>
      </c>
      <c r="I11" s="22" t="str">
        <f>IF(AND(F11&gt;0.795,F11&lt;0.95),"75",IF(F11&gt;=0.95,"100","0"))</f>
        <v>100</v>
      </c>
      <c r="J11" s="22" t="str">
        <f>IF(AND(F11&gt;0.795,F11&lt;0.95),"50",IF(F11&gt;=0.95,"66.66","0"))</f>
        <v>66.66</v>
      </c>
    </row>
    <row r="12" spans="8:8" ht="60.0">
      <c r="A12" s="15">
        <v>7.0</v>
      </c>
      <c r="B12" s="16" t="s">
        <v>42</v>
      </c>
      <c r="C12" s="107" t="s">
        <v>43</v>
      </c>
      <c r="D12" s="27" t="s">
        <v>44</v>
      </c>
      <c r="E12" s="27"/>
      <c r="F12" s="109">
        <f>+'Basic Information'!E26/'Basic Information'!H26</f>
        <v>0.08028489478014932</v>
      </c>
      <c r="G12" s="36">
        <f>+('Basic Information'!E27+1)*8%</f>
        <v>0.08</v>
      </c>
      <c r="H12" s="110" t="str">
        <f>IF(G12&gt;F12,"0",IF(G12&lt;=F12,"1000"))</f>
        <v>1000</v>
      </c>
      <c r="I12" s="110" t="str">
        <f>IF(G12&gt;F12,"0",IF(G12&lt;=F12,"100"))</f>
        <v>100</v>
      </c>
      <c r="J12" s="110" t="str">
        <f>IF(G12&gt;F12,"0",IF(G12&lt;=F12,"66.66"))</f>
        <v>66.66</v>
      </c>
    </row>
    <row r="13" spans="8:8" ht="60.0">
      <c r="A13" s="15">
        <v>8.0</v>
      </c>
      <c r="B13" s="16" t="s">
        <v>45</v>
      </c>
      <c r="C13" s="107" t="s">
        <v>46</v>
      </c>
      <c r="D13" s="27" t="s">
        <v>47</v>
      </c>
      <c r="E13" s="27"/>
      <c r="F13" s="109">
        <f>+'Basic Information'!E28/'Basic Information'!H28</f>
        <v>0.08028489478014932</v>
      </c>
      <c r="G13" s="36">
        <f>+('Basic Information'!E29+1)*8%</f>
        <v>0.08</v>
      </c>
      <c r="H13" s="110" t="str">
        <f>IF(G13&gt;F13,"0",IF(G13&lt;=F13,"1000"))</f>
        <v>1000</v>
      </c>
      <c r="I13" s="110" t="str">
        <f>IF(G13&gt;F13,"0",IF(G13&lt;=F13,"100"))</f>
        <v>100</v>
      </c>
      <c r="J13" s="110" t="str">
        <f>IF(G13&gt;F13,"0",IF(G13&lt;=F13,"66.66"))</f>
        <v>66.66</v>
      </c>
    </row>
    <row r="14" spans="8:8" ht="45.0">
      <c r="A14" s="15">
        <v>9.0</v>
      </c>
      <c r="B14" s="16" t="s">
        <v>48</v>
      </c>
      <c r="C14" s="107" t="s">
        <v>49</v>
      </c>
      <c r="D14" s="107" t="s">
        <v>50</v>
      </c>
      <c r="E14" s="107" t="s">
        <v>51</v>
      </c>
      <c r="F14" s="24">
        <f>+'Basic Information'!E30/'Basic Information'!H30</f>
        <v>1.0</v>
      </c>
      <c r="G14" s="24"/>
      <c r="H14" s="22" t="str">
        <f>IF(AND(F14&gt;0.295,F14&lt;0.495),"750",IF(F14&gt;=0.495,"1000","0"))</f>
        <v>1000</v>
      </c>
      <c r="I14" s="22" t="str">
        <f>IF(AND(F14&gt;0.295,F14&lt;0.495),"75",IF(F14&gt;=0.495,"100","0"))</f>
        <v>100</v>
      </c>
      <c r="J14" s="22" t="str">
        <f>IF(AND(F14&gt;0.295,F14&lt;0.495),"50",IF(F14&gt;=0.495,"66.66","0"))</f>
        <v>66.66</v>
      </c>
    </row>
    <row r="15" spans="8:8" ht="45.0">
      <c r="A15" s="15">
        <v>10.0</v>
      </c>
      <c r="B15" s="16" t="s">
        <v>52</v>
      </c>
      <c r="C15" s="107" t="s">
        <v>53</v>
      </c>
      <c r="D15" s="107" t="s">
        <v>50</v>
      </c>
      <c r="E15" s="107" t="s">
        <v>51</v>
      </c>
      <c r="F15" s="24">
        <f>+'Basic Information'!E31/'Basic Information'!H31</f>
        <v>1.0</v>
      </c>
      <c r="G15" s="24"/>
      <c r="H15" s="22" t="str">
        <f>IF(AND(F15&gt;0.295,F15&lt;0.495),"750",IF(F15&gt;=0.495,"1000","0"))</f>
        <v>1000</v>
      </c>
      <c r="I15" s="22" t="str">
        <f>IF(AND(F15&gt;0.295,F15&lt;0.495),"75",IF(F15&gt;=0.495,"100","0"))</f>
        <v>100</v>
      </c>
      <c r="J15" s="22" t="str">
        <f>IF(AND(F15&gt;0.295,F15&lt;0.495),"50",IF(F15&gt;=0.495,"66.66","0"))</f>
        <v>66.66</v>
      </c>
    </row>
    <row r="16" spans="8:8" ht="45.0">
      <c r="A16" s="15">
        <v>11.0</v>
      </c>
      <c r="B16" s="16" t="s">
        <v>54</v>
      </c>
      <c r="C16" s="107" t="s">
        <v>55</v>
      </c>
      <c r="D16" s="27" t="s">
        <v>56</v>
      </c>
      <c r="E16" s="27"/>
      <c r="F16" s="109">
        <f>+'Basic Information'!E32/'Basic Information'!H32</f>
        <v>0.12</v>
      </c>
      <c r="G16" s="111"/>
      <c r="H16" s="22" t="str">
        <f>IF(F16&gt;0.029,"1000",IF(F16&lt;0.0299,"0"))</f>
        <v>1000</v>
      </c>
      <c r="I16" s="22" t="str">
        <f>IF(F16&gt;0.029,"100",IF(F16&lt;0.0299,"0"))</f>
        <v>100</v>
      </c>
      <c r="J16" s="22" t="str">
        <f>IF(F16&gt;0.029,"66.66",IF(F16&lt;0.0299,"0"))</f>
        <v>66.66</v>
      </c>
    </row>
    <row r="17" spans="8:8" ht="45.0">
      <c r="A17" s="15">
        <v>12.0</v>
      </c>
      <c r="B17" s="16" t="s">
        <v>57</v>
      </c>
      <c r="C17" s="107" t="s">
        <v>58</v>
      </c>
      <c r="D17" s="27" t="s">
        <v>59</v>
      </c>
      <c r="E17" s="27"/>
      <c r="F17" s="45">
        <f>+'Basic Information'!E33/'Basic Information'!H33</f>
        <v>1.0</v>
      </c>
      <c r="G17" s="45"/>
      <c r="H17" s="22" t="str">
        <f>IF(F17=1,"1000",IF(F17&lt;1,"0"))</f>
        <v>1000</v>
      </c>
      <c r="I17" s="22" t="str">
        <f>IF(F17=1,"100",IF(F17&lt;1,"0"))</f>
        <v>100</v>
      </c>
      <c r="J17" s="22" t="str">
        <f>IF(F17=1,"66.66",IF(F17&lt;1,"0"))</f>
        <v>66.66</v>
      </c>
    </row>
    <row r="18" spans="8:8" ht="45.0">
      <c r="A18" s="15">
        <v>13.0</v>
      </c>
      <c r="B18" s="16" t="s">
        <v>60</v>
      </c>
      <c r="C18" s="107" t="s">
        <v>61</v>
      </c>
      <c r="D18" s="27" t="s">
        <v>62</v>
      </c>
      <c r="E18" s="27"/>
      <c r="F18" s="45">
        <f>+'Basic Information'!E34/'Basic Information'!H34</f>
        <v>1.0</v>
      </c>
      <c r="G18" s="45"/>
      <c r="H18" s="22" t="str">
        <f>IF(F18=1,"1000",IF(F18&lt;1,"0"))</f>
        <v>1000</v>
      </c>
      <c r="I18" s="22" t="str">
        <f>IF(F18=1,"100",IF(F18&lt;1,"0"))</f>
        <v>100</v>
      </c>
      <c r="J18" s="22" t="str">
        <f>IF(F18=1,"66.66",IF(F18&lt;1,"0"))</f>
        <v>66.66</v>
      </c>
    </row>
    <row r="19" spans="8:8" ht="45.0">
      <c r="A19" s="15">
        <v>14.0</v>
      </c>
      <c r="B19" s="16" t="s">
        <v>63</v>
      </c>
      <c r="C19" s="107" t="s">
        <v>64</v>
      </c>
      <c r="D19" s="27" t="s">
        <v>65</v>
      </c>
      <c r="E19" s="27"/>
      <c r="F19" s="45">
        <f>+'Basic Information'!E35/'Basic Information'!H35</f>
        <v>1.0</v>
      </c>
      <c r="G19" s="45"/>
      <c r="H19" s="22" t="str">
        <f>IF(F19=1,"1000",IF(F19&lt;1,"0"))</f>
        <v>1000</v>
      </c>
      <c r="I19" s="22" t="str">
        <f>IF(F19=1,"100",IF(F19&lt;1,"0"))</f>
        <v>100</v>
      </c>
      <c r="J19" s="22" t="str">
        <f>IF(F19=1,"66.66",IF(F19&lt;1,"0"))</f>
        <v>66.66</v>
      </c>
    </row>
    <row r="20" spans="8:8" ht="45.0">
      <c r="A20" s="112">
        <v>15.0</v>
      </c>
      <c r="B20" s="113" t="s">
        <v>66</v>
      </c>
      <c r="C20" s="114" t="s">
        <v>67</v>
      </c>
      <c r="D20" s="115" t="s">
        <v>68</v>
      </c>
      <c r="E20" s="115"/>
      <c r="F20" s="116">
        <f>+'Basic Information'!E36/'Basic Information'!H36</f>
        <v>1.0</v>
      </c>
      <c r="G20" s="45"/>
      <c r="H20" s="22" t="str">
        <f>IF(F20=1,"1000",IF(F20&lt;1,"0"))</f>
        <v>1000</v>
      </c>
      <c r="I20" s="22" t="str">
        <f>IF(F20=1,"100",IF(F20&lt;1,"0"))</f>
        <v>100</v>
      </c>
      <c r="J20" s="22" t="str">
        <f>IF(F20=1,"66.66",IF(F20&lt;1,"0"))</f>
        <v>66.66</v>
      </c>
    </row>
    <row r="21" spans="8:8">
      <c r="A21" s="117" t="s">
        <v>94</v>
      </c>
      <c r="B21" s="118"/>
      <c r="C21" s="118"/>
      <c r="D21" s="118"/>
      <c r="E21" s="118"/>
      <c r="F21" s="119"/>
      <c r="G21" s="46"/>
      <c r="H21" s="48">
        <f>+H6+H7+H8+H9+H10+H11+H12+H13+H14+H15+H16+H17+H18+H19+H20</f>
        <v>15000.0</v>
      </c>
      <c r="I21" s="48">
        <f>+I6+I7+I8+I9+I10+I11+I12+I13+I14+I15+I16+I17+I18+I19+I20</f>
        <v>1500.0</v>
      </c>
      <c r="J21" s="48">
        <f>+J6+J7+J8+J9+J10+J11+J12+J13+J14+J15+J16+J17+J18+J19+J20</f>
        <v>999.9</v>
      </c>
    </row>
    <row r="23" spans="8:8">
      <c r="A23" s="46"/>
      <c r="B23" s="47"/>
      <c r="C23" s="47"/>
      <c r="D23" s="46"/>
      <c r="E23" s="46"/>
      <c r="F23" s="46"/>
      <c r="G23" s="46"/>
      <c r="H23" s="46"/>
      <c r="I23" s="46"/>
      <c r="J23" s="46"/>
    </row>
    <row r="24" spans="8:8">
      <c r="B24" s="120" t="s">
        <v>96</v>
      </c>
      <c r="C24" s="49" t="s">
        <v>97</v>
      </c>
      <c r="D24" s="49"/>
      <c r="E24" s="49" t="s">
        <v>98</v>
      </c>
      <c r="F24" s="49"/>
      <c r="G24" s="121"/>
      <c r="H24" s="49" t="s">
        <v>72</v>
      </c>
      <c r="I24" s="49"/>
      <c r="J24" s="49"/>
    </row>
    <row r="25" spans="8:8">
      <c r="A25" s="46"/>
      <c r="B25" s="122" t="str">
        <f>+'Basic Information'!C7</f>
        <v>bUnjiqj</v>
      </c>
      <c r="C25" s="123" t="str">
        <f>+'Basic Information'!C7</f>
        <v>bUnjiqj</v>
      </c>
      <c r="D25" s="123"/>
      <c r="E25" s="123" t="str">
        <f>+'Basic Information'!C6</f>
        <v>lkeqnkf;d LokLFk dsUnz dIrkuxat</v>
      </c>
      <c r="F25" s="123"/>
      <c r="G25" s="46"/>
      <c r="H25" s="123" t="str">
        <f>+'Basic Information'!C5</f>
        <v>dIrkuxat</v>
      </c>
      <c r="I25" s="123"/>
      <c r="J25" s="123"/>
    </row>
    <row r="26" spans="8:8">
      <c r="A26" s="46"/>
      <c r="B26" s="46"/>
      <c r="C26" s="46"/>
      <c r="D26" s="46"/>
      <c r="E26" s="46"/>
      <c r="F26" s="46"/>
      <c r="G26" s="46"/>
      <c r="H26" s="123" t="str">
        <f>+'Basic Information'!G5</f>
        <v>dq'khuxj</v>
      </c>
      <c r="I26" s="123"/>
      <c r="J26" s="123"/>
    </row>
    <row r="27" spans="8:8">
      <c r="A27" s="46"/>
      <c r="B27" s="46"/>
      <c r="C27" s="46"/>
      <c r="D27" s="46"/>
      <c r="E27" s="46"/>
      <c r="F27" s="46"/>
      <c r="G27" s="46"/>
      <c r="H27" s="46"/>
      <c r="I27" s="46"/>
      <c r="J27" s="46"/>
    </row>
    <row r="28" spans="8:8">
      <c r="A28" s="46"/>
      <c r="B28" s="46"/>
      <c r="C28" s="46"/>
      <c r="D28" s="46"/>
      <c r="E28" s="46"/>
      <c r="F28" s="46"/>
      <c r="G28" s="46"/>
      <c r="H28" s="46"/>
      <c r="I28" s="46"/>
      <c r="J28" s="46"/>
    </row>
    <row r="29" spans="8:8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8:8">
      <c r="A30" s="46"/>
      <c r="B30" s="46"/>
      <c r="C30" s="46"/>
      <c r="D30" s="46"/>
      <c r="E30" s="46"/>
      <c r="F30" s="46"/>
      <c r="G30" s="46"/>
      <c r="H30" s="46"/>
      <c r="I30" s="46"/>
      <c r="J30" s="46"/>
    </row>
    <row r="31" spans="8:8">
      <c r="A31" s="46"/>
      <c r="B31" s="46"/>
      <c r="C31" s="46"/>
      <c r="D31" s="46"/>
      <c r="E31" s="46"/>
      <c r="F31" s="46"/>
      <c r="G31" s="46"/>
      <c r="H31" s="46"/>
      <c r="I31" s="46"/>
      <c r="J31" s="46"/>
    </row>
    <row r="32" spans="8:8">
      <c r="A32" s="46"/>
      <c r="B32" s="46"/>
      <c r="C32" s="46"/>
      <c r="D32" s="46"/>
      <c r="E32" s="46"/>
      <c r="F32" s="46"/>
      <c r="G32" s="46"/>
      <c r="H32" s="46"/>
      <c r="I32" s="46"/>
      <c r="J32" s="46"/>
    </row>
    <row r="33" spans="8:8">
      <c r="A33" s="46"/>
      <c r="B33" s="46"/>
      <c r="C33" s="46"/>
      <c r="D33" s="46"/>
      <c r="E33" s="46"/>
      <c r="F33" s="46"/>
      <c r="G33" s="46"/>
      <c r="H33" s="46"/>
      <c r="I33" s="46"/>
      <c r="J33" s="46"/>
    </row>
    <row r="34" spans="8:8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8:8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spans="8:8">
      <c r="A36" s="46"/>
      <c r="B36" s="46"/>
      <c r="C36" s="46"/>
      <c r="D36" s="46"/>
      <c r="E36" s="46"/>
      <c r="F36" s="46"/>
      <c r="G36" s="46"/>
      <c r="H36" s="46"/>
      <c r="I36" s="46"/>
      <c r="J36" s="46"/>
    </row>
    <row r="37" spans="8:8">
      <c r="A37" s="46"/>
      <c r="B37" s="46"/>
      <c r="C37" s="46"/>
      <c r="D37" s="46"/>
      <c r="E37" s="46"/>
      <c r="F37" s="46"/>
      <c r="G37" s="46"/>
      <c r="H37" s="46"/>
      <c r="I37" s="46"/>
      <c r="J37" s="46"/>
    </row>
    <row r="38" spans="8:8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8:8">
      <c r="A39" s="46"/>
      <c r="B39" s="46"/>
      <c r="C39" s="46"/>
      <c r="D39" s="46"/>
      <c r="E39" s="46"/>
      <c r="F39" s="46"/>
      <c r="G39" s="46"/>
      <c r="H39" s="46"/>
      <c r="I39" s="46"/>
      <c r="J39" s="46"/>
    </row>
    <row r="40" spans="8:8">
      <c r="A40" s="46"/>
      <c r="B40" s="46"/>
      <c r="C40" s="46"/>
      <c r="D40" s="46"/>
      <c r="E40" s="46"/>
      <c r="F40" s="46"/>
      <c r="G40" s="46"/>
      <c r="H40" s="46"/>
      <c r="I40" s="46"/>
      <c r="J40" s="46"/>
    </row>
    <row r="41" spans="8:8">
      <c r="A41" s="46"/>
      <c r="B41" s="46"/>
      <c r="C41" s="46"/>
      <c r="D41" s="46"/>
      <c r="E41" s="46"/>
      <c r="F41" s="46"/>
      <c r="G41" s="46"/>
      <c r="H41" s="46"/>
      <c r="I41" s="46"/>
      <c r="J41" s="46"/>
    </row>
  </sheetData>
  <sheetProtection password="cf75" sheet="1" objects="1" scenarios="1"/>
  <mergeCells count="23">
    <mergeCell ref="H26:J26"/>
    <mergeCell ref="C25:D25"/>
    <mergeCell ref="H24:J24"/>
    <mergeCell ref="E25:F25"/>
    <mergeCell ref="A21:F21"/>
    <mergeCell ref="H25:J25"/>
    <mergeCell ref="C24:D24"/>
    <mergeCell ref="D20:E20"/>
    <mergeCell ref="A4:A5"/>
    <mergeCell ref="D10:E10"/>
    <mergeCell ref="D13:E13"/>
    <mergeCell ref="D16:E16"/>
    <mergeCell ref="D17:E17"/>
    <mergeCell ref="D18:E18"/>
    <mergeCell ref="D4:E4"/>
    <mergeCell ref="E24:F24"/>
    <mergeCell ref="D12:E12"/>
    <mergeCell ref="H4:J4"/>
    <mergeCell ref="C4:C5"/>
    <mergeCell ref="B4:B5"/>
    <mergeCell ref="F4:F5"/>
    <mergeCell ref="A1:J1"/>
    <mergeCell ref="D19:E19"/>
  </mergeCells>
  <pageMargins left="0.27" right="0.13" top="0.08" bottom="0.06" header="0.3" footer="0.3"/>
  <pageSetup paperSize="9" scale="9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M.I  HASSAN</dc:creator>
  <cp:lastModifiedBy>OO7</cp:lastModifiedBy>
  <dcterms:created xsi:type="dcterms:W3CDTF">2019-08-31T23:37:55Z</dcterms:created>
  <dcterms:modified xsi:type="dcterms:W3CDTF">2021-02-22T07:14:53Z</dcterms:modified>
</cp:coreProperties>
</file>