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2E626EB2-BA05-43F3-AEC6-DEA5D98E5191}" xr6:coauthVersionLast="47" xr6:coauthVersionMax="47" xr10:uidLastSave="{00000000-0000-0000-0000-000000000000}"/>
  <bookViews>
    <workbookView xWindow="-108" yWindow="-108" windowWidth="23256" windowHeight="12456" xr2:uid="{27CFE7BD-B62E-481C-B357-7E0454D9DCB0}"/>
  </bookViews>
  <sheets>
    <sheet name="RSI" sheetId="1" r:id="rId1"/>
    <sheet name="RSI (2)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1" l="1"/>
  <c r="M17" i="1"/>
  <c r="M16" i="1"/>
  <c r="N16" i="1"/>
  <c r="Q16" i="1"/>
  <c r="Q17" i="1" s="1"/>
  <c r="Q19" i="1" s="1"/>
  <c r="Q20" i="1" s="1"/>
  <c r="Q21" i="1" s="1"/>
  <c r="Q22" i="1" s="1"/>
  <c r="Q23" i="1" s="1"/>
  <c r="P16" i="1"/>
  <c r="P17" i="1" s="1"/>
  <c r="N23" i="1"/>
  <c r="N22" i="1"/>
  <c r="N21" i="1"/>
  <c r="N20" i="1"/>
  <c r="N19" i="1"/>
  <c r="N18" i="1"/>
  <c r="N17" i="1"/>
  <c r="M22" i="1"/>
  <c r="M21" i="1"/>
  <c r="M20" i="1"/>
  <c r="M19" i="1"/>
  <c r="M18" i="1"/>
  <c r="L23" i="5"/>
  <c r="K23" i="5"/>
  <c r="J23" i="5"/>
  <c r="J22" i="5"/>
  <c r="L22" i="5" s="1"/>
  <c r="L21" i="5"/>
  <c r="K21" i="5"/>
  <c r="J21" i="5"/>
  <c r="J20" i="5"/>
  <c r="L20" i="5" s="1"/>
  <c r="L19" i="5"/>
  <c r="K19" i="5"/>
  <c r="J19" i="5"/>
  <c r="J18" i="5"/>
  <c r="L18" i="5" s="1"/>
  <c r="L17" i="5"/>
  <c r="K17" i="5"/>
  <c r="J17" i="5"/>
  <c r="J16" i="5"/>
  <c r="L16" i="5" s="1"/>
  <c r="L15" i="5"/>
  <c r="K15" i="5"/>
  <c r="J15" i="5"/>
  <c r="J14" i="5"/>
  <c r="L14" i="5" s="1"/>
  <c r="L13" i="5"/>
  <c r="K13" i="5"/>
  <c r="J13" i="5"/>
  <c r="J12" i="5"/>
  <c r="L12" i="5" s="1"/>
  <c r="L11" i="5"/>
  <c r="K11" i="5"/>
  <c r="J11" i="5"/>
  <c r="J10" i="5"/>
  <c r="L10" i="5" s="1"/>
  <c r="L9" i="5"/>
  <c r="K9" i="5"/>
  <c r="J9" i="5"/>
  <c r="J8" i="5"/>
  <c r="L8" i="5" s="1"/>
  <c r="L7" i="5"/>
  <c r="K7" i="5"/>
  <c r="J7" i="5"/>
  <c r="J6" i="5"/>
  <c r="L6" i="5" s="1"/>
  <c r="L5" i="5"/>
  <c r="K5" i="5"/>
  <c r="J5" i="5"/>
  <c r="J4" i="5"/>
  <c r="L4" i="5" s="1"/>
  <c r="J23" i="1"/>
  <c r="L23" i="1"/>
  <c r="L7" i="1"/>
  <c r="K7" i="1"/>
  <c r="J10" i="1"/>
  <c r="L10" i="1" s="1"/>
  <c r="J11" i="1"/>
  <c r="J12" i="1"/>
  <c r="J13" i="1"/>
  <c r="J14" i="1"/>
  <c r="L14" i="1" s="1"/>
  <c r="J15" i="1"/>
  <c r="L15" i="1" s="1"/>
  <c r="J16" i="1"/>
  <c r="K16" i="1" s="1"/>
  <c r="J17" i="1"/>
  <c r="K17" i="1" s="1"/>
  <c r="J18" i="1"/>
  <c r="L18" i="1" s="1"/>
  <c r="J19" i="1"/>
  <c r="K19" i="1" s="1"/>
  <c r="J20" i="1"/>
  <c r="K20" i="1" s="1"/>
  <c r="J21" i="1"/>
  <c r="K21" i="1" s="1"/>
  <c r="J22" i="1"/>
  <c r="K22" i="1" s="1"/>
  <c r="J4" i="1"/>
  <c r="L4" i="1" s="1"/>
  <c r="J5" i="1"/>
  <c r="K5" i="1" s="1"/>
  <c r="J6" i="1"/>
  <c r="L6" i="1" s="1"/>
  <c r="J7" i="1"/>
  <c r="J8" i="1"/>
  <c r="L8" i="1" s="1"/>
  <c r="J9" i="1"/>
  <c r="L9" i="1" s="1"/>
  <c r="L11" i="1"/>
  <c r="L12" i="1"/>
  <c r="L13" i="1"/>
  <c r="P18" i="1" l="1"/>
  <c r="P19" i="1" s="1"/>
  <c r="P20" i="1" s="1"/>
  <c r="P21" i="1" s="1"/>
  <c r="P22" i="1" s="1"/>
  <c r="P23" i="1" s="1"/>
  <c r="R17" i="1"/>
  <c r="O19" i="1"/>
  <c r="O20" i="1"/>
  <c r="O21" i="1"/>
  <c r="R16" i="1"/>
  <c r="O22" i="1"/>
  <c r="O17" i="1"/>
  <c r="O18" i="1"/>
  <c r="O16" i="1"/>
  <c r="N18" i="5"/>
  <c r="N19" i="5"/>
  <c r="N20" i="5"/>
  <c r="N21" i="5"/>
  <c r="N22" i="5"/>
  <c r="N16" i="5"/>
  <c r="Q16" i="5"/>
  <c r="Q17" i="5" s="1"/>
  <c r="Q18" i="5" s="1"/>
  <c r="Q19" i="5" s="1"/>
  <c r="Q20" i="5" s="1"/>
  <c r="Q21" i="5" s="1"/>
  <c r="Q22" i="5" s="1"/>
  <c r="Q23" i="5" s="1"/>
  <c r="N17" i="5"/>
  <c r="N23" i="5"/>
  <c r="K4" i="5"/>
  <c r="K8" i="5"/>
  <c r="M21" i="5" s="1"/>
  <c r="O21" i="5" s="1"/>
  <c r="K12" i="5"/>
  <c r="K16" i="5"/>
  <c r="K20" i="5"/>
  <c r="K6" i="5"/>
  <c r="K10" i="5"/>
  <c r="K14" i="5"/>
  <c r="K18" i="5"/>
  <c r="K22" i="5"/>
  <c r="K4" i="1"/>
  <c r="L5" i="1"/>
  <c r="K8" i="1"/>
  <c r="K9" i="1"/>
  <c r="K6" i="1"/>
  <c r="K23" i="1"/>
  <c r="M23" i="1" s="1"/>
  <c r="O23" i="1" s="1"/>
  <c r="K13" i="1"/>
  <c r="L19" i="1"/>
  <c r="L20" i="1"/>
  <c r="L22" i="1"/>
  <c r="K10" i="1"/>
  <c r="K11" i="1"/>
  <c r="K12" i="1"/>
  <c r="L21" i="1"/>
  <c r="L16" i="1"/>
  <c r="L17" i="1"/>
  <c r="K14" i="1"/>
  <c r="K15" i="1"/>
  <c r="K18" i="1"/>
  <c r="M18" i="5" l="1"/>
  <c r="O18" i="5" s="1"/>
  <c r="M20" i="5"/>
  <c r="O20" i="5" s="1"/>
  <c r="M23" i="5"/>
  <c r="O23" i="5" s="1"/>
  <c r="M19" i="5"/>
  <c r="O19" i="5" s="1"/>
  <c r="P16" i="5"/>
  <c r="M16" i="5"/>
  <c r="O16" i="5" s="1"/>
  <c r="M17" i="5"/>
  <c r="O17" i="5" s="1"/>
  <c r="M22" i="5"/>
  <c r="O22" i="5" s="1"/>
  <c r="R18" i="1"/>
  <c r="R16" i="5" l="1"/>
  <c r="P17" i="5"/>
  <c r="R19" i="1"/>
  <c r="R17" i="5" l="1"/>
  <c r="P18" i="5"/>
  <c r="R20" i="1"/>
  <c r="P19" i="5" l="1"/>
  <c r="R18" i="5"/>
  <c r="R21" i="1"/>
  <c r="R19" i="5" l="1"/>
  <c r="P20" i="5"/>
  <c r="R23" i="1"/>
  <c r="R22" i="1"/>
  <c r="R20" i="5" l="1"/>
  <c r="P21" i="5"/>
  <c r="R21" i="5" l="1"/>
  <c r="P22" i="5"/>
  <c r="P23" i="5" l="1"/>
  <c r="R23" i="5" s="1"/>
  <c r="R22" i="5"/>
</calcChain>
</file>

<file path=xl/sharedStrings.xml><?xml version="1.0" encoding="utf-8"?>
<sst xmlns="http://schemas.openxmlformats.org/spreadsheetml/2006/main" count="29" uniqueCount="13">
  <si>
    <t>値幅</t>
    <rPh sb="0" eb="2">
      <t>ネハバ</t>
    </rPh>
    <phoneticPr fontId="2"/>
  </si>
  <si>
    <t>カトラー方式</t>
    <rPh sb="4" eb="6">
      <t>ホウシキ</t>
    </rPh>
    <phoneticPr fontId="2"/>
  </si>
  <si>
    <t>ワイルダー方式</t>
    <rPh sb="5" eb="7">
      <t>ホウシキ</t>
    </rPh>
    <phoneticPr fontId="2"/>
  </si>
  <si>
    <t>上昇幅</t>
    <rPh sb="0" eb="2">
      <t>ジョウショウ</t>
    </rPh>
    <rPh sb="2" eb="3">
      <t>ハバ</t>
    </rPh>
    <phoneticPr fontId="2"/>
  </si>
  <si>
    <t>下落幅</t>
    <rPh sb="0" eb="2">
      <t>ゲラク</t>
    </rPh>
    <rPh sb="2" eb="3">
      <t>ハバ</t>
    </rPh>
    <phoneticPr fontId="2"/>
  </si>
  <si>
    <t>上昇平均</t>
    <rPh sb="0" eb="2">
      <t>ジョウショウ</t>
    </rPh>
    <rPh sb="2" eb="4">
      <t>ヘイキン</t>
    </rPh>
    <phoneticPr fontId="2"/>
  </si>
  <si>
    <t>下落平均</t>
    <rPh sb="0" eb="2">
      <t>ゲラク</t>
    </rPh>
    <rPh sb="2" eb="4">
      <t>ヘイキン</t>
    </rPh>
    <phoneticPr fontId="2"/>
  </si>
  <si>
    <t>RSI</t>
    <phoneticPr fontId="2"/>
  </si>
  <si>
    <t>平均日数パラメータ</t>
    <rPh sb="0" eb="2">
      <t>ヘイキン</t>
    </rPh>
    <rPh sb="2" eb="4">
      <t>ニッスウ</t>
    </rPh>
    <phoneticPr fontId="2"/>
  </si>
  <si>
    <t>終値</t>
    <rPh sb="0" eb="2">
      <t>オワリネ</t>
    </rPh>
    <phoneticPr fontId="2"/>
  </si>
  <si>
    <t>※yahooファイナンスの値とはどちらも一致しない。原因不明。</t>
    <rPh sb="13" eb="14">
      <t>アタイ</t>
    </rPh>
    <rPh sb="20" eb="22">
      <t>イッチ</t>
    </rPh>
    <rPh sb="26" eb="28">
      <t>ゲンイン</t>
    </rPh>
    <rPh sb="28" eb="30">
      <t>フメイ</t>
    </rPh>
    <phoneticPr fontId="2"/>
  </si>
  <si>
    <t>※ワイルダー方式の場合、初期のRSIをどの日にするかで以降の算出値が変わってしまう。</t>
    <rPh sb="6" eb="8">
      <t>ホウシキ</t>
    </rPh>
    <rPh sb="9" eb="11">
      <t>バアイ</t>
    </rPh>
    <rPh sb="12" eb="14">
      <t>ショキ</t>
    </rPh>
    <rPh sb="21" eb="22">
      <t>ヒ</t>
    </rPh>
    <rPh sb="27" eb="29">
      <t>イコウ</t>
    </rPh>
    <rPh sb="30" eb="33">
      <t>サンシュツアタイ</t>
    </rPh>
    <rPh sb="34" eb="35">
      <t>カ</t>
    </rPh>
    <phoneticPr fontId="2"/>
  </si>
  <si>
    <t>仮にyahooがワイルダーである場合、初期日を合わせないと一致しない。</t>
    <rPh sb="0" eb="1">
      <t>カリ</t>
    </rPh>
    <rPh sb="16" eb="18">
      <t>バアイ</t>
    </rPh>
    <rPh sb="19" eb="22">
      <t>ショキビ</t>
    </rPh>
    <rPh sb="23" eb="24">
      <t>ア</t>
    </rPh>
    <rPh sb="29" eb="31">
      <t>イッチ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</si>
</sst>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3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Courier New"/>
      <family val="3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22" fontId="1" fillId="2" borderId="1" xfId="0" applyNumberFormat="1" applyFont="1" applyFill="1" applyBorder="1" applyAlignment="1">
      <alignment vertical="center" wrapText="1"/>
    </xf>
    <xf numFmtId="0" fontId="0" fillId="3" borderId="0" xfId="0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Fill="1">
      <alignment vertical="center"/>
    </xf>
    <xf numFmtId="0" fontId="1" fillId="0" borderId="1" xfId="0" applyFont="1" applyFill="1" applyBorder="1" applyAlignment="1">
      <alignment vertical="center" wrapText="1"/>
    </xf>
    <xf numFmtId="22" fontId="1" fillId="0" borderId="1" xfId="0" applyNumberFormat="1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A58A4-C2A6-49DB-AAB8-86A91D2B00F8}">
  <dimension ref="B1:R27"/>
  <sheetViews>
    <sheetView tabSelected="1" zoomScale="85" zoomScaleNormal="85" workbookViewId="0">
      <pane ySplit="2" topLeftCell="A3" activePane="bottomLeft" state="frozen"/>
      <selection pane="bottomLeft" activeCell="A3" sqref="A3"/>
    </sheetView>
  </sheetViews>
  <sheetFormatPr defaultRowHeight="18" x14ac:dyDescent="0.45"/>
  <cols>
    <col min="1" max="1" width="2.69921875" customWidth="1"/>
    <col min="2" max="2" width="5.3984375" bestFit="1" customWidth="1"/>
    <col min="3" max="3" width="9.3984375" bestFit="1" customWidth="1"/>
    <col min="4" max="4" width="17" bestFit="1" customWidth="1"/>
    <col min="5" max="8" width="7.3984375" bestFit="1" customWidth="1"/>
    <col min="9" max="9" width="8.3984375" bestFit="1" customWidth="1"/>
  </cols>
  <sheetData>
    <row r="1" spans="2:18" x14ac:dyDescent="0.45">
      <c r="B1" s="3" t="s">
        <v>8</v>
      </c>
      <c r="M1" s="3" t="s">
        <v>1</v>
      </c>
      <c r="N1" s="3"/>
      <c r="P1" s="3" t="s">
        <v>2</v>
      </c>
      <c r="Q1" s="3"/>
    </row>
    <row r="2" spans="2:18" x14ac:dyDescent="0.45">
      <c r="B2" s="3">
        <v>14</v>
      </c>
      <c r="H2" s="3" t="s">
        <v>9</v>
      </c>
      <c r="J2" s="3" t="s">
        <v>0</v>
      </c>
      <c r="K2" s="3" t="s">
        <v>3</v>
      </c>
      <c r="L2" s="3" t="s">
        <v>4</v>
      </c>
      <c r="M2" t="s">
        <v>5</v>
      </c>
      <c r="N2" t="s">
        <v>6</v>
      </c>
      <c r="O2" s="3" t="s">
        <v>7</v>
      </c>
      <c r="P2" t="s">
        <v>5</v>
      </c>
      <c r="Q2" t="s">
        <v>6</v>
      </c>
      <c r="R2" s="3" t="s">
        <v>7</v>
      </c>
    </row>
    <row r="3" spans="2:18" x14ac:dyDescent="0.45">
      <c r="B3" s="1">
        <v>6503</v>
      </c>
      <c r="C3" s="1">
        <v>20241202</v>
      </c>
      <c r="D3" s="2">
        <v>45628</v>
      </c>
      <c r="E3" s="1">
        <v>2548.5</v>
      </c>
      <c r="F3" s="1">
        <v>2577.5</v>
      </c>
      <c r="G3" s="1">
        <v>2540</v>
      </c>
      <c r="H3" s="1">
        <v>2568.5</v>
      </c>
      <c r="I3" s="1">
        <v>3432500</v>
      </c>
    </row>
    <row r="4" spans="2:18" x14ac:dyDescent="0.45">
      <c r="B4" s="1">
        <v>6503</v>
      </c>
      <c r="C4" s="1">
        <v>20241203</v>
      </c>
      <c r="D4" s="2">
        <v>45629</v>
      </c>
      <c r="E4" s="1">
        <v>2610</v>
      </c>
      <c r="F4" s="1">
        <v>2680.5</v>
      </c>
      <c r="G4" s="1">
        <v>2603.5</v>
      </c>
      <c r="H4" s="1">
        <v>2654.5</v>
      </c>
      <c r="I4" s="1">
        <v>5565600</v>
      </c>
      <c r="J4">
        <f t="shared" ref="J4:J22" si="0">H4-H3</f>
        <v>86</v>
      </c>
      <c r="K4">
        <f t="shared" ref="K4:K9" si="1">IF(J4&gt;=0,J4)</f>
        <v>86</v>
      </c>
      <c r="L4" t="b">
        <f t="shared" ref="L4:L9" si="2">IF(J4&lt;0,J4*-1)</f>
        <v>0</v>
      </c>
    </row>
    <row r="5" spans="2:18" x14ac:dyDescent="0.45">
      <c r="B5" s="1">
        <v>6503</v>
      </c>
      <c r="C5" s="1">
        <v>20241204</v>
      </c>
      <c r="D5" s="2">
        <v>45630</v>
      </c>
      <c r="E5" s="1">
        <v>2654.5</v>
      </c>
      <c r="F5" s="1">
        <v>2687.5</v>
      </c>
      <c r="G5" s="1">
        <v>2630.5</v>
      </c>
      <c r="H5" s="1">
        <v>2656</v>
      </c>
      <c r="I5" s="1">
        <v>4913400</v>
      </c>
      <c r="J5">
        <f t="shared" si="0"/>
        <v>1.5</v>
      </c>
      <c r="K5">
        <f t="shared" si="1"/>
        <v>1.5</v>
      </c>
      <c r="L5" t="b">
        <f t="shared" si="2"/>
        <v>0</v>
      </c>
    </row>
    <row r="6" spans="2:18" x14ac:dyDescent="0.45">
      <c r="B6" s="1">
        <v>6503</v>
      </c>
      <c r="C6" s="1">
        <v>20241205</v>
      </c>
      <c r="D6" s="2">
        <v>45631</v>
      </c>
      <c r="E6" s="1">
        <v>2689.5</v>
      </c>
      <c r="F6" s="1">
        <v>2694</v>
      </c>
      <c r="G6" s="1">
        <v>2638</v>
      </c>
      <c r="H6" s="1">
        <v>2651.5</v>
      </c>
      <c r="I6" s="1">
        <v>4912100</v>
      </c>
      <c r="J6">
        <f t="shared" si="0"/>
        <v>-4.5</v>
      </c>
      <c r="K6" t="b">
        <f t="shared" si="1"/>
        <v>0</v>
      </c>
      <c r="L6">
        <f t="shared" si="2"/>
        <v>4.5</v>
      </c>
    </row>
    <row r="7" spans="2:18" x14ac:dyDescent="0.45">
      <c r="B7" s="1">
        <v>6503</v>
      </c>
      <c r="C7" s="1">
        <v>20241206</v>
      </c>
      <c r="D7" s="2">
        <v>45632</v>
      </c>
      <c r="E7" s="1">
        <v>2676.5</v>
      </c>
      <c r="F7" s="1">
        <v>2677</v>
      </c>
      <c r="G7" s="1">
        <v>2616</v>
      </c>
      <c r="H7" s="1">
        <v>2634.5</v>
      </c>
      <c r="I7" s="1">
        <v>2918600</v>
      </c>
      <c r="J7">
        <f t="shared" si="0"/>
        <v>-17</v>
      </c>
      <c r="K7" t="b">
        <f t="shared" si="1"/>
        <v>0</v>
      </c>
      <c r="L7">
        <f t="shared" si="2"/>
        <v>17</v>
      </c>
    </row>
    <row r="8" spans="2:18" x14ac:dyDescent="0.45">
      <c r="B8" s="1">
        <v>6503</v>
      </c>
      <c r="C8" s="1">
        <v>20241209</v>
      </c>
      <c r="D8" s="2">
        <v>45635</v>
      </c>
      <c r="E8" s="1">
        <v>2647</v>
      </c>
      <c r="F8" s="1">
        <v>2660.5</v>
      </c>
      <c r="G8" s="1">
        <v>2581.5</v>
      </c>
      <c r="H8" s="1">
        <v>2591</v>
      </c>
      <c r="I8" s="1">
        <v>4180400</v>
      </c>
      <c r="J8">
        <f t="shared" si="0"/>
        <v>-43.5</v>
      </c>
      <c r="K8" t="b">
        <f t="shared" si="1"/>
        <v>0</v>
      </c>
      <c r="L8">
        <f t="shared" si="2"/>
        <v>43.5</v>
      </c>
    </row>
    <row r="9" spans="2:18" x14ac:dyDescent="0.45">
      <c r="B9" s="1">
        <v>6503</v>
      </c>
      <c r="C9" s="1">
        <v>20241210</v>
      </c>
      <c r="D9" s="2">
        <v>45636</v>
      </c>
      <c r="E9" s="1">
        <v>2655</v>
      </c>
      <c r="F9" s="1">
        <v>2677</v>
      </c>
      <c r="G9" s="1">
        <v>2601.5</v>
      </c>
      <c r="H9" s="1">
        <v>2612</v>
      </c>
      <c r="I9" s="1">
        <v>4163200</v>
      </c>
      <c r="J9">
        <f t="shared" si="0"/>
        <v>21</v>
      </c>
      <c r="K9">
        <f t="shared" si="1"/>
        <v>21</v>
      </c>
      <c r="L9" t="b">
        <f t="shared" si="2"/>
        <v>0</v>
      </c>
    </row>
    <row r="10" spans="2:18" s="6" customFormat="1" x14ac:dyDescent="0.45">
      <c r="B10" s="7">
        <v>6503</v>
      </c>
      <c r="C10" s="7">
        <v>20241211</v>
      </c>
      <c r="D10" s="8">
        <v>45637</v>
      </c>
      <c r="E10" s="7">
        <v>2650</v>
      </c>
      <c r="F10" s="7">
        <v>2654</v>
      </c>
      <c r="G10" s="7">
        <v>2624</v>
      </c>
      <c r="H10" s="7">
        <v>2645.5</v>
      </c>
      <c r="I10" s="7">
        <v>3245400</v>
      </c>
      <c r="J10" s="6">
        <f t="shared" si="0"/>
        <v>33.5</v>
      </c>
      <c r="K10" s="6">
        <f>IF(J10&gt;=0,J10)</f>
        <v>33.5</v>
      </c>
      <c r="L10" s="6" t="b">
        <f>IF(J10&lt;0,J10*-1)</f>
        <v>0</v>
      </c>
    </row>
    <row r="11" spans="2:18" x14ac:dyDescent="0.45">
      <c r="B11" s="1">
        <v>6503</v>
      </c>
      <c r="C11" s="1">
        <v>20241212</v>
      </c>
      <c r="D11" s="2">
        <v>45638</v>
      </c>
      <c r="E11" s="1">
        <v>2691</v>
      </c>
      <c r="F11" s="1">
        <v>2766.5</v>
      </c>
      <c r="G11" s="1">
        <v>2685</v>
      </c>
      <c r="H11" s="1">
        <v>2698.5</v>
      </c>
      <c r="I11" s="1">
        <v>6151300</v>
      </c>
      <c r="J11">
        <f t="shared" si="0"/>
        <v>53</v>
      </c>
      <c r="K11">
        <f t="shared" ref="K11:K22" si="3">IF(J11&gt;=0,J11)</f>
        <v>53</v>
      </c>
      <c r="L11" t="b">
        <f t="shared" ref="L11:L22" si="4">IF(J11&lt;0,J11*-1)</f>
        <v>0</v>
      </c>
    </row>
    <row r="12" spans="2:18" x14ac:dyDescent="0.45">
      <c r="B12" s="1">
        <v>6503</v>
      </c>
      <c r="C12" s="1">
        <v>20241213</v>
      </c>
      <c r="D12" s="2">
        <v>45639</v>
      </c>
      <c r="E12" s="1">
        <v>2648.5</v>
      </c>
      <c r="F12" s="1">
        <v>2667.5</v>
      </c>
      <c r="G12" s="1">
        <v>2625.5</v>
      </c>
      <c r="H12" s="1">
        <v>2634</v>
      </c>
      <c r="I12" s="1">
        <v>5496700</v>
      </c>
      <c r="J12">
        <f t="shared" si="0"/>
        <v>-64.5</v>
      </c>
      <c r="K12" t="b">
        <f t="shared" si="3"/>
        <v>0</v>
      </c>
      <c r="L12">
        <f t="shared" si="4"/>
        <v>64.5</v>
      </c>
    </row>
    <row r="13" spans="2:18" x14ac:dyDescent="0.45">
      <c r="B13" s="1">
        <v>6503</v>
      </c>
      <c r="C13" s="1">
        <v>20241216</v>
      </c>
      <c r="D13" s="2">
        <v>45642</v>
      </c>
      <c r="E13" s="1">
        <v>2635</v>
      </c>
      <c r="F13" s="1">
        <v>2674</v>
      </c>
      <c r="G13" s="1">
        <v>2634.5</v>
      </c>
      <c r="H13" s="1">
        <v>2649</v>
      </c>
      <c r="I13" s="1">
        <v>3338300</v>
      </c>
      <c r="J13">
        <f t="shared" si="0"/>
        <v>15</v>
      </c>
      <c r="K13">
        <f t="shared" si="3"/>
        <v>15</v>
      </c>
      <c r="L13" t="b">
        <f t="shared" si="4"/>
        <v>0</v>
      </c>
    </row>
    <row r="14" spans="2:18" x14ac:dyDescent="0.45">
      <c r="B14" s="1">
        <v>6503</v>
      </c>
      <c r="C14" s="1">
        <v>20241217</v>
      </c>
      <c r="D14" s="2">
        <v>45643</v>
      </c>
      <c r="E14" s="1">
        <v>2640</v>
      </c>
      <c r="F14" s="1">
        <v>2667</v>
      </c>
      <c r="G14" s="1">
        <v>2616.5</v>
      </c>
      <c r="H14" s="1">
        <v>2630.5</v>
      </c>
      <c r="I14" s="1">
        <v>4115500</v>
      </c>
      <c r="J14">
        <f t="shared" si="0"/>
        <v>-18.5</v>
      </c>
      <c r="K14" t="b">
        <f t="shared" si="3"/>
        <v>0</v>
      </c>
      <c r="L14">
        <f t="shared" si="4"/>
        <v>18.5</v>
      </c>
      <c r="O14" s="4"/>
    </row>
    <row r="15" spans="2:18" x14ac:dyDescent="0.45">
      <c r="B15" s="1">
        <v>6503</v>
      </c>
      <c r="C15" s="1">
        <v>20241218</v>
      </c>
      <c r="D15" s="2">
        <v>45644</v>
      </c>
      <c r="E15" s="1">
        <v>2619.5</v>
      </c>
      <c r="F15" s="1">
        <v>2647</v>
      </c>
      <c r="G15" s="1">
        <v>2610</v>
      </c>
      <c r="H15" s="1">
        <v>2639.5</v>
      </c>
      <c r="I15" s="1">
        <v>3183000</v>
      </c>
      <c r="J15">
        <f t="shared" si="0"/>
        <v>9</v>
      </c>
      <c r="K15">
        <f t="shared" si="3"/>
        <v>9</v>
      </c>
      <c r="L15" t="b">
        <f t="shared" si="4"/>
        <v>0</v>
      </c>
      <c r="O15" s="4"/>
    </row>
    <row r="16" spans="2:18" x14ac:dyDescent="0.45">
      <c r="B16" s="1">
        <v>6503</v>
      </c>
      <c r="C16" s="1">
        <v>20241219</v>
      </c>
      <c r="D16" s="2">
        <v>45645</v>
      </c>
      <c r="E16" s="1">
        <v>2539.5</v>
      </c>
      <c r="F16" s="1">
        <v>2626</v>
      </c>
      <c r="G16" s="1">
        <v>2533</v>
      </c>
      <c r="H16" s="1">
        <v>2607</v>
      </c>
      <c r="I16" s="1">
        <v>3572300</v>
      </c>
      <c r="J16">
        <f t="shared" si="0"/>
        <v>-32.5</v>
      </c>
      <c r="K16" t="b">
        <f t="shared" si="3"/>
        <v>0</v>
      </c>
      <c r="L16">
        <f t="shared" si="4"/>
        <v>32.5</v>
      </c>
      <c r="M16" s="5">
        <f ca="1">SUM($K3:OFFSET($K3,$B$2-1,0))/$B$2</f>
        <v>15.642857142857142</v>
      </c>
      <c r="N16" s="5">
        <f ca="1">SUM($L3:OFFSET($L3,$B$2-1,0))/14</f>
        <v>12.892857142857142</v>
      </c>
      <c r="O16" s="4">
        <f ca="1">$M16/($M16+$N16)*100</f>
        <v>54.818523153942436</v>
      </c>
      <c r="P16" s="5">
        <f>SUM($K3:$K16)/$B$2</f>
        <v>15.642857142857142</v>
      </c>
      <c r="Q16" s="5">
        <f>SUM($L3:$L16)/$B$2</f>
        <v>12.892857142857142</v>
      </c>
      <c r="R16" s="4">
        <f>$P16/($P16+$Q16)*100</f>
        <v>54.818523153942436</v>
      </c>
    </row>
    <row r="17" spans="2:18" x14ac:dyDescent="0.45">
      <c r="B17" s="1">
        <v>6503</v>
      </c>
      <c r="C17" s="1">
        <v>20241220</v>
      </c>
      <c r="D17" s="2">
        <v>45646</v>
      </c>
      <c r="E17" s="1">
        <v>2621</v>
      </c>
      <c r="F17" s="1">
        <v>2624.5</v>
      </c>
      <c r="G17" s="1">
        <v>2591.5</v>
      </c>
      <c r="H17" s="1">
        <v>2599</v>
      </c>
      <c r="I17" s="1">
        <v>5298700</v>
      </c>
      <c r="J17">
        <f t="shared" si="0"/>
        <v>-8</v>
      </c>
      <c r="K17" t="b">
        <f t="shared" si="3"/>
        <v>0</v>
      </c>
      <c r="L17">
        <f t="shared" si="4"/>
        <v>8</v>
      </c>
      <c r="M17" s="5">
        <f ca="1">SUM($K4:OFFSET($K4,$B$2-1,0))/$B$2</f>
        <v>15.642857142857142</v>
      </c>
      <c r="N17" s="5">
        <f ca="1">SUM($L4:OFFSET($L4,$B$2-1,0))/14</f>
        <v>13.464285714285714</v>
      </c>
      <c r="O17" s="4">
        <f t="shared" ref="O17:O23" ca="1" si="5">$M17/($M17+$N17)*100</f>
        <v>53.742331288343557</v>
      </c>
      <c r="P17" s="5">
        <f>(($P16*($B$2-1))+$K17)/$B$2</f>
        <v>14.525510204081632</v>
      </c>
      <c r="Q17" s="5">
        <f t="shared" ref="Q17:Q23" si="6">(($Q16*($B$2-1))+$L17)/$B$2</f>
        <v>12.543367346938776</v>
      </c>
      <c r="R17" s="4">
        <f>$P17/($P17+$Q17)*100</f>
        <v>53.661294882668933</v>
      </c>
    </row>
    <row r="18" spans="2:18" x14ac:dyDescent="0.45">
      <c r="B18" s="1">
        <v>6503</v>
      </c>
      <c r="C18" s="1">
        <v>20241223</v>
      </c>
      <c r="D18" s="2">
        <v>45649</v>
      </c>
      <c r="E18" s="1">
        <v>2625.5</v>
      </c>
      <c r="F18" s="1">
        <v>2666</v>
      </c>
      <c r="G18" s="1">
        <v>2614</v>
      </c>
      <c r="H18" s="1">
        <v>2660</v>
      </c>
      <c r="I18" s="1">
        <v>3149700</v>
      </c>
      <c r="J18">
        <f t="shared" si="0"/>
        <v>61</v>
      </c>
      <c r="K18">
        <f t="shared" si="3"/>
        <v>61</v>
      </c>
      <c r="L18" t="b">
        <f t="shared" si="4"/>
        <v>0</v>
      </c>
      <c r="M18" s="5">
        <f ca="1">SUM($K5:OFFSET($K5,$B$2-1,0))/$B$2</f>
        <v>13.857142857142858</v>
      </c>
      <c r="N18" s="5">
        <f ca="1">SUM($L5:OFFSET($L5,$B$2-1,0))/14</f>
        <v>13.464285714285714</v>
      </c>
      <c r="O18" s="4">
        <f t="shared" ca="1" si="5"/>
        <v>50.718954248366025</v>
      </c>
      <c r="P18" s="5">
        <f>(($P17*($B$2-1))+$K18)/$B$2</f>
        <v>17.845116618075799</v>
      </c>
      <c r="Q18" s="5">
        <f t="shared" si="6"/>
        <v>11.64741253644315</v>
      </c>
      <c r="R18" s="4">
        <f t="shared" ref="R18:R22" si="7">$P18/($P18+$Q18)*100</f>
        <v>60.507244138271908</v>
      </c>
    </row>
    <row r="19" spans="2:18" x14ac:dyDescent="0.45">
      <c r="B19" s="1">
        <v>6503</v>
      </c>
      <c r="C19" s="1">
        <v>20241224</v>
      </c>
      <c r="D19" s="2">
        <v>45650</v>
      </c>
      <c r="E19" s="1">
        <v>2648</v>
      </c>
      <c r="F19" s="1">
        <v>2660</v>
      </c>
      <c r="G19" s="1">
        <v>2631</v>
      </c>
      <c r="H19" s="1">
        <v>2652.5</v>
      </c>
      <c r="I19" s="1">
        <v>1871500</v>
      </c>
      <c r="J19">
        <f t="shared" si="0"/>
        <v>-7.5</v>
      </c>
      <c r="K19" t="b">
        <f t="shared" si="3"/>
        <v>0</v>
      </c>
      <c r="L19">
        <f t="shared" si="4"/>
        <v>7.5</v>
      </c>
      <c r="M19" s="5">
        <f ca="1">SUM($K6:OFFSET($K6,$B$2-1,0))/$B$2</f>
        <v>13.75</v>
      </c>
      <c r="N19" s="5">
        <f ca="1">SUM($L6:OFFSET($L6,$B$2-1,0))/14</f>
        <v>14</v>
      </c>
      <c r="O19" s="4">
        <f t="shared" ca="1" si="5"/>
        <v>49.549549549549546</v>
      </c>
      <c r="P19" s="5">
        <f>(($P18*($B$2-1))+$K19)/$B$2</f>
        <v>16.570465431070385</v>
      </c>
      <c r="Q19" s="5">
        <f t="shared" si="6"/>
        <v>11.351168783840068</v>
      </c>
      <c r="R19" s="4">
        <f t="shared" si="7"/>
        <v>59.346330889979129</v>
      </c>
    </row>
    <row r="20" spans="2:18" x14ac:dyDescent="0.45">
      <c r="B20" s="1">
        <v>6503</v>
      </c>
      <c r="C20" s="1">
        <v>20241225</v>
      </c>
      <c r="D20" s="2">
        <v>45651</v>
      </c>
      <c r="E20" s="1">
        <v>2651</v>
      </c>
      <c r="F20" s="1">
        <v>2661.5</v>
      </c>
      <c r="G20" s="1">
        <v>2627</v>
      </c>
      <c r="H20" s="1">
        <v>2661.5</v>
      </c>
      <c r="I20" s="1">
        <v>2514300</v>
      </c>
      <c r="J20">
        <f t="shared" si="0"/>
        <v>9</v>
      </c>
      <c r="K20">
        <f t="shared" si="3"/>
        <v>9</v>
      </c>
      <c r="L20" t="b">
        <f t="shared" si="4"/>
        <v>0</v>
      </c>
      <c r="M20" s="5">
        <f ca="1">SUM($K7:OFFSET($K7,$B$2-1,0))/$B$2</f>
        <v>14.392857142857142</v>
      </c>
      <c r="N20" s="5">
        <f ca="1">SUM($L7:OFFSET($L7,$B$2-1,0))/14</f>
        <v>13.678571428571429</v>
      </c>
      <c r="O20" s="4">
        <f t="shared" ca="1" si="5"/>
        <v>51.272264631043264</v>
      </c>
      <c r="P20" s="5">
        <f t="shared" ref="P20:P23" si="8">(($P19*($B$2-1))+$K20)/$B$2</f>
        <v>16.029717900279643</v>
      </c>
      <c r="Q20" s="5">
        <f t="shared" si="6"/>
        <v>10.540371013565776</v>
      </c>
      <c r="R20" s="4">
        <f t="shared" si="7"/>
        <v>60.32993699139152</v>
      </c>
    </row>
    <row r="21" spans="2:18" x14ac:dyDescent="0.45">
      <c r="B21" s="1">
        <v>6503</v>
      </c>
      <c r="C21" s="1">
        <v>20241226</v>
      </c>
      <c r="D21" s="2">
        <v>45652</v>
      </c>
      <c r="E21" s="1">
        <v>2659</v>
      </c>
      <c r="F21" s="1">
        <v>2680</v>
      </c>
      <c r="G21" s="1">
        <v>2652.5</v>
      </c>
      <c r="H21" s="1">
        <v>2680</v>
      </c>
      <c r="I21" s="1">
        <v>3732400</v>
      </c>
      <c r="J21">
        <f t="shared" si="0"/>
        <v>18.5</v>
      </c>
      <c r="K21">
        <f t="shared" si="3"/>
        <v>18.5</v>
      </c>
      <c r="L21" t="b">
        <f t="shared" si="4"/>
        <v>0</v>
      </c>
      <c r="M21" s="5">
        <f ca="1">SUM($K8:OFFSET($K8,$B$2-1,0))/$B$2</f>
        <v>15.714285714285714</v>
      </c>
      <c r="N21" s="5">
        <f ca="1">SUM($L8:OFFSET($L8,$B$2-1,0))/14</f>
        <v>12.464285714285714</v>
      </c>
      <c r="O21" s="4">
        <f t="shared" ca="1" si="5"/>
        <v>55.766793409378955</v>
      </c>
      <c r="P21" s="5">
        <f t="shared" si="8"/>
        <v>16.20616662168824</v>
      </c>
      <c r="Q21" s="5">
        <f t="shared" si="6"/>
        <v>9.7874873697396492</v>
      </c>
      <c r="R21" s="4">
        <f t="shared" si="7"/>
        <v>62.346627476970575</v>
      </c>
    </row>
    <row r="22" spans="2:18" x14ac:dyDescent="0.45">
      <c r="B22" s="1">
        <v>6503</v>
      </c>
      <c r="C22" s="1">
        <v>20241227</v>
      </c>
      <c r="D22" s="2">
        <v>45653</v>
      </c>
      <c r="E22" s="1">
        <v>2680</v>
      </c>
      <c r="F22" s="1">
        <v>2704.5</v>
      </c>
      <c r="G22" s="1">
        <v>2675</v>
      </c>
      <c r="H22" s="1">
        <v>2702</v>
      </c>
      <c r="I22" s="1">
        <v>4143500</v>
      </c>
      <c r="J22">
        <f t="shared" si="0"/>
        <v>22</v>
      </c>
      <c r="K22">
        <f t="shared" si="3"/>
        <v>22</v>
      </c>
      <c r="L22" t="b">
        <f t="shared" si="4"/>
        <v>0</v>
      </c>
      <c r="M22" s="5">
        <f ca="1">SUM($K9:OFFSET($K9,$B$2-1,0))/$B$2</f>
        <v>17.285714285714285</v>
      </c>
      <c r="N22" s="5">
        <f ca="1">SUM($L9:OFFSET($L9,$B$2-1,0))/14</f>
        <v>9.3571428571428577</v>
      </c>
      <c r="O22" s="4">
        <f t="shared" ca="1" si="5"/>
        <v>64.879356568364614</v>
      </c>
      <c r="P22" s="5">
        <f t="shared" si="8"/>
        <v>16.620011862996222</v>
      </c>
      <c r="Q22" s="5">
        <f t="shared" si="6"/>
        <v>9.0883811290439596</v>
      </c>
      <c r="R22" s="4">
        <f t="shared" si="7"/>
        <v>64.648194339265402</v>
      </c>
    </row>
    <row r="23" spans="2:18" x14ac:dyDescent="0.45">
      <c r="B23" s="1">
        <v>6503</v>
      </c>
      <c r="C23" s="1">
        <v>20241230</v>
      </c>
      <c r="D23" s="2">
        <v>45656</v>
      </c>
      <c r="E23" s="1">
        <v>2714</v>
      </c>
      <c r="F23" s="1">
        <v>2715.5</v>
      </c>
      <c r="G23" s="1">
        <v>2673</v>
      </c>
      <c r="H23" s="1">
        <v>2687</v>
      </c>
      <c r="I23" s="1">
        <v>3326700</v>
      </c>
      <c r="J23">
        <f>H23-H22</f>
        <v>-15</v>
      </c>
      <c r="K23" t="b">
        <f>IF(J23&gt;=0,J23)</f>
        <v>0</v>
      </c>
      <c r="L23">
        <f>IF(J23&lt;0,J23*-1)</f>
        <v>15</v>
      </c>
      <c r="M23" s="5">
        <f ca="1">SUM($K10:OFFSET($K10,$B$2-1,0))/$B$2</f>
        <v>15.785714285714286</v>
      </c>
      <c r="N23" s="5">
        <f ca="1">SUM($L10:OFFSET($L10,$B$2-1,0))/14</f>
        <v>10.428571428571429</v>
      </c>
      <c r="O23" s="4">
        <f t="shared" ca="1" si="5"/>
        <v>60.217983651226156</v>
      </c>
      <c r="P23" s="5">
        <f t="shared" si="8"/>
        <v>15.432868158496492</v>
      </c>
      <c r="Q23" s="5">
        <f t="shared" si="6"/>
        <v>9.5106396198265344</v>
      </c>
      <c r="R23" s="4">
        <f>$P23/($P23+$Q23)*100</f>
        <v>61.871282482202908</v>
      </c>
    </row>
    <row r="24" spans="2:18" x14ac:dyDescent="0.45">
      <c r="M24" s="4"/>
    </row>
    <row r="25" spans="2:18" x14ac:dyDescent="0.45">
      <c r="B25" t="s">
        <v>10</v>
      </c>
    </row>
    <row r="26" spans="2:18" x14ac:dyDescent="0.45">
      <c r="B26" t="s">
        <v>11</v>
      </c>
    </row>
    <row r="27" spans="2:18" x14ac:dyDescent="0.45">
      <c r="B27" t="s">
        <v>12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C24E-319C-4123-8BC2-E941AD5F00AA}">
  <dimension ref="B1:R24"/>
  <sheetViews>
    <sheetView workbookViewId="0">
      <pane ySplit="2" topLeftCell="A5" activePane="bottomLeft" state="frozen"/>
      <selection pane="bottomLeft" activeCell="M23" sqref="M23"/>
    </sheetView>
  </sheetViews>
  <sheetFormatPr defaultRowHeight="18" x14ac:dyDescent="0.45"/>
  <cols>
    <col min="1" max="1" width="2.69921875" customWidth="1"/>
    <col min="2" max="2" width="5.3984375" bestFit="1" customWidth="1"/>
    <col min="3" max="3" width="9.3984375" bestFit="1" customWidth="1"/>
    <col min="4" max="4" width="17" bestFit="1" customWidth="1"/>
    <col min="5" max="8" width="7.3984375" bestFit="1" customWidth="1"/>
    <col min="9" max="9" width="8.3984375" bestFit="1" customWidth="1"/>
  </cols>
  <sheetData>
    <row r="1" spans="2:18" x14ac:dyDescent="0.45">
      <c r="B1" s="3" t="s">
        <v>8</v>
      </c>
      <c r="M1" s="3" t="s">
        <v>1</v>
      </c>
      <c r="N1" s="3"/>
      <c r="P1" s="3" t="s">
        <v>2</v>
      </c>
      <c r="Q1" s="3"/>
    </row>
    <row r="2" spans="2:18" x14ac:dyDescent="0.45">
      <c r="B2" s="3">
        <v>14</v>
      </c>
      <c r="H2" s="3" t="s">
        <v>9</v>
      </c>
      <c r="J2" s="3" t="s">
        <v>0</v>
      </c>
      <c r="K2" s="3" t="s">
        <v>3</v>
      </c>
      <c r="L2" s="3" t="s">
        <v>4</v>
      </c>
      <c r="M2" t="s">
        <v>5</v>
      </c>
      <c r="N2" t="s">
        <v>6</v>
      </c>
      <c r="O2" s="3" t="s">
        <v>7</v>
      </c>
      <c r="P2" t="s">
        <v>5</v>
      </c>
      <c r="Q2" t="s">
        <v>6</v>
      </c>
      <c r="R2" s="3" t="s">
        <v>7</v>
      </c>
    </row>
    <row r="3" spans="2:18" x14ac:dyDescent="0.45">
      <c r="B3" s="1">
        <v>6503</v>
      </c>
      <c r="C3" s="1">
        <v>20241202</v>
      </c>
      <c r="D3" s="2">
        <v>45628</v>
      </c>
      <c r="E3" s="1">
        <v>2548.5</v>
      </c>
      <c r="F3" s="1">
        <v>2577.5</v>
      </c>
      <c r="G3" s="1">
        <v>2540</v>
      </c>
      <c r="H3" s="1">
        <v>2568.5</v>
      </c>
      <c r="I3" s="1">
        <v>3432500</v>
      </c>
    </row>
    <row r="4" spans="2:18" x14ac:dyDescent="0.45">
      <c r="B4" s="1">
        <v>6503</v>
      </c>
      <c r="C4" s="1">
        <v>20241203</v>
      </c>
      <c r="D4" s="2">
        <v>45629</v>
      </c>
      <c r="E4" s="1">
        <v>2610</v>
      </c>
      <c r="F4" s="1">
        <v>2680.5</v>
      </c>
      <c r="G4" s="1">
        <v>2603.5</v>
      </c>
      <c r="H4" s="1">
        <v>2654.5</v>
      </c>
      <c r="I4" s="1">
        <v>5565600</v>
      </c>
      <c r="J4">
        <f t="shared" ref="J4:J22" si="0">H4-H3</f>
        <v>86</v>
      </c>
      <c r="K4">
        <f t="shared" ref="K4:K9" si="1">IF(J4&gt;=0,J4)</f>
        <v>86</v>
      </c>
      <c r="L4" t="b">
        <f t="shared" ref="L4:L9" si="2">IF(J4&lt;0,J4*-1)</f>
        <v>0</v>
      </c>
    </row>
    <row r="5" spans="2:18" x14ac:dyDescent="0.45">
      <c r="B5" s="1">
        <v>6503</v>
      </c>
      <c r="C5" s="1">
        <v>20241204</v>
      </c>
      <c r="D5" s="2">
        <v>45630</v>
      </c>
      <c r="E5" s="1">
        <v>2654.5</v>
      </c>
      <c r="F5" s="1">
        <v>2687.5</v>
      </c>
      <c r="G5" s="1">
        <v>2630.5</v>
      </c>
      <c r="H5" s="1">
        <v>2656</v>
      </c>
      <c r="I5" s="1">
        <v>4913400</v>
      </c>
      <c r="J5">
        <f t="shared" si="0"/>
        <v>1.5</v>
      </c>
      <c r="K5">
        <f t="shared" si="1"/>
        <v>1.5</v>
      </c>
      <c r="L5" t="b">
        <f t="shared" si="2"/>
        <v>0</v>
      </c>
    </row>
    <row r="6" spans="2:18" x14ac:dyDescent="0.45">
      <c r="B6" s="1">
        <v>6503</v>
      </c>
      <c r="C6" s="1">
        <v>20241205</v>
      </c>
      <c r="D6" s="2">
        <v>45631</v>
      </c>
      <c r="E6" s="1">
        <v>2689.5</v>
      </c>
      <c r="F6" s="1">
        <v>2694</v>
      </c>
      <c r="G6" s="1">
        <v>2638</v>
      </c>
      <c r="H6" s="1">
        <v>2651.5</v>
      </c>
      <c r="I6" s="1">
        <v>4912100</v>
      </c>
      <c r="J6">
        <f t="shared" si="0"/>
        <v>-4.5</v>
      </c>
      <c r="K6" t="b">
        <f t="shared" si="1"/>
        <v>0</v>
      </c>
      <c r="L6">
        <f t="shared" si="2"/>
        <v>4.5</v>
      </c>
    </row>
    <row r="7" spans="2:18" x14ac:dyDescent="0.45">
      <c r="B7" s="1">
        <v>6503</v>
      </c>
      <c r="C7" s="1">
        <v>20241206</v>
      </c>
      <c r="D7" s="2">
        <v>45632</v>
      </c>
      <c r="E7" s="1">
        <v>2676.5</v>
      </c>
      <c r="F7" s="1">
        <v>2677</v>
      </c>
      <c r="G7" s="1">
        <v>2616</v>
      </c>
      <c r="H7" s="1">
        <v>2634.5</v>
      </c>
      <c r="I7" s="1">
        <v>2918600</v>
      </c>
      <c r="J7">
        <f t="shared" si="0"/>
        <v>-17</v>
      </c>
      <c r="K7" t="b">
        <f t="shared" si="1"/>
        <v>0</v>
      </c>
      <c r="L7">
        <f t="shared" si="2"/>
        <v>17</v>
      </c>
    </row>
    <row r="8" spans="2:18" x14ac:dyDescent="0.45">
      <c r="B8" s="1">
        <v>6503</v>
      </c>
      <c r="C8" s="1">
        <v>20241209</v>
      </c>
      <c r="D8" s="2">
        <v>45635</v>
      </c>
      <c r="E8" s="1">
        <v>2647</v>
      </c>
      <c r="F8" s="1">
        <v>2660.5</v>
      </c>
      <c r="G8" s="1">
        <v>2581.5</v>
      </c>
      <c r="H8" s="1">
        <v>2591</v>
      </c>
      <c r="I8" s="1">
        <v>4180400</v>
      </c>
      <c r="J8">
        <f t="shared" si="0"/>
        <v>-43.5</v>
      </c>
      <c r="K8" t="b">
        <f t="shared" si="1"/>
        <v>0</v>
      </c>
      <c r="L8">
        <f t="shared" si="2"/>
        <v>43.5</v>
      </c>
    </row>
    <row r="9" spans="2:18" x14ac:dyDescent="0.45">
      <c r="B9" s="1">
        <v>6503</v>
      </c>
      <c r="C9" s="1">
        <v>20241210</v>
      </c>
      <c r="D9" s="2">
        <v>45636</v>
      </c>
      <c r="E9" s="1">
        <v>2655</v>
      </c>
      <c r="F9" s="1">
        <v>2677</v>
      </c>
      <c r="G9" s="1">
        <v>2601.5</v>
      </c>
      <c r="H9" s="1">
        <v>2612</v>
      </c>
      <c r="I9" s="1">
        <v>4163200</v>
      </c>
      <c r="J9">
        <f t="shared" si="0"/>
        <v>21</v>
      </c>
      <c r="K9">
        <f t="shared" si="1"/>
        <v>21</v>
      </c>
      <c r="L9" t="b">
        <f t="shared" si="2"/>
        <v>0</v>
      </c>
    </row>
    <row r="10" spans="2:18" s="6" customFormat="1" x14ac:dyDescent="0.45">
      <c r="B10" s="7">
        <v>6503</v>
      </c>
      <c r="C10" s="7">
        <v>20241211</v>
      </c>
      <c r="D10" s="8">
        <v>45637</v>
      </c>
      <c r="E10" s="7">
        <v>2650</v>
      </c>
      <c r="F10" s="7">
        <v>2654</v>
      </c>
      <c r="G10" s="7">
        <v>2624</v>
      </c>
      <c r="H10" s="7">
        <v>2645.5</v>
      </c>
      <c r="I10" s="7">
        <v>3245400</v>
      </c>
      <c r="J10" s="6">
        <f t="shared" si="0"/>
        <v>33.5</v>
      </c>
      <c r="K10" s="6">
        <f>IF(J10&gt;=0,J10)</f>
        <v>33.5</v>
      </c>
      <c r="L10" s="6" t="b">
        <f>IF(J10&lt;0,J10*-1)</f>
        <v>0</v>
      </c>
    </row>
    <row r="11" spans="2:18" x14ac:dyDescent="0.45">
      <c r="B11" s="1">
        <v>6503</v>
      </c>
      <c r="C11" s="1">
        <v>20241212</v>
      </c>
      <c r="D11" s="2">
        <v>45638</v>
      </c>
      <c r="E11" s="1">
        <v>2691</v>
      </c>
      <c r="F11" s="1">
        <v>2766.5</v>
      </c>
      <c r="G11" s="1">
        <v>2685</v>
      </c>
      <c r="H11" s="1">
        <v>2698.5</v>
      </c>
      <c r="I11" s="1">
        <v>6151300</v>
      </c>
      <c r="J11">
        <f t="shared" si="0"/>
        <v>53</v>
      </c>
      <c r="K11">
        <f t="shared" ref="K11:K22" si="3">IF(J11&gt;=0,J11)</f>
        <v>53</v>
      </c>
      <c r="L11" t="b">
        <f t="shared" ref="L11:L22" si="4">IF(J11&lt;0,J11*-1)</f>
        <v>0</v>
      </c>
    </row>
    <row r="12" spans="2:18" x14ac:dyDescent="0.45">
      <c r="B12" s="1">
        <v>6503</v>
      </c>
      <c r="C12" s="1">
        <v>20241213</v>
      </c>
      <c r="D12" s="2">
        <v>45639</v>
      </c>
      <c r="E12" s="1">
        <v>2648.5</v>
      </c>
      <c r="F12" s="1">
        <v>2667.5</v>
      </c>
      <c r="G12" s="1">
        <v>2625.5</v>
      </c>
      <c r="H12" s="1">
        <v>2634</v>
      </c>
      <c r="I12" s="1">
        <v>5496700</v>
      </c>
      <c r="J12">
        <f t="shared" si="0"/>
        <v>-64.5</v>
      </c>
      <c r="K12" t="b">
        <f t="shared" si="3"/>
        <v>0</v>
      </c>
      <c r="L12">
        <f t="shared" si="4"/>
        <v>64.5</v>
      </c>
    </row>
    <row r="13" spans="2:18" x14ac:dyDescent="0.45">
      <c r="B13" s="1">
        <v>6503</v>
      </c>
      <c r="C13" s="1">
        <v>20241216</v>
      </c>
      <c r="D13" s="2">
        <v>45642</v>
      </c>
      <c r="E13" s="1">
        <v>2635</v>
      </c>
      <c r="F13" s="1">
        <v>2674</v>
      </c>
      <c r="G13" s="1">
        <v>2634.5</v>
      </c>
      <c r="H13" s="1">
        <v>2649</v>
      </c>
      <c r="I13" s="1">
        <v>3338300</v>
      </c>
      <c r="J13">
        <f t="shared" si="0"/>
        <v>15</v>
      </c>
      <c r="K13">
        <f t="shared" si="3"/>
        <v>15</v>
      </c>
      <c r="L13" t="b">
        <f t="shared" si="4"/>
        <v>0</v>
      </c>
    </row>
    <row r="14" spans="2:18" x14ac:dyDescent="0.45">
      <c r="B14" s="1">
        <v>6503</v>
      </c>
      <c r="C14" s="1">
        <v>20241217</v>
      </c>
      <c r="D14" s="2">
        <v>45643</v>
      </c>
      <c r="E14" s="1">
        <v>2640</v>
      </c>
      <c r="F14" s="1">
        <v>2667</v>
      </c>
      <c r="G14" s="1">
        <v>2616.5</v>
      </c>
      <c r="H14" s="1">
        <v>2630.5</v>
      </c>
      <c r="I14" s="1">
        <v>4115500</v>
      </c>
      <c r="J14">
        <f t="shared" si="0"/>
        <v>-18.5</v>
      </c>
      <c r="K14" t="b">
        <f t="shared" si="3"/>
        <v>0</v>
      </c>
      <c r="L14">
        <f t="shared" si="4"/>
        <v>18.5</v>
      </c>
      <c r="O14" s="4"/>
    </row>
    <row r="15" spans="2:18" x14ac:dyDescent="0.45">
      <c r="B15" s="1">
        <v>6503</v>
      </c>
      <c r="C15" s="1">
        <v>20241218</v>
      </c>
      <c r="D15" s="2">
        <v>45644</v>
      </c>
      <c r="E15" s="1">
        <v>2619.5</v>
      </c>
      <c r="F15" s="1">
        <v>2647</v>
      </c>
      <c r="G15" s="1">
        <v>2610</v>
      </c>
      <c r="H15" s="1">
        <v>2639.5</v>
      </c>
      <c r="I15" s="1">
        <v>3183000</v>
      </c>
      <c r="J15">
        <f t="shared" si="0"/>
        <v>9</v>
      </c>
      <c r="K15">
        <f t="shared" si="3"/>
        <v>9</v>
      </c>
      <c r="L15" t="b">
        <f t="shared" si="4"/>
        <v>0</v>
      </c>
      <c r="O15" s="4"/>
    </row>
    <row r="16" spans="2:18" x14ac:dyDescent="0.45">
      <c r="B16" s="1">
        <v>6503</v>
      </c>
      <c r="C16" s="1">
        <v>20241219</v>
      </c>
      <c r="D16" s="2">
        <v>45645</v>
      </c>
      <c r="E16" s="1">
        <v>2539.5</v>
      </c>
      <c r="F16" s="1">
        <v>2626</v>
      </c>
      <c r="G16" s="1">
        <v>2533</v>
      </c>
      <c r="H16" s="1">
        <v>2607</v>
      </c>
      <c r="I16" s="1">
        <v>3572300</v>
      </c>
      <c r="J16">
        <f t="shared" si="0"/>
        <v>-32.5</v>
      </c>
      <c r="K16" t="b">
        <f t="shared" si="3"/>
        <v>0</v>
      </c>
      <c r="L16">
        <f t="shared" si="4"/>
        <v>32.5</v>
      </c>
      <c r="M16" s="5">
        <f>SUM($K3:$K16)/14</f>
        <v>15.642857142857142</v>
      </c>
      <c r="N16" s="5">
        <f t="shared" ref="N16" si="5">SUM(L3:L16)/14</f>
        <v>12.892857142857142</v>
      </c>
      <c r="O16" s="4">
        <f>$M16/($M16+$N16)*100</f>
        <v>54.818523153942436</v>
      </c>
      <c r="P16" s="5">
        <f>SUM($K3:$K16)/14</f>
        <v>15.642857142857142</v>
      </c>
      <c r="Q16" s="5">
        <f>SUM($L3:$L16)/14</f>
        <v>12.892857142857142</v>
      </c>
      <c r="R16" s="4">
        <f>$P16/($P16+$Q16)*100</f>
        <v>54.818523153942436</v>
      </c>
    </row>
    <row r="17" spans="2:18" x14ac:dyDescent="0.45">
      <c r="B17" s="1">
        <v>6503</v>
      </c>
      <c r="C17" s="1">
        <v>20241220</v>
      </c>
      <c r="D17" s="2">
        <v>45646</v>
      </c>
      <c r="E17" s="1">
        <v>2621</v>
      </c>
      <c r="F17" s="1">
        <v>2624.5</v>
      </c>
      <c r="G17" s="1">
        <v>2591.5</v>
      </c>
      <c r="H17" s="1">
        <v>2599</v>
      </c>
      <c r="I17" s="1">
        <v>5298700</v>
      </c>
      <c r="J17">
        <f t="shared" si="0"/>
        <v>-8</v>
      </c>
      <c r="K17" t="b">
        <f t="shared" si="3"/>
        <v>0</v>
      </c>
      <c r="L17">
        <f t="shared" si="4"/>
        <v>8</v>
      </c>
      <c r="M17" s="5">
        <f>SUM(K4:K17)/14</f>
        <v>15.642857142857142</v>
      </c>
      <c r="N17" s="5">
        <f>SUM(L4:L17)/14</f>
        <v>13.464285714285714</v>
      </c>
      <c r="O17" s="4">
        <f t="shared" ref="O17:O23" si="6">$M17/($M17+$N17)*100</f>
        <v>53.742331288343557</v>
      </c>
      <c r="P17" s="5">
        <f>(($P16*13)+$K17)/14</f>
        <v>14.525510204081632</v>
      </c>
      <c r="Q17" s="5">
        <f>(($Q16*13)+$L17)/14</f>
        <v>12.543367346938776</v>
      </c>
      <c r="R17" s="4">
        <f>$P17/($P17+$Q17)*100</f>
        <v>53.661294882668933</v>
      </c>
    </row>
    <row r="18" spans="2:18" x14ac:dyDescent="0.45">
      <c r="B18" s="1">
        <v>6503</v>
      </c>
      <c r="C18" s="1">
        <v>20241223</v>
      </c>
      <c r="D18" s="2">
        <v>45649</v>
      </c>
      <c r="E18" s="1">
        <v>2625.5</v>
      </c>
      <c r="F18" s="1">
        <v>2666</v>
      </c>
      <c r="G18" s="1">
        <v>2614</v>
      </c>
      <c r="H18" s="1">
        <v>2660</v>
      </c>
      <c r="I18" s="1">
        <v>3149700</v>
      </c>
      <c r="J18">
        <f t="shared" si="0"/>
        <v>61</v>
      </c>
      <c r="K18">
        <f t="shared" si="3"/>
        <v>61</v>
      </c>
      <c r="L18" t="b">
        <f t="shared" si="4"/>
        <v>0</v>
      </c>
      <c r="M18" s="5">
        <f t="shared" ref="M18:N22" si="7">SUM(K5:K18)/14</f>
        <v>13.857142857142858</v>
      </c>
      <c r="N18" s="5">
        <f t="shared" si="7"/>
        <v>13.464285714285714</v>
      </c>
      <c r="O18" s="4">
        <f t="shared" si="6"/>
        <v>50.718954248366025</v>
      </c>
      <c r="P18" s="5">
        <f t="shared" ref="P18:P22" si="8">(($P17*13)+$K18)/14</f>
        <v>17.845116618075799</v>
      </c>
      <c r="Q18" s="5">
        <f t="shared" ref="Q18:Q23" si="9">(($Q17*13)+$L18)/14</f>
        <v>11.64741253644315</v>
      </c>
      <c r="R18" s="4">
        <f t="shared" ref="R18:R22" si="10">$P18/($P18+$Q18)*100</f>
        <v>60.507244138271908</v>
      </c>
    </row>
    <row r="19" spans="2:18" x14ac:dyDescent="0.45">
      <c r="B19" s="1">
        <v>6503</v>
      </c>
      <c r="C19" s="1">
        <v>20241224</v>
      </c>
      <c r="D19" s="2">
        <v>45650</v>
      </c>
      <c r="E19" s="1">
        <v>2648</v>
      </c>
      <c r="F19" s="1">
        <v>2660</v>
      </c>
      <c r="G19" s="1">
        <v>2631</v>
      </c>
      <c r="H19" s="1">
        <v>2652.5</v>
      </c>
      <c r="I19" s="1">
        <v>1871500</v>
      </c>
      <c r="J19">
        <f t="shared" si="0"/>
        <v>-7.5</v>
      </c>
      <c r="K19" t="b">
        <f t="shared" si="3"/>
        <v>0</v>
      </c>
      <c r="L19">
        <f t="shared" si="4"/>
        <v>7.5</v>
      </c>
      <c r="M19" s="5">
        <f t="shared" si="7"/>
        <v>13.75</v>
      </c>
      <c r="N19" s="5">
        <f t="shared" si="7"/>
        <v>14</v>
      </c>
      <c r="O19" s="4">
        <f t="shared" si="6"/>
        <v>49.549549549549546</v>
      </c>
      <c r="P19" s="5">
        <f t="shared" si="8"/>
        <v>16.570465431070385</v>
      </c>
      <c r="Q19" s="5">
        <f t="shared" si="9"/>
        <v>11.351168783840068</v>
      </c>
      <c r="R19" s="4">
        <f t="shared" si="10"/>
        <v>59.346330889979129</v>
      </c>
    </row>
    <row r="20" spans="2:18" x14ac:dyDescent="0.45">
      <c r="B20" s="1">
        <v>6503</v>
      </c>
      <c r="C20" s="1">
        <v>20241225</v>
      </c>
      <c r="D20" s="2">
        <v>45651</v>
      </c>
      <c r="E20" s="1">
        <v>2651</v>
      </c>
      <c r="F20" s="1">
        <v>2661.5</v>
      </c>
      <c r="G20" s="1">
        <v>2627</v>
      </c>
      <c r="H20" s="1">
        <v>2661.5</v>
      </c>
      <c r="I20" s="1">
        <v>2514300</v>
      </c>
      <c r="J20">
        <f t="shared" si="0"/>
        <v>9</v>
      </c>
      <c r="K20">
        <f t="shared" si="3"/>
        <v>9</v>
      </c>
      <c r="L20" t="b">
        <f t="shared" si="4"/>
        <v>0</v>
      </c>
      <c r="M20" s="5">
        <f t="shared" si="7"/>
        <v>14.392857142857142</v>
      </c>
      <c r="N20" s="5">
        <f t="shared" si="7"/>
        <v>13.678571428571429</v>
      </c>
      <c r="O20" s="4">
        <f t="shared" si="6"/>
        <v>51.272264631043264</v>
      </c>
      <c r="P20" s="5">
        <f t="shared" si="8"/>
        <v>16.029717900279643</v>
      </c>
      <c r="Q20" s="5">
        <f t="shared" si="9"/>
        <v>10.540371013565776</v>
      </c>
      <c r="R20" s="4">
        <f t="shared" si="10"/>
        <v>60.32993699139152</v>
      </c>
    </row>
    <row r="21" spans="2:18" x14ac:dyDescent="0.45">
      <c r="B21" s="1">
        <v>6503</v>
      </c>
      <c r="C21" s="1">
        <v>20241226</v>
      </c>
      <c r="D21" s="2">
        <v>45652</v>
      </c>
      <c r="E21" s="1">
        <v>2659</v>
      </c>
      <c r="F21" s="1">
        <v>2680</v>
      </c>
      <c r="G21" s="1">
        <v>2652.5</v>
      </c>
      <c r="H21" s="1">
        <v>2680</v>
      </c>
      <c r="I21" s="1">
        <v>3732400</v>
      </c>
      <c r="J21">
        <f t="shared" si="0"/>
        <v>18.5</v>
      </c>
      <c r="K21">
        <f t="shared" si="3"/>
        <v>18.5</v>
      </c>
      <c r="L21" t="b">
        <f t="shared" si="4"/>
        <v>0</v>
      </c>
      <c r="M21" s="5">
        <f t="shared" si="7"/>
        <v>15.714285714285714</v>
      </c>
      <c r="N21" s="5">
        <f t="shared" si="7"/>
        <v>12.464285714285714</v>
      </c>
      <c r="O21" s="4">
        <f t="shared" si="6"/>
        <v>55.766793409378955</v>
      </c>
      <c r="P21" s="5">
        <f t="shared" si="8"/>
        <v>16.20616662168824</v>
      </c>
      <c r="Q21" s="5">
        <f t="shared" si="9"/>
        <v>9.7874873697396492</v>
      </c>
      <c r="R21" s="4">
        <f t="shared" si="10"/>
        <v>62.346627476970575</v>
      </c>
    </row>
    <row r="22" spans="2:18" x14ac:dyDescent="0.45">
      <c r="B22" s="1">
        <v>6503</v>
      </c>
      <c r="C22" s="1">
        <v>20241227</v>
      </c>
      <c r="D22" s="2">
        <v>45653</v>
      </c>
      <c r="E22" s="1">
        <v>2680</v>
      </c>
      <c r="F22" s="1">
        <v>2704.5</v>
      </c>
      <c r="G22" s="1">
        <v>2675</v>
      </c>
      <c r="H22" s="1">
        <v>2702</v>
      </c>
      <c r="I22" s="1">
        <v>4143500</v>
      </c>
      <c r="J22">
        <f t="shared" si="0"/>
        <v>22</v>
      </c>
      <c r="K22">
        <f t="shared" si="3"/>
        <v>22</v>
      </c>
      <c r="L22" t="b">
        <f t="shared" si="4"/>
        <v>0</v>
      </c>
      <c r="M22" s="5">
        <f t="shared" si="7"/>
        <v>17.285714285714285</v>
      </c>
      <c r="N22" s="5">
        <f t="shared" si="7"/>
        <v>9.3571428571428577</v>
      </c>
      <c r="O22" s="4">
        <f t="shared" si="6"/>
        <v>64.879356568364614</v>
      </c>
      <c r="P22" s="5">
        <f t="shared" si="8"/>
        <v>16.620011862996222</v>
      </c>
      <c r="Q22" s="5">
        <f t="shared" si="9"/>
        <v>9.0883811290439596</v>
      </c>
      <c r="R22" s="4">
        <f t="shared" si="10"/>
        <v>64.648194339265402</v>
      </c>
    </row>
    <row r="23" spans="2:18" x14ac:dyDescent="0.45">
      <c r="B23" s="1">
        <v>6503</v>
      </c>
      <c r="C23" s="1">
        <v>20241230</v>
      </c>
      <c r="D23" s="2">
        <v>45656</v>
      </c>
      <c r="E23" s="1">
        <v>2714</v>
      </c>
      <c r="F23" s="1">
        <v>2715.5</v>
      </c>
      <c r="G23" s="1">
        <v>2673</v>
      </c>
      <c r="H23" s="1">
        <v>2687</v>
      </c>
      <c r="I23" s="1">
        <v>3326700</v>
      </c>
      <c r="J23">
        <f>H23-H22</f>
        <v>-15</v>
      </c>
      <c r="K23" t="b">
        <f>IF(J23&gt;=0,J23)</f>
        <v>0</v>
      </c>
      <c r="L23">
        <f>IF(J23&lt;0,J23*-1)</f>
        <v>15</v>
      </c>
      <c r="M23" s="5">
        <f>SUM(K10:K23)/14</f>
        <v>15.785714285714286</v>
      </c>
      <c r="N23" s="5">
        <f>SUM(L10:L23)/14</f>
        <v>10.428571428571429</v>
      </c>
      <c r="O23" s="4">
        <f t="shared" si="6"/>
        <v>60.217983651226156</v>
      </c>
      <c r="P23" s="5">
        <f>(($P22*13)+$K23)/14</f>
        <v>15.432868158496492</v>
      </c>
      <c r="Q23" s="5">
        <f t="shared" si="9"/>
        <v>9.5106396198265344</v>
      </c>
      <c r="R23" s="4">
        <f>$P23/($P23+$Q23)*100</f>
        <v>61.871282482202908</v>
      </c>
    </row>
    <row r="24" spans="2:18" x14ac:dyDescent="0.45">
      <c r="M24" s="4"/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RSI</vt:lpstr>
      <vt:lpstr>RSI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Adachi Satoru/足立 理(MELCO/ＦＡ本 ＦＡＤＳ推・ＤＥＶ２)</dc:creator>
  <cp:lastModifiedBy>Adachi Satoru/足立 理(MELCO/ＦＡ本 ＦＡＤＳ推・ＤＥＶ２)</cp:lastModifiedBy>
  <dcterms:created xsi:type="dcterms:W3CDTF">2025-01-06T05:30:47Z</dcterms:created>
  <dcterms:modified xsi:type="dcterms:W3CDTF">2025-01-06T08:33:06Z</dcterms:modified>
</cp:coreProperties>
</file>