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783831DD-0AB6-4AAA-AB1E-10E42A010182}" xr6:coauthVersionLast="47" xr6:coauthVersionMax="47" xr10:uidLastSave="{00000000-0000-0000-0000-000000000000}"/>
  <bookViews>
    <workbookView xWindow="-108" yWindow="-108" windowWidth="23256" windowHeight="12456" activeTab="3" xr2:uid="{27CFE7BD-B62E-481C-B357-7E0454D9DCB0}"/>
  </bookViews>
  <sheets>
    <sheet name="前期比率" sheetId="6" r:id="rId1"/>
    <sheet name="MACD概要" sheetId="7" r:id="rId2"/>
    <sheet name="MACD算出" sheetId="8" r:id="rId3"/>
    <sheet name="グランビルの法則" sheetId="9" r:id="rId4"/>
    <sheet name="RSI算出" sheetId="1" r:id="rId5"/>
    <sheet name="RSI (2)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9" l="1"/>
  <c r="D23" i="9"/>
  <c r="D22" i="9"/>
  <c r="D21" i="9"/>
  <c r="D20" i="9"/>
  <c r="D19" i="9"/>
  <c r="D18" i="9"/>
  <c r="N67" i="8"/>
  <c r="N68" i="8"/>
  <c r="P54" i="8"/>
  <c r="P53" i="8"/>
  <c r="O56" i="8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55" i="8"/>
  <c r="O54" i="8"/>
  <c r="O53" i="8"/>
  <c r="M53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78" i="8"/>
  <c r="M79" i="8"/>
  <c r="L53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69" i="8"/>
  <c r="L77" i="8"/>
  <c r="L76" i="8"/>
  <c r="L75" i="8"/>
  <c r="L74" i="8"/>
  <c r="L73" i="8"/>
  <c r="L72" i="8"/>
  <c r="L71" i="8"/>
  <c r="L70" i="8"/>
  <c r="L78" i="8"/>
  <c r="L79" i="8"/>
  <c r="C5" i="6"/>
  <c r="D5" i="6"/>
  <c r="D6" i="6" s="1"/>
  <c r="E5" i="6"/>
  <c r="E6" i="6" s="1"/>
  <c r="F5" i="6"/>
  <c r="F6" i="6" s="1"/>
  <c r="G5" i="6"/>
  <c r="C6" i="6"/>
  <c r="G6" i="6"/>
  <c r="Q18" i="1"/>
  <c r="M17" i="1"/>
  <c r="M16" i="1"/>
  <c r="N16" i="1"/>
  <c r="Q16" i="1"/>
  <c r="Q17" i="1" s="1"/>
  <c r="Q19" i="1" s="1"/>
  <c r="Q20" i="1" s="1"/>
  <c r="Q21" i="1" s="1"/>
  <c r="Q22" i="1" s="1"/>
  <c r="P16" i="1"/>
  <c r="P17" i="1" s="1"/>
  <c r="N22" i="1"/>
  <c r="N21" i="1"/>
  <c r="N20" i="1"/>
  <c r="N19" i="1"/>
  <c r="N18" i="1"/>
  <c r="N17" i="1"/>
  <c r="M22" i="1"/>
  <c r="M21" i="1"/>
  <c r="M20" i="1"/>
  <c r="M19" i="1"/>
  <c r="M18" i="1"/>
  <c r="L23" i="5"/>
  <c r="K23" i="5"/>
  <c r="J23" i="5"/>
  <c r="J22" i="5"/>
  <c r="L22" i="5" s="1"/>
  <c r="L21" i="5"/>
  <c r="K21" i="5"/>
  <c r="J21" i="5"/>
  <c r="J20" i="5"/>
  <c r="L20" i="5" s="1"/>
  <c r="L19" i="5"/>
  <c r="K19" i="5"/>
  <c r="J19" i="5"/>
  <c r="J18" i="5"/>
  <c r="L18" i="5" s="1"/>
  <c r="L17" i="5"/>
  <c r="K17" i="5"/>
  <c r="J17" i="5"/>
  <c r="J16" i="5"/>
  <c r="L16" i="5" s="1"/>
  <c r="L15" i="5"/>
  <c r="K15" i="5"/>
  <c r="J15" i="5"/>
  <c r="J14" i="5"/>
  <c r="L14" i="5" s="1"/>
  <c r="L13" i="5"/>
  <c r="K13" i="5"/>
  <c r="J13" i="5"/>
  <c r="J12" i="5"/>
  <c r="L12" i="5" s="1"/>
  <c r="L11" i="5"/>
  <c r="K11" i="5"/>
  <c r="J11" i="5"/>
  <c r="J10" i="5"/>
  <c r="L10" i="5" s="1"/>
  <c r="L9" i="5"/>
  <c r="K9" i="5"/>
  <c r="J9" i="5"/>
  <c r="J8" i="5"/>
  <c r="L8" i="5" s="1"/>
  <c r="L7" i="5"/>
  <c r="K7" i="5"/>
  <c r="J7" i="5"/>
  <c r="J6" i="5"/>
  <c r="L6" i="5" s="1"/>
  <c r="L5" i="5"/>
  <c r="K5" i="5"/>
  <c r="J5" i="5"/>
  <c r="J4" i="5"/>
  <c r="L4" i="5" s="1"/>
  <c r="J23" i="1"/>
  <c r="L23" i="1"/>
  <c r="N23" i="1" s="1"/>
  <c r="L7" i="1"/>
  <c r="K7" i="1"/>
  <c r="J10" i="1"/>
  <c r="L10" i="1" s="1"/>
  <c r="J11" i="1"/>
  <c r="J12" i="1"/>
  <c r="J13" i="1"/>
  <c r="J14" i="1"/>
  <c r="L14" i="1" s="1"/>
  <c r="J15" i="1"/>
  <c r="L15" i="1" s="1"/>
  <c r="J16" i="1"/>
  <c r="K16" i="1" s="1"/>
  <c r="J17" i="1"/>
  <c r="K17" i="1" s="1"/>
  <c r="J18" i="1"/>
  <c r="L18" i="1" s="1"/>
  <c r="J19" i="1"/>
  <c r="K19" i="1" s="1"/>
  <c r="J20" i="1"/>
  <c r="K20" i="1" s="1"/>
  <c r="J21" i="1"/>
  <c r="K21" i="1" s="1"/>
  <c r="J22" i="1"/>
  <c r="K22" i="1" s="1"/>
  <c r="J4" i="1"/>
  <c r="L4" i="1" s="1"/>
  <c r="J5" i="1"/>
  <c r="K5" i="1" s="1"/>
  <c r="J6" i="1"/>
  <c r="L6" i="1" s="1"/>
  <c r="J7" i="1"/>
  <c r="J8" i="1"/>
  <c r="L8" i="1" s="1"/>
  <c r="J9" i="1"/>
  <c r="L9" i="1" s="1"/>
  <c r="L11" i="1"/>
  <c r="L12" i="1"/>
  <c r="L13" i="1"/>
  <c r="P56" i="8" l="1"/>
  <c r="P55" i="8"/>
  <c r="P57" i="8"/>
  <c r="Q23" i="1"/>
  <c r="P18" i="1"/>
  <c r="P19" i="1" s="1"/>
  <c r="P20" i="1" s="1"/>
  <c r="P21" i="1" s="1"/>
  <c r="P22" i="1" s="1"/>
  <c r="R17" i="1"/>
  <c r="O19" i="1"/>
  <c r="O20" i="1"/>
  <c r="O21" i="1"/>
  <c r="R16" i="1"/>
  <c r="O22" i="1"/>
  <c r="O17" i="1"/>
  <c r="O18" i="1"/>
  <c r="O16" i="1"/>
  <c r="N18" i="5"/>
  <c r="N19" i="5"/>
  <c r="N20" i="5"/>
  <c r="N21" i="5"/>
  <c r="N22" i="5"/>
  <c r="N16" i="5"/>
  <c r="Q16" i="5"/>
  <c r="Q17" i="5" s="1"/>
  <c r="Q18" i="5" s="1"/>
  <c r="Q19" i="5" s="1"/>
  <c r="Q20" i="5" s="1"/>
  <c r="Q21" i="5" s="1"/>
  <c r="Q22" i="5" s="1"/>
  <c r="Q23" i="5" s="1"/>
  <c r="N17" i="5"/>
  <c r="N23" i="5"/>
  <c r="K4" i="5"/>
  <c r="K8" i="5"/>
  <c r="M21" i="5" s="1"/>
  <c r="O21" i="5" s="1"/>
  <c r="K12" i="5"/>
  <c r="K16" i="5"/>
  <c r="K20" i="5"/>
  <c r="K6" i="5"/>
  <c r="K10" i="5"/>
  <c r="K14" i="5"/>
  <c r="K18" i="5"/>
  <c r="K22" i="5"/>
  <c r="K4" i="1"/>
  <c r="L5" i="1"/>
  <c r="K8" i="1"/>
  <c r="K9" i="1"/>
  <c r="K6" i="1"/>
  <c r="K23" i="1"/>
  <c r="M23" i="1" s="1"/>
  <c r="O23" i="1" s="1"/>
  <c r="K13" i="1"/>
  <c r="L19" i="1"/>
  <c r="L20" i="1"/>
  <c r="L22" i="1"/>
  <c r="K10" i="1"/>
  <c r="K11" i="1"/>
  <c r="K12" i="1"/>
  <c r="L21" i="1"/>
  <c r="L16" i="1"/>
  <c r="L17" i="1"/>
  <c r="K14" i="1"/>
  <c r="K15" i="1"/>
  <c r="K18" i="1"/>
  <c r="P59" i="8" l="1"/>
  <c r="P58" i="8"/>
  <c r="P23" i="1"/>
  <c r="M18" i="5"/>
  <c r="O18" i="5" s="1"/>
  <c r="M20" i="5"/>
  <c r="O20" i="5" s="1"/>
  <c r="M23" i="5"/>
  <c r="O23" i="5" s="1"/>
  <c r="M19" i="5"/>
  <c r="O19" i="5" s="1"/>
  <c r="P16" i="5"/>
  <c r="M16" i="5"/>
  <c r="O16" i="5" s="1"/>
  <c r="M17" i="5"/>
  <c r="O17" i="5" s="1"/>
  <c r="M22" i="5"/>
  <c r="O22" i="5" s="1"/>
  <c r="R18" i="1"/>
  <c r="P60" i="8" l="1"/>
  <c r="R16" i="5"/>
  <c r="P17" i="5"/>
  <c r="R19" i="1"/>
  <c r="P61" i="8" l="1"/>
  <c r="R17" i="5"/>
  <c r="P18" i="5"/>
  <c r="R20" i="1"/>
  <c r="P62" i="8" l="1"/>
  <c r="P19" i="5"/>
  <c r="R18" i="5"/>
  <c r="R21" i="1"/>
  <c r="P63" i="8" l="1"/>
  <c r="R19" i="5"/>
  <c r="P20" i="5"/>
  <c r="R23" i="1"/>
  <c r="R22" i="1"/>
  <c r="P64" i="8" l="1"/>
  <c r="R20" i="5"/>
  <c r="P21" i="5"/>
  <c r="P65" i="8" l="1"/>
  <c r="R21" i="5"/>
  <c r="P22" i="5"/>
  <c r="P66" i="8" l="1"/>
  <c r="P23" i="5"/>
  <c r="R23" i="5" s="1"/>
  <c r="R22" i="5"/>
  <c r="P67" i="8" l="1"/>
  <c r="N69" i="8" l="1"/>
  <c r="P68" i="8"/>
  <c r="N70" i="8" l="1"/>
  <c r="P69" i="8"/>
  <c r="N71" i="8" l="1"/>
  <c r="P70" i="8"/>
  <c r="N72" i="8" l="1"/>
  <c r="P71" i="8"/>
  <c r="N73" i="8" l="1"/>
  <c r="P72" i="8"/>
  <c r="N74" i="8" l="1"/>
  <c r="P73" i="8"/>
  <c r="N75" i="8" l="1"/>
  <c r="P74" i="8"/>
  <c r="N76" i="8" l="1"/>
  <c r="P75" i="8"/>
  <c r="P76" i="8" l="1"/>
  <c r="N77" i="8"/>
  <c r="N78" i="8" l="1"/>
  <c r="P77" i="8"/>
  <c r="P78" i="8" l="1"/>
  <c r="N79" i="8"/>
  <c r="P79" i="8" s="1"/>
</calcChain>
</file>

<file path=xl/sharedStrings.xml><?xml version="1.0" encoding="utf-8"?>
<sst xmlns="http://schemas.openxmlformats.org/spreadsheetml/2006/main" count="64" uniqueCount="41">
  <si>
    <t>値幅</t>
    <rPh sb="0" eb="2">
      <t>ネハバ</t>
    </rPh>
    <phoneticPr fontId="2"/>
  </si>
  <si>
    <t>カトラー方式</t>
    <rPh sb="4" eb="6">
      <t>ホウシキ</t>
    </rPh>
    <phoneticPr fontId="2"/>
  </si>
  <si>
    <t>ワイルダー方式</t>
    <rPh sb="5" eb="7">
      <t>ホウシキ</t>
    </rPh>
    <phoneticPr fontId="2"/>
  </si>
  <si>
    <t>上昇幅</t>
    <rPh sb="0" eb="2">
      <t>ジョウショウ</t>
    </rPh>
    <rPh sb="2" eb="3">
      <t>ハバ</t>
    </rPh>
    <phoneticPr fontId="2"/>
  </si>
  <si>
    <t>下落幅</t>
    <rPh sb="0" eb="2">
      <t>ゲラク</t>
    </rPh>
    <rPh sb="2" eb="3">
      <t>ハバ</t>
    </rPh>
    <phoneticPr fontId="2"/>
  </si>
  <si>
    <t>上昇平均</t>
    <rPh sb="0" eb="2">
      <t>ジョウショウ</t>
    </rPh>
    <rPh sb="2" eb="4">
      <t>ヘイキン</t>
    </rPh>
    <phoneticPr fontId="2"/>
  </si>
  <si>
    <t>下落平均</t>
    <rPh sb="0" eb="2">
      <t>ゲラク</t>
    </rPh>
    <rPh sb="2" eb="4">
      <t>ヘイキン</t>
    </rPh>
    <phoneticPr fontId="2"/>
  </si>
  <si>
    <t>RSI</t>
    <phoneticPr fontId="2"/>
  </si>
  <si>
    <t>平均日数パラメータ</t>
    <rPh sb="0" eb="2">
      <t>ヘイキン</t>
    </rPh>
    <rPh sb="2" eb="4">
      <t>ニッスウ</t>
    </rPh>
    <phoneticPr fontId="2"/>
  </si>
  <si>
    <t>終値</t>
    <rPh sb="0" eb="2">
      <t>オワリネ</t>
    </rPh>
    <phoneticPr fontId="2"/>
  </si>
  <si>
    <t>※ワイルダー方式の場合、初期のRSIをどの日にするかで以降の算出値が変わってしまう。</t>
    <rPh sb="6" eb="8">
      <t>ホウシキ</t>
    </rPh>
    <rPh sb="9" eb="11">
      <t>バアイ</t>
    </rPh>
    <rPh sb="12" eb="14">
      <t>ショキ</t>
    </rPh>
    <rPh sb="21" eb="22">
      <t>ヒ</t>
    </rPh>
    <rPh sb="27" eb="29">
      <t>イコウ</t>
    </rPh>
    <rPh sb="30" eb="33">
      <t>サンシュツアタイ</t>
    </rPh>
    <rPh sb="34" eb="35">
      <t>カ</t>
    </rPh>
    <phoneticPr fontId="2"/>
  </si>
  <si>
    <t>仮にyahooがワイルダーである場合、初期日を合わせないと一致しない。</t>
    <rPh sb="0" eb="1">
      <t>カリ</t>
    </rPh>
    <rPh sb="16" eb="18">
      <t>バアイ</t>
    </rPh>
    <rPh sb="19" eb="22">
      <t>ショキビ</t>
    </rPh>
    <rPh sb="23" eb="24">
      <t>ア</t>
    </rPh>
    <rPh sb="29" eb="31">
      <t>イッチ</t>
    </rPh>
    <phoneticPr fontId="2"/>
  </si>
  <si>
    <t>〇</t>
    <phoneticPr fontId="2"/>
  </si>
  <si>
    <t>↓</t>
    <phoneticPr fontId="2"/>
  </si>
  <si>
    <t>↑</t>
    <phoneticPr fontId="2"/>
  </si>
  <si>
    <t>単純算出</t>
    <rPh sb="0" eb="2">
      <t>タンジュン</t>
    </rPh>
    <rPh sb="2" eb="4">
      <t>サンシュツ</t>
    </rPh>
    <phoneticPr fontId="2"/>
  </si>
  <si>
    <t>反転値</t>
    <rPh sb="0" eb="2">
      <t>ハンテン</t>
    </rPh>
    <rPh sb="2" eb="3">
      <t>アタイ</t>
    </rPh>
    <phoneticPr fontId="2"/>
  </si>
  <si>
    <t>妥当値判定</t>
    <rPh sb="0" eb="3">
      <t>ダトウアタイ</t>
    </rPh>
    <rPh sb="3" eb="5">
      <t>ハンテイ</t>
    </rPh>
    <phoneticPr fontId="2"/>
  </si>
  <si>
    <t>今期</t>
    <rPh sb="0" eb="2">
      <t>コンキ</t>
    </rPh>
    <phoneticPr fontId="2"/>
  </si>
  <si>
    <t>前期</t>
    <rPh sb="0" eb="2">
      <t>ゼンキ</t>
    </rPh>
    <phoneticPr fontId="2"/>
  </si>
  <si>
    <t>※yahooファイナンスの値とはどちらも一致しない。チャート表示反映のワイルダー方式で算出いていそう。楽天証券は一致する。</t>
    <rPh sb="13" eb="14">
      <t>アタイ</t>
    </rPh>
    <rPh sb="20" eb="22">
      <t>イッチ</t>
    </rPh>
    <rPh sb="30" eb="32">
      <t>ヒョウジ</t>
    </rPh>
    <rPh sb="32" eb="34">
      <t>ハンエイ</t>
    </rPh>
    <rPh sb="40" eb="42">
      <t>ホウシキ</t>
    </rPh>
    <rPh sb="43" eb="45">
      <t>サンシュツ</t>
    </rPh>
    <rPh sb="51" eb="53">
      <t>ラクテン</t>
    </rPh>
    <rPh sb="53" eb="55">
      <t>ショウケン</t>
    </rPh>
    <rPh sb="56" eb="58">
      <t>イッチ</t>
    </rPh>
    <phoneticPr fontId="2"/>
  </si>
  <si>
    <t>楽天証券のMACDは、一般的な設定として以下の期間を使用して算出されています：</t>
  </si>
  <si>
    <t>短期移動平均（EMA）：12日</t>
  </si>
  <si>
    <t>長期移動平均（EMA）：26日</t>
  </si>
  <si>
    <t>ストップライン（MACDの9日移動平均）：9日</t>
  </si>
  <si>
    <t>https://media-kojirokousi.com/exponential-moving-average/#EMA-2</t>
  </si>
  <si>
    <t>EMAは、「昨日のEMA」と「本日の価格」の2つのデータが分かれば計算することができるので、SMAよりもずっと計算が簡単だというメリットもあります。</t>
  </si>
  <si>
    <t>close</t>
    <phoneticPr fontId="2"/>
  </si>
  <si>
    <t>EMA12</t>
    <phoneticPr fontId="2"/>
  </si>
  <si>
    <t>SMA12</t>
    <phoneticPr fontId="2"/>
  </si>
  <si>
    <t>SMA26</t>
    <phoneticPr fontId="2"/>
  </si>
  <si>
    <t>EMA26</t>
    <phoneticPr fontId="2"/>
  </si>
  <si>
    <t>MACD</t>
    <phoneticPr fontId="2"/>
  </si>
  <si>
    <t>グランビルの法則とは｜全8パターンの活用法と移動平均線の見方、ダウ理論との関係をかんたん解説 | LIVE出版オンライン(Trade Labo MEDIA版)</t>
  </si>
  <si>
    <t>Granville's Law</t>
    <phoneticPr fontId="2"/>
  </si>
  <si>
    <t>①移動平均値より低い値から乖離値を縮小してきて、移動平均値を突き抜けた。</t>
    <phoneticPr fontId="2"/>
  </si>
  <si>
    <t>値</t>
    <rPh sb="0" eb="1">
      <t>アタイ</t>
    </rPh>
    <phoneticPr fontId="2"/>
  </si>
  <si>
    <t>平均値</t>
    <rPh sb="0" eb="3">
      <t>ヘイキンアタイ</t>
    </rPh>
    <phoneticPr fontId="2"/>
  </si>
  <si>
    <t>乖離値</t>
    <rPh sb="0" eb="3">
      <t>カイリアタイ</t>
    </rPh>
    <phoneticPr fontId="2"/>
  </si>
  <si>
    <t>・乖離値がマイナス開始、プラス終了となっている。</t>
    <rPh sb="1" eb="4">
      <t>カイリアタイ</t>
    </rPh>
    <rPh sb="9" eb="11">
      <t>カイシ</t>
    </rPh>
    <rPh sb="15" eb="17">
      <t>シュウリョウ</t>
    </rPh>
    <phoneticPr fontId="2"/>
  </si>
  <si>
    <t>・乖離値が減少していない。</t>
    <rPh sb="1" eb="4">
      <t>カイリアタイ</t>
    </rPh>
    <rPh sb="5" eb="7">
      <t>ゲンショウ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</si>
</sst>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_);[Red]\(0.00\)"/>
    <numFmt numFmtId="178" formatCode="0_ ;[Red]\-0\ "/>
    <numFmt numFmtId="179" formatCode="0.0_ "/>
  </numFmts>
  <fonts count="5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Courier New"/>
      <family val="3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22" fontId="1" fillId="2" borderId="1" xfId="0" applyNumberFormat="1" applyFont="1" applyFill="1" applyBorder="1" applyAlignment="1">
      <alignment vertical="center" wrapText="1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vertical="center" wrapText="1"/>
    </xf>
    <xf numFmtId="22" fontId="1" fillId="0" borderId="1" xfId="0" applyNumberFormat="1" applyFont="1" applyFill="1" applyBorder="1" applyAlignment="1">
      <alignment vertical="center" wrapText="1"/>
    </xf>
    <xf numFmtId="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179" fontId="3" fillId="0" borderId="0" xfId="0" applyNumberFormat="1" applyFont="1">
      <alignment vertical="center"/>
    </xf>
    <xf numFmtId="0" fontId="4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12</xdr:col>
      <xdr:colOff>568128</xdr:colOff>
      <xdr:row>20</xdr:row>
      <xdr:rowOff>203806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367415-BA47-5488-0512-CB5AA15FC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188" y="1864659"/>
          <a:ext cx="7964011" cy="300079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4</xdr:row>
      <xdr:rowOff>1</xdr:rowOff>
    </xdr:from>
    <xdr:to>
      <xdr:col>6</xdr:col>
      <xdr:colOff>243841</xdr:colOff>
      <xdr:row>12</xdr:row>
      <xdr:rowOff>212295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6875BB-941A-00D0-0F68-6455BBADC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1" y="914401"/>
          <a:ext cx="3596640" cy="204109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11</xdr:col>
      <xdr:colOff>0</xdr:colOff>
      <xdr:row>12</xdr:row>
      <xdr:rowOff>68371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D299992-35BC-4B55-9343-EC58A1E18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914400"/>
          <a:ext cx="2682240" cy="189717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ive-publishing.jp/finance/?p=1846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9CFBD-52A4-4B0B-8BA0-1BFF0FD0FA59}">
  <dimension ref="B2:G7"/>
  <sheetViews>
    <sheetView workbookViewId="0"/>
  </sheetViews>
  <sheetFormatPr defaultRowHeight="18" x14ac:dyDescent="0.45"/>
  <cols>
    <col min="1" max="1" width="2.59765625" customWidth="1"/>
    <col min="2" max="2" width="13" customWidth="1"/>
  </cols>
  <sheetData>
    <row r="2" spans="2:7" x14ac:dyDescent="0.45">
      <c r="C2" t="s">
        <v>14</v>
      </c>
      <c r="D2" t="s">
        <v>14</v>
      </c>
      <c r="E2" t="s">
        <v>14</v>
      </c>
      <c r="F2" t="s">
        <v>13</v>
      </c>
      <c r="G2" t="s">
        <v>13</v>
      </c>
    </row>
    <row r="3" spans="2:7" x14ac:dyDescent="0.45">
      <c r="B3" t="s">
        <v>19</v>
      </c>
      <c r="C3" s="10">
        <v>10</v>
      </c>
      <c r="D3" s="10">
        <v>-10</v>
      </c>
      <c r="E3" s="10">
        <v>-10</v>
      </c>
      <c r="F3" s="10">
        <v>10</v>
      </c>
      <c r="G3" s="10">
        <v>-10</v>
      </c>
    </row>
    <row r="4" spans="2:7" x14ac:dyDescent="0.45">
      <c r="B4" t="s">
        <v>18</v>
      </c>
      <c r="C4" s="10">
        <v>20</v>
      </c>
      <c r="D4" s="10">
        <v>20</v>
      </c>
      <c r="E4" s="10">
        <v>-5</v>
      </c>
      <c r="F4" s="10">
        <v>5</v>
      </c>
      <c r="G4" s="10">
        <v>-20</v>
      </c>
    </row>
    <row r="5" spans="2:7" x14ac:dyDescent="0.45">
      <c r="B5" t="s">
        <v>15</v>
      </c>
      <c r="C5" s="9">
        <f>(C4/C3)-1</f>
        <v>1</v>
      </c>
      <c r="D5" s="9">
        <f>(D4/D3)-1</f>
        <v>-3</v>
      </c>
      <c r="E5" s="9">
        <f>(E4/E3)-1</f>
        <v>-0.5</v>
      </c>
      <c r="F5" s="9">
        <f>(F4/F3)-1</f>
        <v>-0.5</v>
      </c>
      <c r="G5" s="9">
        <f>(G4/G3)-1</f>
        <v>1</v>
      </c>
    </row>
    <row r="6" spans="2:7" x14ac:dyDescent="0.45">
      <c r="B6" t="s">
        <v>16</v>
      </c>
      <c r="C6" s="9">
        <f>IF(C3&gt;=0,C5,C5*(-1))</f>
        <v>1</v>
      </c>
      <c r="D6" s="9">
        <f>IF(D3&gt;=0,D5,D5*(-1))</f>
        <v>3</v>
      </c>
      <c r="E6" s="9">
        <f>IF(E3&gt;=0,E5,E5*(-1))</f>
        <v>0.5</v>
      </c>
      <c r="F6" s="9">
        <f>IF(F3&gt;=0,F5,F5*(-1))</f>
        <v>-0.5</v>
      </c>
      <c r="G6" s="9">
        <f>IF(G3&gt;=0,G5,G5*(-1))</f>
        <v>-1</v>
      </c>
    </row>
    <row r="7" spans="2:7" x14ac:dyDescent="0.45">
      <c r="B7" t="s">
        <v>17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7D400-E556-472F-BCF7-ACB94FBF5C69}">
  <dimension ref="B2:B22"/>
  <sheetViews>
    <sheetView zoomScale="85" zoomScaleNormal="85" workbookViewId="0">
      <selection activeCell="B24" sqref="B24"/>
    </sheetView>
  </sheetViews>
  <sheetFormatPr defaultRowHeight="18" x14ac:dyDescent="0.45"/>
  <cols>
    <col min="1" max="1" width="2.69921875" customWidth="1"/>
  </cols>
  <sheetData>
    <row r="2" spans="2:2" x14ac:dyDescent="0.45">
      <c r="B2" t="s">
        <v>21</v>
      </c>
    </row>
    <row r="4" spans="2:2" x14ac:dyDescent="0.45">
      <c r="B4" t="s">
        <v>22</v>
      </c>
    </row>
    <row r="5" spans="2:2" x14ac:dyDescent="0.45">
      <c r="B5" t="s">
        <v>23</v>
      </c>
    </row>
    <row r="6" spans="2:2" x14ac:dyDescent="0.45">
      <c r="B6" t="s">
        <v>24</v>
      </c>
    </row>
    <row r="8" spans="2:2" x14ac:dyDescent="0.45">
      <c r="B8" t="s">
        <v>25</v>
      </c>
    </row>
    <row r="22" spans="2:2" x14ac:dyDescent="0.45">
      <c r="B22" t="s">
        <v>26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BE50-550D-4C6D-9387-86B19BE559C3}">
  <dimension ref="B2:R79"/>
  <sheetViews>
    <sheetView workbookViewId="0">
      <pane ySplit="2" topLeftCell="A3" activePane="bottomLeft" state="frozen"/>
      <selection pane="bottomLeft" activeCell="A3" sqref="A3"/>
    </sheetView>
  </sheetViews>
  <sheetFormatPr defaultRowHeight="18" x14ac:dyDescent="0.45"/>
  <cols>
    <col min="1" max="1" width="2.69921875" customWidth="1"/>
    <col min="2" max="2" width="3.3984375" style="11" bestFit="1" customWidth="1"/>
    <col min="3" max="3" width="5.3984375" bestFit="1" customWidth="1"/>
    <col min="4" max="4" width="9.3984375" bestFit="1" customWidth="1"/>
    <col min="5" max="5" width="17" bestFit="1" customWidth="1"/>
    <col min="6" max="9" width="7.3984375" bestFit="1" customWidth="1"/>
    <col min="10" max="10" width="9.3984375" bestFit="1" customWidth="1"/>
    <col min="12" max="16" width="10.69921875" style="12" customWidth="1"/>
    <col min="17" max="18" width="8.796875" style="12"/>
  </cols>
  <sheetData>
    <row r="2" spans="2:16" x14ac:dyDescent="0.45">
      <c r="I2" t="s">
        <v>27</v>
      </c>
      <c r="L2" s="12" t="s">
        <v>29</v>
      </c>
      <c r="M2" s="12" t="s">
        <v>30</v>
      </c>
      <c r="N2" s="12" t="s">
        <v>28</v>
      </c>
      <c r="O2" s="12" t="s">
        <v>31</v>
      </c>
      <c r="P2" s="12" t="s">
        <v>32</v>
      </c>
    </row>
    <row r="3" spans="2:16" x14ac:dyDescent="0.45">
      <c r="B3" s="11">
        <v>77</v>
      </c>
      <c r="C3" s="1">
        <v>6503</v>
      </c>
      <c r="D3" s="1">
        <v>20241105</v>
      </c>
      <c r="E3" s="2">
        <v>45601</v>
      </c>
      <c r="F3" s="1">
        <v>2700</v>
      </c>
      <c r="G3" s="1">
        <v>2709</v>
      </c>
      <c r="H3" s="1">
        <v>2627</v>
      </c>
      <c r="I3" s="1">
        <v>2653.5</v>
      </c>
      <c r="J3" s="1">
        <v>9843000</v>
      </c>
    </row>
    <row r="4" spans="2:16" x14ac:dyDescent="0.45">
      <c r="B4" s="11">
        <v>76</v>
      </c>
      <c r="C4" s="1">
        <v>6503</v>
      </c>
      <c r="D4" s="1">
        <v>20241106</v>
      </c>
      <c r="E4" s="2">
        <v>45602</v>
      </c>
      <c r="F4" s="1">
        <v>2655</v>
      </c>
      <c r="G4" s="1">
        <v>2796</v>
      </c>
      <c r="H4" s="1">
        <v>2636</v>
      </c>
      <c r="I4" s="1">
        <v>2729.5</v>
      </c>
      <c r="J4" s="1">
        <v>11331100</v>
      </c>
    </row>
    <row r="5" spans="2:16" x14ac:dyDescent="0.45">
      <c r="B5" s="11">
        <v>75</v>
      </c>
      <c r="C5" s="1">
        <v>6503</v>
      </c>
      <c r="D5" s="1">
        <v>20241107</v>
      </c>
      <c r="E5" s="2">
        <v>45603</v>
      </c>
      <c r="F5" s="1">
        <v>2770</v>
      </c>
      <c r="G5" s="1">
        <v>2826.5</v>
      </c>
      <c r="H5" s="1">
        <v>2739</v>
      </c>
      <c r="I5" s="1">
        <v>2757.5</v>
      </c>
      <c r="J5" s="1">
        <v>10127200</v>
      </c>
    </row>
    <row r="6" spans="2:16" x14ac:dyDescent="0.45">
      <c r="B6" s="11">
        <v>74</v>
      </c>
      <c r="C6" s="1">
        <v>6503</v>
      </c>
      <c r="D6" s="1">
        <v>20241108</v>
      </c>
      <c r="E6" s="2">
        <v>45604</v>
      </c>
      <c r="F6" s="1">
        <v>2824</v>
      </c>
      <c r="G6" s="1">
        <v>2826</v>
      </c>
      <c r="H6" s="1">
        <v>2739.5</v>
      </c>
      <c r="I6" s="1">
        <v>2739.5</v>
      </c>
      <c r="J6" s="1">
        <v>5386700</v>
      </c>
    </row>
    <row r="7" spans="2:16" x14ac:dyDescent="0.45">
      <c r="B7" s="11">
        <v>73</v>
      </c>
      <c r="C7" s="1">
        <v>6503</v>
      </c>
      <c r="D7" s="1">
        <v>20241111</v>
      </c>
      <c r="E7" s="2">
        <v>45607</v>
      </c>
      <c r="F7" s="1">
        <v>2739.5</v>
      </c>
      <c r="G7" s="1">
        <v>2764</v>
      </c>
      <c r="H7" s="1">
        <v>2717</v>
      </c>
      <c r="I7" s="1">
        <v>2721.5</v>
      </c>
      <c r="J7" s="1">
        <v>4601900</v>
      </c>
    </row>
    <row r="8" spans="2:16" x14ac:dyDescent="0.45">
      <c r="B8" s="11">
        <v>72</v>
      </c>
      <c r="C8" s="1">
        <v>6503</v>
      </c>
      <c r="D8" s="1">
        <v>20241112</v>
      </c>
      <c r="E8" s="2">
        <v>45608</v>
      </c>
      <c r="F8" s="1">
        <v>2717</v>
      </c>
      <c r="G8" s="1">
        <v>2736</v>
      </c>
      <c r="H8" s="1">
        <v>2673.5</v>
      </c>
      <c r="I8" s="1">
        <v>2673.5</v>
      </c>
      <c r="J8" s="1">
        <v>4736800</v>
      </c>
    </row>
    <row r="9" spans="2:16" x14ac:dyDescent="0.45">
      <c r="B9" s="11">
        <v>71</v>
      </c>
      <c r="C9" s="1">
        <v>6503</v>
      </c>
      <c r="D9" s="1">
        <v>20241113</v>
      </c>
      <c r="E9" s="2">
        <v>45609</v>
      </c>
      <c r="F9" s="1">
        <v>2685</v>
      </c>
      <c r="G9" s="1">
        <v>2716</v>
      </c>
      <c r="H9" s="1">
        <v>2674</v>
      </c>
      <c r="I9" s="1">
        <v>2689.5</v>
      </c>
      <c r="J9" s="1">
        <v>5814300</v>
      </c>
    </row>
    <row r="10" spans="2:16" x14ac:dyDescent="0.45">
      <c r="B10" s="11">
        <v>70</v>
      </c>
      <c r="C10" s="1">
        <v>6503</v>
      </c>
      <c r="D10" s="1">
        <v>20241114</v>
      </c>
      <c r="E10" s="2">
        <v>45610</v>
      </c>
      <c r="F10" s="1">
        <v>2719</v>
      </c>
      <c r="G10" s="1">
        <v>2779</v>
      </c>
      <c r="H10" s="1">
        <v>2713</v>
      </c>
      <c r="I10" s="1">
        <v>2729</v>
      </c>
      <c r="J10" s="1">
        <v>7582100</v>
      </c>
    </row>
    <row r="11" spans="2:16" x14ac:dyDescent="0.45">
      <c r="B11" s="11">
        <v>69</v>
      </c>
      <c r="C11" s="1">
        <v>6503</v>
      </c>
      <c r="D11" s="1">
        <v>20241115</v>
      </c>
      <c r="E11" s="2">
        <v>45611</v>
      </c>
      <c r="F11" s="1">
        <v>2756</v>
      </c>
      <c r="G11" s="1">
        <v>2786</v>
      </c>
      <c r="H11" s="1">
        <v>2744.5</v>
      </c>
      <c r="I11" s="1">
        <v>2744.5</v>
      </c>
      <c r="J11" s="1">
        <v>5873900</v>
      </c>
    </row>
    <row r="12" spans="2:16" x14ac:dyDescent="0.45">
      <c r="B12" s="11">
        <v>68</v>
      </c>
      <c r="C12" s="1">
        <v>6503</v>
      </c>
      <c r="D12" s="1">
        <v>20241118</v>
      </c>
      <c r="E12" s="2">
        <v>45614</v>
      </c>
      <c r="F12" s="1">
        <v>2700</v>
      </c>
      <c r="G12" s="1">
        <v>2722</v>
      </c>
      <c r="H12" s="1">
        <v>2671.5</v>
      </c>
      <c r="I12" s="1">
        <v>2671.5</v>
      </c>
      <c r="J12" s="1">
        <v>4142600</v>
      </c>
    </row>
    <row r="13" spans="2:16" x14ac:dyDescent="0.45">
      <c r="B13" s="11">
        <v>67</v>
      </c>
      <c r="C13" s="1">
        <v>6503</v>
      </c>
      <c r="D13" s="1">
        <v>20241119</v>
      </c>
      <c r="E13" s="2">
        <v>45615</v>
      </c>
      <c r="F13" s="1">
        <v>2653</v>
      </c>
      <c r="G13" s="1">
        <v>2679.5</v>
      </c>
      <c r="H13" s="1">
        <v>2623</v>
      </c>
      <c r="I13" s="1">
        <v>2637</v>
      </c>
      <c r="J13" s="1">
        <v>7004500</v>
      </c>
    </row>
    <row r="14" spans="2:16" x14ac:dyDescent="0.45">
      <c r="B14" s="11">
        <v>66</v>
      </c>
      <c r="C14" s="1">
        <v>6503</v>
      </c>
      <c r="D14" s="1">
        <v>20241120</v>
      </c>
      <c r="E14" s="2">
        <v>45616</v>
      </c>
      <c r="F14" s="1">
        <v>2657</v>
      </c>
      <c r="G14" s="1">
        <v>2665</v>
      </c>
      <c r="H14" s="1">
        <v>2621</v>
      </c>
      <c r="I14" s="1">
        <v>2621</v>
      </c>
      <c r="J14" s="1">
        <v>3214100</v>
      </c>
    </row>
    <row r="15" spans="2:16" x14ac:dyDescent="0.45">
      <c r="B15" s="11">
        <v>65</v>
      </c>
      <c r="C15" s="1">
        <v>6503</v>
      </c>
      <c r="D15" s="1">
        <v>20241121</v>
      </c>
      <c r="E15" s="2">
        <v>45617</v>
      </c>
      <c r="F15" s="1">
        <v>2610</v>
      </c>
      <c r="G15" s="1">
        <v>2613.5</v>
      </c>
      <c r="H15" s="1">
        <v>2583.5</v>
      </c>
      <c r="I15" s="1">
        <v>2600</v>
      </c>
      <c r="J15" s="1">
        <v>3293100</v>
      </c>
    </row>
    <row r="16" spans="2:16" x14ac:dyDescent="0.45">
      <c r="B16" s="11">
        <v>64</v>
      </c>
      <c r="C16" s="1">
        <v>6503</v>
      </c>
      <c r="D16" s="1">
        <v>20241122</v>
      </c>
      <c r="E16" s="2">
        <v>45618</v>
      </c>
      <c r="F16" s="1">
        <v>2604.5</v>
      </c>
      <c r="G16" s="1">
        <v>2612.5</v>
      </c>
      <c r="H16" s="1">
        <v>2582.5</v>
      </c>
      <c r="I16" s="1">
        <v>2584</v>
      </c>
      <c r="J16" s="1">
        <v>3663000</v>
      </c>
    </row>
    <row r="17" spans="2:10" x14ac:dyDescent="0.45">
      <c r="B17" s="11">
        <v>63</v>
      </c>
      <c r="C17" s="1">
        <v>6503</v>
      </c>
      <c r="D17" s="1">
        <v>20241125</v>
      </c>
      <c r="E17" s="2">
        <v>45621</v>
      </c>
      <c r="F17" s="1">
        <v>2614.5</v>
      </c>
      <c r="G17" s="1">
        <v>2654</v>
      </c>
      <c r="H17" s="1">
        <v>2593</v>
      </c>
      <c r="I17" s="1">
        <v>2626</v>
      </c>
      <c r="J17" s="1">
        <v>8627000</v>
      </c>
    </row>
    <row r="18" spans="2:10" x14ac:dyDescent="0.45">
      <c r="B18" s="11">
        <v>62</v>
      </c>
      <c r="C18" s="1">
        <v>6503</v>
      </c>
      <c r="D18" s="1">
        <v>20241126</v>
      </c>
      <c r="E18" s="2">
        <v>45622</v>
      </c>
      <c r="F18" s="1">
        <v>2600</v>
      </c>
      <c r="G18" s="1">
        <v>2609.5</v>
      </c>
      <c r="H18" s="1">
        <v>2537.5</v>
      </c>
      <c r="I18" s="1">
        <v>2559</v>
      </c>
      <c r="J18" s="1">
        <v>5774000</v>
      </c>
    </row>
    <row r="19" spans="2:10" x14ac:dyDescent="0.45">
      <c r="B19" s="11">
        <v>61</v>
      </c>
      <c r="C19" s="1">
        <v>6503</v>
      </c>
      <c r="D19" s="1">
        <v>20241127</v>
      </c>
      <c r="E19" s="2">
        <v>45623</v>
      </c>
      <c r="F19" s="1">
        <v>2585.5</v>
      </c>
      <c r="G19" s="1">
        <v>2590.5</v>
      </c>
      <c r="H19" s="1">
        <v>2502</v>
      </c>
      <c r="I19" s="1">
        <v>2538</v>
      </c>
      <c r="J19" s="1">
        <v>4310100</v>
      </c>
    </row>
    <row r="20" spans="2:10" x14ac:dyDescent="0.45">
      <c r="B20" s="11">
        <v>60</v>
      </c>
      <c r="C20" s="1">
        <v>6503</v>
      </c>
      <c r="D20" s="1">
        <v>20241128</v>
      </c>
      <c r="E20" s="2">
        <v>45624</v>
      </c>
      <c r="F20" s="1">
        <v>2513</v>
      </c>
      <c r="G20" s="1">
        <v>2563.5</v>
      </c>
      <c r="H20" s="1">
        <v>2504.5</v>
      </c>
      <c r="I20" s="1">
        <v>2554.5</v>
      </c>
      <c r="J20" s="1">
        <v>2594700</v>
      </c>
    </row>
    <row r="21" spans="2:10" x14ac:dyDescent="0.45">
      <c r="B21" s="11">
        <v>59</v>
      </c>
      <c r="C21" s="1">
        <v>6503</v>
      </c>
      <c r="D21" s="1">
        <v>20241129</v>
      </c>
      <c r="E21" s="2">
        <v>45625</v>
      </c>
      <c r="F21" s="1">
        <v>2550</v>
      </c>
      <c r="G21" s="1">
        <v>2557</v>
      </c>
      <c r="H21" s="1">
        <v>2525</v>
      </c>
      <c r="I21" s="1">
        <v>2547</v>
      </c>
      <c r="J21" s="1">
        <v>2931500</v>
      </c>
    </row>
    <row r="22" spans="2:10" x14ac:dyDescent="0.45">
      <c r="B22" s="11">
        <v>58</v>
      </c>
      <c r="C22" s="1">
        <v>6503</v>
      </c>
      <c r="D22" s="1">
        <v>20241202</v>
      </c>
      <c r="E22" s="2">
        <v>45628</v>
      </c>
      <c r="F22" s="1">
        <v>2548.5</v>
      </c>
      <c r="G22" s="1">
        <v>2577.5</v>
      </c>
      <c r="H22" s="1">
        <v>2540</v>
      </c>
      <c r="I22" s="1">
        <v>2568.5</v>
      </c>
      <c r="J22" s="1">
        <v>3432500</v>
      </c>
    </row>
    <row r="23" spans="2:10" x14ac:dyDescent="0.45">
      <c r="B23" s="11">
        <v>57</v>
      </c>
      <c r="C23" s="1">
        <v>6503</v>
      </c>
      <c r="D23" s="1">
        <v>20241203</v>
      </c>
      <c r="E23" s="2">
        <v>45629</v>
      </c>
      <c r="F23" s="1">
        <v>2610</v>
      </c>
      <c r="G23" s="1">
        <v>2680.5</v>
      </c>
      <c r="H23" s="1">
        <v>2603.5</v>
      </c>
      <c r="I23" s="1">
        <v>2654.5</v>
      </c>
      <c r="J23" s="1">
        <v>5565600</v>
      </c>
    </row>
    <row r="24" spans="2:10" x14ac:dyDescent="0.45">
      <c r="B24" s="11">
        <v>56</v>
      </c>
      <c r="C24" s="1">
        <v>6503</v>
      </c>
      <c r="D24" s="1">
        <v>20241204</v>
      </c>
      <c r="E24" s="2">
        <v>45630</v>
      </c>
      <c r="F24" s="1">
        <v>2654.5</v>
      </c>
      <c r="G24" s="1">
        <v>2687.5</v>
      </c>
      <c r="H24" s="1">
        <v>2630.5</v>
      </c>
      <c r="I24" s="1">
        <v>2656</v>
      </c>
      <c r="J24" s="1">
        <v>4913400</v>
      </c>
    </row>
    <row r="25" spans="2:10" x14ac:dyDescent="0.45">
      <c r="B25" s="11">
        <v>55</v>
      </c>
      <c r="C25" s="1">
        <v>6503</v>
      </c>
      <c r="D25" s="1">
        <v>20241205</v>
      </c>
      <c r="E25" s="2">
        <v>45631</v>
      </c>
      <c r="F25" s="1">
        <v>2689.5</v>
      </c>
      <c r="G25" s="1">
        <v>2694</v>
      </c>
      <c r="H25" s="1">
        <v>2638</v>
      </c>
      <c r="I25" s="1">
        <v>2651.5</v>
      </c>
      <c r="J25" s="1">
        <v>4912100</v>
      </c>
    </row>
    <row r="26" spans="2:10" x14ac:dyDescent="0.45">
      <c r="B26" s="11">
        <v>54</v>
      </c>
      <c r="C26" s="1">
        <v>6503</v>
      </c>
      <c r="D26" s="1">
        <v>20241206</v>
      </c>
      <c r="E26" s="2">
        <v>45632</v>
      </c>
      <c r="F26" s="1">
        <v>2676.5</v>
      </c>
      <c r="G26" s="1">
        <v>2677</v>
      </c>
      <c r="H26" s="1">
        <v>2616</v>
      </c>
      <c r="I26" s="1">
        <v>2634.5</v>
      </c>
      <c r="J26" s="1">
        <v>2918600</v>
      </c>
    </row>
    <row r="27" spans="2:10" x14ac:dyDescent="0.45">
      <c r="B27" s="11">
        <v>53</v>
      </c>
      <c r="C27" s="1">
        <v>6503</v>
      </c>
      <c r="D27" s="1">
        <v>20241209</v>
      </c>
      <c r="E27" s="2">
        <v>45635</v>
      </c>
      <c r="F27" s="1">
        <v>2647</v>
      </c>
      <c r="G27" s="1">
        <v>2660.5</v>
      </c>
      <c r="H27" s="1">
        <v>2581.5</v>
      </c>
      <c r="I27" s="1">
        <v>2591</v>
      </c>
      <c r="J27" s="1">
        <v>4180400</v>
      </c>
    </row>
    <row r="28" spans="2:10" x14ac:dyDescent="0.45">
      <c r="B28" s="11">
        <v>52</v>
      </c>
      <c r="C28" s="1">
        <v>6503</v>
      </c>
      <c r="D28" s="1">
        <v>20241210</v>
      </c>
      <c r="E28" s="2">
        <v>45636</v>
      </c>
      <c r="F28" s="1">
        <v>2655</v>
      </c>
      <c r="G28" s="1">
        <v>2677</v>
      </c>
      <c r="H28" s="1">
        <v>2601.5</v>
      </c>
      <c r="I28" s="1">
        <v>2612</v>
      </c>
      <c r="J28" s="1">
        <v>4163200</v>
      </c>
    </row>
    <row r="29" spans="2:10" x14ac:dyDescent="0.45">
      <c r="B29" s="11">
        <v>51</v>
      </c>
      <c r="C29" s="1">
        <v>6503</v>
      </c>
      <c r="D29" s="1">
        <v>20241211</v>
      </c>
      <c r="E29" s="2">
        <v>45637</v>
      </c>
      <c r="F29" s="1">
        <v>2650</v>
      </c>
      <c r="G29" s="1">
        <v>2654</v>
      </c>
      <c r="H29" s="1">
        <v>2624</v>
      </c>
      <c r="I29" s="1">
        <v>2645.5</v>
      </c>
      <c r="J29" s="1">
        <v>3245400</v>
      </c>
    </row>
    <row r="30" spans="2:10" x14ac:dyDescent="0.45">
      <c r="B30" s="11">
        <v>50</v>
      </c>
      <c r="C30" s="1">
        <v>6503</v>
      </c>
      <c r="D30" s="1">
        <v>20241212</v>
      </c>
      <c r="E30" s="2">
        <v>45638</v>
      </c>
      <c r="F30" s="1">
        <v>2691</v>
      </c>
      <c r="G30" s="1">
        <v>2766.5</v>
      </c>
      <c r="H30" s="1">
        <v>2685</v>
      </c>
      <c r="I30" s="1">
        <v>2698.5</v>
      </c>
      <c r="J30" s="1">
        <v>6151300</v>
      </c>
    </row>
    <row r="31" spans="2:10" x14ac:dyDescent="0.45">
      <c r="B31" s="11">
        <v>49</v>
      </c>
      <c r="C31" s="1">
        <v>6503</v>
      </c>
      <c r="D31" s="1">
        <v>20241213</v>
      </c>
      <c r="E31" s="2">
        <v>45639</v>
      </c>
      <c r="F31" s="1">
        <v>2648.5</v>
      </c>
      <c r="G31" s="1">
        <v>2667.5</v>
      </c>
      <c r="H31" s="1">
        <v>2625.5</v>
      </c>
      <c r="I31" s="1">
        <v>2634</v>
      </c>
      <c r="J31" s="1">
        <v>5496700</v>
      </c>
    </row>
    <row r="32" spans="2:10" x14ac:dyDescent="0.45">
      <c r="B32" s="11">
        <v>48</v>
      </c>
      <c r="C32" s="1">
        <v>6503</v>
      </c>
      <c r="D32" s="1">
        <v>20241216</v>
      </c>
      <c r="E32" s="2">
        <v>45642</v>
      </c>
      <c r="F32" s="1">
        <v>2635</v>
      </c>
      <c r="G32" s="1">
        <v>2674</v>
      </c>
      <c r="H32" s="1">
        <v>2634.5</v>
      </c>
      <c r="I32" s="1">
        <v>2649</v>
      </c>
      <c r="J32" s="1">
        <v>3338300</v>
      </c>
    </row>
    <row r="33" spans="2:10" x14ac:dyDescent="0.45">
      <c r="B33" s="11">
        <v>47</v>
      </c>
      <c r="C33" s="1">
        <v>6503</v>
      </c>
      <c r="D33" s="1">
        <v>20241217</v>
      </c>
      <c r="E33" s="2">
        <v>45643</v>
      </c>
      <c r="F33" s="1">
        <v>2640</v>
      </c>
      <c r="G33" s="1">
        <v>2667</v>
      </c>
      <c r="H33" s="1">
        <v>2616.5</v>
      </c>
      <c r="I33" s="1">
        <v>2630.5</v>
      </c>
      <c r="J33" s="1">
        <v>4115500</v>
      </c>
    </row>
    <row r="34" spans="2:10" x14ac:dyDescent="0.45">
      <c r="B34" s="11">
        <v>46</v>
      </c>
      <c r="C34" s="1">
        <v>6503</v>
      </c>
      <c r="D34" s="1">
        <v>20241218</v>
      </c>
      <c r="E34" s="2">
        <v>45644</v>
      </c>
      <c r="F34" s="1">
        <v>2619.5</v>
      </c>
      <c r="G34" s="1">
        <v>2647</v>
      </c>
      <c r="H34" s="1">
        <v>2610</v>
      </c>
      <c r="I34" s="1">
        <v>2639.5</v>
      </c>
      <c r="J34" s="1">
        <v>3183000</v>
      </c>
    </row>
    <row r="35" spans="2:10" x14ac:dyDescent="0.45">
      <c r="B35" s="11">
        <v>45</v>
      </c>
      <c r="C35" s="1">
        <v>6503</v>
      </c>
      <c r="D35" s="1">
        <v>20241219</v>
      </c>
      <c r="E35" s="2">
        <v>45645</v>
      </c>
      <c r="F35" s="1">
        <v>2539.5</v>
      </c>
      <c r="G35" s="1">
        <v>2626</v>
      </c>
      <c r="H35" s="1">
        <v>2533</v>
      </c>
      <c r="I35" s="1">
        <v>2607</v>
      </c>
      <c r="J35" s="1">
        <v>3572300</v>
      </c>
    </row>
    <row r="36" spans="2:10" x14ac:dyDescent="0.45">
      <c r="B36" s="11">
        <v>44</v>
      </c>
      <c r="C36" s="1">
        <v>6503</v>
      </c>
      <c r="D36" s="1">
        <v>20241220</v>
      </c>
      <c r="E36" s="2">
        <v>45646</v>
      </c>
      <c r="F36" s="1">
        <v>2621</v>
      </c>
      <c r="G36" s="1">
        <v>2624.5</v>
      </c>
      <c r="H36" s="1">
        <v>2591.5</v>
      </c>
      <c r="I36" s="1">
        <v>2599</v>
      </c>
      <c r="J36" s="1">
        <v>5298700</v>
      </c>
    </row>
    <row r="37" spans="2:10" x14ac:dyDescent="0.45">
      <c r="B37" s="11">
        <v>43</v>
      </c>
      <c r="C37" s="1">
        <v>6503</v>
      </c>
      <c r="D37" s="1">
        <v>20241223</v>
      </c>
      <c r="E37" s="2">
        <v>45649</v>
      </c>
      <c r="F37" s="1">
        <v>2625.5</v>
      </c>
      <c r="G37" s="1">
        <v>2666</v>
      </c>
      <c r="H37" s="1">
        <v>2614</v>
      </c>
      <c r="I37" s="1">
        <v>2660</v>
      </c>
      <c r="J37" s="1">
        <v>3149700</v>
      </c>
    </row>
    <row r="38" spans="2:10" x14ac:dyDescent="0.45">
      <c r="B38" s="11">
        <v>42</v>
      </c>
      <c r="C38" s="1">
        <v>6503</v>
      </c>
      <c r="D38" s="1">
        <v>20241224</v>
      </c>
      <c r="E38" s="2">
        <v>45650</v>
      </c>
      <c r="F38" s="1">
        <v>2648</v>
      </c>
      <c r="G38" s="1">
        <v>2660</v>
      </c>
      <c r="H38" s="1">
        <v>2631</v>
      </c>
      <c r="I38" s="1">
        <v>2652.5</v>
      </c>
      <c r="J38" s="1">
        <v>1871500</v>
      </c>
    </row>
    <row r="39" spans="2:10" x14ac:dyDescent="0.45">
      <c r="B39" s="11">
        <v>41</v>
      </c>
      <c r="C39" s="1">
        <v>6503</v>
      </c>
      <c r="D39" s="1">
        <v>20241225</v>
      </c>
      <c r="E39" s="2">
        <v>45651</v>
      </c>
      <c r="F39" s="1">
        <v>2651</v>
      </c>
      <c r="G39" s="1">
        <v>2661.5</v>
      </c>
      <c r="H39" s="1">
        <v>2627</v>
      </c>
      <c r="I39" s="1">
        <v>2661.5</v>
      </c>
      <c r="J39" s="1">
        <v>2514300</v>
      </c>
    </row>
    <row r="40" spans="2:10" x14ac:dyDescent="0.45">
      <c r="B40" s="11">
        <v>40</v>
      </c>
      <c r="C40" s="1">
        <v>6503</v>
      </c>
      <c r="D40" s="1">
        <v>20241226</v>
      </c>
      <c r="E40" s="2">
        <v>45652</v>
      </c>
      <c r="F40" s="1">
        <v>2659</v>
      </c>
      <c r="G40" s="1">
        <v>2680</v>
      </c>
      <c r="H40" s="1">
        <v>2652.5</v>
      </c>
      <c r="I40" s="1">
        <v>2680</v>
      </c>
      <c r="J40" s="1">
        <v>3732400</v>
      </c>
    </row>
    <row r="41" spans="2:10" x14ac:dyDescent="0.45">
      <c r="B41" s="11">
        <v>39</v>
      </c>
      <c r="C41" s="1">
        <v>6503</v>
      </c>
      <c r="D41" s="1">
        <v>20241227</v>
      </c>
      <c r="E41" s="2">
        <v>45653</v>
      </c>
      <c r="F41" s="1">
        <v>2680</v>
      </c>
      <c r="G41" s="1">
        <v>2704.5</v>
      </c>
      <c r="H41" s="1">
        <v>2675</v>
      </c>
      <c r="I41" s="1">
        <v>2702</v>
      </c>
      <c r="J41" s="1">
        <v>4143500</v>
      </c>
    </row>
    <row r="42" spans="2:10" x14ac:dyDescent="0.45">
      <c r="B42" s="11">
        <v>38</v>
      </c>
      <c r="C42" s="1">
        <v>6503</v>
      </c>
      <c r="D42" s="1">
        <v>20241230</v>
      </c>
      <c r="E42" s="2">
        <v>45656</v>
      </c>
      <c r="F42" s="1">
        <v>2714</v>
      </c>
      <c r="G42" s="1">
        <v>2715.5</v>
      </c>
      <c r="H42" s="1">
        <v>2673</v>
      </c>
      <c r="I42" s="1">
        <v>2687</v>
      </c>
      <c r="J42" s="1">
        <v>3326700</v>
      </c>
    </row>
    <row r="43" spans="2:10" x14ac:dyDescent="0.45">
      <c r="B43" s="11">
        <v>37</v>
      </c>
      <c r="C43" s="1">
        <v>6503</v>
      </c>
      <c r="D43" s="1">
        <v>20250106</v>
      </c>
      <c r="E43" s="2">
        <v>45663</v>
      </c>
      <c r="F43" s="1">
        <v>2692</v>
      </c>
      <c r="G43" s="1">
        <v>2711</v>
      </c>
      <c r="H43" s="1">
        <v>2650.5</v>
      </c>
      <c r="I43" s="1">
        <v>2685</v>
      </c>
      <c r="J43" s="1">
        <v>4930900</v>
      </c>
    </row>
    <row r="44" spans="2:10" x14ac:dyDescent="0.45">
      <c r="B44" s="11">
        <v>36</v>
      </c>
      <c r="C44" s="1">
        <v>6503</v>
      </c>
      <c r="D44" s="1">
        <v>20250107</v>
      </c>
      <c r="E44" s="2">
        <v>45664</v>
      </c>
      <c r="F44" s="1">
        <v>2681.5</v>
      </c>
      <c r="G44" s="1">
        <v>2698</v>
      </c>
      <c r="H44" s="1">
        <v>2667.5</v>
      </c>
      <c r="I44" s="1">
        <v>2675.5</v>
      </c>
      <c r="J44" s="1">
        <v>4419400</v>
      </c>
    </row>
    <row r="45" spans="2:10" x14ac:dyDescent="0.45">
      <c r="B45" s="11">
        <v>35</v>
      </c>
      <c r="C45" s="1">
        <v>6503</v>
      </c>
      <c r="D45" s="1">
        <v>20250108</v>
      </c>
      <c r="E45" s="2">
        <v>45665</v>
      </c>
      <c r="F45" s="1">
        <v>2643</v>
      </c>
      <c r="G45" s="1">
        <v>2676.5</v>
      </c>
      <c r="H45" s="1">
        <v>2631.5</v>
      </c>
      <c r="I45" s="1">
        <v>2658.5</v>
      </c>
      <c r="J45" s="1">
        <v>3716300</v>
      </c>
    </row>
    <row r="46" spans="2:10" x14ac:dyDescent="0.45">
      <c r="B46" s="11">
        <v>34</v>
      </c>
      <c r="C46" s="1">
        <v>6503</v>
      </c>
      <c r="D46" s="1">
        <v>20250109</v>
      </c>
      <c r="E46" s="2">
        <v>45666</v>
      </c>
      <c r="F46" s="1">
        <v>2648.5</v>
      </c>
      <c r="G46" s="1">
        <v>2654.5</v>
      </c>
      <c r="H46" s="1">
        <v>2577.5</v>
      </c>
      <c r="I46" s="1">
        <v>2587</v>
      </c>
      <c r="J46" s="1">
        <v>3456400</v>
      </c>
    </row>
    <row r="47" spans="2:10" x14ac:dyDescent="0.45">
      <c r="B47" s="11">
        <v>33</v>
      </c>
      <c r="C47" s="1">
        <v>6503</v>
      </c>
      <c r="D47" s="1">
        <v>20250110</v>
      </c>
      <c r="E47" s="2">
        <v>45667</v>
      </c>
      <c r="F47" s="1">
        <v>2562.5</v>
      </c>
      <c r="G47" s="1">
        <v>2595</v>
      </c>
      <c r="H47" s="1">
        <v>2561</v>
      </c>
      <c r="I47" s="1">
        <v>2570.5</v>
      </c>
      <c r="J47" s="1">
        <v>3566000</v>
      </c>
    </row>
    <row r="48" spans="2:10" x14ac:dyDescent="0.45">
      <c r="B48" s="11">
        <v>32</v>
      </c>
      <c r="C48" s="1">
        <v>6503</v>
      </c>
      <c r="D48" s="1">
        <v>20250114</v>
      </c>
      <c r="E48" s="2">
        <v>45671</v>
      </c>
      <c r="F48" s="1">
        <v>2585.5</v>
      </c>
      <c r="G48" s="1">
        <v>2585.5</v>
      </c>
      <c r="H48" s="1">
        <v>2529</v>
      </c>
      <c r="I48" s="1">
        <v>2559.5</v>
      </c>
      <c r="J48" s="1">
        <v>4938700</v>
      </c>
    </row>
    <row r="49" spans="2:16" x14ac:dyDescent="0.45">
      <c r="B49" s="11">
        <v>31</v>
      </c>
      <c r="C49" s="1">
        <v>6503</v>
      </c>
      <c r="D49" s="1">
        <v>20250115</v>
      </c>
      <c r="E49" s="2">
        <v>45672</v>
      </c>
      <c r="F49" s="1">
        <v>2574</v>
      </c>
      <c r="G49" s="1">
        <v>2590.5</v>
      </c>
      <c r="H49" s="1">
        <v>2535.5</v>
      </c>
      <c r="I49" s="1">
        <v>2547.5</v>
      </c>
      <c r="J49" s="1">
        <v>3046400</v>
      </c>
    </row>
    <row r="50" spans="2:16" x14ac:dyDescent="0.45">
      <c r="B50" s="11">
        <v>30</v>
      </c>
      <c r="C50" s="1">
        <v>6503</v>
      </c>
      <c r="D50" s="1">
        <v>20250116</v>
      </c>
      <c r="E50" s="2">
        <v>45673</v>
      </c>
      <c r="F50" s="1">
        <v>2560.5</v>
      </c>
      <c r="G50" s="1">
        <v>2577</v>
      </c>
      <c r="H50" s="1">
        <v>2533</v>
      </c>
      <c r="I50" s="1">
        <v>2550</v>
      </c>
      <c r="J50" s="1">
        <v>3124800</v>
      </c>
    </row>
    <row r="51" spans="2:16" x14ac:dyDescent="0.45">
      <c r="B51" s="11">
        <v>29</v>
      </c>
      <c r="C51" s="1">
        <v>6503</v>
      </c>
      <c r="D51" s="1">
        <v>20250117</v>
      </c>
      <c r="E51" s="2">
        <v>45674</v>
      </c>
      <c r="F51" s="1">
        <v>2525</v>
      </c>
      <c r="G51" s="1">
        <v>2550</v>
      </c>
      <c r="H51" s="1">
        <v>2483</v>
      </c>
      <c r="I51" s="1">
        <v>2544</v>
      </c>
      <c r="J51" s="1">
        <v>4971500</v>
      </c>
    </row>
    <row r="52" spans="2:16" x14ac:dyDescent="0.45">
      <c r="B52" s="11">
        <v>28</v>
      </c>
      <c r="C52" s="1">
        <v>6503</v>
      </c>
      <c r="D52" s="1">
        <v>20250120</v>
      </c>
      <c r="E52" s="2">
        <v>45677</v>
      </c>
      <c r="F52" s="1">
        <v>2560</v>
      </c>
      <c r="G52" s="1">
        <v>2593</v>
      </c>
      <c r="H52" s="1">
        <v>2551.5</v>
      </c>
      <c r="I52" s="1">
        <v>2583.5</v>
      </c>
      <c r="J52" s="1">
        <v>2987800</v>
      </c>
    </row>
    <row r="53" spans="2:16" x14ac:dyDescent="0.45">
      <c r="B53" s="11">
        <v>27</v>
      </c>
      <c r="C53" s="1">
        <v>6503</v>
      </c>
      <c r="D53" s="1">
        <v>20250121</v>
      </c>
      <c r="E53" s="2">
        <v>45678</v>
      </c>
      <c r="F53" s="1">
        <v>2592</v>
      </c>
      <c r="G53" s="1">
        <v>2596.5</v>
      </c>
      <c r="H53" s="1">
        <v>2551.5</v>
      </c>
      <c r="I53" s="1">
        <v>2571.5</v>
      </c>
      <c r="J53" s="1">
        <v>1941800</v>
      </c>
      <c r="L53" s="12">
        <f>SUM(I42:I53)/12</f>
        <v>2601.625</v>
      </c>
      <c r="M53" s="12">
        <f>SUM(I28:I53)/26</f>
        <v>2626.5576923076924</v>
      </c>
      <c r="N53" s="13"/>
      <c r="O53" s="13">
        <f>M53</f>
        <v>2626.5576923076924</v>
      </c>
      <c r="P53" s="12">
        <f>N53-O53</f>
        <v>-2626.5576923076924</v>
      </c>
    </row>
    <row r="54" spans="2:16" x14ac:dyDescent="0.45">
      <c r="B54" s="11">
        <v>26</v>
      </c>
      <c r="C54" s="1">
        <v>6503</v>
      </c>
      <c r="D54" s="1">
        <v>20250122</v>
      </c>
      <c r="E54" s="2">
        <v>45679</v>
      </c>
      <c r="F54" s="1">
        <v>2598.5</v>
      </c>
      <c r="G54" s="1">
        <v>2672</v>
      </c>
      <c r="H54" s="1">
        <v>2598</v>
      </c>
      <c r="I54" s="1">
        <v>2646.5</v>
      </c>
      <c r="J54" s="1">
        <v>5855300</v>
      </c>
      <c r="L54" s="12">
        <f t="shared" ref="L54:L68" si="0">SUM(I43:I54)/12</f>
        <v>2598.25</v>
      </c>
      <c r="M54" s="12">
        <f t="shared" ref="M54:M77" si="1">SUM(I29:I54)/26</f>
        <v>2627.8846153846152</v>
      </c>
      <c r="O54" s="12">
        <f>((O53*25)+(I54*2))/27</f>
        <v>2628.0349002849002</v>
      </c>
      <c r="P54" s="12">
        <f>N54-O54</f>
        <v>-2628.0349002849002</v>
      </c>
    </row>
    <row r="55" spans="2:16" x14ac:dyDescent="0.45">
      <c r="B55" s="11">
        <v>25</v>
      </c>
      <c r="C55" s="1">
        <v>6503</v>
      </c>
      <c r="D55" s="1">
        <v>20250123</v>
      </c>
      <c r="E55" s="2">
        <v>45680</v>
      </c>
      <c r="F55" s="1">
        <v>2677</v>
      </c>
      <c r="G55" s="1">
        <v>2687</v>
      </c>
      <c r="H55" s="1">
        <v>2646.5</v>
      </c>
      <c r="I55" s="1">
        <v>2663.5</v>
      </c>
      <c r="J55" s="1">
        <v>4003800</v>
      </c>
      <c r="L55" s="12">
        <f t="shared" si="0"/>
        <v>2596.4583333333335</v>
      </c>
      <c r="M55" s="12">
        <f t="shared" si="1"/>
        <v>2628.5769230769229</v>
      </c>
      <c r="O55" s="12">
        <f t="shared" ref="O55:O79" si="2">((O54*25)+(I55*2))/27</f>
        <v>2630.6619447082408</v>
      </c>
      <c r="P55" s="12">
        <f>N55-O55</f>
        <v>-2630.6619447082408</v>
      </c>
    </row>
    <row r="56" spans="2:16" x14ac:dyDescent="0.45">
      <c r="B56" s="11">
        <v>24</v>
      </c>
      <c r="C56" s="1">
        <v>6503</v>
      </c>
      <c r="D56" s="1">
        <v>20250124</v>
      </c>
      <c r="E56" s="2">
        <v>45681</v>
      </c>
      <c r="F56" s="1">
        <v>2687</v>
      </c>
      <c r="G56" s="1">
        <v>2699.5</v>
      </c>
      <c r="H56" s="1">
        <v>2653</v>
      </c>
      <c r="I56" s="1">
        <v>2671</v>
      </c>
      <c r="J56" s="1">
        <v>4266000</v>
      </c>
      <c r="L56" s="12">
        <f t="shared" si="0"/>
        <v>2596.0833333333335</v>
      </c>
      <c r="M56" s="12">
        <f t="shared" si="1"/>
        <v>2627.5192307692309</v>
      </c>
      <c r="O56" s="12">
        <f t="shared" si="2"/>
        <v>2633.6499488039267</v>
      </c>
      <c r="P56" s="12">
        <f>N56-O56</f>
        <v>-2633.6499488039267</v>
      </c>
    </row>
    <row r="57" spans="2:16" x14ac:dyDescent="0.45">
      <c r="B57" s="11">
        <v>23</v>
      </c>
      <c r="C57" s="1">
        <v>6503</v>
      </c>
      <c r="D57" s="1">
        <v>20250127</v>
      </c>
      <c r="E57" s="2">
        <v>45684</v>
      </c>
      <c r="F57" s="1">
        <v>2700</v>
      </c>
      <c r="G57" s="1">
        <v>2727</v>
      </c>
      <c r="H57" s="1">
        <v>2630</v>
      </c>
      <c r="I57" s="1">
        <v>2638.5</v>
      </c>
      <c r="J57" s="1">
        <v>6898600</v>
      </c>
      <c r="L57" s="12">
        <f t="shared" si="0"/>
        <v>2594.4166666666665</v>
      </c>
      <c r="M57" s="12">
        <f t="shared" si="1"/>
        <v>2627.6923076923076</v>
      </c>
      <c r="O57" s="12">
        <f t="shared" si="2"/>
        <v>2634.0092118554876</v>
      </c>
      <c r="P57" s="12">
        <f>N57-O57</f>
        <v>-2634.0092118554876</v>
      </c>
    </row>
    <row r="58" spans="2:16" x14ac:dyDescent="0.45">
      <c r="B58" s="11">
        <v>22</v>
      </c>
      <c r="C58" s="1">
        <v>6503</v>
      </c>
      <c r="D58" s="1">
        <v>20250128</v>
      </c>
      <c r="E58" s="2">
        <v>45685</v>
      </c>
      <c r="F58" s="1">
        <v>2608</v>
      </c>
      <c r="G58" s="1">
        <v>2625</v>
      </c>
      <c r="H58" s="1">
        <v>2573.5</v>
      </c>
      <c r="I58" s="1">
        <v>2591</v>
      </c>
      <c r="J58" s="1">
        <v>8431500</v>
      </c>
      <c r="L58" s="12">
        <f t="shared" si="0"/>
        <v>2594.75</v>
      </c>
      <c r="M58" s="12">
        <f t="shared" si="1"/>
        <v>2625.4615384615386</v>
      </c>
      <c r="O58" s="12">
        <f t="shared" si="2"/>
        <v>2630.8233443106369</v>
      </c>
      <c r="P58" s="12">
        <f t="shared" ref="P58:P79" si="3">N58-O58</f>
        <v>-2630.8233443106369</v>
      </c>
    </row>
    <row r="59" spans="2:16" x14ac:dyDescent="0.45">
      <c r="B59" s="11">
        <v>21</v>
      </c>
      <c r="C59" s="1">
        <v>6503</v>
      </c>
      <c r="D59" s="1">
        <v>20250129</v>
      </c>
      <c r="E59" s="2">
        <v>45686</v>
      </c>
      <c r="F59" s="1">
        <v>2593.5</v>
      </c>
      <c r="G59" s="1">
        <v>2599.5</v>
      </c>
      <c r="H59" s="1">
        <v>2564</v>
      </c>
      <c r="I59" s="1">
        <v>2577</v>
      </c>
      <c r="J59" s="1">
        <v>5225900</v>
      </c>
      <c r="L59" s="12">
        <f t="shared" si="0"/>
        <v>2595.2916666666665</v>
      </c>
      <c r="M59" s="12">
        <f t="shared" si="1"/>
        <v>2623.4038461538462</v>
      </c>
      <c r="O59" s="12">
        <f t="shared" si="2"/>
        <v>2626.8364299172563</v>
      </c>
      <c r="P59" s="12">
        <f t="shared" si="3"/>
        <v>-2626.8364299172563</v>
      </c>
    </row>
    <row r="60" spans="2:16" x14ac:dyDescent="0.45">
      <c r="B60" s="11">
        <v>20</v>
      </c>
      <c r="C60" s="1">
        <v>6503</v>
      </c>
      <c r="D60" s="1">
        <v>20250130</v>
      </c>
      <c r="E60" s="2">
        <v>45687</v>
      </c>
      <c r="F60" s="1">
        <v>2551</v>
      </c>
      <c r="G60" s="1">
        <v>2587.5</v>
      </c>
      <c r="H60" s="1">
        <v>2551</v>
      </c>
      <c r="I60" s="1">
        <v>2557</v>
      </c>
      <c r="J60" s="1">
        <v>4727500</v>
      </c>
      <c r="L60" s="12">
        <f t="shared" si="0"/>
        <v>2595.0833333333335</v>
      </c>
      <c r="M60" s="12">
        <f t="shared" si="1"/>
        <v>2620.2307692307691</v>
      </c>
      <c r="O60" s="12">
        <f t="shared" si="2"/>
        <v>2621.6633610344966</v>
      </c>
      <c r="P60" s="12">
        <f t="shared" si="3"/>
        <v>-2621.6633610344966</v>
      </c>
    </row>
    <row r="61" spans="2:16" x14ac:dyDescent="0.45">
      <c r="B61" s="11">
        <v>19</v>
      </c>
      <c r="C61" s="1">
        <v>6503</v>
      </c>
      <c r="D61" s="1">
        <v>20250131</v>
      </c>
      <c r="E61" s="2">
        <v>45688</v>
      </c>
      <c r="F61" s="1">
        <v>2551</v>
      </c>
      <c r="G61" s="1">
        <v>2580.5</v>
      </c>
      <c r="H61" s="1">
        <v>2542.5</v>
      </c>
      <c r="I61" s="1">
        <v>2571.5</v>
      </c>
      <c r="J61" s="1">
        <v>5999200</v>
      </c>
      <c r="L61" s="12">
        <f t="shared" si="0"/>
        <v>2597.0833333333335</v>
      </c>
      <c r="M61" s="12">
        <f t="shared" si="1"/>
        <v>2618.8653846153848</v>
      </c>
      <c r="O61" s="12">
        <f t="shared" si="2"/>
        <v>2617.9475565134226</v>
      </c>
      <c r="P61" s="12">
        <f t="shared" si="3"/>
        <v>-2617.9475565134226</v>
      </c>
    </row>
    <row r="62" spans="2:16" x14ac:dyDescent="0.45">
      <c r="B62" s="11">
        <v>18</v>
      </c>
      <c r="C62" s="1">
        <v>6503</v>
      </c>
      <c r="D62" s="1">
        <v>20250203</v>
      </c>
      <c r="E62" s="2">
        <v>45691</v>
      </c>
      <c r="F62" s="1">
        <v>2550.5</v>
      </c>
      <c r="G62" s="1">
        <v>2571</v>
      </c>
      <c r="H62" s="1">
        <v>2517</v>
      </c>
      <c r="I62" s="1">
        <v>2546</v>
      </c>
      <c r="J62" s="1">
        <v>6817800</v>
      </c>
      <c r="L62" s="12">
        <f t="shared" si="0"/>
        <v>2596.75</v>
      </c>
      <c r="M62" s="12">
        <f t="shared" si="1"/>
        <v>2616.8269230769229</v>
      </c>
      <c r="O62" s="12">
        <f t="shared" si="2"/>
        <v>2612.6181078827981</v>
      </c>
      <c r="P62" s="12">
        <f t="shared" si="3"/>
        <v>-2612.6181078827981</v>
      </c>
    </row>
    <row r="63" spans="2:16" x14ac:dyDescent="0.45">
      <c r="B63" s="11">
        <v>17</v>
      </c>
      <c r="C63" s="1">
        <v>6503</v>
      </c>
      <c r="D63" s="1">
        <v>20250204</v>
      </c>
      <c r="E63" s="2">
        <v>45692</v>
      </c>
      <c r="F63" s="1">
        <v>2593</v>
      </c>
      <c r="G63" s="1">
        <v>2595</v>
      </c>
      <c r="H63" s="1">
        <v>2532.5</v>
      </c>
      <c r="I63" s="1">
        <v>2561</v>
      </c>
      <c r="J63" s="1">
        <v>5643900</v>
      </c>
      <c r="L63" s="12">
        <f t="shared" si="0"/>
        <v>2598.1666666666665</v>
      </c>
      <c r="M63" s="12">
        <f t="shared" si="1"/>
        <v>2613.0192307692309</v>
      </c>
      <c r="O63" s="12">
        <f t="shared" si="2"/>
        <v>2608.794544335924</v>
      </c>
      <c r="P63" s="12">
        <f t="shared" si="3"/>
        <v>-2608.794544335924</v>
      </c>
    </row>
    <row r="64" spans="2:16" x14ac:dyDescent="0.45">
      <c r="B64" s="11">
        <v>16</v>
      </c>
      <c r="C64" s="1">
        <v>6503</v>
      </c>
      <c r="D64" s="1">
        <v>20250205</v>
      </c>
      <c r="E64" s="2">
        <v>45693</v>
      </c>
      <c r="F64" s="1">
        <v>2461</v>
      </c>
      <c r="G64" s="1">
        <v>2507.5</v>
      </c>
      <c r="H64" s="1">
        <v>2428</v>
      </c>
      <c r="I64" s="1">
        <v>2436</v>
      </c>
      <c r="J64" s="1">
        <v>11325900</v>
      </c>
      <c r="L64" s="12">
        <f t="shared" si="0"/>
        <v>2585.875</v>
      </c>
      <c r="M64" s="12">
        <f t="shared" si="1"/>
        <v>2604.6923076923076</v>
      </c>
      <c r="O64" s="12">
        <f t="shared" si="2"/>
        <v>2595.9949484591889</v>
      </c>
      <c r="P64" s="12">
        <f t="shared" si="3"/>
        <v>-2595.9949484591889</v>
      </c>
    </row>
    <row r="65" spans="2:16" x14ac:dyDescent="0.45">
      <c r="B65" s="11">
        <v>15</v>
      </c>
      <c r="C65" s="1">
        <v>6503</v>
      </c>
      <c r="D65" s="1">
        <v>20250206</v>
      </c>
      <c r="E65" s="2">
        <v>45694</v>
      </c>
      <c r="F65" s="1">
        <v>2441</v>
      </c>
      <c r="G65" s="1">
        <v>2468</v>
      </c>
      <c r="H65" s="1">
        <v>2420</v>
      </c>
      <c r="I65" s="1">
        <v>2424.5</v>
      </c>
      <c r="J65" s="1">
        <v>6014600</v>
      </c>
      <c r="L65" s="12">
        <f t="shared" si="0"/>
        <v>2573.625</v>
      </c>
      <c r="M65" s="12">
        <f t="shared" si="1"/>
        <v>2595.5769230769229</v>
      </c>
      <c r="O65" s="12">
        <f t="shared" si="2"/>
        <v>2583.2916189436937</v>
      </c>
      <c r="P65" s="12">
        <f t="shared" si="3"/>
        <v>-2583.2916189436937</v>
      </c>
    </row>
    <row r="66" spans="2:16" x14ac:dyDescent="0.45">
      <c r="B66" s="11">
        <v>14</v>
      </c>
      <c r="C66" s="1">
        <v>6503</v>
      </c>
      <c r="D66" s="1">
        <v>20250207</v>
      </c>
      <c r="E66" s="2">
        <v>45695</v>
      </c>
      <c r="F66" s="1">
        <v>2459</v>
      </c>
      <c r="G66" s="1">
        <v>2467</v>
      </c>
      <c r="H66" s="1">
        <v>2416</v>
      </c>
      <c r="I66" s="1">
        <v>2439.5</v>
      </c>
      <c r="J66" s="1">
        <v>4369400</v>
      </c>
      <c r="L66" s="12">
        <f t="shared" si="0"/>
        <v>2556.375</v>
      </c>
      <c r="M66" s="12">
        <f t="shared" si="1"/>
        <v>2586.3269230769229</v>
      </c>
      <c r="O66" s="12">
        <f t="shared" si="2"/>
        <v>2572.6403879108279</v>
      </c>
      <c r="P66" s="12">
        <f t="shared" si="3"/>
        <v>-2572.6403879108279</v>
      </c>
    </row>
    <row r="67" spans="2:16" x14ac:dyDescent="0.45">
      <c r="B67" s="11">
        <v>13</v>
      </c>
      <c r="C67" s="1">
        <v>6503</v>
      </c>
      <c r="D67" s="1">
        <v>20250210</v>
      </c>
      <c r="E67" s="2">
        <v>45698</v>
      </c>
      <c r="F67" s="1">
        <v>2424</v>
      </c>
      <c r="G67" s="1">
        <v>2435</v>
      </c>
      <c r="H67" s="1">
        <v>2396</v>
      </c>
      <c r="I67" s="1">
        <v>2400.5</v>
      </c>
      <c r="J67" s="1">
        <v>4817600</v>
      </c>
      <c r="L67" s="12">
        <f t="shared" si="0"/>
        <v>2534.4583333333335</v>
      </c>
      <c r="M67" s="12">
        <f t="shared" si="1"/>
        <v>2574.7307692307691</v>
      </c>
      <c r="N67" s="12">
        <f>L67</f>
        <v>2534.4583333333335</v>
      </c>
      <c r="O67" s="12">
        <f t="shared" si="2"/>
        <v>2559.8892480655813</v>
      </c>
      <c r="P67" s="12">
        <f t="shared" si="3"/>
        <v>-25.430914732247857</v>
      </c>
    </row>
    <row r="68" spans="2:16" x14ac:dyDescent="0.45">
      <c r="B68" s="11">
        <v>12</v>
      </c>
      <c r="C68" s="1">
        <v>6503</v>
      </c>
      <c r="D68" s="1">
        <v>20250212</v>
      </c>
      <c r="E68" s="2">
        <v>45700</v>
      </c>
      <c r="F68" s="1">
        <v>2424</v>
      </c>
      <c r="G68" s="1">
        <v>2434.5</v>
      </c>
      <c r="H68" s="1">
        <v>2404</v>
      </c>
      <c r="I68" s="1">
        <v>2422</v>
      </c>
      <c r="J68" s="1">
        <v>6577900</v>
      </c>
      <c r="L68" s="12">
        <f t="shared" si="0"/>
        <v>2513.7083333333335</v>
      </c>
      <c r="M68" s="12">
        <f t="shared" si="1"/>
        <v>2564.5384615384614</v>
      </c>
      <c r="N68" s="12">
        <f t="shared" ref="N68:N79" si="4">((N67*11)+(I68*2))/13</f>
        <v>2517.1570512820513</v>
      </c>
      <c r="O68" s="12">
        <f t="shared" si="2"/>
        <v>2549.6752296903528</v>
      </c>
      <c r="P68" s="12">
        <f t="shared" si="3"/>
        <v>-32.518178408301537</v>
      </c>
    </row>
    <row r="69" spans="2:16" x14ac:dyDescent="0.45">
      <c r="B69" s="11">
        <v>11</v>
      </c>
      <c r="C69" s="1">
        <v>6503</v>
      </c>
      <c r="D69" s="1">
        <v>20250213</v>
      </c>
      <c r="E69" s="2">
        <v>45701</v>
      </c>
      <c r="F69" s="1">
        <v>2425</v>
      </c>
      <c r="G69" s="1">
        <v>2431</v>
      </c>
      <c r="H69" s="1">
        <v>2413.5</v>
      </c>
      <c r="I69" s="1">
        <v>2422.5</v>
      </c>
      <c r="J69" s="1">
        <v>4847100</v>
      </c>
      <c r="L69" s="12">
        <f>SUM(I58:I69)/12</f>
        <v>2495.7083333333335</v>
      </c>
      <c r="M69" s="12">
        <f t="shared" si="1"/>
        <v>2554.4423076923076</v>
      </c>
      <c r="N69" s="12">
        <f t="shared" si="4"/>
        <v>2502.5944280078893</v>
      </c>
      <c r="O69" s="12">
        <f t="shared" si="2"/>
        <v>2540.2548423058824</v>
      </c>
      <c r="P69" s="12">
        <f t="shared" si="3"/>
        <v>-37.660414297993157</v>
      </c>
    </row>
    <row r="70" spans="2:16" x14ac:dyDescent="0.45">
      <c r="B70" s="11">
        <v>10</v>
      </c>
      <c r="C70" s="1">
        <v>6503</v>
      </c>
      <c r="D70" s="1">
        <v>20250214</v>
      </c>
      <c r="E70" s="2">
        <v>45702</v>
      </c>
      <c r="F70" s="1">
        <v>2423.5</v>
      </c>
      <c r="G70" s="1">
        <v>2431.5</v>
      </c>
      <c r="H70" s="1">
        <v>2373</v>
      </c>
      <c r="I70" s="1">
        <v>2385.5</v>
      </c>
      <c r="J70" s="1">
        <v>7763700</v>
      </c>
      <c r="L70" s="12">
        <f t="shared" ref="L70:L77" si="5">SUM(I59:I70)/12</f>
        <v>2478.5833333333335</v>
      </c>
      <c r="M70" s="12">
        <f t="shared" si="1"/>
        <v>2543.2884615384614</v>
      </c>
      <c r="N70" s="12">
        <f t="shared" si="4"/>
        <v>2484.57990062206</v>
      </c>
      <c r="O70" s="12">
        <f t="shared" si="2"/>
        <v>2528.7915206535949</v>
      </c>
      <c r="P70" s="12">
        <f t="shared" si="3"/>
        <v>-44.211620031534949</v>
      </c>
    </row>
    <row r="71" spans="2:16" x14ac:dyDescent="0.45">
      <c r="B71" s="11">
        <v>9</v>
      </c>
      <c r="C71" s="1">
        <v>6503</v>
      </c>
      <c r="D71" s="1">
        <v>20250217</v>
      </c>
      <c r="E71" s="2">
        <v>45705</v>
      </c>
      <c r="F71" s="1">
        <v>2390</v>
      </c>
      <c r="G71" s="1">
        <v>2423.5</v>
      </c>
      <c r="H71" s="1">
        <v>2382.5</v>
      </c>
      <c r="I71" s="1">
        <v>2398</v>
      </c>
      <c r="J71" s="1">
        <v>5261500</v>
      </c>
      <c r="L71" s="12">
        <f t="shared" si="5"/>
        <v>2463.6666666666665</v>
      </c>
      <c r="M71" s="12">
        <f t="shared" si="1"/>
        <v>2533.2692307692309</v>
      </c>
      <c r="N71" s="12">
        <f t="shared" si="4"/>
        <v>2471.2599159109736</v>
      </c>
      <c r="O71" s="12">
        <f t="shared" si="2"/>
        <v>2519.1032598644401</v>
      </c>
      <c r="P71" s="12">
        <f t="shared" si="3"/>
        <v>-47.843343953466501</v>
      </c>
    </row>
    <row r="72" spans="2:16" x14ac:dyDescent="0.45">
      <c r="B72" s="11">
        <v>8</v>
      </c>
      <c r="C72" s="1">
        <v>6503</v>
      </c>
      <c r="D72" s="1">
        <v>20250218</v>
      </c>
      <c r="E72" s="2">
        <v>45706</v>
      </c>
      <c r="F72" s="1">
        <v>2386.5</v>
      </c>
      <c r="G72" s="1">
        <v>2419.5</v>
      </c>
      <c r="H72" s="1">
        <v>2382.5</v>
      </c>
      <c r="I72" s="1">
        <v>2382.5</v>
      </c>
      <c r="J72" s="1">
        <v>6407500</v>
      </c>
      <c r="L72" s="12">
        <f t="shared" si="5"/>
        <v>2449.125</v>
      </c>
      <c r="M72" s="12">
        <f t="shared" si="1"/>
        <v>2525.4038461538462</v>
      </c>
      <c r="N72" s="12">
        <f t="shared" si="4"/>
        <v>2457.6045442323625</v>
      </c>
      <c r="O72" s="12">
        <f t="shared" si="2"/>
        <v>2508.9844998744816</v>
      </c>
      <c r="P72" s="12">
        <f t="shared" si="3"/>
        <v>-51.379955642119057</v>
      </c>
    </row>
    <row r="73" spans="2:16" x14ac:dyDescent="0.45">
      <c r="B73" s="11">
        <v>7</v>
      </c>
      <c r="C73" s="1">
        <v>6503</v>
      </c>
      <c r="D73" s="1">
        <v>20250219</v>
      </c>
      <c r="E73" s="2">
        <v>45707</v>
      </c>
      <c r="F73" s="1">
        <v>2370</v>
      </c>
      <c r="G73" s="1">
        <v>2372</v>
      </c>
      <c r="H73" s="1">
        <v>2332</v>
      </c>
      <c r="I73" s="1">
        <v>2366</v>
      </c>
      <c r="J73" s="1">
        <v>10222300</v>
      </c>
      <c r="L73" s="12">
        <f t="shared" si="5"/>
        <v>2432</v>
      </c>
      <c r="M73" s="12">
        <f t="shared" si="1"/>
        <v>2517.5384615384614</v>
      </c>
      <c r="N73" s="12">
        <f t="shared" si="4"/>
        <v>2443.5115374273837</v>
      </c>
      <c r="O73" s="12">
        <f t="shared" si="2"/>
        <v>2498.3930554393351</v>
      </c>
      <c r="P73" s="12">
        <f t="shared" si="3"/>
        <v>-54.881518011951357</v>
      </c>
    </row>
    <row r="74" spans="2:16" x14ac:dyDescent="0.45">
      <c r="B74" s="11">
        <v>6</v>
      </c>
      <c r="C74" s="1">
        <v>6503</v>
      </c>
      <c r="D74" s="1">
        <v>20250220</v>
      </c>
      <c r="E74" s="2">
        <v>45708</v>
      </c>
      <c r="F74" s="1">
        <v>2351</v>
      </c>
      <c r="G74" s="1">
        <v>2365.5</v>
      </c>
      <c r="H74" s="1">
        <v>2331.5</v>
      </c>
      <c r="I74" s="1">
        <v>2364</v>
      </c>
      <c r="J74" s="1">
        <v>8266300</v>
      </c>
      <c r="L74" s="12">
        <f t="shared" si="5"/>
        <v>2416.8333333333335</v>
      </c>
      <c r="M74" s="12">
        <f t="shared" si="1"/>
        <v>2510.0192307692309</v>
      </c>
      <c r="N74" s="12">
        <f t="shared" si="4"/>
        <v>2431.2789932077862</v>
      </c>
      <c r="O74" s="12">
        <f t="shared" si="2"/>
        <v>2488.4380142956807</v>
      </c>
      <c r="P74" s="12">
        <f t="shared" si="3"/>
        <v>-57.159021087894416</v>
      </c>
    </row>
    <row r="75" spans="2:16" x14ac:dyDescent="0.45">
      <c r="B75" s="11">
        <v>5</v>
      </c>
      <c r="C75" s="1">
        <v>6503</v>
      </c>
      <c r="D75" s="1">
        <v>20250221</v>
      </c>
      <c r="E75" s="2">
        <v>45709</v>
      </c>
      <c r="F75" s="1">
        <v>2327</v>
      </c>
      <c r="G75" s="1">
        <v>2367</v>
      </c>
      <c r="H75" s="1">
        <v>2323</v>
      </c>
      <c r="I75" s="1">
        <v>2364</v>
      </c>
      <c r="J75" s="1">
        <v>7466000</v>
      </c>
      <c r="L75" s="12">
        <f t="shared" si="5"/>
        <v>2400.4166666666665</v>
      </c>
      <c r="M75" s="12">
        <f t="shared" si="1"/>
        <v>2502.9615384615386</v>
      </c>
      <c r="N75" s="12">
        <f t="shared" si="4"/>
        <v>2420.9283788681269</v>
      </c>
      <c r="O75" s="12">
        <f t="shared" si="2"/>
        <v>2479.2203836071121</v>
      </c>
      <c r="P75" s="12">
        <f t="shared" si="3"/>
        <v>-58.29200473898527</v>
      </c>
    </row>
    <row r="76" spans="2:16" x14ac:dyDescent="0.45">
      <c r="B76" s="11">
        <v>4</v>
      </c>
      <c r="C76" s="1">
        <v>6503</v>
      </c>
      <c r="D76" s="1">
        <v>20250225</v>
      </c>
      <c r="E76" s="2">
        <v>45713</v>
      </c>
      <c r="F76" s="1">
        <v>2336</v>
      </c>
      <c r="G76" s="1">
        <v>2401.5</v>
      </c>
      <c r="H76" s="1">
        <v>2328</v>
      </c>
      <c r="I76" s="1">
        <v>2383.5</v>
      </c>
      <c r="J76" s="1">
        <v>8275200</v>
      </c>
      <c r="L76" s="12">
        <f t="shared" si="5"/>
        <v>2396.0416666666665</v>
      </c>
      <c r="M76" s="12">
        <f t="shared" si="1"/>
        <v>2496.5576923076924</v>
      </c>
      <c r="N76" s="12">
        <f t="shared" si="4"/>
        <v>2415.1701667345687</v>
      </c>
      <c r="O76" s="12">
        <f t="shared" si="2"/>
        <v>2472.1299848213998</v>
      </c>
      <c r="P76" s="12">
        <f t="shared" si="3"/>
        <v>-56.959818086831092</v>
      </c>
    </row>
    <row r="77" spans="2:16" x14ac:dyDescent="0.45">
      <c r="B77" s="11">
        <v>3</v>
      </c>
      <c r="C77" s="1">
        <v>6503</v>
      </c>
      <c r="D77" s="1">
        <v>20250226</v>
      </c>
      <c r="E77" s="2">
        <v>45714</v>
      </c>
      <c r="F77" s="1">
        <v>2383</v>
      </c>
      <c r="G77" s="1">
        <v>2383</v>
      </c>
      <c r="H77" s="1">
        <v>2305.5</v>
      </c>
      <c r="I77" s="1">
        <v>2337.5</v>
      </c>
      <c r="J77" s="1">
        <v>6644600</v>
      </c>
      <c r="L77" s="12">
        <f t="shared" si="5"/>
        <v>2388.7916666666665</v>
      </c>
      <c r="M77" s="12">
        <f t="shared" si="1"/>
        <v>2488.6153846153848</v>
      </c>
      <c r="N77" s="12">
        <f t="shared" si="4"/>
        <v>2403.2209103138657</v>
      </c>
      <c r="O77" s="12">
        <f t="shared" si="2"/>
        <v>2462.1573933531481</v>
      </c>
      <c r="P77" s="12">
        <f t="shared" si="3"/>
        <v>-58.936483039282393</v>
      </c>
    </row>
    <row r="78" spans="2:16" x14ac:dyDescent="0.45">
      <c r="B78" s="11">
        <v>2</v>
      </c>
      <c r="C78" s="1">
        <v>6503</v>
      </c>
      <c r="D78" s="1">
        <v>20250227</v>
      </c>
      <c r="E78" s="2">
        <v>45715</v>
      </c>
      <c r="F78" s="1">
        <v>2337.5</v>
      </c>
      <c r="G78" s="1">
        <v>2371</v>
      </c>
      <c r="H78" s="1">
        <v>2320.5</v>
      </c>
      <c r="I78" s="1">
        <v>2371</v>
      </c>
      <c r="J78" s="1">
        <v>5753400</v>
      </c>
      <c r="L78" s="12">
        <f>SUM(I67:I78)/12</f>
        <v>2383.0833333333335</v>
      </c>
      <c r="M78" s="12">
        <f>SUM(I53:I78)/26</f>
        <v>2480.4423076923076</v>
      </c>
      <c r="N78" s="12">
        <f t="shared" si="4"/>
        <v>2398.2638471886557</v>
      </c>
      <c r="O78" s="12">
        <f t="shared" si="2"/>
        <v>2455.4049938455078</v>
      </c>
      <c r="P78" s="12">
        <f t="shared" si="3"/>
        <v>-57.141146656852015</v>
      </c>
    </row>
    <row r="79" spans="2:16" x14ac:dyDescent="0.45">
      <c r="B79" s="11">
        <v>1</v>
      </c>
      <c r="C79" s="1">
        <v>6503</v>
      </c>
      <c r="D79" s="1">
        <v>20250228</v>
      </c>
      <c r="E79" s="2">
        <v>45716</v>
      </c>
      <c r="F79" s="1">
        <v>2345</v>
      </c>
      <c r="G79" s="1">
        <v>2364</v>
      </c>
      <c r="H79" s="1">
        <v>2294</v>
      </c>
      <c r="I79" s="1">
        <v>2307</v>
      </c>
      <c r="J79" s="1">
        <v>8934200</v>
      </c>
      <c r="L79" s="12">
        <f>SUM(I68:I79)/12</f>
        <v>2375.2916666666665</v>
      </c>
      <c r="M79" s="12">
        <f>SUM(I54:I79)/26</f>
        <v>2470.2692307692309</v>
      </c>
      <c r="N79" s="12">
        <f t="shared" si="4"/>
        <v>2384.2232553134777</v>
      </c>
      <c r="O79" s="12">
        <f t="shared" si="2"/>
        <v>2444.4120313384333</v>
      </c>
      <c r="P79" s="12">
        <f t="shared" si="3"/>
        <v>-60.188776024955587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978E-45C2-4ED7-82DC-8AB4C8E25BF4}">
  <dimension ref="B2:D27"/>
  <sheetViews>
    <sheetView tabSelected="1" topLeftCell="A14" zoomScaleNormal="100" workbookViewId="0">
      <selection activeCell="B28" sqref="B28"/>
    </sheetView>
  </sheetViews>
  <sheetFormatPr defaultRowHeight="18" x14ac:dyDescent="0.45"/>
  <cols>
    <col min="1" max="1" width="2.69921875" customWidth="1"/>
  </cols>
  <sheetData>
    <row r="2" spans="2:2" x14ac:dyDescent="0.45">
      <c r="B2" s="14" t="s">
        <v>33</v>
      </c>
    </row>
    <row r="3" spans="2:2" x14ac:dyDescent="0.45">
      <c r="B3" t="s">
        <v>34</v>
      </c>
    </row>
    <row r="15" spans="2:2" x14ac:dyDescent="0.45">
      <c r="B15" t="s">
        <v>35</v>
      </c>
    </row>
    <row r="17" spans="2:4" x14ac:dyDescent="0.45">
      <c r="B17" t="s">
        <v>36</v>
      </c>
      <c r="C17" t="s">
        <v>37</v>
      </c>
      <c r="D17" t="s">
        <v>38</v>
      </c>
    </row>
    <row r="18" spans="2:4" x14ac:dyDescent="0.45">
      <c r="B18">
        <v>10</v>
      </c>
      <c r="C18">
        <v>14</v>
      </c>
      <c r="D18">
        <f>B18-C18</f>
        <v>-4</v>
      </c>
    </row>
    <row r="19" spans="2:4" x14ac:dyDescent="0.45">
      <c r="B19">
        <v>12</v>
      </c>
      <c r="C19">
        <v>15</v>
      </c>
      <c r="D19">
        <f t="shared" ref="D19:D24" si="0">B19-C19</f>
        <v>-3</v>
      </c>
    </row>
    <row r="20" spans="2:4" x14ac:dyDescent="0.45">
      <c r="B20">
        <v>14</v>
      </c>
      <c r="C20">
        <v>16</v>
      </c>
      <c r="D20">
        <f t="shared" si="0"/>
        <v>-2</v>
      </c>
    </row>
    <row r="21" spans="2:4" x14ac:dyDescent="0.45">
      <c r="B21">
        <v>16</v>
      </c>
      <c r="C21">
        <v>17</v>
      </c>
      <c r="D21">
        <f t="shared" si="0"/>
        <v>-1</v>
      </c>
    </row>
    <row r="22" spans="2:4" x14ac:dyDescent="0.45">
      <c r="B22">
        <v>18</v>
      </c>
      <c r="C22">
        <v>18</v>
      </c>
      <c r="D22">
        <f t="shared" si="0"/>
        <v>0</v>
      </c>
    </row>
    <row r="23" spans="2:4" x14ac:dyDescent="0.45">
      <c r="B23">
        <v>20</v>
      </c>
      <c r="C23">
        <v>19</v>
      </c>
      <c r="D23">
        <f t="shared" si="0"/>
        <v>1</v>
      </c>
    </row>
    <row r="24" spans="2:4" x14ac:dyDescent="0.45">
      <c r="B24">
        <v>22</v>
      </c>
      <c r="C24">
        <v>20</v>
      </c>
      <c r="D24">
        <f t="shared" si="0"/>
        <v>2</v>
      </c>
    </row>
    <row r="26" spans="2:4" x14ac:dyDescent="0.45">
      <c r="B26" t="s">
        <v>39</v>
      </c>
    </row>
    <row r="27" spans="2:4" x14ac:dyDescent="0.45">
      <c r="B27" t="s">
        <v>40</v>
      </c>
    </row>
  </sheetData>
  <phoneticPr fontId="2"/>
  <hyperlinks>
    <hyperlink ref="B2" r:id="rId1" location="index_id1" display="https://live-publishing.jp/finance/?p=18462 - index_id1" xr:uid="{910FFEEA-F3F5-4FC5-BB27-192E35E9CEB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58A4-C2A6-49DB-AAB8-86A91D2B00F8}">
  <dimension ref="B1:R27"/>
  <sheetViews>
    <sheetView zoomScale="85" zoomScaleNormal="85" workbookViewId="0">
      <pane ySplit="2" topLeftCell="A3" activePane="bottomLeft" state="frozen"/>
      <selection pane="bottomLeft" activeCell="A3" sqref="A3"/>
    </sheetView>
  </sheetViews>
  <sheetFormatPr defaultRowHeight="18" x14ac:dyDescent="0.45"/>
  <cols>
    <col min="1" max="1" width="2.69921875" customWidth="1"/>
    <col min="2" max="2" width="5.3984375" bestFit="1" customWidth="1"/>
    <col min="3" max="3" width="9.3984375" bestFit="1" customWidth="1"/>
    <col min="4" max="4" width="17" bestFit="1" customWidth="1"/>
    <col min="5" max="8" width="7.3984375" bestFit="1" customWidth="1"/>
    <col min="9" max="9" width="8.3984375" bestFit="1" customWidth="1"/>
  </cols>
  <sheetData>
    <row r="1" spans="2:18" x14ac:dyDescent="0.45">
      <c r="B1" s="3" t="s">
        <v>8</v>
      </c>
      <c r="M1" s="3" t="s">
        <v>1</v>
      </c>
      <c r="N1" s="3"/>
      <c r="P1" s="3" t="s">
        <v>2</v>
      </c>
      <c r="Q1" s="3"/>
    </row>
    <row r="2" spans="2:18" x14ac:dyDescent="0.45">
      <c r="B2" s="3">
        <v>14</v>
      </c>
      <c r="H2" s="3" t="s">
        <v>9</v>
      </c>
      <c r="J2" s="3" t="s">
        <v>0</v>
      </c>
      <c r="K2" s="3" t="s">
        <v>3</v>
      </c>
      <c r="L2" s="3" t="s">
        <v>4</v>
      </c>
      <c r="M2" t="s">
        <v>5</v>
      </c>
      <c r="N2" t="s">
        <v>6</v>
      </c>
      <c r="O2" s="3" t="s">
        <v>7</v>
      </c>
      <c r="P2" t="s">
        <v>5</v>
      </c>
      <c r="Q2" t="s">
        <v>6</v>
      </c>
      <c r="R2" s="3" t="s">
        <v>7</v>
      </c>
    </row>
    <row r="3" spans="2:18" x14ac:dyDescent="0.45">
      <c r="B3" s="1">
        <v>6503</v>
      </c>
      <c r="C3" s="1">
        <v>20241202</v>
      </c>
      <c r="D3" s="2">
        <v>45628</v>
      </c>
      <c r="E3" s="1">
        <v>2548.5</v>
      </c>
      <c r="F3" s="1">
        <v>2577.5</v>
      </c>
      <c r="G3" s="1">
        <v>2540</v>
      </c>
      <c r="H3" s="1">
        <v>2568.5</v>
      </c>
      <c r="I3" s="1">
        <v>3432500</v>
      </c>
    </row>
    <row r="4" spans="2:18" x14ac:dyDescent="0.45">
      <c r="B4" s="1">
        <v>6503</v>
      </c>
      <c r="C4" s="1">
        <v>20241203</v>
      </c>
      <c r="D4" s="2">
        <v>45629</v>
      </c>
      <c r="E4" s="1">
        <v>2610</v>
      </c>
      <c r="F4" s="1">
        <v>2680.5</v>
      </c>
      <c r="G4" s="1">
        <v>2603.5</v>
      </c>
      <c r="H4" s="1">
        <v>2654.5</v>
      </c>
      <c r="I4" s="1">
        <v>5565600</v>
      </c>
      <c r="J4">
        <f t="shared" ref="J4:J22" si="0">H4-H3</f>
        <v>86</v>
      </c>
      <c r="K4">
        <f t="shared" ref="K4:K9" si="1">IF(J4&gt;=0,J4)</f>
        <v>86</v>
      </c>
      <c r="L4" t="b">
        <f t="shared" ref="L4:L9" si="2">IF(J4&lt;0,J4*-1)</f>
        <v>0</v>
      </c>
    </row>
    <row r="5" spans="2:18" x14ac:dyDescent="0.45">
      <c r="B5" s="1">
        <v>6503</v>
      </c>
      <c r="C5" s="1">
        <v>20241204</v>
      </c>
      <c r="D5" s="2">
        <v>45630</v>
      </c>
      <c r="E5" s="1">
        <v>2654.5</v>
      </c>
      <c r="F5" s="1">
        <v>2687.5</v>
      </c>
      <c r="G5" s="1">
        <v>2630.5</v>
      </c>
      <c r="H5" s="1">
        <v>2656</v>
      </c>
      <c r="I5" s="1">
        <v>4913400</v>
      </c>
      <c r="J5">
        <f t="shared" si="0"/>
        <v>1.5</v>
      </c>
      <c r="K5">
        <f t="shared" si="1"/>
        <v>1.5</v>
      </c>
      <c r="L5" t="b">
        <f t="shared" si="2"/>
        <v>0</v>
      </c>
    </row>
    <row r="6" spans="2:18" x14ac:dyDescent="0.45">
      <c r="B6" s="1">
        <v>6503</v>
      </c>
      <c r="C6" s="1">
        <v>20241205</v>
      </c>
      <c r="D6" s="2">
        <v>45631</v>
      </c>
      <c r="E6" s="1">
        <v>2689.5</v>
      </c>
      <c r="F6" s="1">
        <v>2694</v>
      </c>
      <c r="G6" s="1">
        <v>2638</v>
      </c>
      <c r="H6" s="1">
        <v>2651.5</v>
      </c>
      <c r="I6" s="1">
        <v>4912100</v>
      </c>
      <c r="J6">
        <f t="shared" si="0"/>
        <v>-4.5</v>
      </c>
      <c r="K6" t="b">
        <f t="shared" si="1"/>
        <v>0</v>
      </c>
      <c r="L6">
        <f t="shared" si="2"/>
        <v>4.5</v>
      </c>
    </row>
    <row r="7" spans="2:18" x14ac:dyDescent="0.45">
      <c r="B7" s="1">
        <v>6503</v>
      </c>
      <c r="C7" s="1">
        <v>20241206</v>
      </c>
      <c r="D7" s="2">
        <v>45632</v>
      </c>
      <c r="E7" s="1">
        <v>2676.5</v>
      </c>
      <c r="F7" s="1">
        <v>2677</v>
      </c>
      <c r="G7" s="1">
        <v>2616</v>
      </c>
      <c r="H7" s="1">
        <v>2634.5</v>
      </c>
      <c r="I7" s="1">
        <v>2918600</v>
      </c>
      <c r="J7">
        <f t="shared" si="0"/>
        <v>-17</v>
      </c>
      <c r="K7" t="b">
        <f t="shared" si="1"/>
        <v>0</v>
      </c>
      <c r="L7">
        <f t="shared" si="2"/>
        <v>17</v>
      </c>
    </row>
    <row r="8" spans="2:18" x14ac:dyDescent="0.45">
      <c r="B8" s="1">
        <v>6503</v>
      </c>
      <c r="C8" s="1">
        <v>20241209</v>
      </c>
      <c r="D8" s="2">
        <v>45635</v>
      </c>
      <c r="E8" s="1">
        <v>2647</v>
      </c>
      <c r="F8" s="1">
        <v>2660.5</v>
      </c>
      <c r="G8" s="1">
        <v>2581.5</v>
      </c>
      <c r="H8" s="1">
        <v>2591</v>
      </c>
      <c r="I8" s="1">
        <v>4180400</v>
      </c>
      <c r="J8">
        <f t="shared" si="0"/>
        <v>-43.5</v>
      </c>
      <c r="K8" t="b">
        <f t="shared" si="1"/>
        <v>0</v>
      </c>
      <c r="L8">
        <f t="shared" si="2"/>
        <v>43.5</v>
      </c>
    </row>
    <row r="9" spans="2:18" x14ac:dyDescent="0.45">
      <c r="B9" s="1">
        <v>6503</v>
      </c>
      <c r="C9" s="1">
        <v>20241210</v>
      </c>
      <c r="D9" s="2">
        <v>45636</v>
      </c>
      <c r="E9" s="1">
        <v>2655</v>
      </c>
      <c r="F9" s="1">
        <v>2677</v>
      </c>
      <c r="G9" s="1">
        <v>2601.5</v>
      </c>
      <c r="H9" s="1">
        <v>2612</v>
      </c>
      <c r="I9" s="1">
        <v>4163200</v>
      </c>
      <c r="J9">
        <f t="shared" si="0"/>
        <v>21</v>
      </c>
      <c r="K9">
        <f t="shared" si="1"/>
        <v>21</v>
      </c>
      <c r="L9" t="b">
        <f t="shared" si="2"/>
        <v>0</v>
      </c>
    </row>
    <row r="10" spans="2:18" s="6" customFormat="1" x14ac:dyDescent="0.45">
      <c r="B10" s="7">
        <v>6503</v>
      </c>
      <c r="C10" s="7">
        <v>20241211</v>
      </c>
      <c r="D10" s="8">
        <v>45637</v>
      </c>
      <c r="E10" s="7">
        <v>2650</v>
      </c>
      <c r="F10" s="7">
        <v>2654</v>
      </c>
      <c r="G10" s="7">
        <v>2624</v>
      </c>
      <c r="H10" s="7">
        <v>2645.5</v>
      </c>
      <c r="I10" s="7">
        <v>3245400</v>
      </c>
      <c r="J10" s="6">
        <f t="shared" si="0"/>
        <v>33.5</v>
      </c>
      <c r="K10" s="6">
        <f>IF(J10&gt;=0,J10)</f>
        <v>33.5</v>
      </c>
      <c r="L10" s="6" t="b">
        <f>IF(J10&lt;0,J10*-1)</f>
        <v>0</v>
      </c>
    </row>
    <row r="11" spans="2:18" x14ac:dyDescent="0.45">
      <c r="B11" s="1">
        <v>6503</v>
      </c>
      <c r="C11" s="1">
        <v>20241212</v>
      </c>
      <c r="D11" s="2">
        <v>45638</v>
      </c>
      <c r="E11" s="1">
        <v>2691</v>
      </c>
      <c r="F11" s="1">
        <v>2766.5</v>
      </c>
      <c r="G11" s="1">
        <v>2685</v>
      </c>
      <c r="H11" s="1">
        <v>2698.5</v>
      </c>
      <c r="I11" s="1">
        <v>6151300</v>
      </c>
      <c r="J11">
        <f t="shared" si="0"/>
        <v>53</v>
      </c>
      <c r="K11">
        <f t="shared" ref="K11:K22" si="3">IF(J11&gt;=0,J11)</f>
        <v>53</v>
      </c>
      <c r="L11" t="b">
        <f t="shared" ref="L11:L22" si="4">IF(J11&lt;0,J11*-1)</f>
        <v>0</v>
      </c>
    </row>
    <row r="12" spans="2:18" x14ac:dyDescent="0.45">
      <c r="B12" s="1">
        <v>6503</v>
      </c>
      <c r="C12" s="1">
        <v>20241213</v>
      </c>
      <c r="D12" s="2">
        <v>45639</v>
      </c>
      <c r="E12" s="1">
        <v>2648.5</v>
      </c>
      <c r="F12" s="1">
        <v>2667.5</v>
      </c>
      <c r="G12" s="1">
        <v>2625.5</v>
      </c>
      <c r="H12" s="1">
        <v>2634</v>
      </c>
      <c r="I12" s="1">
        <v>5496700</v>
      </c>
      <c r="J12">
        <f t="shared" si="0"/>
        <v>-64.5</v>
      </c>
      <c r="K12" t="b">
        <f t="shared" si="3"/>
        <v>0</v>
      </c>
      <c r="L12">
        <f t="shared" si="4"/>
        <v>64.5</v>
      </c>
    </row>
    <row r="13" spans="2:18" x14ac:dyDescent="0.45">
      <c r="B13" s="1">
        <v>6503</v>
      </c>
      <c r="C13" s="1">
        <v>20241216</v>
      </c>
      <c r="D13" s="2">
        <v>45642</v>
      </c>
      <c r="E13" s="1">
        <v>2635</v>
      </c>
      <c r="F13" s="1">
        <v>2674</v>
      </c>
      <c r="G13" s="1">
        <v>2634.5</v>
      </c>
      <c r="H13" s="1">
        <v>2649</v>
      </c>
      <c r="I13" s="1">
        <v>3338300</v>
      </c>
      <c r="J13">
        <f t="shared" si="0"/>
        <v>15</v>
      </c>
      <c r="K13">
        <f t="shared" si="3"/>
        <v>15</v>
      </c>
      <c r="L13" t="b">
        <f t="shared" si="4"/>
        <v>0</v>
      </c>
    </row>
    <row r="14" spans="2:18" x14ac:dyDescent="0.45">
      <c r="B14" s="1">
        <v>6503</v>
      </c>
      <c r="C14" s="1">
        <v>20241217</v>
      </c>
      <c r="D14" s="2">
        <v>45643</v>
      </c>
      <c r="E14" s="1">
        <v>2640</v>
      </c>
      <c r="F14" s="1">
        <v>2667</v>
      </c>
      <c r="G14" s="1">
        <v>2616.5</v>
      </c>
      <c r="H14" s="1">
        <v>2630.5</v>
      </c>
      <c r="I14" s="1">
        <v>4115500</v>
      </c>
      <c r="J14">
        <f t="shared" si="0"/>
        <v>-18.5</v>
      </c>
      <c r="K14" t="b">
        <f t="shared" si="3"/>
        <v>0</v>
      </c>
      <c r="L14">
        <f t="shared" si="4"/>
        <v>18.5</v>
      </c>
      <c r="O14" s="4"/>
    </row>
    <row r="15" spans="2:18" x14ac:dyDescent="0.45">
      <c r="B15" s="1">
        <v>6503</v>
      </c>
      <c r="C15" s="1">
        <v>20241218</v>
      </c>
      <c r="D15" s="2">
        <v>45644</v>
      </c>
      <c r="E15" s="1">
        <v>2619.5</v>
      </c>
      <c r="F15" s="1">
        <v>2647</v>
      </c>
      <c r="G15" s="1">
        <v>2610</v>
      </c>
      <c r="H15" s="1">
        <v>2639.5</v>
      </c>
      <c r="I15" s="1">
        <v>3183000</v>
      </c>
      <c r="J15">
        <f t="shared" si="0"/>
        <v>9</v>
      </c>
      <c r="K15">
        <f t="shared" si="3"/>
        <v>9</v>
      </c>
      <c r="L15" t="b">
        <f t="shared" si="4"/>
        <v>0</v>
      </c>
      <c r="O15" s="4"/>
    </row>
    <row r="16" spans="2:18" x14ac:dyDescent="0.45">
      <c r="B16" s="1">
        <v>6503</v>
      </c>
      <c r="C16" s="1">
        <v>20241219</v>
      </c>
      <c r="D16" s="2">
        <v>45645</v>
      </c>
      <c r="E16" s="1">
        <v>2539.5</v>
      </c>
      <c r="F16" s="1">
        <v>2626</v>
      </c>
      <c r="G16" s="1">
        <v>2533</v>
      </c>
      <c r="H16" s="1">
        <v>2607</v>
      </c>
      <c r="I16" s="1">
        <v>3572300</v>
      </c>
      <c r="J16">
        <f t="shared" si="0"/>
        <v>-32.5</v>
      </c>
      <c r="K16" t="b">
        <f t="shared" si="3"/>
        <v>0</v>
      </c>
      <c r="L16">
        <f t="shared" si="4"/>
        <v>32.5</v>
      </c>
      <c r="M16" s="5">
        <f ca="1">SUM($K3:OFFSET($K3,$B$2-1,0))/$B$2</f>
        <v>15.642857142857142</v>
      </c>
      <c r="N16" s="5">
        <f ca="1">SUM($L3:OFFSET($L3,$B$2-1,0))/14</f>
        <v>12.892857142857142</v>
      </c>
      <c r="O16" s="4">
        <f ca="1">$M16/($M16+$N16)*100</f>
        <v>54.818523153942436</v>
      </c>
      <c r="P16" s="5">
        <f>SUM($K3:$K16)/$B$2</f>
        <v>15.642857142857142</v>
      </c>
      <c r="Q16" s="5">
        <f>SUM($L3:$L16)/$B$2</f>
        <v>12.892857142857142</v>
      </c>
      <c r="R16" s="4">
        <f>$P16/($P16+$Q16)*100</f>
        <v>54.818523153942436</v>
      </c>
    </row>
    <row r="17" spans="2:18" x14ac:dyDescent="0.45">
      <c r="B17" s="1">
        <v>6503</v>
      </c>
      <c r="C17" s="1">
        <v>20241220</v>
      </c>
      <c r="D17" s="2">
        <v>45646</v>
      </c>
      <c r="E17" s="1">
        <v>2621</v>
      </c>
      <c r="F17" s="1">
        <v>2624.5</v>
      </c>
      <c r="G17" s="1">
        <v>2591.5</v>
      </c>
      <c r="H17" s="1">
        <v>2599</v>
      </c>
      <c r="I17" s="1">
        <v>5298700</v>
      </c>
      <c r="J17">
        <f t="shared" si="0"/>
        <v>-8</v>
      </c>
      <c r="K17" t="b">
        <f t="shared" si="3"/>
        <v>0</v>
      </c>
      <c r="L17">
        <f t="shared" si="4"/>
        <v>8</v>
      </c>
      <c r="M17" s="5">
        <f ca="1">SUM($K4:OFFSET($K4,$B$2-1,0))/$B$2</f>
        <v>15.642857142857142</v>
      </c>
      <c r="N17" s="5">
        <f ca="1">SUM($L4:OFFSET($L4,$B$2-1,0))/14</f>
        <v>13.464285714285714</v>
      </c>
      <c r="O17" s="4">
        <f t="shared" ref="O17:O23" ca="1" si="5">$M17/($M17+$N17)*100</f>
        <v>53.742331288343557</v>
      </c>
      <c r="P17" s="5">
        <f>(($P16*($B$2-1))+$K17)/$B$2</f>
        <v>14.525510204081632</v>
      </c>
      <c r="Q17" s="5">
        <f t="shared" ref="Q17:Q23" si="6">(($Q16*($B$2-1))+$L17)/$B$2</f>
        <v>12.543367346938776</v>
      </c>
      <c r="R17" s="4">
        <f>$P17/($P17+$Q17)*100</f>
        <v>53.661294882668933</v>
      </c>
    </row>
    <row r="18" spans="2:18" x14ac:dyDescent="0.45">
      <c r="B18" s="1">
        <v>6503</v>
      </c>
      <c r="C18" s="1">
        <v>20241223</v>
      </c>
      <c r="D18" s="2">
        <v>45649</v>
      </c>
      <c r="E18" s="1">
        <v>2625.5</v>
      </c>
      <c r="F18" s="1">
        <v>2666</v>
      </c>
      <c r="G18" s="1">
        <v>2614</v>
      </c>
      <c r="H18" s="1">
        <v>2660</v>
      </c>
      <c r="I18" s="1">
        <v>3149700</v>
      </c>
      <c r="J18">
        <f t="shared" si="0"/>
        <v>61</v>
      </c>
      <c r="K18">
        <f t="shared" si="3"/>
        <v>61</v>
      </c>
      <c r="L18" t="b">
        <f t="shared" si="4"/>
        <v>0</v>
      </c>
      <c r="M18" s="5">
        <f ca="1">SUM($K5:OFFSET($K5,$B$2-1,0))/$B$2</f>
        <v>13.857142857142858</v>
      </c>
      <c r="N18" s="5">
        <f ca="1">SUM($L5:OFFSET($L5,$B$2-1,0))/14</f>
        <v>13.464285714285714</v>
      </c>
      <c r="O18" s="4">
        <f t="shared" ca="1" si="5"/>
        <v>50.718954248366025</v>
      </c>
      <c r="P18" s="5">
        <f>(($P17*($B$2-1))+$K18)/$B$2</f>
        <v>17.845116618075799</v>
      </c>
      <c r="Q18" s="5">
        <f t="shared" si="6"/>
        <v>11.64741253644315</v>
      </c>
      <c r="R18" s="4">
        <f t="shared" ref="R18:R22" si="7">$P18/($P18+$Q18)*100</f>
        <v>60.507244138271908</v>
      </c>
    </row>
    <row r="19" spans="2:18" x14ac:dyDescent="0.45">
      <c r="B19" s="1">
        <v>6503</v>
      </c>
      <c r="C19" s="1">
        <v>20241224</v>
      </c>
      <c r="D19" s="2">
        <v>45650</v>
      </c>
      <c r="E19" s="1">
        <v>2648</v>
      </c>
      <c r="F19" s="1">
        <v>2660</v>
      </c>
      <c r="G19" s="1">
        <v>2631</v>
      </c>
      <c r="H19" s="1">
        <v>2652.5</v>
      </c>
      <c r="I19" s="1">
        <v>1871500</v>
      </c>
      <c r="J19">
        <f t="shared" si="0"/>
        <v>-7.5</v>
      </c>
      <c r="K19" t="b">
        <f t="shared" si="3"/>
        <v>0</v>
      </c>
      <c r="L19">
        <f t="shared" si="4"/>
        <v>7.5</v>
      </c>
      <c r="M19" s="5">
        <f ca="1">SUM($K6:OFFSET($K6,$B$2-1,0))/$B$2</f>
        <v>13.75</v>
      </c>
      <c r="N19" s="5">
        <f ca="1">SUM($L6:OFFSET($L6,$B$2-1,0))/14</f>
        <v>14</v>
      </c>
      <c r="O19" s="4">
        <f t="shared" ca="1" si="5"/>
        <v>49.549549549549546</v>
      </c>
      <c r="P19" s="5">
        <f>(($P18*($B$2-1))+$K19)/$B$2</f>
        <v>16.570465431070385</v>
      </c>
      <c r="Q19" s="5">
        <f t="shared" si="6"/>
        <v>11.351168783840068</v>
      </c>
      <c r="R19" s="4">
        <f t="shared" si="7"/>
        <v>59.346330889979129</v>
      </c>
    </row>
    <row r="20" spans="2:18" x14ac:dyDescent="0.45">
      <c r="B20" s="1">
        <v>6503</v>
      </c>
      <c r="C20" s="1">
        <v>20241225</v>
      </c>
      <c r="D20" s="2">
        <v>45651</v>
      </c>
      <c r="E20" s="1">
        <v>2651</v>
      </c>
      <c r="F20" s="1">
        <v>2661.5</v>
      </c>
      <c r="G20" s="1">
        <v>2627</v>
      </c>
      <c r="H20" s="1">
        <v>2661.5</v>
      </c>
      <c r="I20" s="1">
        <v>2514300</v>
      </c>
      <c r="J20">
        <f t="shared" si="0"/>
        <v>9</v>
      </c>
      <c r="K20">
        <f t="shared" si="3"/>
        <v>9</v>
      </c>
      <c r="L20" t="b">
        <f t="shared" si="4"/>
        <v>0</v>
      </c>
      <c r="M20" s="5">
        <f ca="1">SUM($K7:OFFSET($K7,$B$2-1,0))/$B$2</f>
        <v>14.392857142857142</v>
      </c>
      <c r="N20" s="5">
        <f ca="1">SUM($L7:OFFSET($L7,$B$2-1,0))/14</f>
        <v>13.678571428571429</v>
      </c>
      <c r="O20" s="4">
        <f t="shared" ca="1" si="5"/>
        <v>51.272264631043264</v>
      </c>
      <c r="P20" s="5">
        <f t="shared" ref="P20:P23" si="8">(($P19*($B$2-1))+$K20)/$B$2</f>
        <v>16.029717900279643</v>
      </c>
      <c r="Q20" s="5">
        <f t="shared" si="6"/>
        <v>10.540371013565776</v>
      </c>
      <c r="R20" s="4">
        <f t="shared" si="7"/>
        <v>60.32993699139152</v>
      </c>
    </row>
    <row r="21" spans="2:18" x14ac:dyDescent="0.45">
      <c r="B21" s="1">
        <v>6503</v>
      </c>
      <c r="C21" s="1">
        <v>20241226</v>
      </c>
      <c r="D21" s="2">
        <v>45652</v>
      </c>
      <c r="E21" s="1">
        <v>2659</v>
      </c>
      <c r="F21" s="1">
        <v>2680</v>
      </c>
      <c r="G21" s="1">
        <v>2652.5</v>
      </c>
      <c r="H21" s="1">
        <v>2680</v>
      </c>
      <c r="I21" s="1">
        <v>3732400</v>
      </c>
      <c r="J21">
        <f t="shared" si="0"/>
        <v>18.5</v>
      </c>
      <c r="K21">
        <f t="shared" si="3"/>
        <v>18.5</v>
      </c>
      <c r="L21" t="b">
        <f t="shared" si="4"/>
        <v>0</v>
      </c>
      <c r="M21" s="5">
        <f ca="1">SUM($K8:OFFSET($K8,$B$2-1,0))/$B$2</f>
        <v>15.714285714285714</v>
      </c>
      <c r="N21" s="5">
        <f ca="1">SUM($L8:OFFSET($L8,$B$2-1,0))/14</f>
        <v>12.464285714285714</v>
      </c>
      <c r="O21" s="4">
        <f t="shared" ca="1" si="5"/>
        <v>55.766793409378955</v>
      </c>
      <c r="P21" s="5">
        <f t="shared" si="8"/>
        <v>16.20616662168824</v>
      </c>
      <c r="Q21" s="5">
        <f t="shared" si="6"/>
        <v>9.7874873697396492</v>
      </c>
      <c r="R21" s="4">
        <f t="shared" si="7"/>
        <v>62.346627476970575</v>
      </c>
    </row>
    <row r="22" spans="2:18" x14ac:dyDescent="0.45">
      <c r="B22" s="1">
        <v>6503</v>
      </c>
      <c r="C22" s="1">
        <v>20241227</v>
      </c>
      <c r="D22" s="2">
        <v>45653</v>
      </c>
      <c r="E22" s="1">
        <v>2680</v>
      </c>
      <c r="F22" s="1">
        <v>2704.5</v>
      </c>
      <c r="G22" s="1">
        <v>2675</v>
      </c>
      <c r="H22" s="1">
        <v>2702</v>
      </c>
      <c r="I22" s="1">
        <v>4143500</v>
      </c>
      <c r="J22">
        <f t="shared" si="0"/>
        <v>22</v>
      </c>
      <c r="K22">
        <f t="shared" si="3"/>
        <v>22</v>
      </c>
      <c r="L22" t="b">
        <f t="shared" si="4"/>
        <v>0</v>
      </c>
      <c r="M22" s="5">
        <f ca="1">SUM($K9:OFFSET($K9,$B$2-1,0))/$B$2</f>
        <v>17.285714285714285</v>
      </c>
      <c r="N22" s="5">
        <f ca="1">SUM($L9:OFFSET($L9,$B$2-1,0))/14</f>
        <v>9.3571428571428577</v>
      </c>
      <c r="O22" s="4">
        <f t="shared" ca="1" si="5"/>
        <v>64.879356568364614</v>
      </c>
      <c r="P22" s="5">
        <f t="shared" si="8"/>
        <v>16.620011862996222</v>
      </c>
      <c r="Q22" s="5">
        <f t="shared" si="6"/>
        <v>9.0883811290439596</v>
      </c>
      <c r="R22" s="4">
        <f t="shared" si="7"/>
        <v>64.648194339265402</v>
      </c>
    </row>
    <row r="23" spans="2:18" x14ac:dyDescent="0.45">
      <c r="B23" s="1">
        <v>6503</v>
      </c>
      <c r="C23" s="1">
        <v>20241230</v>
      </c>
      <c r="D23" s="2">
        <v>45656</v>
      </c>
      <c r="E23" s="1">
        <v>2714</v>
      </c>
      <c r="F23" s="1">
        <v>2715.5</v>
      </c>
      <c r="G23" s="1">
        <v>2673</v>
      </c>
      <c r="H23" s="1">
        <v>2687</v>
      </c>
      <c r="I23" s="1">
        <v>3326700</v>
      </c>
      <c r="J23">
        <f>H23-H22</f>
        <v>-15</v>
      </c>
      <c r="K23" t="b">
        <f>IF(J23&gt;=0,J23)</f>
        <v>0</v>
      </c>
      <c r="L23">
        <f>IF(J23&lt;0,J23*-1)</f>
        <v>15</v>
      </c>
      <c r="M23" s="5">
        <f ca="1">SUM($K10:OFFSET($K10,$B$2-1,0))/$B$2</f>
        <v>15.785714285714286</v>
      </c>
      <c r="N23" s="5">
        <f ca="1">SUM($L10:OFFSET($L10,$B$2-1,0))/14</f>
        <v>10.428571428571429</v>
      </c>
      <c r="O23" s="4">
        <f t="shared" ca="1" si="5"/>
        <v>60.217983651226156</v>
      </c>
      <c r="P23" s="5">
        <f t="shared" si="8"/>
        <v>15.432868158496492</v>
      </c>
      <c r="Q23" s="5">
        <f t="shared" si="6"/>
        <v>9.5106396198265344</v>
      </c>
      <c r="R23" s="4">
        <f>$P23/($P23+$Q23)*100</f>
        <v>61.871282482202908</v>
      </c>
    </row>
    <row r="24" spans="2:18" x14ac:dyDescent="0.45">
      <c r="M24" s="4"/>
    </row>
    <row r="25" spans="2:18" x14ac:dyDescent="0.45">
      <c r="B25" t="s">
        <v>20</v>
      </c>
    </row>
    <row r="26" spans="2:18" x14ac:dyDescent="0.45">
      <c r="B26" t="s">
        <v>10</v>
      </c>
    </row>
    <row r="27" spans="2:18" x14ac:dyDescent="0.45">
      <c r="B27" t="s">
        <v>11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C24E-319C-4123-8BC2-E941AD5F00AA}">
  <dimension ref="B1:R24"/>
  <sheetViews>
    <sheetView workbookViewId="0">
      <pane ySplit="2" topLeftCell="A5" activePane="bottomLeft" state="frozen"/>
      <selection pane="bottomLeft" activeCell="M23" sqref="M23"/>
    </sheetView>
  </sheetViews>
  <sheetFormatPr defaultRowHeight="18" x14ac:dyDescent="0.45"/>
  <cols>
    <col min="1" max="1" width="2.69921875" customWidth="1"/>
    <col min="2" max="2" width="5.3984375" bestFit="1" customWidth="1"/>
    <col min="3" max="3" width="9.3984375" bestFit="1" customWidth="1"/>
    <col min="4" max="4" width="17" bestFit="1" customWidth="1"/>
    <col min="5" max="8" width="7.3984375" bestFit="1" customWidth="1"/>
    <col min="9" max="9" width="8.3984375" bestFit="1" customWidth="1"/>
  </cols>
  <sheetData>
    <row r="1" spans="2:18" x14ac:dyDescent="0.45">
      <c r="B1" s="3" t="s">
        <v>8</v>
      </c>
      <c r="M1" s="3" t="s">
        <v>1</v>
      </c>
      <c r="N1" s="3"/>
      <c r="P1" s="3" t="s">
        <v>2</v>
      </c>
      <c r="Q1" s="3"/>
    </row>
    <row r="2" spans="2:18" x14ac:dyDescent="0.45">
      <c r="B2" s="3">
        <v>14</v>
      </c>
      <c r="H2" s="3" t="s">
        <v>9</v>
      </c>
      <c r="J2" s="3" t="s">
        <v>0</v>
      </c>
      <c r="K2" s="3" t="s">
        <v>3</v>
      </c>
      <c r="L2" s="3" t="s">
        <v>4</v>
      </c>
      <c r="M2" t="s">
        <v>5</v>
      </c>
      <c r="N2" t="s">
        <v>6</v>
      </c>
      <c r="O2" s="3" t="s">
        <v>7</v>
      </c>
      <c r="P2" t="s">
        <v>5</v>
      </c>
      <c r="Q2" t="s">
        <v>6</v>
      </c>
      <c r="R2" s="3" t="s">
        <v>7</v>
      </c>
    </row>
    <row r="3" spans="2:18" x14ac:dyDescent="0.45">
      <c r="B3" s="1">
        <v>6503</v>
      </c>
      <c r="C3" s="1">
        <v>20241202</v>
      </c>
      <c r="D3" s="2">
        <v>45628</v>
      </c>
      <c r="E3" s="1">
        <v>2548.5</v>
      </c>
      <c r="F3" s="1">
        <v>2577.5</v>
      </c>
      <c r="G3" s="1">
        <v>2540</v>
      </c>
      <c r="H3" s="1">
        <v>2568.5</v>
      </c>
      <c r="I3" s="1">
        <v>3432500</v>
      </c>
    </row>
    <row r="4" spans="2:18" x14ac:dyDescent="0.45">
      <c r="B4" s="1">
        <v>6503</v>
      </c>
      <c r="C4" s="1">
        <v>20241203</v>
      </c>
      <c r="D4" s="2">
        <v>45629</v>
      </c>
      <c r="E4" s="1">
        <v>2610</v>
      </c>
      <c r="F4" s="1">
        <v>2680.5</v>
      </c>
      <c r="G4" s="1">
        <v>2603.5</v>
      </c>
      <c r="H4" s="1">
        <v>2654.5</v>
      </c>
      <c r="I4" s="1">
        <v>5565600</v>
      </c>
      <c r="J4">
        <f t="shared" ref="J4:J22" si="0">H4-H3</f>
        <v>86</v>
      </c>
      <c r="K4">
        <f t="shared" ref="K4:K9" si="1">IF(J4&gt;=0,J4)</f>
        <v>86</v>
      </c>
      <c r="L4" t="b">
        <f t="shared" ref="L4:L9" si="2">IF(J4&lt;0,J4*-1)</f>
        <v>0</v>
      </c>
    </row>
    <row r="5" spans="2:18" x14ac:dyDescent="0.45">
      <c r="B5" s="1">
        <v>6503</v>
      </c>
      <c r="C5" s="1">
        <v>20241204</v>
      </c>
      <c r="D5" s="2">
        <v>45630</v>
      </c>
      <c r="E5" s="1">
        <v>2654.5</v>
      </c>
      <c r="F5" s="1">
        <v>2687.5</v>
      </c>
      <c r="G5" s="1">
        <v>2630.5</v>
      </c>
      <c r="H5" s="1">
        <v>2656</v>
      </c>
      <c r="I5" s="1">
        <v>4913400</v>
      </c>
      <c r="J5">
        <f t="shared" si="0"/>
        <v>1.5</v>
      </c>
      <c r="K5">
        <f t="shared" si="1"/>
        <v>1.5</v>
      </c>
      <c r="L5" t="b">
        <f t="shared" si="2"/>
        <v>0</v>
      </c>
    </row>
    <row r="6" spans="2:18" x14ac:dyDescent="0.45">
      <c r="B6" s="1">
        <v>6503</v>
      </c>
      <c r="C6" s="1">
        <v>20241205</v>
      </c>
      <c r="D6" s="2">
        <v>45631</v>
      </c>
      <c r="E6" s="1">
        <v>2689.5</v>
      </c>
      <c r="F6" s="1">
        <v>2694</v>
      </c>
      <c r="G6" s="1">
        <v>2638</v>
      </c>
      <c r="H6" s="1">
        <v>2651.5</v>
      </c>
      <c r="I6" s="1">
        <v>4912100</v>
      </c>
      <c r="J6">
        <f t="shared" si="0"/>
        <v>-4.5</v>
      </c>
      <c r="K6" t="b">
        <f t="shared" si="1"/>
        <v>0</v>
      </c>
      <c r="L6">
        <f t="shared" si="2"/>
        <v>4.5</v>
      </c>
    </row>
    <row r="7" spans="2:18" x14ac:dyDescent="0.45">
      <c r="B7" s="1">
        <v>6503</v>
      </c>
      <c r="C7" s="1">
        <v>20241206</v>
      </c>
      <c r="D7" s="2">
        <v>45632</v>
      </c>
      <c r="E7" s="1">
        <v>2676.5</v>
      </c>
      <c r="F7" s="1">
        <v>2677</v>
      </c>
      <c r="G7" s="1">
        <v>2616</v>
      </c>
      <c r="H7" s="1">
        <v>2634.5</v>
      </c>
      <c r="I7" s="1">
        <v>2918600</v>
      </c>
      <c r="J7">
        <f t="shared" si="0"/>
        <v>-17</v>
      </c>
      <c r="K7" t="b">
        <f t="shared" si="1"/>
        <v>0</v>
      </c>
      <c r="L7">
        <f t="shared" si="2"/>
        <v>17</v>
      </c>
    </row>
    <row r="8" spans="2:18" x14ac:dyDescent="0.45">
      <c r="B8" s="1">
        <v>6503</v>
      </c>
      <c r="C8" s="1">
        <v>20241209</v>
      </c>
      <c r="D8" s="2">
        <v>45635</v>
      </c>
      <c r="E8" s="1">
        <v>2647</v>
      </c>
      <c r="F8" s="1">
        <v>2660.5</v>
      </c>
      <c r="G8" s="1">
        <v>2581.5</v>
      </c>
      <c r="H8" s="1">
        <v>2591</v>
      </c>
      <c r="I8" s="1">
        <v>4180400</v>
      </c>
      <c r="J8">
        <f t="shared" si="0"/>
        <v>-43.5</v>
      </c>
      <c r="K8" t="b">
        <f t="shared" si="1"/>
        <v>0</v>
      </c>
      <c r="L8">
        <f t="shared" si="2"/>
        <v>43.5</v>
      </c>
    </row>
    <row r="9" spans="2:18" x14ac:dyDescent="0.45">
      <c r="B9" s="1">
        <v>6503</v>
      </c>
      <c r="C9" s="1">
        <v>20241210</v>
      </c>
      <c r="D9" s="2">
        <v>45636</v>
      </c>
      <c r="E9" s="1">
        <v>2655</v>
      </c>
      <c r="F9" s="1">
        <v>2677</v>
      </c>
      <c r="G9" s="1">
        <v>2601.5</v>
      </c>
      <c r="H9" s="1">
        <v>2612</v>
      </c>
      <c r="I9" s="1">
        <v>4163200</v>
      </c>
      <c r="J9">
        <f t="shared" si="0"/>
        <v>21</v>
      </c>
      <c r="K9">
        <f t="shared" si="1"/>
        <v>21</v>
      </c>
      <c r="L9" t="b">
        <f t="shared" si="2"/>
        <v>0</v>
      </c>
    </row>
    <row r="10" spans="2:18" s="6" customFormat="1" x14ac:dyDescent="0.45">
      <c r="B10" s="7">
        <v>6503</v>
      </c>
      <c r="C10" s="7">
        <v>20241211</v>
      </c>
      <c r="D10" s="8">
        <v>45637</v>
      </c>
      <c r="E10" s="7">
        <v>2650</v>
      </c>
      <c r="F10" s="7">
        <v>2654</v>
      </c>
      <c r="G10" s="7">
        <v>2624</v>
      </c>
      <c r="H10" s="7">
        <v>2645.5</v>
      </c>
      <c r="I10" s="7">
        <v>3245400</v>
      </c>
      <c r="J10" s="6">
        <f t="shared" si="0"/>
        <v>33.5</v>
      </c>
      <c r="K10" s="6">
        <f>IF(J10&gt;=0,J10)</f>
        <v>33.5</v>
      </c>
      <c r="L10" s="6" t="b">
        <f>IF(J10&lt;0,J10*-1)</f>
        <v>0</v>
      </c>
    </row>
    <row r="11" spans="2:18" x14ac:dyDescent="0.45">
      <c r="B11" s="1">
        <v>6503</v>
      </c>
      <c r="C11" s="1">
        <v>20241212</v>
      </c>
      <c r="D11" s="2">
        <v>45638</v>
      </c>
      <c r="E11" s="1">
        <v>2691</v>
      </c>
      <c r="F11" s="1">
        <v>2766.5</v>
      </c>
      <c r="G11" s="1">
        <v>2685</v>
      </c>
      <c r="H11" s="1">
        <v>2698.5</v>
      </c>
      <c r="I11" s="1">
        <v>6151300</v>
      </c>
      <c r="J11">
        <f t="shared" si="0"/>
        <v>53</v>
      </c>
      <c r="K11">
        <f t="shared" ref="K11:K22" si="3">IF(J11&gt;=0,J11)</f>
        <v>53</v>
      </c>
      <c r="L11" t="b">
        <f t="shared" ref="L11:L22" si="4">IF(J11&lt;0,J11*-1)</f>
        <v>0</v>
      </c>
    </row>
    <row r="12" spans="2:18" x14ac:dyDescent="0.45">
      <c r="B12" s="1">
        <v>6503</v>
      </c>
      <c r="C12" s="1">
        <v>20241213</v>
      </c>
      <c r="D12" s="2">
        <v>45639</v>
      </c>
      <c r="E12" s="1">
        <v>2648.5</v>
      </c>
      <c r="F12" s="1">
        <v>2667.5</v>
      </c>
      <c r="G12" s="1">
        <v>2625.5</v>
      </c>
      <c r="H12" s="1">
        <v>2634</v>
      </c>
      <c r="I12" s="1">
        <v>5496700</v>
      </c>
      <c r="J12">
        <f t="shared" si="0"/>
        <v>-64.5</v>
      </c>
      <c r="K12" t="b">
        <f t="shared" si="3"/>
        <v>0</v>
      </c>
      <c r="L12">
        <f t="shared" si="4"/>
        <v>64.5</v>
      </c>
    </row>
    <row r="13" spans="2:18" x14ac:dyDescent="0.45">
      <c r="B13" s="1">
        <v>6503</v>
      </c>
      <c r="C13" s="1">
        <v>20241216</v>
      </c>
      <c r="D13" s="2">
        <v>45642</v>
      </c>
      <c r="E13" s="1">
        <v>2635</v>
      </c>
      <c r="F13" s="1">
        <v>2674</v>
      </c>
      <c r="G13" s="1">
        <v>2634.5</v>
      </c>
      <c r="H13" s="1">
        <v>2649</v>
      </c>
      <c r="I13" s="1">
        <v>3338300</v>
      </c>
      <c r="J13">
        <f t="shared" si="0"/>
        <v>15</v>
      </c>
      <c r="K13">
        <f t="shared" si="3"/>
        <v>15</v>
      </c>
      <c r="L13" t="b">
        <f t="shared" si="4"/>
        <v>0</v>
      </c>
    </row>
    <row r="14" spans="2:18" x14ac:dyDescent="0.45">
      <c r="B14" s="1">
        <v>6503</v>
      </c>
      <c r="C14" s="1">
        <v>20241217</v>
      </c>
      <c r="D14" s="2">
        <v>45643</v>
      </c>
      <c r="E14" s="1">
        <v>2640</v>
      </c>
      <c r="F14" s="1">
        <v>2667</v>
      </c>
      <c r="G14" s="1">
        <v>2616.5</v>
      </c>
      <c r="H14" s="1">
        <v>2630.5</v>
      </c>
      <c r="I14" s="1">
        <v>4115500</v>
      </c>
      <c r="J14">
        <f t="shared" si="0"/>
        <v>-18.5</v>
      </c>
      <c r="K14" t="b">
        <f t="shared" si="3"/>
        <v>0</v>
      </c>
      <c r="L14">
        <f t="shared" si="4"/>
        <v>18.5</v>
      </c>
      <c r="O14" s="4"/>
    </row>
    <row r="15" spans="2:18" x14ac:dyDescent="0.45">
      <c r="B15" s="1">
        <v>6503</v>
      </c>
      <c r="C15" s="1">
        <v>20241218</v>
      </c>
      <c r="D15" s="2">
        <v>45644</v>
      </c>
      <c r="E15" s="1">
        <v>2619.5</v>
      </c>
      <c r="F15" s="1">
        <v>2647</v>
      </c>
      <c r="G15" s="1">
        <v>2610</v>
      </c>
      <c r="H15" s="1">
        <v>2639.5</v>
      </c>
      <c r="I15" s="1">
        <v>3183000</v>
      </c>
      <c r="J15">
        <f t="shared" si="0"/>
        <v>9</v>
      </c>
      <c r="K15">
        <f t="shared" si="3"/>
        <v>9</v>
      </c>
      <c r="L15" t="b">
        <f t="shared" si="4"/>
        <v>0</v>
      </c>
      <c r="O15" s="4"/>
    </row>
    <row r="16" spans="2:18" x14ac:dyDescent="0.45">
      <c r="B16" s="1">
        <v>6503</v>
      </c>
      <c r="C16" s="1">
        <v>20241219</v>
      </c>
      <c r="D16" s="2">
        <v>45645</v>
      </c>
      <c r="E16" s="1">
        <v>2539.5</v>
      </c>
      <c r="F16" s="1">
        <v>2626</v>
      </c>
      <c r="G16" s="1">
        <v>2533</v>
      </c>
      <c r="H16" s="1">
        <v>2607</v>
      </c>
      <c r="I16" s="1">
        <v>3572300</v>
      </c>
      <c r="J16">
        <f t="shared" si="0"/>
        <v>-32.5</v>
      </c>
      <c r="K16" t="b">
        <f t="shared" si="3"/>
        <v>0</v>
      </c>
      <c r="L16">
        <f t="shared" si="4"/>
        <v>32.5</v>
      </c>
      <c r="M16" s="5">
        <f>SUM($K3:$K16)/14</f>
        <v>15.642857142857142</v>
      </c>
      <c r="N16" s="5">
        <f t="shared" ref="N16" si="5">SUM(L3:L16)/14</f>
        <v>12.892857142857142</v>
      </c>
      <c r="O16" s="4">
        <f>$M16/($M16+$N16)*100</f>
        <v>54.818523153942436</v>
      </c>
      <c r="P16" s="5">
        <f>SUM($K3:$K16)/14</f>
        <v>15.642857142857142</v>
      </c>
      <c r="Q16" s="5">
        <f>SUM($L3:$L16)/14</f>
        <v>12.892857142857142</v>
      </c>
      <c r="R16" s="4">
        <f>$P16/($P16+$Q16)*100</f>
        <v>54.818523153942436</v>
      </c>
    </row>
    <row r="17" spans="2:18" x14ac:dyDescent="0.45">
      <c r="B17" s="1">
        <v>6503</v>
      </c>
      <c r="C17" s="1">
        <v>20241220</v>
      </c>
      <c r="D17" s="2">
        <v>45646</v>
      </c>
      <c r="E17" s="1">
        <v>2621</v>
      </c>
      <c r="F17" s="1">
        <v>2624.5</v>
      </c>
      <c r="G17" s="1">
        <v>2591.5</v>
      </c>
      <c r="H17" s="1">
        <v>2599</v>
      </c>
      <c r="I17" s="1">
        <v>5298700</v>
      </c>
      <c r="J17">
        <f t="shared" si="0"/>
        <v>-8</v>
      </c>
      <c r="K17" t="b">
        <f t="shared" si="3"/>
        <v>0</v>
      </c>
      <c r="L17">
        <f t="shared" si="4"/>
        <v>8</v>
      </c>
      <c r="M17" s="5">
        <f>SUM(K4:K17)/14</f>
        <v>15.642857142857142</v>
      </c>
      <c r="N17" s="5">
        <f>SUM(L4:L17)/14</f>
        <v>13.464285714285714</v>
      </c>
      <c r="O17" s="4">
        <f t="shared" ref="O17:O23" si="6">$M17/($M17+$N17)*100</f>
        <v>53.742331288343557</v>
      </c>
      <c r="P17" s="5">
        <f>(($P16*13)+$K17)/14</f>
        <v>14.525510204081632</v>
      </c>
      <c r="Q17" s="5">
        <f>(($Q16*13)+$L17)/14</f>
        <v>12.543367346938776</v>
      </c>
      <c r="R17" s="4">
        <f>$P17/($P17+$Q17)*100</f>
        <v>53.661294882668933</v>
      </c>
    </row>
    <row r="18" spans="2:18" x14ac:dyDescent="0.45">
      <c r="B18" s="1">
        <v>6503</v>
      </c>
      <c r="C18" s="1">
        <v>20241223</v>
      </c>
      <c r="D18" s="2">
        <v>45649</v>
      </c>
      <c r="E18" s="1">
        <v>2625.5</v>
      </c>
      <c r="F18" s="1">
        <v>2666</v>
      </c>
      <c r="G18" s="1">
        <v>2614</v>
      </c>
      <c r="H18" s="1">
        <v>2660</v>
      </c>
      <c r="I18" s="1">
        <v>3149700</v>
      </c>
      <c r="J18">
        <f t="shared" si="0"/>
        <v>61</v>
      </c>
      <c r="K18">
        <f t="shared" si="3"/>
        <v>61</v>
      </c>
      <c r="L18" t="b">
        <f t="shared" si="4"/>
        <v>0</v>
      </c>
      <c r="M18" s="5">
        <f t="shared" ref="M18:N22" si="7">SUM(K5:K18)/14</f>
        <v>13.857142857142858</v>
      </c>
      <c r="N18" s="5">
        <f t="shared" si="7"/>
        <v>13.464285714285714</v>
      </c>
      <c r="O18" s="4">
        <f t="shared" si="6"/>
        <v>50.718954248366025</v>
      </c>
      <c r="P18" s="5">
        <f t="shared" ref="P18:P22" si="8">(($P17*13)+$K18)/14</f>
        <v>17.845116618075799</v>
      </c>
      <c r="Q18" s="5">
        <f t="shared" ref="Q18:Q23" si="9">(($Q17*13)+$L18)/14</f>
        <v>11.64741253644315</v>
      </c>
      <c r="R18" s="4">
        <f t="shared" ref="R18:R22" si="10">$P18/($P18+$Q18)*100</f>
        <v>60.507244138271908</v>
      </c>
    </row>
    <row r="19" spans="2:18" x14ac:dyDescent="0.45">
      <c r="B19" s="1">
        <v>6503</v>
      </c>
      <c r="C19" s="1">
        <v>20241224</v>
      </c>
      <c r="D19" s="2">
        <v>45650</v>
      </c>
      <c r="E19" s="1">
        <v>2648</v>
      </c>
      <c r="F19" s="1">
        <v>2660</v>
      </c>
      <c r="G19" s="1">
        <v>2631</v>
      </c>
      <c r="H19" s="1">
        <v>2652.5</v>
      </c>
      <c r="I19" s="1">
        <v>1871500</v>
      </c>
      <c r="J19">
        <f t="shared" si="0"/>
        <v>-7.5</v>
      </c>
      <c r="K19" t="b">
        <f t="shared" si="3"/>
        <v>0</v>
      </c>
      <c r="L19">
        <f t="shared" si="4"/>
        <v>7.5</v>
      </c>
      <c r="M19" s="5">
        <f t="shared" si="7"/>
        <v>13.75</v>
      </c>
      <c r="N19" s="5">
        <f t="shared" si="7"/>
        <v>14</v>
      </c>
      <c r="O19" s="4">
        <f t="shared" si="6"/>
        <v>49.549549549549546</v>
      </c>
      <c r="P19" s="5">
        <f t="shared" si="8"/>
        <v>16.570465431070385</v>
      </c>
      <c r="Q19" s="5">
        <f t="shared" si="9"/>
        <v>11.351168783840068</v>
      </c>
      <c r="R19" s="4">
        <f t="shared" si="10"/>
        <v>59.346330889979129</v>
      </c>
    </row>
    <row r="20" spans="2:18" x14ac:dyDescent="0.45">
      <c r="B20" s="1">
        <v>6503</v>
      </c>
      <c r="C20" s="1">
        <v>20241225</v>
      </c>
      <c r="D20" s="2">
        <v>45651</v>
      </c>
      <c r="E20" s="1">
        <v>2651</v>
      </c>
      <c r="F20" s="1">
        <v>2661.5</v>
      </c>
      <c r="G20" s="1">
        <v>2627</v>
      </c>
      <c r="H20" s="1">
        <v>2661.5</v>
      </c>
      <c r="I20" s="1">
        <v>2514300</v>
      </c>
      <c r="J20">
        <f t="shared" si="0"/>
        <v>9</v>
      </c>
      <c r="K20">
        <f t="shared" si="3"/>
        <v>9</v>
      </c>
      <c r="L20" t="b">
        <f t="shared" si="4"/>
        <v>0</v>
      </c>
      <c r="M20" s="5">
        <f t="shared" si="7"/>
        <v>14.392857142857142</v>
      </c>
      <c r="N20" s="5">
        <f t="shared" si="7"/>
        <v>13.678571428571429</v>
      </c>
      <c r="O20" s="4">
        <f t="shared" si="6"/>
        <v>51.272264631043264</v>
      </c>
      <c r="P20" s="5">
        <f t="shared" si="8"/>
        <v>16.029717900279643</v>
      </c>
      <c r="Q20" s="5">
        <f t="shared" si="9"/>
        <v>10.540371013565776</v>
      </c>
      <c r="R20" s="4">
        <f t="shared" si="10"/>
        <v>60.32993699139152</v>
      </c>
    </row>
    <row r="21" spans="2:18" x14ac:dyDescent="0.45">
      <c r="B21" s="1">
        <v>6503</v>
      </c>
      <c r="C21" s="1">
        <v>20241226</v>
      </c>
      <c r="D21" s="2">
        <v>45652</v>
      </c>
      <c r="E21" s="1">
        <v>2659</v>
      </c>
      <c r="F21" s="1">
        <v>2680</v>
      </c>
      <c r="G21" s="1">
        <v>2652.5</v>
      </c>
      <c r="H21" s="1">
        <v>2680</v>
      </c>
      <c r="I21" s="1">
        <v>3732400</v>
      </c>
      <c r="J21">
        <f t="shared" si="0"/>
        <v>18.5</v>
      </c>
      <c r="K21">
        <f t="shared" si="3"/>
        <v>18.5</v>
      </c>
      <c r="L21" t="b">
        <f t="shared" si="4"/>
        <v>0</v>
      </c>
      <c r="M21" s="5">
        <f t="shared" si="7"/>
        <v>15.714285714285714</v>
      </c>
      <c r="N21" s="5">
        <f t="shared" si="7"/>
        <v>12.464285714285714</v>
      </c>
      <c r="O21" s="4">
        <f t="shared" si="6"/>
        <v>55.766793409378955</v>
      </c>
      <c r="P21" s="5">
        <f t="shared" si="8"/>
        <v>16.20616662168824</v>
      </c>
      <c r="Q21" s="5">
        <f t="shared" si="9"/>
        <v>9.7874873697396492</v>
      </c>
      <c r="R21" s="4">
        <f t="shared" si="10"/>
        <v>62.346627476970575</v>
      </c>
    </row>
    <row r="22" spans="2:18" x14ac:dyDescent="0.45">
      <c r="B22" s="1">
        <v>6503</v>
      </c>
      <c r="C22" s="1">
        <v>20241227</v>
      </c>
      <c r="D22" s="2">
        <v>45653</v>
      </c>
      <c r="E22" s="1">
        <v>2680</v>
      </c>
      <c r="F22" s="1">
        <v>2704.5</v>
      </c>
      <c r="G22" s="1">
        <v>2675</v>
      </c>
      <c r="H22" s="1">
        <v>2702</v>
      </c>
      <c r="I22" s="1">
        <v>4143500</v>
      </c>
      <c r="J22">
        <f t="shared" si="0"/>
        <v>22</v>
      </c>
      <c r="K22">
        <f t="shared" si="3"/>
        <v>22</v>
      </c>
      <c r="L22" t="b">
        <f t="shared" si="4"/>
        <v>0</v>
      </c>
      <c r="M22" s="5">
        <f t="shared" si="7"/>
        <v>17.285714285714285</v>
      </c>
      <c r="N22" s="5">
        <f t="shared" si="7"/>
        <v>9.3571428571428577</v>
      </c>
      <c r="O22" s="4">
        <f t="shared" si="6"/>
        <v>64.879356568364614</v>
      </c>
      <c r="P22" s="5">
        <f t="shared" si="8"/>
        <v>16.620011862996222</v>
      </c>
      <c r="Q22" s="5">
        <f t="shared" si="9"/>
        <v>9.0883811290439596</v>
      </c>
      <c r="R22" s="4">
        <f t="shared" si="10"/>
        <v>64.648194339265402</v>
      </c>
    </row>
    <row r="23" spans="2:18" x14ac:dyDescent="0.45">
      <c r="B23" s="1">
        <v>6503</v>
      </c>
      <c r="C23" s="1">
        <v>20241230</v>
      </c>
      <c r="D23" s="2">
        <v>45656</v>
      </c>
      <c r="E23" s="1">
        <v>2714</v>
      </c>
      <c r="F23" s="1">
        <v>2715.5</v>
      </c>
      <c r="G23" s="1">
        <v>2673</v>
      </c>
      <c r="H23" s="1">
        <v>2687</v>
      </c>
      <c r="I23" s="1">
        <v>3326700</v>
      </c>
      <c r="J23">
        <f>H23-H22</f>
        <v>-15</v>
      </c>
      <c r="K23" t="b">
        <f>IF(J23&gt;=0,J23)</f>
        <v>0</v>
      </c>
      <c r="L23">
        <f>IF(J23&lt;0,J23*-1)</f>
        <v>15</v>
      </c>
      <c r="M23" s="5">
        <f>SUM(K10:K23)/14</f>
        <v>15.785714285714286</v>
      </c>
      <c r="N23" s="5">
        <f>SUM(L10:L23)/14</f>
        <v>10.428571428571429</v>
      </c>
      <c r="O23" s="4">
        <f t="shared" si="6"/>
        <v>60.217983651226156</v>
      </c>
      <c r="P23" s="5">
        <f>(($P22*13)+$K23)/14</f>
        <v>15.432868158496492</v>
      </c>
      <c r="Q23" s="5">
        <f t="shared" si="9"/>
        <v>9.5106396198265344</v>
      </c>
      <c r="R23" s="4">
        <f>$P23/($P23+$Q23)*100</f>
        <v>61.871282482202908</v>
      </c>
    </row>
    <row r="24" spans="2:18" x14ac:dyDescent="0.45">
      <c r="M24" s="4"/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前期比率</vt:lpstr>
      <vt:lpstr>MACD概要</vt:lpstr>
      <vt:lpstr>MACD算出</vt:lpstr>
      <vt:lpstr>グランビルの法則</vt:lpstr>
      <vt:lpstr>RSI算出</vt:lpstr>
      <vt:lpstr>RSI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 Satoru/足立 理(MELCO/ＦＡ本 ＦＡＤＳ推・ＤＥＶ２)</dc:creator>
  <cp:lastModifiedBy>Adachi Satoru/足立 理(MELCO/ＦＡ本 ＦＡＤＳ推・ＤＥＶ２)</cp:lastModifiedBy>
  <dcterms:created xsi:type="dcterms:W3CDTF">2025-01-06T05:30:47Z</dcterms:created>
  <dcterms:modified xsi:type="dcterms:W3CDTF">2025-05-07T04:54:15Z</dcterms:modified>
</cp:coreProperties>
</file>