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atch-25\7 to 9\Excel\"/>
    </mc:Choice>
  </mc:AlternateContent>
  <bookViews>
    <workbookView xWindow="0" yWindow="0" windowWidth="11685" windowHeight="7755" activeTab="3"/>
  </bookViews>
  <sheets>
    <sheet name="Sheet1" sheetId="1" r:id="rId1"/>
    <sheet name="MarksSheet" sheetId="2" r:id="rId2"/>
    <sheet name="Sheet2" sheetId="3" r:id="rId3"/>
    <sheet name="Sheet3" sheetId="4" r:id="rId4"/>
  </sheets>
  <definedNames>
    <definedName name="NativeTimeline_OrderDate">#N/A</definedName>
  </definedNames>
  <calcPr calcId="152511"/>
  <pivotCaches>
    <pivotCache cacheId="6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7" i="3"/>
  <c r="J6" i="3"/>
  <c r="M5" i="3"/>
  <c r="O5" i="3"/>
  <c r="N5" i="3"/>
  <c r="L5" i="3"/>
  <c r="J19" i="3"/>
  <c r="J18" i="3"/>
  <c r="K5" i="3"/>
  <c r="J5" i="3"/>
  <c r="M6" i="2" l="1"/>
  <c r="M11" i="2"/>
  <c r="M12" i="2"/>
  <c r="L6" i="2"/>
  <c r="L11" i="2"/>
  <c r="L12" i="2"/>
  <c r="K6" i="2"/>
  <c r="K11" i="2"/>
  <c r="K12" i="2"/>
  <c r="A13" i="2" l="1"/>
  <c r="H13" i="2"/>
  <c r="I13" i="2" s="1"/>
  <c r="H4" i="2"/>
  <c r="I4" i="2" s="1"/>
  <c r="L4" i="2" s="1"/>
  <c r="H5" i="2"/>
  <c r="I5" i="2" s="1"/>
  <c r="H6" i="2"/>
  <c r="I6" i="2" s="1"/>
  <c r="J6" i="2" s="1"/>
  <c r="H7" i="2"/>
  <c r="I7" i="2" s="1"/>
  <c r="H8" i="2"/>
  <c r="I8" i="2" s="1"/>
  <c r="H9" i="2"/>
  <c r="I9" i="2" s="1"/>
  <c r="H10" i="2"/>
  <c r="I10" i="2" s="1"/>
  <c r="H11" i="2"/>
  <c r="I11" i="2" s="1"/>
  <c r="J11" i="2" s="1"/>
  <c r="H12" i="2"/>
  <c r="I12" i="2" s="1"/>
  <c r="J12" i="2" s="1"/>
  <c r="A5" i="2"/>
  <c r="A6" i="2"/>
  <c r="A7" i="2"/>
  <c r="A8" i="2"/>
  <c r="A9" i="2"/>
  <c r="A10" i="2"/>
  <c r="A11" i="2"/>
  <c r="A12" i="2"/>
  <c r="A4" i="2"/>
  <c r="H29" i="1"/>
  <c r="G29" i="1"/>
  <c r="H27" i="1"/>
  <c r="H28" i="1"/>
  <c r="H26" i="1"/>
  <c r="G27" i="1"/>
  <c r="G28" i="1"/>
  <c r="G26" i="1"/>
  <c r="G18" i="1"/>
  <c r="G17" i="1"/>
  <c r="G16" i="1"/>
  <c r="G15" i="1"/>
  <c r="G14" i="1"/>
  <c r="G13" i="1"/>
  <c r="F12" i="1"/>
  <c r="F11" i="1"/>
  <c r="L9" i="2" l="1"/>
  <c r="M9" i="2"/>
  <c r="L7" i="2"/>
  <c r="M7" i="2"/>
  <c r="L5" i="2"/>
  <c r="M5" i="2"/>
  <c r="L13" i="2"/>
  <c r="M13" i="2"/>
  <c r="L10" i="2"/>
  <c r="M10" i="2"/>
  <c r="L8" i="2"/>
  <c r="M8" i="2"/>
  <c r="M4" i="2"/>
  <c r="J9" i="2"/>
  <c r="K9" i="2"/>
  <c r="J7" i="2"/>
  <c r="K7" i="2"/>
  <c r="J5" i="2"/>
  <c r="K5" i="2"/>
  <c r="J13" i="2"/>
  <c r="K13" i="2"/>
  <c r="J10" i="2"/>
  <c r="K10" i="2"/>
  <c r="J8" i="2"/>
  <c r="K8" i="2"/>
  <c r="J4" i="2"/>
  <c r="K4" i="2"/>
  <c r="J10" i="1"/>
  <c r="J9" i="1"/>
  <c r="J8" i="1"/>
  <c r="J7" i="1"/>
</calcChain>
</file>

<file path=xl/sharedStrings.xml><?xml version="1.0" encoding="utf-8"?>
<sst xmlns="http://schemas.openxmlformats.org/spreadsheetml/2006/main" count="226" uniqueCount="93">
  <si>
    <t>&amp;</t>
  </si>
  <si>
    <t>^</t>
  </si>
  <si>
    <t>&gt;</t>
  </si>
  <si>
    <t>&lt;</t>
  </si>
  <si>
    <t>&gt;=</t>
  </si>
  <si>
    <t>&lt;=</t>
  </si>
  <si>
    <t>=</t>
  </si>
  <si>
    <t>5&gt;3</t>
  </si>
  <si>
    <t>5&lt;3</t>
  </si>
  <si>
    <t>5&gt;5</t>
  </si>
  <si>
    <t>5&gt;=5</t>
  </si>
  <si>
    <t>&lt;&gt;</t>
  </si>
  <si>
    <t>5&lt;&gt;5</t>
  </si>
  <si>
    <t>6&lt;&gt;5</t>
  </si>
  <si>
    <t>Qasim</t>
  </si>
  <si>
    <t>Muhammad Qasim</t>
  </si>
  <si>
    <t>Qasim Ali</t>
  </si>
  <si>
    <t>User</t>
  </si>
  <si>
    <t>pass</t>
  </si>
  <si>
    <t>type</t>
  </si>
  <si>
    <t>Admin</t>
  </si>
  <si>
    <t>Acc</t>
  </si>
  <si>
    <t>Ali</t>
  </si>
  <si>
    <t>AND</t>
  </si>
  <si>
    <t>OR</t>
  </si>
  <si>
    <t>asif</t>
  </si>
  <si>
    <t>ID</t>
  </si>
  <si>
    <t>Name</t>
  </si>
  <si>
    <t>Phy</t>
  </si>
  <si>
    <t>Chem</t>
  </si>
  <si>
    <t>Maths</t>
  </si>
  <si>
    <t>Urdu</t>
  </si>
  <si>
    <t>Eng</t>
  </si>
  <si>
    <t>Obtained
Marks</t>
  </si>
  <si>
    <t>Percentage</t>
  </si>
  <si>
    <t>Grade</t>
  </si>
  <si>
    <t>80%&gt;=A+</t>
  </si>
  <si>
    <t>70%&gt;=A</t>
  </si>
  <si>
    <t>60%&gt;=B</t>
  </si>
  <si>
    <t>50%&gt;=C</t>
  </si>
  <si>
    <t>40%&gt;=D</t>
  </si>
  <si>
    <t>33%&gt;=E</t>
  </si>
  <si>
    <t>33%&lt;Fail</t>
  </si>
  <si>
    <t>Fail</t>
  </si>
  <si>
    <t>A</t>
  </si>
  <si>
    <t>Check Attendance in every Subject "A"</t>
  </si>
  <si>
    <t>Check marks less than 33 in every subjects</t>
  </si>
  <si>
    <t>Grade1</t>
  </si>
  <si>
    <t>Grade2</t>
  </si>
  <si>
    <t>Grade3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</si>
  <si>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</si>
  <si>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</si>
  <si>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</si>
  <si>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</si>
  <si>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</si>
  <si>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</si>
  <si>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</si>
  <si>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</si>
  <si>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</si>
  <si>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</si>
  <si>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</si>
  <si>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</si>
  <si>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</si>
  <si>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</si>
  <si>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</si>
  <si>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</si>
  <si>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</si>
  <si>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</si>
  <si>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</si>
  <si>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</si>
  <si>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</si>
  <si>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</si>
  <si>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</si>
  <si>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</si>
  <si>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</si>
  <si>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</si>
  <si>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countif</t>
  </si>
  <si>
    <t>countifs</t>
  </si>
  <si>
    <t>sumif</t>
  </si>
  <si>
    <t>sumifs</t>
  </si>
  <si>
    <t>??A*</t>
  </si>
  <si>
    <t>&lt;&gt;Gill</t>
  </si>
  <si>
    <t>s</t>
  </si>
  <si>
    <t>*m</t>
  </si>
  <si>
    <t>*i?</t>
  </si>
  <si>
    <t>Row Labels</t>
  </si>
  <si>
    <t>Grand Total</t>
  </si>
  <si>
    <t>Sum of Units</t>
  </si>
  <si>
    <t>Sum of Total</t>
  </si>
  <si>
    <t>Count of Units</t>
  </si>
  <si>
    <t>Central Total</t>
  </si>
  <si>
    <t>Kivell Total</t>
  </si>
  <si>
    <t>In thousand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</si>
</sst>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m/d/yy;@"/>
    <numFmt numFmtId="166" formatCode="0,,"/>
    <numFmt numFmtId="168" formatCode="0.00,,,"/>
    <numFmt numFmtId="169" formatCode="0,\ \K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10" fontId="0" fillId="0" borderId="1" xfId="0" applyNumberFormat="1" applyBorder="1"/>
    <xf numFmtId="10" fontId="0" fillId="0" borderId="8" xfId="0" applyNumberFormat="1" applyBorder="1"/>
    <xf numFmtId="0" fontId="0" fillId="0" borderId="8" xfId="0" applyNumberFormat="1" applyBorder="1"/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0</xdr:row>
      <xdr:rowOff>19050</xdr:rowOff>
    </xdr:from>
    <xdr:to>
      <xdr:col>12</xdr:col>
      <xdr:colOff>276225</xdr:colOff>
      <xdr:row>7</xdr:row>
      <xdr:rowOff>57150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0" y="190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rQasim" refreshedDate="43298.354418171293" createdVersion="5" refreshedVersion="5" minRefreshableVersion="3" recordCount="43">
  <cacheSource type="worksheet">
    <worksheetSource name="data"/>
  </cacheSource>
  <cacheFields count="7">
    <cacheField name="OrderDate" numFmtId="164">
      <sharedItems containsSemiMixedTypes="0" containsNonDate="0" containsDate="1" containsString="0" minDate="2016-01-06T00:00:00" maxDate="2017-12-22T00:00:00" count="43">
        <d v="2016-01-06T00:00:00"/>
        <d v="2016-01-23T00:00:00"/>
        <d v="2016-02-09T00:00:00"/>
        <d v="2016-02-26T00:00:00"/>
        <d v="2016-03-15T00:00:00"/>
        <d v="2016-04-01T00:00:00"/>
        <d v="2016-04-18T00:00:00"/>
        <d v="2016-05-05T00:00:00"/>
        <d v="2016-05-22T00:00:00"/>
        <d v="2016-06-08T00:00:00"/>
        <d v="2016-06-25T00:00:00"/>
        <d v="2016-07-12T00:00:00"/>
        <d v="2016-07-29T00:00:00"/>
        <d v="2016-08-15T00:00:00"/>
        <d v="2016-09-01T00:00:00"/>
        <d v="2016-09-18T00:00:00"/>
        <d v="2016-10-05T00:00:00"/>
        <d v="2016-10-22T00:00:00"/>
        <d v="2016-11-08T00:00:00"/>
        <d v="2016-11-25T00:00:00"/>
        <d v="2016-12-12T00:00:00"/>
        <d v="2016-12-29T00:00:00"/>
        <d v="2017-01-15T00:00:00"/>
        <d v="2017-02-01T00:00:00"/>
        <d v="2017-02-18T00:00:00"/>
        <d v="2017-03-07T00:00:00"/>
        <d v="2017-03-24T00:00:00"/>
        <d v="2017-04-10T00:00:00"/>
        <d v="2017-04-27T00:00:00"/>
        <d v="2017-05-14T00:00:00"/>
        <d v="2017-05-31T00:00:00"/>
        <d v="2017-06-17T00:00:00"/>
        <d v="2017-07-04T00:00:00"/>
        <d v="2017-07-21T00:00:00"/>
        <d v="2017-08-07T00:00:00"/>
        <d v="2017-08-24T00:00:00"/>
        <d v="2017-09-10T00:00:00"/>
        <d v="2017-09-27T00:00:00"/>
        <d v="2017-10-14T00:00:00"/>
        <d v="2017-10-31T00:00:00"/>
        <d v="2017-11-17T00:00:00"/>
        <d v="2017-12-04T00:00:00"/>
        <d v="2017-12-21T00:00:00"/>
      </sharedItems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Total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s v="Pencil"/>
    <n v="95"/>
    <n v="1.99"/>
    <n v="189.05"/>
  </r>
  <r>
    <x v="1"/>
    <x v="1"/>
    <x v="1"/>
    <s v="Binder"/>
    <n v="50"/>
    <n v="19.989999999999998"/>
    <n v="999.49999999999989"/>
  </r>
  <r>
    <x v="2"/>
    <x v="1"/>
    <x v="2"/>
    <s v="Pencil"/>
    <n v="36"/>
    <n v="4.99"/>
    <n v="179.64000000000001"/>
  </r>
  <r>
    <x v="3"/>
    <x v="1"/>
    <x v="3"/>
    <s v="Pen"/>
    <n v="27"/>
    <n v="19.989999999999998"/>
    <n v="539.7299999999999"/>
  </r>
  <r>
    <x v="4"/>
    <x v="2"/>
    <x v="4"/>
    <s v="Pencil"/>
    <n v="56"/>
    <n v="2.99"/>
    <n v="167.44"/>
  </r>
  <r>
    <x v="5"/>
    <x v="0"/>
    <x v="0"/>
    <s v="Binder"/>
    <n v="60"/>
    <n v="4.99"/>
    <n v="299.40000000000003"/>
  </r>
  <r>
    <x v="6"/>
    <x v="1"/>
    <x v="5"/>
    <s v="Pencil"/>
    <n v="75"/>
    <n v="1.99"/>
    <n v="149.25"/>
  </r>
  <r>
    <x v="7"/>
    <x v="1"/>
    <x v="2"/>
    <s v="Pencil"/>
    <n v="90"/>
    <n v="4.99"/>
    <n v="449.1"/>
  </r>
  <r>
    <x v="8"/>
    <x v="2"/>
    <x v="6"/>
    <s v="Pencil"/>
    <n v="32"/>
    <n v="1.99"/>
    <n v="63.68"/>
  </r>
  <r>
    <x v="9"/>
    <x v="0"/>
    <x v="0"/>
    <s v="Binder"/>
    <n v="60"/>
    <n v="8.99"/>
    <n v="539.4"/>
  </r>
  <r>
    <x v="10"/>
    <x v="1"/>
    <x v="7"/>
    <s v="Pencil"/>
    <n v="90"/>
    <n v="4.99"/>
    <n v="449.1"/>
  </r>
  <r>
    <x v="11"/>
    <x v="0"/>
    <x v="8"/>
    <s v="Binder"/>
    <n v="29"/>
    <n v="1.99"/>
    <n v="57.71"/>
  </r>
  <r>
    <x v="12"/>
    <x v="0"/>
    <x v="9"/>
    <s v="Binder"/>
    <n v="81"/>
    <n v="19.989999999999998"/>
    <n v="1619.1899999999998"/>
  </r>
  <r>
    <x v="13"/>
    <x v="0"/>
    <x v="0"/>
    <s v="Pencil"/>
    <n v="35"/>
    <n v="4.99"/>
    <n v="174.65"/>
  </r>
  <r>
    <x v="14"/>
    <x v="1"/>
    <x v="10"/>
    <s v="Desk"/>
    <n v="2"/>
    <n v="125"/>
    <n v="250"/>
  </r>
  <r>
    <x v="15"/>
    <x v="0"/>
    <x v="0"/>
    <s v="Pen Set"/>
    <n v="16"/>
    <n v="15.99"/>
    <n v="255.84"/>
  </r>
  <r>
    <x v="16"/>
    <x v="1"/>
    <x v="7"/>
    <s v="Binder"/>
    <n v="28"/>
    <n v="8.99"/>
    <n v="251.72"/>
  </r>
  <r>
    <x v="17"/>
    <x v="0"/>
    <x v="0"/>
    <s v="Pen"/>
    <n v="64"/>
    <n v="8.99"/>
    <n v="575.36"/>
  </r>
  <r>
    <x v="18"/>
    <x v="0"/>
    <x v="9"/>
    <s v="Pen"/>
    <n v="15"/>
    <n v="19.989999999999998"/>
    <n v="299.84999999999997"/>
  </r>
  <r>
    <x v="19"/>
    <x v="1"/>
    <x v="1"/>
    <s v="Pen Set"/>
    <n v="96"/>
    <n v="4.99"/>
    <n v="479.04"/>
  </r>
  <r>
    <x v="20"/>
    <x v="1"/>
    <x v="10"/>
    <s v="Pencil"/>
    <n v="67"/>
    <n v="1.29"/>
    <n v="86.43"/>
  </r>
  <r>
    <x v="21"/>
    <x v="0"/>
    <x v="9"/>
    <s v="Pen Set"/>
    <n v="74"/>
    <n v="15.99"/>
    <n v="1183.26"/>
  </r>
  <r>
    <x v="22"/>
    <x v="1"/>
    <x v="3"/>
    <s v="Binder"/>
    <n v="46"/>
    <n v="8.99"/>
    <n v="413.54"/>
  </r>
  <r>
    <x v="23"/>
    <x v="1"/>
    <x v="10"/>
    <s v="Binder"/>
    <n v="87"/>
    <n v="15"/>
    <n v="1305"/>
  </r>
  <r>
    <x v="24"/>
    <x v="0"/>
    <x v="0"/>
    <s v="Binder"/>
    <n v="4"/>
    <n v="4.99"/>
    <n v="19.96"/>
  </r>
  <r>
    <x v="25"/>
    <x v="2"/>
    <x v="4"/>
    <s v="Binder"/>
    <n v="7"/>
    <n v="19.989999999999998"/>
    <n v="139.92999999999998"/>
  </r>
  <r>
    <x v="26"/>
    <x v="1"/>
    <x v="2"/>
    <s v="Pen Set"/>
    <n v="50"/>
    <n v="4.99"/>
    <n v="249.5"/>
  </r>
  <r>
    <x v="27"/>
    <x v="1"/>
    <x v="5"/>
    <s v="Pencil"/>
    <n v="66"/>
    <n v="1.99"/>
    <n v="131.34"/>
  </r>
  <r>
    <x v="28"/>
    <x v="0"/>
    <x v="8"/>
    <s v="Pen"/>
    <n v="96"/>
    <n v="4.99"/>
    <n v="479.04"/>
  </r>
  <r>
    <x v="29"/>
    <x v="1"/>
    <x v="3"/>
    <s v="Pencil"/>
    <n v="53"/>
    <n v="1.29"/>
    <n v="68.37"/>
  </r>
  <r>
    <x v="30"/>
    <x v="1"/>
    <x v="3"/>
    <s v="Binder"/>
    <n v="80"/>
    <n v="8.99"/>
    <n v="719.2"/>
  </r>
  <r>
    <x v="31"/>
    <x v="1"/>
    <x v="1"/>
    <s v="Desk"/>
    <n v="5"/>
    <n v="125"/>
    <n v="625"/>
  </r>
  <r>
    <x v="32"/>
    <x v="0"/>
    <x v="0"/>
    <s v="Pen Set"/>
    <n v="62"/>
    <n v="4.99"/>
    <n v="309.38"/>
  </r>
  <r>
    <x v="33"/>
    <x v="1"/>
    <x v="7"/>
    <s v="Pen Set"/>
    <n v="55"/>
    <n v="12.49"/>
    <n v="686.95"/>
  </r>
  <r>
    <x v="34"/>
    <x v="1"/>
    <x v="1"/>
    <s v="Pen Set"/>
    <n v="42"/>
    <n v="23.95"/>
    <n v="1005.9"/>
  </r>
  <r>
    <x v="35"/>
    <x v="2"/>
    <x v="4"/>
    <s v="Desk"/>
    <n v="3"/>
    <n v="275"/>
    <n v="825"/>
  </r>
  <r>
    <x v="36"/>
    <x v="1"/>
    <x v="3"/>
    <s v="Pencil"/>
    <n v="7"/>
    <n v="1.29"/>
    <n v="9.0300000000000011"/>
  </r>
  <r>
    <x v="37"/>
    <x v="2"/>
    <x v="4"/>
    <s v="Pen"/>
    <n v="76"/>
    <n v="1.99"/>
    <n v="151.24"/>
  </r>
  <r>
    <x v="38"/>
    <x v="2"/>
    <x v="6"/>
    <s v="Binder"/>
    <n v="57"/>
    <n v="19.989999999999998"/>
    <n v="1139.4299999999998"/>
  </r>
  <r>
    <x v="39"/>
    <x v="1"/>
    <x v="5"/>
    <s v="Pencil"/>
    <n v="14"/>
    <n v="1.29"/>
    <n v="18.060000000000002"/>
  </r>
  <r>
    <x v="40"/>
    <x v="1"/>
    <x v="2"/>
    <s v="Binder"/>
    <n v="11"/>
    <n v="4.99"/>
    <n v="54.89"/>
  </r>
  <r>
    <x v="41"/>
    <x v="1"/>
    <x v="2"/>
    <s v="Binder"/>
    <n v="94"/>
    <n v="19.989999999999998"/>
    <n v="1879.06"/>
  </r>
  <r>
    <x v="42"/>
    <x v="1"/>
    <x v="5"/>
    <s v="Binder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compact="0" compactData="0" multipleFieldFilters="0">
  <location ref="D1:G5" firstHeaderRow="1" firstDataRow="1" firstDataCol="3"/>
  <pivotFields count="7">
    <pivotField axis="axisRow" compact="0" numFmtId="164" outline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compact="0" outline="0" showAll="0">
      <items count="4">
        <item x="1"/>
        <item x="0"/>
        <item x="2"/>
        <item t="default"/>
      </items>
    </pivotField>
    <pivotField axis="axisRow" compact="0" outline="0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compact="0" outline="0" showAll="0"/>
    <pivotField dataField="1" compact="0" outline="0" showAll="0"/>
    <pivotField compact="0" numFmtId="43" outline="0" showAll="0"/>
    <pivotField compact="0" numFmtId="43" outline="0" showAll="0"/>
  </pivotFields>
  <rowFields count="3">
    <field x="1"/>
    <field x="2"/>
    <field x="0"/>
  </rowFields>
  <rowItems count="4">
    <i>
      <x/>
      <x v="5"/>
      <x v="31"/>
    </i>
    <i t="default" r="1">
      <x v="5"/>
    </i>
    <i t="default">
      <x/>
    </i>
    <i t="grand">
      <x/>
    </i>
  </rowItems>
  <colItems count="1">
    <i/>
  </colItems>
  <dataFields count="1">
    <dataField name="Count of Units" fld="4" subtotal="count" baseField="1" baseItem="0"/>
  </dataFields>
  <pivotTableStyleInfo name="PivotStyleLight16" showRowHeaders="1" showColHeaders="1" showRowStripes="0" showColStripes="0" showLastColumn="1"/>
  <filters count="1">
    <filter fld="0" type="dateBetween" evalOrder="-1" id="42" name="OrderDate">
      <autoFilter ref="A1">
        <filterColumn colId="0">
          <customFilters and="1">
            <customFilter operator="greaterThanOrEqual" val="42887"/>
            <customFilter operator="lessThanOrEqual" val="429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8:B10" firstHeaderRow="1" firstDataRow="1" firstDataCol="1"/>
  <pivotFields count="7">
    <pivotField numFmtId="164" showAll="0"/>
    <pivotField axis="axisRow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3" showAll="0"/>
    <pivotField dataField="1" numFmtId="43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5" firstHeaderRow="1" firstDataRow="1" firstDataCol="1"/>
  <pivotFields count="7">
    <pivotField numFmtId="16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43"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M13" totalsRowShown="0" headerRowDxfId="16" headerRowBorderDxfId="15" tableBorderDxfId="14" totalsRowBorderDxfId="13">
  <autoFilter ref="A3:M13"/>
  <tableColumns count="13">
    <tableColumn id="1" name="ID" dataDxfId="12">
      <calculatedColumnFormula>"MITI-"&amp;ROWS($A$1:A1)</calculatedColumnFormula>
    </tableColumn>
    <tableColumn id="2" name="Name" dataDxfId="11"/>
    <tableColumn id="3" name="Phy" dataDxfId="10"/>
    <tableColumn id="4" name="Chem" dataDxfId="9"/>
    <tableColumn id="5" name="Maths" dataDxfId="8"/>
    <tableColumn id="6" name="Urdu" dataDxfId="7"/>
    <tableColumn id="7" name="Eng" dataDxfId="6"/>
    <tableColumn id="8" name="Obtained_x000a_Marks" dataDxfId="5">
      <calculatedColumnFormula>SUM(Table1[[#This Row],[Phy]:[Eng]])</calculatedColumnFormula>
    </tableColumn>
    <tableColumn id="9" name="Percentage" dataDxfId="4">
      <calculatedColumnFormula>Table1[Obtained
Marks]/$H$2</calculatedColumnFormula>
    </tableColumn>
    <tableColumn id="10" name="Grade" dataDxfId="3">
      <calculatedColumnFormula>IF(Table1[Percentage]&gt;=80%,"A+",IF(Table1[Percentage]&gt;=70%,"A",IF(Table1[Percentage]&gt;=60%,"B",IF(Table1[Percentage]&gt;=50%,"C",IF(Table1[Percentage]&gt;=40%,"D",IF(Table1[Percentage]&gt;=33%,"E","Fail"))))))</calculatedColumnFormula>
    </tableColumn>
    <tableColumn id="11" name="Grade1" dataDxfId="2">
      <calculatedColumnFormula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calculatedColumnFormula>
    </tableColumn>
    <tableColumn id="12" name="Grade2" dataDxfId="1">
      <calculatedColumnFormula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calculatedColumnFormula>
    </tableColumn>
    <tableColumn id="13" name="Grade3" dataDxfId="0">
      <calculatedColumnFormula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data" displayName="data" ref="A1:G44" totalsRowShown="0">
  <autoFilter ref="A1:G44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OrderDate" sourceName="OrderDate">
  <pivotTables>
    <pivotTable tabId="4" name="PivotTable3"/>
  </pivotTables>
  <state minimalRefreshVersion="6" lastRefreshVersion="6" pivotCacheId="1" filterType="dateBetween">
    <selection startDate="2017-06-01T00:00:00" endDate="2017-06-30T00:00:00"/>
    <bounds startDate="2016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Date" cache="NativeTimeline_OrderDate" caption="OrderDate" level="2" selectionLevel="2" scrollPosition="2017-06-07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9"/>
  <sheetViews>
    <sheetView topLeftCell="A21" zoomScale="145" zoomScaleNormal="145" workbookViewId="0">
      <selection activeCell="H29" sqref="H29"/>
    </sheetView>
  </sheetViews>
  <sheetFormatPr defaultRowHeight="15" x14ac:dyDescent="0.25"/>
  <cols>
    <col min="3" max="3" width="17.85546875" bestFit="1" customWidth="1"/>
  </cols>
  <sheetData>
    <row r="5" spans="3:10" x14ac:dyDescent="0.25">
      <c r="C5" t="s">
        <v>0</v>
      </c>
    </row>
    <row r="6" spans="3:10" x14ac:dyDescent="0.25">
      <c r="C6" t="s">
        <v>1</v>
      </c>
    </row>
    <row r="7" spans="3:10" x14ac:dyDescent="0.25">
      <c r="C7" t="s">
        <v>2</v>
      </c>
      <c r="F7">
        <v>11</v>
      </c>
      <c r="H7">
        <v>11</v>
      </c>
      <c r="J7" t="b">
        <f>F7&gt;H7</f>
        <v>0</v>
      </c>
    </row>
    <row r="8" spans="3:10" x14ac:dyDescent="0.25">
      <c r="C8" t="s">
        <v>3</v>
      </c>
      <c r="F8">
        <v>9</v>
      </c>
      <c r="H8">
        <v>15</v>
      </c>
      <c r="J8" t="b">
        <f>F8&lt;H8</f>
        <v>1</v>
      </c>
    </row>
    <row r="9" spans="3:10" x14ac:dyDescent="0.25">
      <c r="C9" t="s">
        <v>4</v>
      </c>
      <c r="F9">
        <v>15</v>
      </c>
      <c r="H9">
        <v>15</v>
      </c>
      <c r="J9" t="b">
        <f>F9&gt;=H9</f>
        <v>1</v>
      </c>
    </row>
    <row r="10" spans="3:10" x14ac:dyDescent="0.25">
      <c r="C10" t="s">
        <v>5</v>
      </c>
      <c r="F10">
        <v>10</v>
      </c>
      <c r="H10">
        <v>10</v>
      </c>
      <c r="J10" t="b">
        <f>F10&lt;=H10</f>
        <v>1</v>
      </c>
    </row>
    <row r="11" spans="3:10" x14ac:dyDescent="0.25">
      <c r="C11" t="s">
        <v>6</v>
      </c>
      <c r="F11" t="b">
        <f>5=3</f>
        <v>0</v>
      </c>
    </row>
    <row r="12" spans="3:10" x14ac:dyDescent="0.25">
      <c r="C12" t="s">
        <v>11</v>
      </c>
      <c r="F12" t="b">
        <f>5=5</f>
        <v>1</v>
      </c>
    </row>
    <row r="13" spans="3:10" x14ac:dyDescent="0.25">
      <c r="F13" t="s">
        <v>7</v>
      </c>
      <c r="G13" t="b">
        <f>5&gt;3</f>
        <v>1</v>
      </c>
    </row>
    <row r="14" spans="3:10" x14ac:dyDescent="0.25">
      <c r="F14" s="1" t="s">
        <v>8</v>
      </c>
      <c r="G14" t="b">
        <f>5&lt;3</f>
        <v>0</v>
      </c>
    </row>
    <row r="15" spans="3:10" x14ac:dyDescent="0.25">
      <c r="F15" t="s">
        <v>9</v>
      </c>
      <c r="G15" t="b">
        <f>5&gt;5</f>
        <v>0</v>
      </c>
    </row>
    <row r="16" spans="3:10" x14ac:dyDescent="0.25">
      <c r="F16" t="s">
        <v>10</v>
      </c>
      <c r="G16" t="b">
        <f>5&gt;=5</f>
        <v>1</v>
      </c>
    </row>
    <row r="17" spans="3:8" x14ac:dyDescent="0.25">
      <c r="F17" t="s">
        <v>12</v>
      </c>
      <c r="G17" t="b">
        <f>5&lt;&gt;5</f>
        <v>0</v>
      </c>
    </row>
    <row r="18" spans="3:8" x14ac:dyDescent="0.25">
      <c r="F18" t="s">
        <v>13</v>
      </c>
      <c r="G18" t="b">
        <f>6&lt;&gt;5</f>
        <v>1</v>
      </c>
    </row>
    <row r="19" spans="3:8" x14ac:dyDescent="0.25">
      <c r="C19" t="s">
        <v>14</v>
      </c>
    </row>
    <row r="20" spans="3:8" x14ac:dyDescent="0.25">
      <c r="C20" t="s">
        <v>15</v>
      </c>
    </row>
    <row r="21" spans="3:8" x14ac:dyDescent="0.25">
      <c r="C21" t="s">
        <v>16</v>
      </c>
    </row>
    <row r="25" spans="3:8" x14ac:dyDescent="0.25">
      <c r="C25" t="s">
        <v>17</v>
      </c>
      <c r="D25" t="s">
        <v>18</v>
      </c>
      <c r="E25" t="s">
        <v>19</v>
      </c>
      <c r="G25" t="s">
        <v>23</v>
      </c>
      <c r="H25" t="s">
        <v>24</v>
      </c>
    </row>
    <row r="26" spans="3:8" x14ac:dyDescent="0.25">
      <c r="C26" t="s">
        <v>14</v>
      </c>
      <c r="D26">
        <v>123</v>
      </c>
      <c r="E26" t="s">
        <v>20</v>
      </c>
      <c r="G26" t="b">
        <f>AND(C26="Qasim",D26=123,E26="Admin")</f>
        <v>1</v>
      </c>
      <c r="H26" t="b">
        <f>OR(C26="Qasim",D26=123,E26="Admin")</f>
        <v>1</v>
      </c>
    </row>
    <row r="27" spans="3:8" x14ac:dyDescent="0.25">
      <c r="C27" t="s">
        <v>14</v>
      </c>
      <c r="D27">
        <v>342</v>
      </c>
      <c r="E27" t="s">
        <v>21</v>
      </c>
      <c r="G27" t="b">
        <f t="shared" ref="G27:G29" si="0">AND(C27="Qasim",D27=123,E27="Admin")</f>
        <v>0</v>
      </c>
      <c r="H27" t="b">
        <f t="shared" ref="H27:H29" si="1">OR(C27="Qasim",D27=123,E27="Admin")</f>
        <v>1</v>
      </c>
    </row>
    <row r="28" spans="3:8" x14ac:dyDescent="0.25">
      <c r="C28" t="s">
        <v>22</v>
      </c>
      <c r="D28">
        <v>133</v>
      </c>
      <c r="E28" t="s">
        <v>20</v>
      </c>
      <c r="G28" t="b">
        <f t="shared" si="0"/>
        <v>0</v>
      </c>
      <c r="H28" t="b">
        <f t="shared" si="1"/>
        <v>1</v>
      </c>
    </row>
    <row r="29" spans="3:8" x14ac:dyDescent="0.25">
      <c r="C29" t="s">
        <v>25</v>
      </c>
      <c r="D29">
        <v>33</v>
      </c>
      <c r="E29" t="s">
        <v>21</v>
      </c>
      <c r="G29" t="b">
        <f t="shared" si="0"/>
        <v>0</v>
      </c>
      <c r="H29" t="b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"/>
  <sheetViews>
    <sheetView topLeftCell="G4" zoomScale="130" zoomScaleNormal="130" workbookViewId="0">
      <selection activeCell="L4" sqref="L4"/>
    </sheetView>
  </sheetViews>
  <sheetFormatPr defaultRowHeight="15" x14ac:dyDescent="0.25"/>
  <cols>
    <col min="2" max="2" width="14.5703125" customWidth="1"/>
    <col min="9" max="9" width="12.28515625" customWidth="1"/>
  </cols>
  <sheetData>
    <row r="2" spans="1:20" x14ac:dyDescent="0.25">
      <c r="H2" s="3">
        <v>500</v>
      </c>
    </row>
    <row r="3" spans="1:20" ht="45" x14ac:dyDescent="0.25">
      <c r="A3" s="7" t="s">
        <v>26</v>
      </c>
      <c r="B3" s="8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9" t="s">
        <v>33</v>
      </c>
      <c r="I3" s="8" t="s">
        <v>34</v>
      </c>
      <c r="J3" s="10" t="s">
        <v>35</v>
      </c>
      <c r="K3" s="8" t="s">
        <v>47</v>
      </c>
      <c r="L3" s="8" t="s">
        <v>48</v>
      </c>
      <c r="M3" s="8" t="s">
        <v>49</v>
      </c>
      <c r="O3" t="s">
        <v>36</v>
      </c>
    </row>
    <row r="4" spans="1:20" x14ac:dyDescent="0.25">
      <c r="A4" s="5" t="str">
        <f>"MITI-"&amp;ROWS($A$1:A1)</f>
        <v>MITI-1</v>
      </c>
      <c r="B4" s="2"/>
      <c r="C4" s="2">
        <v>95</v>
      </c>
      <c r="D4" s="2">
        <v>105</v>
      </c>
      <c r="E4" s="2">
        <v>100</v>
      </c>
      <c r="F4" s="2">
        <v>200</v>
      </c>
      <c r="G4" s="2">
        <v>96</v>
      </c>
      <c r="H4" s="2">
        <f>SUM(Table1[[#This Row],[Phy]:[Eng]])</f>
        <v>596</v>
      </c>
      <c r="I4" s="15">
        <f>Table1[Obtained
Marks]/$H$2</f>
        <v>1.1919999999999999</v>
      </c>
      <c r="J4" s="6" t="str">
        <f>IF(Table1[Percentage]&gt;=80%,"A+",IF(Table1[Percentage]&gt;=70%,"A",IF(Table1[Percentage]&gt;=60%,"B",IF(Table1[Percentage]&gt;=50%,"C",IF(Table1[Percentage]&gt;=40%,"D",IF(Table1[Percentage]&gt;=33%,"E","Fail"))))))</f>
        <v>A+</v>
      </c>
      <c r="K4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A +</v>
      </c>
      <c r="L4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A+</v>
      </c>
      <c r="M4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Fail</v>
      </c>
      <c r="O4" t="s">
        <v>37</v>
      </c>
    </row>
    <row r="5" spans="1:20" x14ac:dyDescent="0.25">
      <c r="A5" s="5" t="str">
        <f>"MITI-"&amp;ROWS($A$1:A2)</f>
        <v>MITI-2</v>
      </c>
      <c r="B5" s="2"/>
      <c r="C5" s="2">
        <v>88</v>
      </c>
      <c r="D5" s="2">
        <v>85</v>
      </c>
      <c r="E5" s="2">
        <v>555</v>
      </c>
      <c r="F5" s="2">
        <v>82</v>
      </c>
      <c r="G5" s="2">
        <v>86</v>
      </c>
      <c r="H5" s="2">
        <f>SUM(Table1[[#This Row],[Phy]:[Eng]])</f>
        <v>896</v>
      </c>
      <c r="I5" s="15">
        <f>Table1[Obtained
Marks]/$H$2</f>
        <v>1.792</v>
      </c>
      <c r="J5" s="6" t="str">
        <f>IF(Table1[Percentage]&gt;=80%,"A+",IF(Table1[Percentage]&gt;=70%,"A",IF(Table1[Percentage]&gt;=60%,"B",IF(Table1[Percentage]&gt;=50%,"C",IF(Table1[Percentage]&gt;=40%,"D",IF(Table1[Percentage]&gt;=33%,"E","Fail"))))))</f>
        <v>A+</v>
      </c>
      <c r="K5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A +</v>
      </c>
      <c r="L5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A+</v>
      </c>
      <c r="M5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Fail</v>
      </c>
      <c r="O5" t="s">
        <v>38</v>
      </c>
    </row>
    <row r="6" spans="1:20" x14ac:dyDescent="0.25">
      <c r="A6" s="5" t="str">
        <f>"MITI-"&amp;ROWS($A$1:A3)</f>
        <v>MITI-3</v>
      </c>
      <c r="B6" s="2"/>
      <c r="C6" s="2">
        <v>78</v>
      </c>
      <c r="D6" s="2">
        <v>79</v>
      </c>
      <c r="E6" s="2" t="s">
        <v>44</v>
      </c>
      <c r="F6" s="2">
        <v>76</v>
      </c>
      <c r="G6" s="2">
        <v>72</v>
      </c>
      <c r="H6" s="2">
        <f>SUM(Table1[[#This Row],[Phy]:[Eng]])</f>
        <v>305</v>
      </c>
      <c r="I6" s="15">
        <f>Table1[Obtained
Marks]/$H$2</f>
        <v>0.61</v>
      </c>
      <c r="J6" s="6" t="str">
        <f>IF(Table1[Percentage]&gt;=80%,"A+",IF(Table1[Percentage]&gt;=70%,"A",IF(Table1[Percentage]&gt;=60%,"B",IF(Table1[Percentage]&gt;=50%,"C",IF(Table1[Percentage]&gt;=40%,"D",IF(Table1[Percentage]&gt;=33%,"E","Fail"))))))</f>
        <v>B</v>
      </c>
      <c r="K6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Fail</v>
      </c>
      <c r="L6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Fail</v>
      </c>
      <c r="M6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Fail</v>
      </c>
      <c r="O6" t="s">
        <v>39</v>
      </c>
    </row>
    <row r="7" spans="1:20" x14ac:dyDescent="0.25">
      <c r="A7" s="5" t="str">
        <f>"MITI-"&amp;ROWS($A$1:A4)</f>
        <v>MITI-4</v>
      </c>
      <c r="B7" s="2"/>
      <c r="C7" s="2">
        <v>69</v>
      </c>
      <c r="D7" s="2">
        <v>66</v>
      </c>
      <c r="E7" s="2">
        <v>69</v>
      </c>
      <c r="F7" s="2">
        <v>62</v>
      </c>
      <c r="G7" s="2">
        <v>67</v>
      </c>
      <c r="H7" s="2">
        <f>SUM(Table1[[#This Row],[Phy]:[Eng]])</f>
        <v>333</v>
      </c>
      <c r="I7" s="15">
        <f>Table1[Obtained
Marks]/$H$2</f>
        <v>0.66600000000000004</v>
      </c>
      <c r="J7" s="6" t="str">
        <f>IF(Table1[Percentage]&gt;=80%,"A+",IF(Table1[Percentage]&gt;=70%,"A",IF(Table1[Percentage]&gt;=60%,"B",IF(Table1[Percentage]&gt;=50%,"C",IF(Table1[Percentage]&gt;=40%,"D",IF(Table1[Percentage]&gt;=33%,"E","Fail"))))))</f>
        <v>B</v>
      </c>
      <c r="K7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B</v>
      </c>
      <c r="L7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B</v>
      </c>
      <c r="M7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B</v>
      </c>
      <c r="O7" t="s">
        <v>40</v>
      </c>
    </row>
    <row r="8" spans="1:20" x14ac:dyDescent="0.25">
      <c r="A8" s="5" t="str">
        <f>"MITI-"&amp;ROWS($A$1:A5)</f>
        <v>MITI-5</v>
      </c>
      <c r="B8" s="2"/>
      <c r="C8" s="2">
        <v>55</v>
      </c>
      <c r="D8" s="2">
        <v>1001</v>
      </c>
      <c r="E8" s="2">
        <v>56</v>
      </c>
      <c r="F8" s="2">
        <v>100</v>
      </c>
      <c r="G8" s="2">
        <v>55</v>
      </c>
      <c r="H8" s="2">
        <f>SUM(Table1[[#This Row],[Phy]:[Eng]])</f>
        <v>1267</v>
      </c>
      <c r="I8" s="15">
        <f>Table1[Obtained
Marks]/$H$2</f>
        <v>2.5339999999999998</v>
      </c>
      <c r="J8" s="6" t="str">
        <f>IF(Table1[Percentage]&gt;=80%,"A+",IF(Table1[Percentage]&gt;=70%,"A",IF(Table1[Percentage]&gt;=60%,"B",IF(Table1[Percentage]&gt;=50%,"C",IF(Table1[Percentage]&gt;=40%,"D",IF(Table1[Percentage]&gt;=33%,"E","Fail"))))))</f>
        <v>A+</v>
      </c>
      <c r="K8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A +</v>
      </c>
      <c r="L8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A+</v>
      </c>
      <c r="M8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Fail</v>
      </c>
      <c r="O8" t="s">
        <v>41</v>
      </c>
    </row>
    <row r="9" spans="1:20" x14ac:dyDescent="0.25">
      <c r="A9" s="5" t="str">
        <f>"MITI-"&amp;ROWS($A$1:A6)</f>
        <v>MITI-6</v>
      </c>
      <c r="B9" s="2"/>
      <c r="C9" s="2">
        <v>44</v>
      </c>
      <c r="D9" s="2">
        <v>44</v>
      </c>
      <c r="E9" s="2">
        <v>44</v>
      </c>
      <c r="F9" s="2">
        <v>44</v>
      </c>
      <c r="G9" s="2">
        <v>44</v>
      </c>
      <c r="H9" s="2">
        <f>SUM(Table1[[#This Row],[Phy]:[Eng]])</f>
        <v>220</v>
      </c>
      <c r="I9" s="15">
        <f>Table1[Obtained
Marks]/$H$2</f>
        <v>0.44</v>
      </c>
      <c r="J9" s="6" t="str">
        <f>IF(Table1[Percentage]&gt;=80%,"A+",IF(Table1[Percentage]&gt;=70%,"A",IF(Table1[Percentage]&gt;=60%,"B",IF(Table1[Percentage]&gt;=50%,"C",IF(Table1[Percentage]&gt;=40%,"D",IF(Table1[Percentage]&gt;=33%,"E","Fail"))))))</f>
        <v>D</v>
      </c>
      <c r="K9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D</v>
      </c>
      <c r="L9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D</v>
      </c>
      <c r="M9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D</v>
      </c>
      <c r="O9" t="s">
        <v>42</v>
      </c>
    </row>
    <row r="10" spans="1:20" x14ac:dyDescent="0.25">
      <c r="A10" s="5" t="str">
        <f>"MITI-"&amp;ROWS($A$1:A7)</f>
        <v>MITI-7</v>
      </c>
      <c r="B10" s="2"/>
      <c r="C10" s="2">
        <v>33</v>
      </c>
      <c r="D10" s="2">
        <v>33</v>
      </c>
      <c r="E10" s="2">
        <v>33</v>
      </c>
      <c r="F10" s="2">
        <v>33</v>
      </c>
      <c r="G10" s="2">
        <v>33</v>
      </c>
      <c r="H10" s="2">
        <f>SUM(Table1[[#This Row],[Phy]:[Eng]])</f>
        <v>165</v>
      </c>
      <c r="I10" s="15">
        <f>Table1[Obtained
Marks]/$H$2</f>
        <v>0.33</v>
      </c>
      <c r="J10" s="6" t="str">
        <f>IF(Table1[Percentage]&gt;=80%,"A+",IF(Table1[Percentage]&gt;=70%,"A",IF(Table1[Percentage]&gt;=60%,"B",IF(Table1[Percentage]&gt;=50%,"C",IF(Table1[Percentage]&gt;=40%,"D",IF(Table1[Percentage]&gt;=33%,"E","Fail"))))))</f>
        <v>E</v>
      </c>
      <c r="K10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E</v>
      </c>
      <c r="L10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E</v>
      </c>
      <c r="M10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E</v>
      </c>
    </row>
    <row r="11" spans="1:20" x14ac:dyDescent="0.25">
      <c r="A11" s="5" t="str">
        <f>"MITI-"&amp;ROWS($A$1:A8)</f>
        <v>MITI-8</v>
      </c>
      <c r="B11" s="2"/>
      <c r="C11" s="4">
        <v>22</v>
      </c>
      <c r="D11" s="4">
        <v>22</v>
      </c>
      <c r="E11" s="4">
        <v>22</v>
      </c>
      <c r="F11" s="4">
        <v>22</v>
      </c>
      <c r="G11" s="4">
        <v>22</v>
      </c>
      <c r="H11" s="2">
        <f>SUM(Table1[[#This Row],[Phy]:[Eng]])</f>
        <v>110</v>
      </c>
      <c r="I11" s="15">
        <f>Table1[Obtained
Marks]/$H$2</f>
        <v>0.22</v>
      </c>
      <c r="J11" s="6" t="str">
        <f>IF(Table1[Percentage]&gt;=80%,"A+",IF(Table1[Percentage]&gt;=70%,"A",IF(Table1[Percentage]&gt;=60%,"B",IF(Table1[Percentage]&gt;=50%,"C",IF(Table1[Percentage]&gt;=40%,"D",IF(Table1[Percentage]&gt;=33%,"E","Fail"))))))</f>
        <v>Fail</v>
      </c>
      <c r="K11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Fail</v>
      </c>
      <c r="L11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Fail</v>
      </c>
      <c r="M11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Fail</v>
      </c>
      <c r="O11" t="s">
        <v>46</v>
      </c>
      <c r="T11" t="s">
        <v>43</v>
      </c>
    </row>
    <row r="12" spans="1:20" x14ac:dyDescent="0.25">
      <c r="A12" s="11" t="str">
        <f>"MITI-"&amp;ROWS($A$1:A9)</f>
        <v>MITI-9</v>
      </c>
      <c r="B12" s="12"/>
      <c r="C12" s="13">
        <v>11</v>
      </c>
      <c r="D12" s="13">
        <v>11</v>
      </c>
      <c r="E12" s="13">
        <v>11</v>
      </c>
      <c r="F12" s="13">
        <v>11</v>
      </c>
      <c r="G12" s="13">
        <v>11</v>
      </c>
      <c r="H12" s="12">
        <f>SUM(Table1[[#This Row],[Phy]:[Eng]])</f>
        <v>55</v>
      </c>
      <c r="I12" s="16">
        <f>Table1[Obtained
Marks]/$H$2</f>
        <v>0.11</v>
      </c>
      <c r="J12" s="14" t="str">
        <f>IF(Table1[Percentage]&gt;=80%,"A+",IF(Table1[Percentage]&gt;=70%,"A",IF(Table1[Percentage]&gt;=60%,"B",IF(Table1[Percentage]&gt;=50%,"C",IF(Table1[Percentage]&gt;=40%,"D",IF(Table1[Percentage]&gt;=33%,"E","Fail"))))))</f>
        <v>Fail</v>
      </c>
      <c r="K12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Fail</v>
      </c>
      <c r="L12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Fail</v>
      </c>
      <c r="M12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Fail</v>
      </c>
      <c r="O12" t="s">
        <v>45</v>
      </c>
      <c r="T12" t="s">
        <v>43</v>
      </c>
    </row>
    <row r="13" spans="1:20" x14ac:dyDescent="0.25">
      <c r="A13" s="11" t="str">
        <f>"MITI-"&amp;ROWS($A$1:A10)</f>
        <v>MITI-10</v>
      </c>
      <c r="B13" s="12"/>
      <c r="C13" s="12">
        <v>96</v>
      </c>
      <c r="D13" s="12">
        <v>99</v>
      </c>
      <c r="E13" s="12">
        <v>96</v>
      </c>
      <c r="F13" s="12">
        <v>96</v>
      </c>
      <c r="G13" s="12">
        <v>93</v>
      </c>
      <c r="H13" s="17">
        <f>SUM(Table1[[#This Row],[Phy]:[Eng]])</f>
        <v>480</v>
      </c>
      <c r="I13" s="16">
        <f>Table1[Obtained
Marks]/$H$2</f>
        <v>0.96</v>
      </c>
      <c r="J13" s="14" t="str">
        <f>IF(Table1[Percentage]&gt;=80%,"A+",IF(Table1[Percentage]&gt;=70%,"A",IF(Table1[Percentage]&gt;=60%,"B",IF(Table1[Percentage]&gt;=50%,"C",IF(Table1[Percentage]&gt;=40%,"D",IF(Table1[Percentage]&gt;=33%,"E","Fail"))))))</f>
        <v>A+</v>
      </c>
      <c r="K13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A +</v>
      </c>
      <c r="L13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A+</v>
      </c>
      <c r="M13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A+</v>
      </c>
    </row>
  </sheetData>
  <dataValidations count="1">
    <dataValidation type="whole" errorStyle="information" operator="lessThanOrEqual" allowBlank="1" showInputMessage="1" showErrorMessage="1" errorTitle="Ruk Jao" error="Ap 100 sy zeyada number nhi insert kr sakty" sqref="C4:G13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115" zoomScaleNormal="115" workbookViewId="0">
      <selection activeCell="J7" sqref="J7"/>
    </sheetView>
  </sheetViews>
  <sheetFormatPr defaultRowHeight="15" x14ac:dyDescent="0.25"/>
  <cols>
    <col min="7" max="7" width="9.5703125" bestFit="1" customWidth="1"/>
  </cols>
  <sheetData>
    <row r="1" spans="1:15" x14ac:dyDescent="0.25">
      <c r="A1" s="18" t="s">
        <v>50</v>
      </c>
      <c r="B1" s="19" t="s">
        <v>51</v>
      </c>
      <c r="C1" s="19" t="s">
        <v>52</v>
      </c>
      <c r="D1" s="20" t="s">
        <v>53</v>
      </c>
      <c r="E1" s="21" t="s">
        <v>54</v>
      </c>
      <c r="F1" s="20" t="s">
        <v>55</v>
      </c>
      <c r="G1" s="20" t="s">
        <v>56</v>
      </c>
    </row>
    <row r="2" spans="1:15" x14ac:dyDescent="0.25">
      <c r="A2" s="22">
        <v>42375</v>
      </c>
      <c r="B2" s="23" t="s">
        <v>57</v>
      </c>
      <c r="C2" s="23" t="s">
        <v>58</v>
      </c>
      <c r="D2" s="20" t="s">
        <v>59</v>
      </c>
      <c r="E2" s="24">
        <v>95</v>
      </c>
      <c r="F2" s="25">
        <v>1.99</v>
      </c>
      <c r="G2" s="26">
        <v>189.05</v>
      </c>
    </row>
    <row r="3" spans="1:15" x14ac:dyDescent="0.25">
      <c r="A3" s="22">
        <v>42392</v>
      </c>
      <c r="B3" s="23" t="s">
        <v>60</v>
      </c>
      <c r="C3" s="23" t="s">
        <v>61</v>
      </c>
      <c r="D3" s="20" t="s">
        <v>62</v>
      </c>
      <c r="E3" s="24">
        <v>50</v>
      </c>
      <c r="F3" s="25">
        <v>19.989999999999998</v>
      </c>
      <c r="G3" s="26">
        <v>999.49999999999989</v>
      </c>
    </row>
    <row r="4" spans="1:15" x14ac:dyDescent="0.25">
      <c r="A4" s="22">
        <v>42409</v>
      </c>
      <c r="B4" s="23" t="s">
        <v>60</v>
      </c>
      <c r="C4" s="23" t="s">
        <v>63</v>
      </c>
      <c r="D4" s="20" t="s">
        <v>59</v>
      </c>
      <c r="E4" s="24">
        <v>36</v>
      </c>
      <c r="F4" s="25">
        <v>4.99</v>
      </c>
      <c r="G4" s="26">
        <v>179.64000000000001</v>
      </c>
      <c r="L4" t="s">
        <v>81</v>
      </c>
      <c r="M4" t="s">
        <v>82</v>
      </c>
    </row>
    <row r="5" spans="1:15" x14ac:dyDescent="0.25">
      <c r="A5" s="22">
        <v>42426</v>
      </c>
      <c r="B5" s="23" t="s">
        <v>60</v>
      </c>
      <c r="C5" s="23" t="s">
        <v>64</v>
      </c>
      <c r="D5" s="20" t="s">
        <v>65</v>
      </c>
      <c r="E5" s="24">
        <v>27</v>
      </c>
      <c r="F5" s="25">
        <v>19.989999999999998</v>
      </c>
      <c r="G5" s="26">
        <v>539.7299999999999</v>
      </c>
      <c r="I5" t="s">
        <v>76</v>
      </c>
      <c r="J5">
        <f>COUNTIF(data[Region],"East")</f>
        <v>13</v>
      </c>
      <c r="K5">
        <f>COUNTIF(data[Units],"&lt;=50")</f>
        <v>21</v>
      </c>
      <c r="L5">
        <f>COUNTIF(data[Rep],"&lt;&gt;Gill")</f>
        <v>38</v>
      </c>
      <c r="M5">
        <f>COUNTIF(data[Rep],"s*")</f>
        <v>7</v>
      </c>
      <c r="N5">
        <f>COUNTIF(data[Rep],"*n*")</f>
        <v>29</v>
      </c>
      <c r="O5">
        <f>COUNTIF(data[Rep],"?i*")</f>
        <v>9</v>
      </c>
    </row>
    <row r="6" spans="1:15" x14ac:dyDescent="0.25">
      <c r="A6" s="22">
        <v>42444</v>
      </c>
      <c r="B6" s="23" t="s">
        <v>66</v>
      </c>
      <c r="C6" s="23" t="s">
        <v>67</v>
      </c>
      <c r="D6" s="20" t="s">
        <v>59</v>
      </c>
      <c r="E6" s="24">
        <v>56</v>
      </c>
      <c r="F6" s="25">
        <v>2.99</v>
      </c>
      <c r="G6" s="26">
        <v>167.44</v>
      </c>
      <c r="I6" t="s">
        <v>77</v>
      </c>
      <c r="J6">
        <f>COUNTIFS(data[Region],"East",data[Item],"pencil")</f>
        <v>2</v>
      </c>
    </row>
    <row r="7" spans="1:15" x14ac:dyDescent="0.25">
      <c r="A7" s="22">
        <v>42461</v>
      </c>
      <c r="B7" s="23" t="s">
        <v>57</v>
      </c>
      <c r="C7" s="23" t="s">
        <v>58</v>
      </c>
      <c r="D7" s="20" t="s">
        <v>62</v>
      </c>
      <c r="E7" s="24">
        <v>60</v>
      </c>
      <c r="F7" s="25">
        <v>4.99</v>
      </c>
      <c r="G7" s="26">
        <v>299.40000000000003</v>
      </c>
      <c r="I7" t="s">
        <v>78</v>
      </c>
      <c r="J7">
        <f>SUMIF(data[Region],"East",data[Total])</f>
        <v>6002.09</v>
      </c>
    </row>
    <row r="8" spans="1:15" x14ac:dyDescent="0.25">
      <c r="A8" s="22">
        <v>42478</v>
      </c>
      <c r="B8" s="23" t="s">
        <v>60</v>
      </c>
      <c r="C8" s="23" t="s">
        <v>68</v>
      </c>
      <c r="D8" s="20" t="s">
        <v>59</v>
      </c>
      <c r="E8" s="24">
        <v>75</v>
      </c>
      <c r="F8" s="25">
        <v>1.99</v>
      </c>
      <c r="G8" s="26">
        <v>149.25</v>
      </c>
      <c r="I8" t="s">
        <v>79</v>
      </c>
      <c r="J8">
        <f>SUMIFS(data[Total],data[Region],"East",data[Item],"Pencil")</f>
        <v>363.70000000000005</v>
      </c>
    </row>
    <row r="9" spans="1:15" x14ac:dyDescent="0.25">
      <c r="A9" s="22">
        <v>42495</v>
      </c>
      <c r="B9" s="23" t="s">
        <v>60</v>
      </c>
      <c r="C9" s="23" t="s">
        <v>63</v>
      </c>
      <c r="D9" s="20" t="s">
        <v>59</v>
      </c>
      <c r="E9" s="24">
        <v>90</v>
      </c>
      <c r="F9" s="25">
        <v>4.99</v>
      </c>
      <c r="G9" s="26">
        <v>449.1</v>
      </c>
    </row>
    <row r="10" spans="1:15" x14ac:dyDescent="0.25">
      <c r="A10" s="22">
        <v>42512</v>
      </c>
      <c r="B10" s="23" t="s">
        <v>66</v>
      </c>
      <c r="C10" s="23" t="s">
        <v>69</v>
      </c>
      <c r="D10" s="20" t="s">
        <v>59</v>
      </c>
      <c r="E10" s="24">
        <v>32</v>
      </c>
      <c r="F10" s="25">
        <v>1.99</v>
      </c>
      <c r="G10" s="26">
        <v>63.68</v>
      </c>
    </row>
    <row r="11" spans="1:15" x14ac:dyDescent="0.25">
      <c r="A11" s="22">
        <v>42529</v>
      </c>
      <c r="B11" s="23" t="s">
        <v>57</v>
      </c>
      <c r="C11" s="23" t="s">
        <v>58</v>
      </c>
      <c r="D11" s="20" t="s">
        <v>62</v>
      </c>
      <c r="E11" s="24">
        <v>60</v>
      </c>
      <c r="F11" s="25">
        <v>8.99</v>
      </c>
      <c r="G11" s="26">
        <v>539.4</v>
      </c>
    </row>
    <row r="12" spans="1:15" x14ac:dyDescent="0.25">
      <c r="A12" s="22">
        <v>42546</v>
      </c>
      <c r="B12" s="23" t="s">
        <v>60</v>
      </c>
      <c r="C12" s="23" t="s">
        <v>70</v>
      </c>
      <c r="D12" s="20" t="s">
        <v>59</v>
      </c>
      <c r="E12" s="24">
        <v>90</v>
      </c>
      <c r="F12" s="25">
        <v>4.99</v>
      </c>
      <c r="G12" s="26">
        <v>449.1</v>
      </c>
      <c r="J12" t="s">
        <v>6</v>
      </c>
    </row>
    <row r="13" spans="1:15" x14ac:dyDescent="0.25">
      <c r="A13" s="22">
        <v>42563</v>
      </c>
      <c r="B13" s="23" t="s">
        <v>57</v>
      </c>
      <c r="C13" s="23" t="s">
        <v>71</v>
      </c>
      <c r="D13" s="20" t="s">
        <v>62</v>
      </c>
      <c r="E13" s="24">
        <v>29</v>
      </c>
      <c r="F13" s="25">
        <v>1.99</v>
      </c>
      <c r="G13" s="26">
        <v>57.71</v>
      </c>
      <c r="J13" t="s">
        <v>2</v>
      </c>
    </row>
    <row r="14" spans="1:15" x14ac:dyDescent="0.25">
      <c r="A14" s="22">
        <v>42580</v>
      </c>
      <c r="B14" s="23" t="s">
        <v>57</v>
      </c>
      <c r="C14" s="23" t="s">
        <v>72</v>
      </c>
      <c r="D14" s="20" t="s">
        <v>62</v>
      </c>
      <c r="E14" s="24">
        <v>81</v>
      </c>
      <c r="F14" s="25">
        <v>19.989999999999998</v>
      </c>
      <c r="G14" s="26">
        <v>1619.1899999999998</v>
      </c>
      <c r="J14" t="s">
        <v>3</v>
      </c>
    </row>
    <row r="15" spans="1:15" x14ac:dyDescent="0.25">
      <c r="A15" s="22">
        <v>42597</v>
      </c>
      <c r="B15" s="23" t="s">
        <v>57</v>
      </c>
      <c r="C15" s="23" t="s">
        <v>58</v>
      </c>
      <c r="D15" s="20" t="s">
        <v>59</v>
      </c>
      <c r="E15" s="24">
        <v>35</v>
      </c>
      <c r="F15" s="25">
        <v>4.99</v>
      </c>
      <c r="G15" s="26">
        <v>174.65</v>
      </c>
      <c r="J15" t="s">
        <v>4</v>
      </c>
    </row>
    <row r="16" spans="1:15" x14ac:dyDescent="0.25">
      <c r="A16" s="22">
        <v>42614</v>
      </c>
      <c r="B16" s="23" t="s">
        <v>60</v>
      </c>
      <c r="C16" s="23" t="s">
        <v>73</v>
      </c>
      <c r="D16" s="20" t="s">
        <v>74</v>
      </c>
      <c r="E16" s="24">
        <v>2</v>
      </c>
      <c r="F16" s="25">
        <v>125</v>
      </c>
      <c r="G16" s="26">
        <v>250</v>
      </c>
      <c r="J16" t="s">
        <v>5</v>
      </c>
    </row>
    <row r="17" spans="1:10" x14ac:dyDescent="0.25">
      <c r="A17" s="22">
        <v>42631</v>
      </c>
      <c r="B17" s="23" t="s">
        <v>57</v>
      </c>
      <c r="C17" s="23" t="s">
        <v>58</v>
      </c>
      <c r="D17" s="20" t="s">
        <v>75</v>
      </c>
      <c r="E17" s="24">
        <v>16</v>
      </c>
      <c r="F17" s="25">
        <v>15.99</v>
      </c>
      <c r="G17" s="26">
        <v>255.84</v>
      </c>
      <c r="J17" t="s">
        <v>11</v>
      </c>
    </row>
    <row r="18" spans="1:10" x14ac:dyDescent="0.25">
      <c r="A18" s="22">
        <v>42648</v>
      </c>
      <c r="B18" s="23" t="s">
        <v>60</v>
      </c>
      <c r="C18" s="23" t="s">
        <v>70</v>
      </c>
      <c r="D18" s="20" t="s">
        <v>62</v>
      </c>
      <c r="E18" s="24">
        <v>28</v>
      </c>
      <c r="F18" s="25">
        <v>8.99</v>
      </c>
      <c r="G18" s="26">
        <v>251.72</v>
      </c>
      <c r="J18" t="str">
        <f>"=A*"</f>
        <v>=A*</v>
      </c>
    </row>
    <row r="19" spans="1:10" x14ac:dyDescent="0.25">
      <c r="A19" s="22">
        <v>42665</v>
      </c>
      <c r="B19" s="23" t="s">
        <v>57</v>
      </c>
      <c r="C19" s="23" t="s">
        <v>58</v>
      </c>
      <c r="D19" s="20" t="s">
        <v>65</v>
      </c>
      <c r="E19" s="24">
        <v>64</v>
      </c>
      <c r="F19" s="25">
        <v>8.99</v>
      </c>
      <c r="G19" s="26">
        <v>575.36</v>
      </c>
      <c r="J19" t="str">
        <f>"*A*"</f>
        <v>*A*</v>
      </c>
    </row>
    <row r="20" spans="1:10" x14ac:dyDescent="0.25">
      <c r="A20" s="22">
        <v>42682</v>
      </c>
      <c r="B20" s="23" t="s">
        <v>57</v>
      </c>
      <c r="C20" s="23" t="s">
        <v>72</v>
      </c>
      <c r="D20" s="20" t="s">
        <v>65</v>
      </c>
      <c r="E20" s="24">
        <v>15</v>
      </c>
      <c r="F20" s="25">
        <v>19.989999999999998</v>
      </c>
      <c r="G20" s="26">
        <v>299.84999999999997</v>
      </c>
      <c r="J20" t="s">
        <v>80</v>
      </c>
    </row>
    <row r="21" spans="1:10" x14ac:dyDescent="0.25">
      <c r="A21" s="22">
        <v>42699</v>
      </c>
      <c r="B21" s="23" t="s">
        <v>60</v>
      </c>
      <c r="C21" s="23" t="s">
        <v>61</v>
      </c>
      <c r="D21" s="20" t="s">
        <v>75</v>
      </c>
      <c r="E21" s="24">
        <v>96</v>
      </c>
      <c r="F21" s="25">
        <v>4.99</v>
      </c>
      <c r="G21" s="26">
        <v>479.04</v>
      </c>
      <c r="J21" t="s">
        <v>83</v>
      </c>
    </row>
    <row r="22" spans="1:10" x14ac:dyDescent="0.25">
      <c r="A22" s="22">
        <v>42716</v>
      </c>
      <c r="B22" s="23" t="s">
        <v>60</v>
      </c>
      <c r="C22" s="23" t="s">
        <v>73</v>
      </c>
      <c r="D22" s="20" t="s">
        <v>59</v>
      </c>
      <c r="E22" s="24">
        <v>67</v>
      </c>
      <c r="F22" s="25">
        <v>1.29</v>
      </c>
      <c r="G22" s="26">
        <v>86.43</v>
      </c>
      <c r="J22" t="s">
        <v>84</v>
      </c>
    </row>
    <row r="23" spans="1:10" x14ac:dyDescent="0.25">
      <c r="A23" s="22">
        <v>42733</v>
      </c>
      <c r="B23" s="23" t="s">
        <v>57</v>
      </c>
      <c r="C23" s="23" t="s">
        <v>72</v>
      </c>
      <c r="D23" s="20" t="s">
        <v>75</v>
      </c>
      <c r="E23" s="24">
        <v>74</v>
      </c>
      <c r="F23" s="25">
        <v>15.99</v>
      </c>
      <c r="G23" s="26">
        <v>1183.26</v>
      </c>
    </row>
    <row r="24" spans="1:10" x14ac:dyDescent="0.25">
      <c r="A24" s="22">
        <v>42750</v>
      </c>
      <c r="B24" s="23" t="s">
        <v>60</v>
      </c>
      <c r="C24" s="23" t="s">
        <v>64</v>
      </c>
      <c r="D24" s="20" t="s">
        <v>62</v>
      </c>
      <c r="E24" s="24">
        <v>46</v>
      </c>
      <c r="F24" s="25">
        <v>8.99</v>
      </c>
      <c r="G24" s="26">
        <v>413.54</v>
      </c>
    </row>
    <row r="25" spans="1:10" x14ac:dyDescent="0.25">
      <c r="A25" s="22">
        <v>42767</v>
      </c>
      <c r="B25" s="23" t="s">
        <v>60</v>
      </c>
      <c r="C25" s="23" t="s">
        <v>73</v>
      </c>
      <c r="D25" s="20" t="s">
        <v>62</v>
      </c>
      <c r="E25" s="24">
        <v>87</v>
      </c>
      <c r="F25" s="25">
        <v>15</v>
      </c>
      <c r="G25" s="26">
        <v>1305</v>
      </c>
    </row>
    <row r="26" spans="1:10" x14ac:dyDescent="0.25">
      <c r="A26" s="22">
        <v>42784</v>
      </c>
      <c r="B26" s="23" t="s">
        <v>57</v>
      </c>
      <c r="C26" s="23" t="s">
        <v>58</v>
      </c>
      <c r="D26" s="20" t="s">
        <v>62</v>
      </c>
      <c r="E26" s="24">
        <v>4</v>
      </c>
      <c r="F26" s="25">
        <v>4.99</v>
      </c>
      <c r="G26" s="26">
        <v>19.96</v>
      </c>
    </row>
    <row r="27" spans="1:10" x14ac:dyDescent="0.25">
      <c r="A27" s="22">
        <v>42801</v>
      </c>
      <c r="B27" s="23" t="s">
        <v>66</v>
      </c>
      <c r="C27" s="23" t="s">
        <v>67</v>
      </c>
      <c r="D27" s="20" t="s">
        <v>62</v>
      </c>
      <c r="E27" s="24">
        <v>7</v>
      </c>
      <c r="F27" s="25">
        <v>19.989999999999998</v>
      </c>
      <c r="G27" s="26">
        <v>139.92999999999998</v>
      </c>
    </row>
    <row r="28" spans="1:10" x14ac:dyDescent="0.25">
      <c r="A28" s="22">
        <v>42818</v>
      </c>
      <c r="B28" s="23" t="s">
        <v>60</v>
      </c>
      <c r="C28" s="23" t="s">
        <v>63</v>
      </c>
      <c r="D28" s="20" t="s">
        <v>75</v>
      </c>
      <c r="E28" s="24">
        <v>50</v>
      </c>
      <c r="F28" s="25">
        <v>4.99</v>
      </c>
      <c r="G28" s="26">
        <v>249.5</v>
      </c>
    </row>
    <row r="29" spans="1:10" x14ac:dyDescent="0.25">
      <c r="A29" s="22">
        <v>42835</v>
      </c>
      <c r="B29" s="23" t="s">
        <v>60</v>
      </c>
      <c r="C29" s="23" t="s">
        <v>68</v>
      </c>
      <c r="D29" s="20" t="s">
        <v>59</v>
      </c>
      <c r="E29" s="24">
        <v>66</v>
      </c>
      <c r="F29" s="25">
        <v>1.99</v>
      </c>
      <c r="G29" s="26">
        <v>131.34</v>
      </c>
    </row>
    <row r="30" spans="1:10" x14ac:dyDescent="0.25">
      <c r="A30" s="22">
        <v>42852</v>
      </c>
      <c r="B30" s="23" t="s">
        <v>57</v>
      </c>
      <c r="C30" s="23" t="s">
        <v>71</v>
      </c>
      <c r="D30" s="20" t="s">
        <v>65</v>
      </c>
      <c r="E30" s="24">
        <v>96</v>
      </c>
      <c r="F30" s="25">
        <v>4.99</v>
      </c>
      <c r="G30" s="26">
        <v>479.04</v>
      </c>
    </row>
    <row r="31" spans="1:10" x14ac:dyDescent="0.25">
      <c r="A31" s="22">
        <v>42869</v>
      </c>
      <c r="B31" s="23" t="s">
        <v>60</v>
      </c>
      <c r="C31" s="23" t="s">
        <v>64</v>
      </c>
      <c r="D31" s="20" t="s">
        <v>59</v>
      </c>
      <c r="E31" s="24">
        <v>53</v>
      </c>
      <c r="F31" s="25">
        <v>1.29</v>
      </c>
      <c r="G31" s="26">
        <v>68.37</v>
      </c>
    </row>
    <row r="32" spans="1:10" x14ac:dyDescent="0.25">
      <c r="A32" s="22">
        <v>42886</v>
      </c>
      <c r="B32" s="23" t="s">
        <v>60</v>
      </c>
      <c r="C32" s="23" t="s">
        <v>64</v>
      </c>
      <c r="D32" s="20" t="s">
        <v>62</v>
      </c>
      <c r="E32" s="24">
        <v>80</v>
      </c>
      <c r="F32" s="25">
        <v>8.99</v>
      </c>
      <c r="G32" s="26">
        <v>719.2</v>
      </c>
    </row>
    <row r="33" spans="1:7" x14ac:dyDescent="0.25">
      <c r="A33" s="22">
        <v>42903</v>
      </c>
      <c r="B33" s="23" t="s">
        <v>60</v>
      </c>
      <c r="C33" s="23" t="s">
        <v>61</v>
      </c>
      <c r="D33" s="20" t="s">
        <v>74</v>
      </c>
      <c r="E33" s="24">
        <v>5</v>
      </c>
      <c r="F33" s="25">
        <v>125</v>
      </c>
      <c r="G33" s="26">
        <v>625</v>
      </c>
    </row>
    <row r="34" spans="1:7" x14ac:dyDescent="0.25">
      <c r="A34" s="22">
        <v>42920</v>
      </c>
      <c r="B34" s="23" t="s">
        <v>57</v>
      </c>
      <c r="C34" s="23" t="s">
        <v>58</v>
      </c>
      <c r="D34" s="20" t="s">
        <v>75</v>
      </c>
      <c r="E34" s="24">
        <v>62</v>
      </c>
      <c r="F34" s="25">
        <v>4.99</v>
      </c>
      <c r="G34" s="26">
        <v>309.38</v>
      </c>
    </row>
    <row r="35" spans="1:7" x14ac:dyDescent="0.25">
      <c r="A35" s="22">
        <v>42937</v>
      </c>
      <c r="B35" s="23" t="s">
        <v>60</v>
      </c>
      <c r="C35" s="23" t="s">
        <v>70</v>
      </c>
      <c r="D35" s="20" t="s">
        <v>75</v>
      </c>
      <c r="E35" s="24">
        <v>55</v>
      </c>
      <c r="F35" s="25">
        <v>12.49</v>
      </c>
      <c r="G35" s="26">
        <v>686.95</v>
      </c>
    </row>
    <row r="36" spans="1:7" x14ac:dyDescent="0.25">
      <c r="A36" s="22">
        <v>42954</v>
      </c>
      <c r="B36" s="23" t="s">
        <v>60</v>
      </c>
      <c r="C36" s="23" t="s">
        <v>61</v>
      </c>
      <c r="D36" s="20" t="s">
        <v>75</v>
      </c>
      <c r="E36" s="24">
        <v>42</v>
      </c>
      <c r="F36" s="25">
        <v>23.95</v>
      </c>
      <c r="G36" s="26">
        <v>1005.9</v>
      </c>
    </row>
    <row r="37" spans="1:7" x14ac:dyDescent="0.25">
      <c r="A37" s="22">
        <v>42971</v>
      </c>
      <c r="B37" s="23" t="s">
        <v>66</v>
      </c>
      <c r="C37" s="23" t="s">
        <v>67</v>
      </c>
      <c r="D37" s="20" t="s">
        <v>74</v>
      </c>
      <c r="E37" s="24">
        <v>3</v>
      </c>
      <c r="F37" s="25">
        <v>275</v>
      </c>
      <c r="G37" s="26">
        <v>825</v>
      </c>
    </row>
    <row r="38" spans="1:7" x14ac:dyDescent="0.25">
      <c r="A38" s="22">
        <v>42988</v>
      </c>
      <c r="B38" s="23" t="s">
        <v>60</v>
      </c>
      <c r="C38" s="23" t="s">
        <v>64</v>
      </c>
      <c r="D38" s="20" t="s">
        <v>59</v>
      </c>
      <c r="E38" s="24">
        <v>7</v>
      </c>
      <c r="F38" s="25">
        <v>1.29</v>
      </c>
      <c r="G38" s="26">
        <v>9.0300000000000011</v>
      </c>
    </row>
    <row r="39" spans="1:7" x14ac:dyDescent="0.25">
      <c r="A39" s="22">
        <v>43005</v>
      </c>
      <c r="B39" s="23" t="s">
        <v>66</v>
      </c>
      <c r="C39" s="23" t="s">
        <v>67</v>
      </c>
      <c r="D39" s="20" t="s">
        <v>65</v>
      </c>
      <c r="E39" s="24">
        <v>76</v>
      </c>
      <c r="F39" s="25">
        <v>1.99</v>
      </c>
      <c r="G39" s="26">
        <v>151.24</v>
      </c>
    </row>
    <row r="40" spans="1:7" x14ac:dyDescent="0.25">
      <c r="A40" s="22">
        <v>43022</v>
      </c>
      <c r="B40" s="23" t="s">
        <v>66</v>
      </c>
      <c r="C40" s="23" t="s">
        <v>69</v>
      </c>
      <c r="D40" s="20" t="s">
        <v>62</v>
      </c>
      <c r="E40" s="24">
        <v>57</v>
      </c>
      <c r="F40" s="25">
        <v>19.989999999999998</v>
      </c>
      <c r="G40" s="26">
        <v>1139.4299999999998</v>
      </c>
    </row>
    <row r="41" spans="1:7" x14ac:dyDescent="0.25">
      <c r="A41" s="22">
        <v>43039</v>
      </c>
      <c r="B41" s="23" t="s">
        <v>60</v>
      </c>
      <c r="C41" s="23" t="s">
        <v>68</v>
      </c>
      <c r="D41" s="20" t="s">
        <v>59</v>
      </c>
      <c r="E41" s="24">
        <v>14</v>
      </c>
      <c r="F41" s="25">
        <v>1.29</v>
      </c>
      <c r="G41" s="26">
        <v>18.060000000000002</v>
      </c>
    </row>
    <row r="42" spans="1:7" x14ac:dyDescent="0.25">
      <c r="A42" s="22">
        <v>43056</v>
      </c>
      <c r="B42" s="23" t="s">
        <v>60</v>
      </c>
      <c r="C42" s="23" t="s">
        <v>63</v>
      </c>
      <c r="D42" s="20" t="s">
        <v>62</v>
      </c>
      <c r="E42" s="24">
        <v>11</v>
      </c>
      <c r="F42" s="25">
        <v>4.99</v>
      </c>
      <c r="G42" s="26">
        <v>54.89</v>
      </c>
    </row>
    <row r="43" spans="1:7" x14ac:dyDescent="0.25">
      <c r="A43" s="22">
        <v>43073</v>
      </c>
      <c r="B43" s="23" t="s">
        <v>60</v>
      </c>
      <c r="C43" s="23" t="s">
        <v>63</v>
      </c>
      <c r="D43" s="20" t="s">
        <v>62</v>
      </c>
      <c r="E43" s="24">
        <v>94</v>
      </c>
      <c r="F43" s="25">
        <v>19.989999999999998</v>
      </c>
      <c r="G43" s="26">
        <v>1879.06</v>
      </c>
    </row>
    <row r="44" spans="1:7" x14ac:dyDescent="0.25">
      <c r="A44" s="22">
        <v>43090</v>
      </c>
      <c r="B44" s="23" t="s">
        <v>60</v>
      </c>
      <c r="C44" s="23" t="s">
        <v>68</v>
      </c>
      <c r="D44" s="20" t="s">
        <v>62</v>
      </c>
      <c r="E44" s="24">
        <v>28</v>
      </c>
      <c r="F44" s="25">
        <v>4.99</v>
      </c>
      <c r="G44" s="26">
        <v>139.72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B4" workbookViewId="0">
      <selection activeCell="E21" sqref="E21"/>
    </sheetView>
  </sheetViews>
  <sheetFormatPr defaultRowHeight="15" x14ac:dyDescent="0.25"/>
  <cols>
    <col min="1" max="1" width="13.140625" bestFit="1" customWidth="1"/>
    <col min="2" max="2" width="12" customWidth="1"/>
    <col min="4" max="4" width="14" bestFit="1" customWidth="1"/>
    <col min="5" max="5" width="10.28515625" customWidth="1"/>
    <col min="6" max="6" width="12.5703125" bestFit="1" customWidth="1"/>
    <col min="7" max="7" width="13.85546875" bestFit="1" customWidth="1"/>
    <col min="8" max="8" width="10" bestFit="1" customWidth="1"/>
  </cols>
  <sheetData>
    <row r="1" spans="1:8" x14ac:dyDescent="0.25">
      <c r="A1" s="27" t="s">
        <v>85</v>
      </c>
      <c r="B1" t="s">
        <v>87</v>
      </c>
      <c r="D1" s="27" t="s">
        <v>51</v>
      </c>
      <c r="E1" s="27" t="s">
        <v>52</v>
      </c>
      <c r="F1" s="27" t="s">
        <v>50</v>
      </c>
      <c r="G1" t="s">
        <v>89</v>
      </c>
    </row>
    <row r="2" spans="1:8" x14ac:dyDescent="0.25">
      <c r="A2" s="28" t="s">
        <v>60</v>
      </c>
      <c r="B2" s="29">
        <v>1199</v>
      </c>
      <c r="D2" t="s">
        <v>60</v>
      </c>
      <c r="E2" t="s">
        <v>61</v>
      </c>
      <c r="F2" s="30">
        <v>42903</v>
      </c>
      <c r="G2" s="29">
        <v>1</v>
      </c>
    </row>
    <row r="3" spans="1:8" x14ac:dyDescent="0.25">
      <c r="A3" s="28" t="s">
        <v>57</v>
      </c>
      <c r="B3" s="29">
        <v>691</v>
      </c>
      <c r="E3" t="s">
        <v>91</v>
      </c>
      <c r="G3" s="29">
        <v>1</v>
      </c>
    </row>
    <row r="4" spans="1:8" x14ac:dyDescent="0.25">
      <c r="A4" s="28" t="s">
        <v>66</v>
      </c>
      <c r="B4" s="29">
        <v>231</v>
      </c>
      <c r="D4" t="s">
        <v>90</v>
      </c>
      <c r="G4" s="29">
        <v>1</v>
      </c>
    </row>
    <row r="5" spans="1:8" x14ac:dyDescent="0.25">
      <c r="A5" s="28" t="s">
        <v>86</v>
      </c>
      <c r="B5" s="29">
        <v>2121</v>
      </c>
      <c r="D5" t="s">
        <v>86</v>
      </c>
      <c r="G5" s="29">
        <v>1</v>
      </c>
    </row>
    <row r="8" spans="1:8" x14ac:dyDescent="0.25">
      <c r="A8" s="27" t="s">
        <v>85</v>
      </c>
      <c r="B8" t="s">
        <v>88</v>
      </c>
    </row>
    <row r="9" spans="1:8" x14ac:dyDescent="0.25">
      <c r="A9" s="28" t="s">
        <v>60</v>
      </c>
      <c r="B9" s="29">
        <v>11139.070000000002</v>
      </c>
    </row>
    <row r="10" spans="1:8" x14ac:dyDescent="0.25">
      <c r="A10" s="28" t="s">
        <v>86</v>
      </c>
      <c r="B10" s="29">
        <v>11139.070000000002</v>
      </c>
    </row>
    <row r="12" spans="1:8" x14ac:dyDescent="0.25">
      <c r="D12" t="s">
        <v>92</v>
      </c>
      <c r="F12" s="31">
        <v>1000000</v>
      </c>
      <c r="H12" s="32">
        <v>1500000000</v>
      </c>
    </row>
    <row r="13" spans="1:8" x14ac:dyDescent="0.25">
      <c r="D13" s="33">
        <v>350000</v>
      </c>
      <c r="F13" s="31">
        <v>45000000</v>
      </c>
    </row>
    <row r="14" spans="1:8" x14ac:dyDescent="0.25">
      <c r="D14" s="33">
        <v>350000</v>
      </c>
      <c r="F14" s="31">
        <v>35000000</v>
      </c>
    </row>
    <row r="15" spans="1:8" x14ac:dyDescent="0.25">
      <c r="D15" s="33">
        <v>350000</v>
      </c>
      <c r="F15" s="31">
        <v>80000000</v>
      </c>
    </row>
  </sheetData>
  <pageMargins left="0.7" right="0.7" top="0.75" bottom="0.75" header="0.3" footer="0.3"/>
  <pageSetup orientation="portrait" r:id="rId4"/>
  <drawing r:id="rId5"/>
  <extLst>
    <ext xmlns:x15="http://schemas.microsoft.com/office/spreadsheetml/2010/11/main" uri="{7E03D99C-DC04-49d9-9315-930204A7B6E9}">
      <x15:timelineRefs>
        <x15:timelineRef r:id="rId6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MarksSheet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SirQasim</dc:creator>
  <cp:lastModifiedBy>SirQasim</cp:lastModifiedBy>
  <dcterms:created xsi:type="dcterms:W3CDTF">2018-07-08T03:09:51Z</dcterms:created>
  <dcterms:modified xsi:type="dcterms:W3CDTF">2018-07-17T15:47:13Z</dcterms:modified>
</cp:coreProperties>
</file>