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Materia Prima costos" sheetId="1" r:id="rId1"/>
    <sheet name="Inventario" sheetId="2" r:id="rId2"/>
    <sheet name="Bizcochos" sheetId="3" r:id="rId3"/>
    <sheet name="Mermeladas" sheetId="4" r:id="rId4"/>
    <sheet name="Precios" sheetId="5" r:id="rId5"/>
    <sheet name="Sheet1" sheetId="6" r:id="rId6"/>
  </sheets>
  <calcPr calcId="124519" calcOnSave="0"/>
</workbook>
</file>

<file path=xl/calcChain.xml><?xml version="1.0" encoding="utf-8"?>
<calcChain xmlns="http://schemas.openxmlformats.org/spreadsheetml/2006/main">
  <c r="B11" i="2"/>
  <c r="G17" i="5"/>
  <c r="F17"/>
  <c r="I24" i="3"/>
  <c r="I18"/>
  <c r="I17"/>
  <c r="I15"/>
  <c r="I13"/>
  <c r="I11"/>
  <c r="I10"/>
  <c r="I9"/>
  <c r="I8"/>
  <c r="I7"/>
  <c r="I6"/>
  <c r="I5"/>
  <c r="R24"/>
  <c r="R18"/>
  <c r="R17"/>
  <c r="R15"/>
  <c r="R13"/>
  <c r="R11"/>
  <c r="R10"/>
  <c r="R9"/>
  <c r="R8"/>
  <c r="R7"/>
  <c r="R6"/>
  <c r="R5"/>
  <c r="Z24"/>
  <c r="Z18"/>
  <c r="Z17"/>
  <c r="Z15"/>
  <c r="Z13"/>
  <c r="Z11"/>
  <c r="Z10"/>
  <c r="Z9"/>
  <c r="Z8"/>
  <c r="Z7"/>
  <c r="Z6"/>
  <c r="Z5"/>
  <c r="AE24"/>
  <c r="AE18"/>
  <c r="AE17"/>
  <c r="AE15"/>
  <c r="AE13"/>
  <c r="AE11"/>
  <c r="AE10"/>
  <c r="AE9"/>
  <c r="AE8"/>
  <c r="AE7"/>
  <c r="AE6"/>
  <c r="AE5"/>
  <c r="AE4"/>
  <c r="Z4"/>
  <c r="R4"/>
  <c r="J18" i="4"/>
  <c r="D15" i="5"/>
  <c r="D6"/>
  <c r="D4" l="1"/>
  <c r="B4"/>
  <c r="D3"/>
  <c r="E3" s="1"/>
  <c r="F3" s="1"/>
  <c r="J3" s="1"/>
  <c r="D16" i="4"/>
  <c r="P16" s="1"/>
  <c r="D15"/>
  <c r="P15" s="1"/>
  <c r="D14"/>
  <c r="P14" s="1"/>
  <c r="D13"/>
  <c r="P13" s="1"/>
  <c r="D12"/>
  <c r="P12" s="1"/>
  <c r="D11"/>
  <c r="R11" s="1"/>
  <c r="D10"/>
  <c r="R10" s="1"/>
  <c r="D8"/>
  <c r="R8" s="1"/>
  <c r="D7"/>
  <c r="T7" s="1"/>
  <c r="T17" s="1"/>
  <c r="D6"/>
  <c r="T6" s="1"/>
  <c r="D5"/>
  <c r="T5" s="1"/>
  <c r="D4"/>
  <c r="R4" s="1"/>
  <c r="D3"/>
  <c r="T3" s="1"/>
  <c r="D2"/>
  <c r="T2" s="1"/>
  <c r="B23" i="3"/>
  <c r="C23"/>
  <c r="B24"/>
  <c r="C24"/>
  <c r="B21"/>
  <c r="C21"/>
  <c r="B22"/>
  <c r="C22"/>
  <c r="B19"/>
  <c r="C19"/>
  <c r="B20"/>
  <c r="C20"/>
  <c r="B16"/>
  <c r="C16"/>
  <c r="B17"/>
  <c r="C17"/>
  <c r="B18"/>
  <c r="C18"/>
  <c r="B14"/>
  <c r="C14"/>
  <c r="B15"/>
  <c r="C15"/>
  <c r="B13"/>
  <c r="C13"/>
  <c r="B11"/>
  <c r="C11"/>
  <c r="B12"/>
  <c r="C12"/>
  <c r="B5"/>
  <c r="C5"/>
  <c r="B6"/>
  <c r="C6"/>
  <c r="B7"/>
  <c r="C7"/>
  <c r="B8"/>
  <c r="C8"/>
  <c r="B9"/>
  <c r="C9"/>
  <c r="B10"/>
  <c r="C10"/>
  <c r="C4"/>
  <c r="B4"/>
  <c r="E4" i="5" l="1"/>
  <c r="F4" s="1"/>
  <c r="J4" s="1"/>
  <c r="D12"/>
  <c r="D14"/>
  <c r="D5"/>
  <c r="D20" i="3"/>
  <c r="F20" s="1"/>
  <c r="I20" s="1"/>
  <c r="D18"/>
  <c r="F18" s="1"/>
  <c r="D19"/>
  <c r="F19" s="1"/>
  <c r="I19" s="1"/>
  <c r="D23"/>
  <c r="F23" s="1"/>
  <c r="I23" s="1"/>
  <c r="D7"/>
  <c r="F7" s="1"/>
  <c r="D15"/>
  <c r="F15" s="1"/>
  <c r="D16"/>
  <c r="F16" s="1"/>
  <c r="I16" s="1"/>
  <c r="D8"/>
  <c r="F8" s="1"/>
  <c r="D6"/>
  <c r="F6" s="1"/>
  <c r="D17"/>
  <c r="F17" s="1"/>
  <c r="D24"/>
  <c r="F24" s="1"/>
  <c r="D11"/>
  <c r="F11" s="1"/>
  <c r="H3" i="4"/>
  <c r="E9"/>
  <c r="F9" s="1"/>
  <c r="R6"/>
  <c r="H8"/>
  <c r="P11"/>
  <c r="T9"/>
  <c r="P7"/>
  <c r="P17" s="1"/>
  <c r="H7"/>
  <c r="H17" s="1"/>
  <c r="P4"/>
  <c r="H4"/>
  <c r="N8"/>
  <c r="F4"/>
  <c r="R7"/>
  <c r="R17" s="1"/>
  <c r="J8"/>
  <c r="J3"/>
  <c r="N4"/>
  <c r="J6"/>
  <c r="J7"/>
  <c r="J17" s="1"/>
  <c r="F8"/>
  <c r="P8"/>
  <c r="N11"/>
  <c r="F3"/>
  <c r="R3"/>
  <c r="P3"/>
  <c r="J2"/>
  <c r="R2"/>
  <c r="N3"/>
  <c r="L4"/>
  <c r="T4"/>
  <c r="J5"/>
  <c r="R5"/>
  <c r="H6"/>
  <c r="P6"/>
  <c r="F7"/>
  <c r="F17" s="1"/>
  <c r="N7"/>
  <c r="N17" s="1"/>
  <c r="L8"/>
  <c r="T8"/>
  <c r="J9"/>
  <c r="R9"/>
  <c r="H10"/>
  <c r="P10"/>
  <c r="L11"/>
  <c r="T11"/>
  <c r="T12"/>
  <c r="T13"/>
  <c r="T14"/>
  <c r="T15"/>
  <c r="T16"/>
  <c r="H2"/>
  <c r="P2"/>
  <c r="L3"/>
  <c r="J4"/>
  <c r="H5"/>
  <c r="P5"/>
  <c r="F6"/>
  <c r="N6"/>
  <c r="L7"/>
  <c r="L17" s="1"/>
  <c r="H9"/>
  <c r="P9"/>
  <c r="F10"/>
  <c r="N10"/>
  <c r="R12"/>
  <c r="R13"/>
  <c r="R14"/>
  <c r="R15"/>
  <c r="R16"/>
  <c r="F2"/>
  <c r="N2"/>
  <c r="F5"/>
  <c r="N5"/>
  <c r="L6"/>
  <c r="N9"/>
  <c r="L10"/>
  <c r="T10"/>
  <c r="L2"/>
  <c r="L5"/>
  <c r="L9"/>
  <c r="J10"/>
  <c r="D22" i="3"/>
  <c r="F22" s="1"/>
  <c r="I22" s="1"/>
  <c r="D10"/>
  <c r="F10" s="1"/>
  <c r="D12"/>
  <c r="F12" s="1"/>
  <c r="I12" s="1"/>
  <c r="D13"/>
  <c r="F13" s="1"/>
  <c r="D14"/>
  <c r="F14" s="1"/>
  <c r="I14" s="1"/>
  <c r="H8"/>
  <c r="D21"/>
  <c r="F21" s="1"/>
  <c r="I21" s="1"/>
  <c r="D9"/>
  <c r="F9" s="1"/>
  <c r="D5"/>
  <c r="F5" s="1"/>
  <c r="D4"/>
  <c r="F4" s="1"/>
  <c r="I4" s="1"/>
  <c r="K17"/>
  <c r="K8"/>
  <c r="K15"/>
  <c r="O8"/>
  <c r="T7"/>
  <c r="U7" s="1"/>
  <c r="T18"/>
  <c r="U18" s="1"/>
  <c r="T20"/>
  <c r="U20" s="1"/>
  <c r="G20" l="1"/>
  <c r="W20"/>
  <c r="Z20" s="1"/>
  <c r="AB20"/>
  <c r="AE20" s="1"/>
  <c r="T23"/>
  <c r="U23" s="1"/>
  <c r="K16"/>
  <c r="L16" s="1"/>
  <c r="K20"/>
  <c r="L20" s="1"/>
  <c r="H16"/>
  <c r="K19"/>
  <c r="L19" s="1"/>
  <c r="W15"/>
  <c r="Y15" s="1"/>
  <c r="AB18"/>
  <c r="AD18" s="1"/>
  <c r="T15"/>
  <c r="U15" s="1"/>
  <c r="O15"/>
  <c r="Q15" s="1"/>
  <c r="W21"/>
  <c r="AB15"/>
  <c r="AD15" s="1"/>
  <c r="W18"/>
  <c r="Y18" s="1"/>
  <c r="G18"/>
  <c r="AB17"/>
  <c r="AD17" s="1"/>
  <c r="K18"/>
  <c r="L18" s="1"/>
  <c r="H15"/>
  <c r="L8"/>
  <c r="W19"/>
  <c r="K14"/>
  <c r="L15"/>
  <c r="T19"/>
  <c r="U19" s="1"/>
  <c r="AB16"/>
  <c r="O16"/>
  <c r="R16" s="1"/>
  <c r="H21"/>
  <c r="H22"/>
  <c r="H24"/>
  <c r="G16"/>
  <c r="H19"/>
  <c r="G11"/>
  <c r="G8"/>
  <c r="H23"/>
  <c r="G6"/>
  <c r="G7"/>
  <c r="H20"/>
  <c r="H17"/>
  <c r="G15"/>
  <c r="H18"/>
  <c r="X18"/>
  <c r="AC20"/>
  <c r="AD20"/>
  <c r="AC18"/>
  <c r="X20"/>
  <c r="Y20"/>
  <c r="P15"/>
  <c r="Q16"/>
  <c r="P8"/>
  <c r="Q8"/>
  <c r="AB23"/>
  <c r="AE23" s="1"/>
  <c r="AB8"/>
  <c r="G23"/>
  <c r="T8"/>
  <c r="U8" s="1"/>
  <c r="T12"/>
  <c r="U12" s="1"/>
  <c r="W23"/>
  <c r="Z23" s="1"/>
  <c r="K6"/>
  <c r="W8"/>
  <c r="K23"/>
  <c r="L23" s="1"/>
  <c r="AB19"/>
  <c r="AE19" s="1"/>
  <c r="AB7"/>
  <c r="O7"/>
  <c r="K12"/>
  <c r="W7"/>
  <c r="K24"/>
  <c r="G19"/>
  <c r="H7"/>
  <c r="T16"/>
  <c r="U16" s="1"/>
  <c r="AB6"/>
  <c r="W16"/>
  <c r="Z16" s="1"/>
  <c r="K7"/>
  <c r="T13"/>
  <c r="U13" s="1"/>
  <c r="AB24"/>
  <c r="AB13"/>
  <c r="W24"/>
  <c r="W17"/>
  <c r="O13"/>
  <c r="AB22"/>
  <c r="AE22" s="1"/>
  <c r="T17"/>
  <c r="U17" s="1"/>
  <c r="K13"/>
  <c r="W13"/>
  <c r="G17"/>
  <c r="W6"/>
  <c r="T6"/>
  <c r="U6" s="1"/>
  <c r="O6"/>
  <c r="T24"/>
  <c r="U24" s="1"/>
  <c r="T14"/>
  <c r="U14" s="1"/>
  <c r="T9"/>
  <c r="U9" s="1"/>
  <c r="K9"/>
  <c r="G24"/>
  <c r="H6"/>
  <c r="T11"/>
  <c r="U11" s="1"/>
  <c r="H11"/>
  <c r="W11"/>
  <c r="AB11"/>
  <c r="O11"/>
  <c r="K11"/>
  <c r="O17"/>
  <c r="L17"/>
  <c r="O12"/>
  <c r="R12" s="1"/>
  <c r="W12"/>
  <c r="Z12" s="1"/>
  <c r="AB12"/>
  <c r="AE12" s="1"/>
  <c r="AB9"/>
  <c r="W9"/>
  <c r="O14"/>
  <c r="R14" s="1"/>
  <c r="AB21"/>
  <c r="AE21" s="1"/>
  <c r="T10"/>
  <c r="U10" s="1"/>
  <c r="O9"/>
  <c r="K21"/>
  <c r="G22"/>
  <c r="T22"/>
  <c r="U22" s="1"/>
  <c r="W22"/>
  <c r="Z22" s="1"/>
  <c r="K10"/>
  <c r="O10"/>
  <c r="K22"/>
  <c r="G9"/>
  <c r="H9"/>
  <c r="G12"/>
  <c r="H12"/>
  <c r="W14"/>
  <c r="Z14" s="1"/>
  <c r="AB14"/>
  <c r="AE14" s="1"/>
  <c r="AB10"/>
  <c r="G5"/>
  <c r="H5"/>
  <c r="G13"/>
  <c r="H13"/>
  <c r="W4"/>
  <c r="T21"/>
  <c r="U21" s="1"/>
  <c r="W10"/>
  <c r="G21"/>
  <c r="G4"/>
  <c r="H4"/>
  <c r="G14"/>
  <c r="H14"/>
  <c r="G10"/>
  <c r="H10"/>
  <c r="O5"/>
  <c r="T5"/>
  <c r="U5" s="1"/>
  <c r="K5"/>
  <c r="W5"/>
  <c r="AB5"/>
  <c r="AB4"/>
  <c r="O4"/>
  <c r="T4"/>
  <c r="U4" s="1"/>
  <c r="K4"/>
  <c r="AC16" l="1"/>
  <c r="AE16"/>
  <c r="P16"/>
  <c r="Y21"/>
  <c r="Z21"/>
  <c r="O20"/>
  <c r="R20" s="1"/>
  <c r="O19"/>
  <c r="R19" s="1"/>
  <c r="X19"/>
  <c r="Z19"/>
  <c r="Z25" s="1"/>
  <c r="B20" i="5" s="1"/>
  <c r="E20" s="1"/>
  <c r="F20" s="1"/>
  <c r="AC15" i="3"/>
  <c r="Y19"/>
  <c r="AD16"/>
  <c r="O18"/>
  <c r="X15"/>
  <c r="X21"/>
  <c r="AC17"/>
  <c r="G25"/>
  <c r="B5" i="5" s="1"/>
  <c r="E5" s="1"/>
  <c r="F5" s="1"/>
  <c r="J5" s="1"/>
  <c r="I25" i="3"/>
  <c r="B22" i="5" s="1"/>
  <c r="E22" s="1"/>
  <c r="F22" s="1"/>
  <c r="L5" i="3"/>
  <c r="L7"/>
  <c r="L12"/>
  <c r="O23"/>
  <c r="L14"/>
  <c r="L13"/>
  <c r="L10"/>
  <c r="L11"/>
  <c r="L9"/>
  <c r="O24"/>
  <c r="Q24" s="1"/>
  <c r="L6"/>
  <c r="X5"/>
  <c r="Y5"/>
  <c r="X14"/>
  <c r="Y14"/>
  <c r="X22"/>
  <c r="Y22"/>
  <c r="X9"/>
  <c r="Y9"/>
  <c r="X12"/>
  <c r="Y12"/>
  <c r="AD11"/>
  <c r="AC11"/>
  <c r="X6"/>
  <c r="Y6"/>
  <c r="X24"/>
  <c r="Y24"/>
  <c r="AD23"/>
  <c r="AC23"/>
  <c r="H25"/>
  <c r="B14" i="5" s="1"/>
  <c r="E14" s="1"/>
  <c r="F14" s="1"/>
  <c r="AC14" i="3"/>
  <c r="AD14"/>
  <c r="X17"/>
  <c r="Y17"/>
  <c r="X7"/>
  <c r="Y7"/>
  <c r="AD19"/>
  <c r="AC19"/>
  <c r="X23"/>
  <c r="Y23"/>
  <c r="AC8"/>
  <c r="AD8"/>
  <c r="L4"/>
  <c r="K25"/>
  <c r="AC4"/>
  <c r="AD4"/>
  <c r="AC10"/>
  <c r="AD10"/>
  <c r="AC21"/>
  <c r="AD21"/>
  <c r="AC12"/>
  <c r="AD12"/>
  <c r="X13"/>
  <c r="Y13"/>
  <c r="AC24"/>
  <c r="AD24"/>
  <c r="AC6"/>
  <c r="AD6"/>
  <c r="AD7"/>
  <c r="AC7"/>
  <c r="AC5"/>
  <c r="AD5"/>
  <c r="X10"/>
  <c r="Y10"/>
  <c r="X4"/>
  <c r="Y4"/>
  <c r="AC9"/>
  <c r="AD9"/>
  <c r="X11"/>
  <c r="Y11"/>
  <c r="AC22"/>
  <c r="AD22"/>
  <c r="AC13"/>
  <c r="AD13"/>
  <c r="X16"/>
  <c r="Y16"/>
  <c r="X8"/>
  <c r="Y8"/>
  <c r="P18"/>
  <c r="Q18"/>
  <c r="P11"/>
  <c r="Q11"/>
  <c r="P5"/>
  <c r="Q5"/>
  <c r="P14"/>
  <c r="Q14"/>
  <c r="P6"/>
  <c r="Q6"/>
  <c r="P13"/>
  <c r="Q13"/>
  <c r="P9"/>
  <c r="Q9"/>
  <c r="P10"/>
  <c r="Q10"/>
  <c r="P12"/>
  <c r="Q12"/>
  <c r="P17"/>
  <c r="Q17"/>
  <c r="P7"/>
  <c r="Q7"/>
  <c r="P4"/>
  <c r="Q4"/>
  <c r="L24"/>
  <c r="O21"/>
  <c r="R21" s="1"/>
  <c r="L21"/>
  <c r="O22"/>
  <c r="R22" s="1"/>
  <c r="L22"/>
  <c r="P23" l="1"/>
  <c r="R23"/>
  <c r="R25" s="1"/>
  <c r="B23" i="5" s="1"/>
  <c r="E23" s="1"/>
  <c r="F23" s="1"/>
  <c r="G23" s="1"/>
  <c r="P20" i="3"/>
  <c r="Q20"/>
  <c r="P19"/>
  <c r="Q19"/>
  <c r="Q23"/>
  <c r="P24"/>
  <c r="M25"/>
  <c r="X25"/>
  <c r="AC25"/>
  <c r="Y25"/>
  <c r="B12" i="5" s="1"/>
  <c r="E12" s="1"/>
  <c r="F12" s="1"/>
  <c r="AD25" i="3"/>
  <c r="L25"/>
  <c r="P22"/>
  <c r="Q22"/>
  <c r="P21"/>
  <c r="Q21"/>
  <c r="P25" l="1"/>
  <c r="B6" i="5" s="1"/>
  <c r="E6" s="1"/>
  <c r="F6" s="1"/>
  <c r="Q25" i="3"/>
  <c r="B15" i="5" s="1"/>
  <c r="E15" s="1"/>
  <c r="F15" s="1"/>
  <c r="G15" s="1"/>
  <c r="G6" l="1"/>
  <c r="J6"/>
</calcChain>
</file>

<file path=xl/sharedStrings.xml><?xml version="1.0" encoding="utf-8"?>
<sst xmlns="http://schemas.openxmlformats.org/spreadsheetml/2006/main" count="352" uniqueCount="101">
  <si>
    <t>Mantequilla</t>
  </si>
  <si>
    <t>Queso crema</t>
  </si>
  <si>
    <t>Azucar glass</t>
  </si>
  <si>
    <t>Chocolate</t>
  </si>
  <si>
    <t>Manteca vegetal</t>
  </si>
  <si>
    <t>Merengue en polvo</t>
  </si>
  <si>
    <t>Vainilla</t>
  </si>
  <si>
    <t>Leche en polvo</t>
  </si>
  <si>
    <t>Azucar</t>
  </si>
  <si>
    <t>Agua</t>
  </si>
  <si>
    <t>Leche Condensada</t>
  </si>
  <si>
    <t>Leche</t>
  </si>
  <si>
    <t>Leche Evaporada</t>
  </si>
  <si>
    <t>Harina</t>
  </si>
  <si>
    <t>Huevos</t>
  </si>
  <si>
    <t>Polvo para hornear</t>
  </si>
  <si>
    <t>Cococa</t>
  </si>
  <si>
    <t>Aceite</t>
  </si>
  <si>
    <t>Bicarbonato</t>
  </si>
  <si>
    <t>Vinagre</t>
  </si>
  <si>
    <t>Limon</t>
  </si>
  <si>
    <t>Azucar Moscabado</t>
  </si>
  <si>
    <t>Zanahoria</t>
  </si>
  <si>
    <t>Canela polvo</t>
  </si>
  <si>
    <t>Nuez moscabada</t>
  </si>
  <si>
    <t>Jengibre</t>
  </si>
  <si>
    <t>Clavo</t>
  </si>
  <si>
    <t xml:space="preserve">Nuez </t>
  </si>
  <si>
    <t>Cantidad</t>
  </si>
  <si>
    <t>Proveedor</t>
  </si>
  <si>
    <t>Sams</t>
  </si>
  <si>
    <t>gramos</t>
  </si>
  <si>
    <t>piezas</t>
  </si>
  <si>
    <t>Walmart</t>
  </si>
  <si>
    <t>litros</t>
  </si>
  <si>
    <t>Bodega Ahorrera</t>
  </si>
  <si>
    <t>Dympco</t>
  </si>
  <si>
    <t>Mercado</t>
  </si>
  <si>
    <t>mililitros</t>
  </si>
  <si>
    <t>Medida</t>
  </si>
  <si>
    <t>Costo</t>
  </si>
  <si>
    <t>Pepsico</t>
  </si>
  <si>
    <t>INSUMOS</t>
  </si>
  <si>
    <t>MATERIAL PARA PASTELES</t>
  </si>
  <si>
    <t>Base 25 cm</t>
  </si>
  <si>
    <t>Base 34 cm</t>
  </si>
  <si>
    <t>Caja pastel 30 personas</t>
  </si>
  <si>
    <t>x2</t>
  </si>
  <si>
    <t>Red Velvet</t>
  </si>
  <si>
    <t>3 Leches</t>
  </si>
  <si>
    <t>Extra Chocolate</t>
  </si>
  <si>
    <t>Crema de leche</t>
  </si>
  <si>
    <t>x3</t>
  </si>
  <si>
    <t>20 personas</t>
  </si>
  <si>
    <t>30 personas</t>
  </si>
  <si>
    <t>*Si el costo es &gt;50 se cierra hacia abajo. Ejemplo; $129, queda en $100</t>
  </si>
  <si>
    <t>Chantilly</t>
  </si>
  <si>
    <t>ButterCream</t>
  </si>
  <si>
    <t>ButterCream Decorado/ Fondant</t>
  </si>
  <si>
    <t>Crema Queso crema - versatie</t>
  </si>
  <si>
    <t>Betun Extra Chocolate</t>
  </si>
  <si>
    <t>Almibar</t>
  </si>
  <si>
    <t>Betun Chocolate</t>
  </si>
  <si>
    <t xml:space="preserve">Cocoa </t>
  </si>
  <si>
    <t>Pastel Zanahoria</t>
  </si>
  <si>
    <t>Pastel Chocolate</t>
  </si>
  <si>
    <t>Pastel Vainilla</t>
  </si>
  <si>
    <t>Pastel 3 Leches</t>
  </si>
  <si>
    <t>Tipo Mermelada/Betun</t>
  </si>
  <si>
    <t>Costo sin base ni caja</t>
  </si>
  <si>
    <t>Suma</t>
  </si>
  <si>
    <t>Pastel con mermelada/leche</t>
  </si>
  <si>
    <t>Costo bizcocho</t>
  </si>
  <si>
    <t>50 Personas</t>
  </si>
  <si>
    <t>INGREDIENTES</t>
  </si>
  <si>
    <t>Molde 30 cm</t>
  </si>
  <si>
    <t>Molde 20 cm</t>
  </si>
  <si>
    <t>nota: que betun se usa?</t>
  </si>
  <si>
    <t>Carton blanco</t>
  </si>
  <si>
    <t>Carton café</t>
  </si>
  <si>
    <t>Base</t>
  </si>
  <si>
    <t>Caja</t>
  </si>
  <si>
    <t>Aplica para pastel de 20/30 personas</t>
  </si>
  <si>
    <t>Aplica para pastel de 50 personas</t>
  </si>
  <si>
    <t>Betun extra</t>
  </si>
  <si>
    <t>Mermelada</t>
  </si>
  <si>
    <t>50 personas</t>
  </si>
  <si>
    <t>Nombre</t>
  </si>
  <si>
    <t>Telefono</t>
  </si>
  <si>
    <t>Fecha Entrega</t>
  </si>
  <si>
    <t>Pastel 20 P</t>
  </si>
  <si>
    <t>Pastel 30 p</t>
  </si>
  <si>
    <t>Pastel 50 p</t>
  </si>
  <si>
    <t>J</t>
  </si>
  <si>
    <t>x</t>
  </si>
  <si>
    <t>Anticipo</t>
  </si>
  <si>
    <t>Maximo 2 por semana</t>
  </si>
  <si>
    <t>10 dias</t>
  </si>
  <si>
    <t>Tres Leches</t>
  </si>
  <si>
    <t>Pendiente</t>
  </si>
  <si>
    <t xml:space="preserve">revisar demanda en Ciena, OH, 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</si>
</sst>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&quot; &quot;&quot;$&quot;* #,##0.00&quot; &quot;;&quot;-&quot;&quot;$&quot;* #,##0.00&quot; &quot;;&quot; &quot;&quot;$&quot;* &quot;-&quot;??&quot; &quot;"/>
    <numFmt numFmtId="165" formatCode="&quot; &quot;&quot;$&quot;* #,##0.000&quot; &quot;;&quot;-&quot;&quot;$&quot;* #,##0.000&quot; &quot;;&quot; &quot;&quot;$&quot;* &quot;-&quot;??&quot; &quot;"/>
    <numFmt numFmtId="166" formatCode="&quot;$&quot;#,##0.00"/>
  </numFmts>
  <fonts count="7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73">
    <xf numFmtId="0" fontId="0" fillId="0" borderId="0" xfId="0"/>
    <xf numFmtId="49" fontId="1" fillId="0" borderId="3" xfId="0" applyNumberFormat="1" applyFont="1" applyBorder="1" applyAlignment="1"/>
    <xf numFmtId="49" fontId="1" fillId="0" borderId="2" xfId="0" applyNumberFormat="1" applyFont="1" applyBorder="1" applyAlignment="1"/>
    <xf numFmtId="0" fontId="0" fillId="0" borderId="2" xfId="0" applyBorder="1"/>
    <xf numFmtId="0" fontId="0" fillId="0" borderId="2" xfId="0" applyNumberFormat="1" applyFont="1" applyBorder="1" applyAlignment="1"/>
    <xf numFmtId="0" fontId="0" fillId="0" borderId="4" xfId="0" applyFont="1" applyFill="1" applyBorder="1" applyAlignment="1"/>
    <xf numFmtId="49" fontId="2" fillId="0" borderId="1" xfId="0" applyNumberFormat="1" applyFont="1" applyFill="1" applyBorder="1" applyAlignment="1"/>
    <xf numFmtId="0" fontId="0" fillId="0" borderId="5" xfId="0" applyFont="1" applyFill="1" applyBorder="1" applyAlignment="1"/>
    <xf numFmtId="0" fontId="0" fillId="0" borderId="1" xfId="0" applyFont="1" applyFill="1" applyBorder="1" applyAlignment="1"/>
    <xf numFmtId="49" fontId="2" fillId="0" borderId="1" xfId="0" applyNumberFormat="1" applyFont="1" applyFill="1" applyBorder="1" applyAlignment="1">
      <alignment horizontal="center"/>
    </xf>
    <xf numFmtId="0" fontId="0" fillId="0" borderId="6" xfId="0" applyFont="1" applyFill="1" applyBorder="1" applyAlignment="1"/>
    <xf numFmtId="0" fontId="0" fillId="0" borderId="0" xfId="0" applyFill="1"/>
    <xf numFmtId="0" fontId="0" fillId="0" borderId="1" xfId="0" applyNumberFormat="1" applyFont="1" applyFill="1" applyBorder="1" applyAlignment="1"/>
    <xf numFmtId="164" fontId="0" fillId="0" borderId="1" xfId="0" applyNumberFormat="1" applyFont="1" applyFill="1" applyBorder="1" applyAlignment="1"/>
    <xf numFmtId="165" fontId="0" fillId="0" borderId="1" xfId="0" applyNumberFormat="1" applyFont="1" applyFill="1" applyBorder="1" applyAlignment="1"/>
    <xf numFmtId="49" fontId="2" fillId="0" borderId="11" xfId="0" applyNumberFormat="1" applyFont="1" applyFill="1" applyBorder="1" applyAlignment="1"/>
    <xf numFmtId="164" fontId="0" fillId="0" borderId="0" xfId="0" applyNumberFormat="1"/>
    <xf numFmtId="0" fontId="0" fillId="0" borderId="12" xfId="0" applyFont="1" applyFill="1" applyBorder="1" applyAlignment="1"/>
    <xf numFmtId="49" fontId="2" fillId="0" borderId="1" xfId="0" applyNumberFormat="1" applyFont="1" applyFill="1" applyBorder="1" applyAlignment="1">
      <alignment horizontal="center" vertical="center" wrapText="1"/>
    </xf>
    <xf numFmtId="166" fontId="0" fillId="0" borderId="1" xfId="0" applyNumberFormat="1" applyFont="1" applyFill="1" applyBorder="1" applyAlignment="1"/>
    <xf numFmtId="166" fontId="0" fillId="0" borderId="0" xfId="0" applyNumberFormat="1" applyFont="1" applyFill="1" applyBorder="1" applyAlignment="1"/>
    <xf numFmtId="166" fontId="0" fillId="0" borderId="0" xfId="0" applyNumberFormat="1"/>
    <xf numFmtId="0" fontId="0" fillId="0" borderId="0" xfId="0" applyNumberFormat="1" applyFont="1" applyFill="1" applyBorder="1" applyAlignment="1"/>
    <xf numFmtId="164" fontId="0" fillId="0" borderId="0" xfId="0" applyNumberFormat="1" applyFont="1" applyFill="1" applyBorder="1" applyAlignment="1"/>
    <xf numFmtId="165" fontId="0" fillId="0" borderId="0" xfId="0" applyNumberFormat="1" applyFont="1" applyFill="1" applyBorder="1" applyAlignment="1"/>
    <xf numFmtId="0" fontId="0" fillId="0" borderId="2" xfId="0" applyFill="1" applyBorder="1"/>
    <xf numFmtId="44" fontId="0" fillId="0" borderId="2" xfId="1" applyFont="1" applyBorder="1"/>
    <xf numFmtId="49" fontId="2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2" fillId="2" borderId="1" xfId="0" applyNumberFormat="1" applyFont="1" applyFill="1" applyBorder="1" applyAlignment="1">
      <alignment horizontal="center"/>
    </xf>
    <xf numFmtId="0" fontId="0" fillId="2" borderId="1" xfId="0" applyNumberFormat="1" applyFont="1" applyFill="1" applyBorder="1" applyAlignment="1"/>
    <xf numFmtId="164" fontId="0" fillId="2" borderId="1" xfId="0" applyNumberFormat="1" applyFont="1" applyFill="1" applyBorder="1" applyAlignment="1"/>
    <xf numFmtId="0" fontId="3" fillId="2" borderId="1" xfId="0" applyNumberFormat="1" applyFont="1" applyFill="1" applyBorder="1" applyAlignment="1"/>
    <xf numFmtId="0" fontId="0" fillId="2" borderId="6" xfId="0" applyFont="1" applyFill="1" applyBorder="1" applyAlignment="1"/>
    <xf numFmtId="49" fontId="0" fillId="2" borderId="4" xfId="0" applyNumberFormat="1" applyFont="1" applyFill="1" applyBorder="1" applyAlignment="1"/>
    <xf numFmtId="49" fontId="0" fillId="2" borderId="13" xfId="0" applyNumberFormat="1" applyFill="1" applyBorder="1" applyAlignment="1"/>
    <xf numFmtId="164" fontId="0" fillId="2" borderId="3" xfId="0" applyNumberFormat="1" applyFont="1" applyFill="1" applyBorder="1" applyAlignment="1"/>
    <xf numFmtId="164" fontId="0" fillId="2" borderId="8" xfId="0" applyNumberFormat="1" applyFont="1" applyFill="1" applyBorder="1" applyAlignment="1"/>
    <xf numFmtId="0" fontId="0" fillId="2" borderId="4" xfId="0" applyFill="1" applyBorder="1" applyAlignment="1"/>
    <xf numFmtId="49" fontId="2" fillId="3" borderId="1" xfId="0" applyNumberFormat="1" applyFont="1" applyFill="1" applyBorder="1" applyAlignment="1"/>
    <xf numFmtId="0" fontId="0" fillId="3" borderId="5" xfId="0" applyFont="1" applyFill="1" applyBorder="1" applyAlignment="1"/>
    <xf numFmtId="0" fontId="0" fillId="3" borderId="10" xfId="0" applyFont="1" applyFill="1" applyBorder="1" applyAlignment="1"/>
    <xf numFmtId="0" fontId="0" fillId="3" borderId="1" xfId="0" applyNumberFormat="1" applyFont="1" applyFill="1" applyBorder="1" applyAlignment="1"/>
    <xf numFmtId="164" fontId="0" fillId="3" borderId="1" xfId="0" applyNumberFormat="1" applyFont="1" applyFill="1" applyBorder="1" applyAlignment="1"/>
    <xf numFmtId="0" fontId="3" fillId="3" borderId="1" xfId="0" applyNumberFormat="1" applyFont="1" applyFill="1" applyBorder="1" applyAlignment="1"/>
    <xf numFmtId="0" fontId="0" fillId="3" borderId="6" xfId="0" applyFont="1" applyFill="1" applyBorder="1" applyAlignment="1"/>
    <xf numFmtId="49" fontId="0" fillId="3" borderId="4" xfId="0" applyNumberFormat="1" applyFill="1" applyBorder="1" applyAlignment="1"/>
    <xf numFmtId="164" fontId="0" fillId="3" borderId="3" xfId="0" applyNumberFormat="1" applyFont="1" applyFill="1" applyBorder="1" applyAlignment="1"/>
    <xf numFmtId="164" fontId="0" fillId="3" borderId="8" xfId="0" applyNumberFormat="1" applyFont="1" applyFill="1" applyBorder="1" applyAlignment="1"/>
    <xf numFmtId="0" fontId="0" fillId="3" borderId="7" xfId="0" applyFont="1" applyFill="1" applyBorder="1" applyAlignment="1"/>
    <xf numFmtId="0" fontId="0" fillId="3" borderId="0" xfId="0" applyFill="1"/>
    <xf numFmtId="164" fontId="0" fillId="3" borderId="9" xfId="0" applyNumberFormat="1" applyFont="1" applyFill="1" applyBorder="1" applyAlignment="1"/>
    <xf numFmtId="0" fontId="0" fillId="0" borderId="0" xfId="0" applyAlignment="1">
      <alignment horizontal="center"/>
    </xf>
    <xf numFmtId="0" fontId="0" fillId="2" borderId="13" xfId="0" applyFill="1" applyBorder="1" applyAlignment="1"/>
    <xf numFmtId="0" fontId="6" fillId="0" borderId="4" xfId="0" applyFont="1" applyFill="1" applyBorder="1" applyAlignment="1"/>
    <xf numFmtId="49" fontId="1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horizontal="center"/>
    </xf>
    <xf numFmtId="0" fontId="6" fillId="0" borderId="0" xfId="0" applyFont="1"/>
    <xf numFmtId="44" fontId="0" fillId="0" borderId="0" xfId="0" applyNumberFormat="1"/>
    <xf numFmtId="44" fontId="6" fillId="0" borderId="0" xfId="0" applyNumberFormat="1" applyFont="1"/>
    <xf numFmtId="0" fontId="0" fillId="4" borderId="2" xfId="0" applyFill="1" applyBorder="1"/>
    <xf numFmtId="0" fontId="0" fillId="4" borderId="0" xfId="0" applyFill="1"/>
    <xf numFmtId="0" fontId="0" fillId="0" borderId="16" xfId="0" applyFill="1" applyBorder="1"/>
    <xf numFmtId="16" fontId="0" fillId="0" borderId="0" xfId="0" applyNumberFormat="1"/>
    <xf numFmtId="49" fontId="1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44" fontId="0" fillId="0" borderId="2" xfId="1" applyFont="1" applyFill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9"/>
  <sheetViews>
    <sheetView topLeftCell="A10" zoomScale="120" zoomScaleNormal="120" workbookViewId="0">
      <selection activeCell="D2" sqref="B2:D29"/>
    </sheetView>
  </sheetViews>
  <sheetFormatPr defaultRowHeight="15"/>
  <cols>
    <col min="1" max="1" width="16" bestFit="1" customWidth="1"/>
    <col min="2" max="2" width="18.7109375" bestFit="1" customWidth="1"/>
    <col min="10" max="10" width="18.140625" customWidth="1"/>
  </cols>
  <sheetData>
    <row r="1" spans="1:12">
      <c r="A1" s="67" t="s">
        <v>42</v>
      </c>
      <c r="B1" s="67"/>
      <c r="C1" s="67"/>
      <c r="D1" s="67"/>
      <c r="E1" s="67"/>
      <c r="J1" s="68" t="s">
        <v>43</v>
      </c>
      <c r="K1" s="68"/>
    </row>
    <row r="2" spans="1:12">
      <c r="A2" t="s">
        <v>29</v>
      </c>
      <c r="C2" s="2" t="s">
        <v>28</v>
      </c>
      <c r="D2" s="3" t="s">
        <v>39</v>
      </c>
      <c r="E2" s="3" t="s">
        <v>40</v>
      </c>
      <c r="J2" s="3" t="s">
        <v>44</v>
      </c>
      <c r="K2" s="3">
        <v>12</v>
      </c>
      <c r="L2" t="s">
        <v>82</v>
      </c>
    </row>
    <row r="3" spans="1:12">
      <c r="A3" t="s">
        <v>30</v>
      </c>
      <c r="B3" s="1" t="s">
        <v>13</v>
      </c>
      <c r="C3" s="4">
        <v>44000</v>
      </c>
      <c r="D3" s="3" t="s">
        <v>31</v>
      </c>
      <c r="E3" s="3">
        <v>841</v>
      </c>
      <c r="J3" s="3" t="s">
        <v>45</v>
      </c>
      <c r="K3" s="3">
        <v>15</v>
      </c>
      <c r="L3" t="s">
        <v>83</v>
      </c>
    </row>
    <row r="4" spans="1:12">
      <c r="A4" t="s">
        <v>30</v>
      </c>
      <c r="B4" s="1" t="s">
        <v>0</v>
      </c>
      <c r="C4" s="4">
        <v>1000</v>
      </c>
      <c r="D4" s="3" t="s">
        <v>31</v>
      </c>
      <c r="E4" s="3">
        <v>62</v>
      </c>
      <c r="J4" s="60" t="s">
        <v>46</v>
      </c>
      <c r="K4" s="60">
        <v>58</v>
      </c>
      <c r="L4" s="61" t="s">
        <v>79</v>
      </c>
    </row>
    <row r="5" spans="1:12">
      <c r="A5" t="s">
        <v>30</v>
      </c>
      <c r="B5" s="1" t="s">
        <v>8</v>
      </c>
      <c r="C5" s="4">
        <v>10000</v>
      </c>
      <c r="D5" s="3" t="s">
        <v>31</v>
      </c>
      <c r="E5" s="3">
        <v>273</v>
      </c>
    </row>
    <row r="6" spans="1:12">
      <c r="A6" t="s">
        <v>33</v>
      </c>
      <c r="B6" s="1" t="s">
        <v>14</v>
      </c>
      <c r="C6" s="4">
        <v>12</v>
      </c>
      <c r="D6" s="3" t="s">
        <v>32</v>
      </c>
      <c r="E6" s="3">
        <v>40</v>
      </c>
    </row>
    <row r="7" spans="1:12">
      <c r="A7" t="s">
        <v>35</v>
      </c>
      <c r="B7" s="1" t="s">
        <v>11</v>
      </c>
      <c r="C7" s="4">
        <v>3000</v>
      </c>
      <c r="D7" s="3" t="s">
        <v>38</v>
      </c>
      <c r="E7" s="3">
        <v>43.5</v>
      </c>
      <c r="J7" s="3" t="s">
        <v>46</v>
      </c>
      <c r="K7" s="3">
        <v>32</v>
      </c>
      <c r="L7" t="s">
        <v>78</v>
      </c>
    </row>
    <row r="8" spans="1:12">
      <c r="A8" t="s">
        <v>36</v>
      </c>
      <c r="B8" s="1" t="s">
        <v>15</v>
      </c>
      <c r="C8" s="4">
        <v>1000</v>
      </c>
      <c r="D8" s="3" t="s">
        <v>31</v>
      </c>
      <c r="E8" s="3">
        <v>20</v>
      </c>
    </row>
    <row r="9" spans="1:12">
      <c r="A9" t="s">
        <v>36</v>
      </c>
      <c r="B9" s="1" t="s">
        <v>6</v>
      </c>
      <c r="C9" s="4">
        <v>1000</v>
      </c>
      <c r="D9" s="3" t="s">
        <v>38</v>
      </c>
      <c r="E9" s="3">
        <v>89</v>
      </c>
    </row>
    <row r="10" spans="1:12">
      <c r="A10" t="s">
        <v>36</v>
      </c>
      <c r="B10" s="1" t="s">
        <v>16</v>
      </c>
      <c r="C10" s="4">
        <v>2500</v>
      </c>
      <c r="D10" s="3" t="s">
        <v>31</v>
      </c>
      <c r="E10" s="3">
        <v>226</v>
      </c>
    </row>
    <row r="11" spans="1:12">
      <c r="A11" t="s">
        <v>36</v>
      </c>
      <c r="B11" s="1" t="s">
        <v>3</v>
      </c>
      <c r="C11" s="4">
        <v>2500</v>
      </c>
      <c r="D11" s="3" t="s">
        <v>31</v>
      </c>
      <c r="E11" s="3">
        <v>280</v>
      </c>
    </row>
    <row r="12" spans="1:12">
      <c r="A12" t="s">
        <v>33</v>
      </c>
      <c r="B12" s="1" t="s">
        <v>17</v>
      </c>
      <c r="C12" s="4">
        <v>946</v>
      </c>
      <c r="D12" s="3" t="s">
        <v>38</v>
      </c>
      <c r="E12" s="3">
        <v>55</v>
      </c>
      <c r="J12" t="s">
        <v>100</v>
      </c>
    </row>
    <row r="13" spans="1:12">
      <c r="A13" t="s">
        <v>36</v>
      </c>
      <c r="B13" s="1" t="s">
        <v>18</v>
      </c>
      <c r="C13" s="4">
        <v>1000</v>
      </c>
      <c r="D13" s="3" t="s">
        <v>31</v>
      </c>
      <c r="E13" s="3">
        <v>12</v>
      </c>
    </row>
    <row r="14" spans="1:12">
      <c r="A14" t="s">
        <v>33</v>
      </c>
      <c r="B14" s="1" t="s">
        <v>19</v>
      </c>
      <c r="C14" s="4">
        <v>1000</v>
      </c>
      <c r="D14" s="3" t="s">
        <v>34</v>
      </c>
      <c r="E14" s="3">
        <v>17</v>
      </c>
    </row>
    <row r="15" spans="1:12">
      <c r="A15" t="s">
        <v>37</v>
      </c>
      <c r="B15" s="1" t="s">
        <v>20</v>
      </c>
      <c r="C15" s="4">
        <v>20</v>
      </c>
      <c r="D15" s="3" t="s">
        <v>32</v>
      </c>
      <c r="E15" s="3">
        <v>18</v>
      </c>
    </row>
    <row r="16" spans="1:12">
      <c r="A16" t="s">
        <v>41</v>
      </c>
      <c r="B16" s="1" t="s">
        <v>9</v>
      </c>
      <c r="C16" s="4">
        <v>19000</v>
      </c>
      <c r="D16" s="3" t="s">
        <v>38</v>
      </c>
      <c r="E16" s="3">
        <v>40</v>
      </c>
    </row>
    <row r="17" spans="1:5">
      <c r="A17" t="s">
        <v>30</v>
      </c>
      <c r="B17" s="1" t="s">
        <v>21</v>
      </c>
      <c r="C17" s="4">
        <v>10000</v>
      </c>
      <c r="D17" s="3" t="s">
        <v>31</v>
      </c>
      <c r="E17" s="3">
        <v>220</v>
      </c>
    </row>
    <row r="18" spans="1:5">
      <c r="A18" t="s">
        <v>37</v>
      </c>
      <c r="B18" s="1" t="s">
        <v>22</v>
      </c>
      <c r="C18" s="4">
        <v>1000</v>
      </c>
      <c r="D18" s="3" t="s">
        <v>31</v>
      </c>
      <c r="E18" s="3">
        <v>10</v>
      </c>
    </row>
    <row r="19" spans="1:5">
      <c r="A19" t="s">
        <v>37</v>
      </c>
      <c r="B19" s="1" t="s">
        <v>23</v>
      </c>
      <c r="C19" s="4">
        <v>50</v>
      </c>
      <c r="D19" s="3" t="s">
        <v>31</v>
      </c>
      <c r="E19" s="3">
        <v>15</v>
      </c>
    </row>
    <row r="20" spans="1:5">
      <c r="A20" t="s">
        <v>37</v>
      </c>
      <c r="B20" s="1" t="s">
        <v>24</v>
      </c>
      <c r="C20" s="4">
        <v>50</v>
      </c>
      <c r="D20" s="3" t="s">
        <v>31</v>
      </c>
      <c r="E20" s="3">
        <v>30</v>
      </c>
    </row>
    <row r="21" spans="1:5">
      <c r="A21" t="s">
        <v>37</v>
      </c>
      <c r="B21" s="1" t="s">
        <v>25</v>
      </c>
      <c r="C21" s="4">
        <v>50</v>
      </c>
      <c r="D21" s="3" t="s">
        <v>31</v>
      </c>
      <c r="E21" s="3">
        <v>26</v>
      </c>
    </row>
    <row r="22" spans="1:5">
      <c r="A22" t="s">
        <v>37</v>
      </c>
      <c r="B22" s="1" t="s">
        <v>26</v>
      </c>
      <c r="C22" s="4">
        <v>50</v>
      </c>
      <c r="D22" s="3" t="s">
        <v>31</v>
      </c>
      <c r="E22" s="3">
        <v>20</v>
      </c>
    </row>
    <row r="23" spans="1:5">
      <c r="A23" t="s">
        <v>37</v>
      </c>
      <c r="B23" s="1" t="s">
        <v>27</v>
      </c>
      <c r="C23" s="4">
        <v>1000</v>
      </c>
      <c r="D23" s="3" t="s">
        <v>31</v>
      </c>
      <c r="E23" s="3">
        <v>350</v>
      </c>
    </row>
    <row r="24" spans="1:5">
      <c r="A24" t="s">
        <v>33</v>
      </c>
      <c r="B24" s="1" t="s">
        <v>1</v>
      </c>
      <c r="C24" s="3">
        <v>180</v>
      </c>
      <c r="D24" s="3" t="s">
        <v>31</v>
      </c>
      <c r="E24" s="3">
        <v>38.5</v>
      </c>
    </row>
    <row r="25" spans="1:5">
      <c r="A25" t="s">
        <v>33</v>
      </c>
      <c r="B25" s="1" t="s">
        <v>2</v>
      </c>
      <c r="C25" s="3">
        <v>500</v>
      </c>
      <c r="D25" s="3" t="s">
        <v>31</v>
      </c>
      <c r="E25" s="3">
        <v>15.5</v>
      </c>
    </row>
    <row r="26" spans="1:5">
      <c r="A26" t="s">
        <v>33</v>
      </c>
      <c r="B26" s="1" t="s">
        <v>4</v>
      </c>
      <c r="C26" s="3">
        <v>1000</v>
      </c>
      <c r="D26" s="3" t="s">
        <v>31</v>
      </c>
      <c r="E26" s="3">
        <v>82</v>
      </c>
    </row>
    <row r="27" spans="1:5">
      <c r="A27" t="s">
        <v>33</v>
      </c>
      <c r="B27" s="1" t="s">
        <v>5</v>
      </c>
      <c r="C27" s="3">
        <v>250</v>
      </c>
      <c r="D27" s="3" t="s">
        <v>31</v>
      </c>
      <c r="E27" s="3">
        <v>139</v>
      </c>
    </row>
    <row r="28" spans="1:5">
      <c r="A28" t="s">
        <v>33</v>
      </c>
      <c r="B28" s="1" t="s">
        <v>6</v>
      </c>
      <c r="C28" s="3">
        <v>150</v>
      </c>
      <c r="D28" s="3" t="s">
        <v>38</v>
      </c>
      <c r="E28" s="3">
        <v>14.5</v>
      </c>
    </row>
    <row r="29" spans="1:5">
      <c r="A29" t="s">
        <v>33</v>
      </c>
      <c r="B29" s="1" t="s">
        <v>7</v>
      </c>
      <c r="C29" s="3">
        <v>460</v>
      </c>
      <c r="D29" s="3" t="s">
        <v>31</v>
      </c>
      <c r="E29" s="3">
        <v>63</v>
      </c>
    </row>
  </sheetData>
  <mergeCells count="2">
    <mergeCell ref="A1:E1"/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7"/>
  <sheetViews>
    <sheetView tabSelected="1" topLeftCell="A2" workbookViewId="0">
      <selection activeCell="A2" sqref="A2"/>
    </sheetView>
  </sheetViews>
  <sheetFormatPr defaultRowHeight="15"/>
  <cols>
    <col min="1" max="1" width="18.7109375" bestFit="1" customWidth="1"/>
  </cols>
  <sheetData>
    <row r="1" spans="1:3">
      <c r="B1" s="2" t="s">
        <v>28</v>
      </c>
      <c r="C1" s="3" t="s">
        <v>39</v>
      </c>
    </row>
    <row r="2" spans="1:3">
      <c r="A2" s="1" t="s">
        <v>13</v>
      </c>
      <c r="B2" s="4">
        <v>3000</v>
      </c>
      <c r="C2" s="3" t="s">
        <v>31</v>
      </c>
    </row>
    <row r="3" spans="1:3">
      <c r="A3" s="1" t="s">
        <v>0</v>
      </c>
      <c r="B3" s="4">
        <v>1500</v>
      </c>
      <c r="C3" s="3" t="s">
        <v>31</v>
      </c>
    </row>
    <row r="4" spans="1:3">
      <c r="A4" s="1" t="s">
        <v>8</v>
      </c>
      <c r="B4" s="4">
        <v>2000</v>
      </c>
      <c r="C4" s="3" t="s">
        <v>31</v>
      </c>
    </row>
    <row r="5" spans="1:3">
      <c r="A5" s="1" t="s">
        <v>14</v>
      </c>
      <c r="B5" s="4">
        <v>6</v>
      </c>
      <c r="C5" s="3" t="s">
        <v>32</v>
      </c>
    </row>
    <row r="6" spans="1:3">
      <c r="A6" s="1" t="s">
        <v>11</v>
      </c>
      <c r="B6" s="4">
        <v>500</v>
      </c>
      <c r="C6" s="3" t="s">
        <v>38</v>
      </c>
    </row>
    <row r="7" spans="1:3">
      <c r="A7" s="1" t="s">
        <v>15</v>
      </c>
      <c r="B7" s="4">
        <v>400</v>
      </c>
      <c r="C7" s="3" t="s">
        <v>31</v>
      </c>
    </row>
    <row r="8" spans="1:3">
      <c r="A8" s="1" t="s">
        <v>6</v>
      </c>
      <c r="B8" s="4">
        <v>30</v>
      </c>
      <c r="C8" s="3" t="s">
        <v>38</v>
      </c>
    </row>
    <row r="9" spans="1:3">
      <c r="A9" s="1" t="s">
        <v>16</v>
      </c>
      <c r="B9" s="4">
        <v>200</v>
      </c>
      <c r="C9" s="3" t="s">
        <v>31</v>
      </c>
    </row>
    <row r="10" spans="1:3">
      <c r="A10" s="1" t="s">
        <v>3</v>
      </c>
      <c r="B10" s="4"/>
      <c r="C10" s="3" t="s">
        <v>31</v>
      </c>
    </row>
    <row r="11" spans="1:3">
      <c r="A11" s="1" t="s">
        <v>17</v>
      </c>
      <c r="B11" s="4">
        <f>946*3</f>
        <v>2838</v>
      </c>
      <c r="C11" s="3" t="s">
        <v>38</v>
      </c>
    </row>
    <row r="12" spans="1:3">
      <c r="A12" s="1" t="s">
        <v>18</v>
      </c>
      <c r="B12" s="4">
        <v>480</v>
      </c>
      <c r="C12" s="3" t="s">
        <v>31</v>
      </c>
    </row>
    <row r="13" spans="1:3">
      <c r="A13" s="1" t="s">
        <v>19</v>
      </c>
      <c r="B13" s="4">
        <v>950</v>
      </c>
      <c r="C13" s="3" t="s">
        <v>34</v>
      </c>
    </row>
    <row r="14" spans="1:3">
      <c r="A14" s="1" t="s">
        <v>20</v>
      </c>
      <c r="B14" s="4">
        <v>15</v>
      </c>
      <c r="C14" s="3" t="s">
        <v>32</v>
      </c>
    </row>
    <row r="15" spans="1:3">
      <c r="A15" s="1" t="s">
        <v>9</v>
      </c>
      <c r="B15" s="4">
        <v>19000</v>
      </c>
      <c r="C15" s="3" t="s">
        <v>38</v>
      </c>
    </row>
    <row r="16" spans="1:3">
      <c r="A16" s="1" t="s">
        <v>21</v>
      </c>
      <c r="B16" s="4">
        <v>1000</v>
      </c>
      <c r="C16" s="3" t="s">
        <v>31</v>
      </c>
    </row>
    <row r="17" spans="1:3">
      <c r="A17" s="1" t="s">
        <v>22</v>
      </c>
      <c r="B17" s="4"/>
      <c r="C17" s="3" t="s">
        <v>31</v>
      </c>
    </row>
    <row r="18" spans="1:3">
      <c r="A18" s="1" t="s">
        <v>23</v>
      </c>
      <c r="B18" s="4">
        <v>50</v>
      </c>
      <c r="C18" s="3" t="s">
        <v>31</v>
      </c>
    </row>
    <row r="19" spans="1:3">
      <c r="A19" s="1" t="s">
        <v>24</v>
      </c>
      <c r="B19" s="4">
        <v>50</v>
      </c>
      <c r="C19" s="3" t="s">
        <v>31</v>
      </c>
    </row>
    <row r="20" spans="1:3">
      <c r="A20" s="1" t="s">
        <v>25</v>
      </c>
      <c r="B20" s="4">
        <v>50</v>
      </c>
      <c r="C20" s="3" t="s">
        <v>31</v>
      </c>
    </row>
    <row r="21" spans="1:3">
      <c r="A21" s="1" t="s">
        <v>26</v>
      </c>
      <c r="B21" s="4">
        <v>50</v>
      </c>
      <c r="C21" s="3" t="s">
        <v>31</v>
      </c>
    </row>
    <row r="22" spans="1:3">
      <c r="A22" s="1" t="s">
        <v>27</v>
      </c>
      <c r="B22" s="4"/>
      <c r="C22" s="3" t="s">
        <v>31</v>
      </c>
    </row>
    <row r="23" spans="1:3">
      <c r="A23" s="1" t="s">
        <v>1</v>
      </c>
      <c r="B23" s="3"/>
      <c r="C23" s="3" t="s">
        <v>31</v>
      </c>
    </row>
    <row r="24" spans="1:3">
      <c r="A24" s="1" t="s">
        <v>2</v>
      </c>
      <c r="B24" s="3">
        <v>1000</v>
      </c>
      <c r="C24" s="3" t="s">
        <v>31</v>
      </c>
    </row>
    <row r="25" spans="1:3">
      <c r="A25" s="1" t="s">
        <v>4</v>
      </c>
      <c r="B25" s="3">
        <v>860</v>
      </c>
      <c r="C25" s="3" t="s">
        <v>31</v>
      </c>
    </row>
    <row r="26" spans="1:3">
      <c r="A26" s="1" t="s">
        <v>5</v>
      </c>
      <c r="B26" s="3">
        <v>20</v>
      </c>
      <c r="C26" s="3" t="s">
        <v>31</v>
      </c>
    </row>
    <row r="27" spans="1:3">
      <c r="A27" s="1" t="s">
        <v>7</v>
      </c>
      <c r="B27" s="3"/>
      <c r="C27" s="3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28"/>
  <sheetViews>
    <sheetView topLeftCell="Q2" workbookViewId="0">
      <selection activeCell="AG2" sqref="AG2"/>
    </sheetView>
  </sheetViews>
  <sheetFormatPr defaultRowHeight="15"/>
  <cols>
    <col min="7" max="9" width="11.42578125" bestFit="1" customWidth="1"/>
    <col min="10" max="10" width="10.7109375" bestFit="1" customWidth="1"/>
    <col min="11" max="13" width="11.42578125" bestFit="1" customWidth="1"/>
    <col min="16" max="16" width="11.42578125" bestFit="1" customWidth="1"/>
  </cols>
  <sheetData>
    <row r="1" spans="1:31">
      <c r="G1" s="68" t="s">
        <v>76</v>
      </c>
      <c r="H1" s="68"/>
      <c r="I1" s="57" t="s">
        <v>75</v>
      </c>
    </row>
    <row r="2" spans="1:31">
      <c r="G2" t="s">
        <v>53</v>
      </c>
      <c r="H2" t="s">
        <v>54</v>
      </c>
      <c r="I2" t="s">
        <v>73</v>
      </c>
      <c r="K2" t="s">
        <v>53</v>
      </c>
      <c r="L2" t="s">
        <v>54</v>
      </c>
      <c r="M2" t="s">
        <v>73</v>
      </c>
      <c r="P2" t="s">
        <v>53</v>
      </c>
      <c r="Q2" t="s">
        <v>54</v>
      </c>
      <c r="R2" t="s">
        <v>73</v>
      </c>
      <c r="U2" t="s">
        <v>53</v>
      </c>
      <c r="X2" t="s">
        <v>53</v>
      </c>
      <c r="Y2" t="s">
        <v>54</v>
      </c>
      <c r="Z2" t="s">
        <v>73</v>
      </c>
      <c r="AC2" t="s">
        <v>53</v>
      </c>
      <c r="AD2" t="s">
        <v>54</v>
      </c>
      <c r="AE2" t="s">
        <v>73</v>
      </c>
    </row>
    <row r="3" spans="1:31" s="11" customFormat="1">
      <c r="A3" s="54" t="s">
        <v>74</v>
      </c>
      <c r="B3" s="6" t="s">
        <v>28</v>
      </c>
      <c r="C3" s="6" t="s">
        <v>40</v>
      </c>
      <c r="D3" s="7"/>
      <c r="E3" s="55" t="s">
        <v>6</v>
      </c>
      <c r="F3" s="28"/>
      <c r="G3" s="29" t="s">
        <v>47</v>
      </c>
      <c r="H3" s="29" t="s">
        <v>52</v>
      </c>
      <c r="I3" s="56"/>
      <c r="J3" s="39" t="s">
        <v>48</v>
      </c>
      <c r="K3" s="40"/>
      <c r="L3" s="41"/>
      <c r="M3" s="41"/>
      <c r="N3" s="27" t="s">
        <v>49</v>
      </c>
      <c r="O3" s="33"/>
      <c r="P3" s="34" t="s">
        <v>47</v>
      </c>
      <c r="Q3" s="35"/>
      <c r="R3" s="35"/>
      <c r="S3" s="39" t="s">
        <v>50</v>
      </c>
      <c r="T3" s="45"/>
      <c r="U3" s="46" t="s">
        <v>47</v>
      </c>
      <c r="V3" s="27" t="s">
        <v>22</v>
      </c>
      <c r="W3" s="33"/>
      <c r="X3" s="38" t="s">
        <v>47</v>
      </c>
      <c r="Y3" s="38" t="s">
        <v>52</v>
      </c>
      <c r="Z3" s="53"/>
      <c r="AA3" s="39" t="s">
        <v>3</v>
      </c>
      <c r="AB3" s="45"/>
      <c r="AC3" s="49"/>
      <c r="AD3" s="50"/>
    </row>
    <row r="4" spans="1:31" s="11" customFormat="1">
      <c r="A4" s="6" t="s">
        <v>13</v>
      </c>
      <c r="B4" s="12">
        <f>+'Materia Prima costos'!C3</f>
        <v>44000</v>
      </c>
      <c r="C4" s="13">
        <f>+'Materia Prima costos'!E3</f>
        <v>841</v>
      </c>
      <c r="D4" s="14">
        <f t="shared" ref="D4:D24" si="0">C4/B4</f>
        <v>1.9113636363636364E-2</v>
      </c>
      <c r="E4" s="30">
        <v>406</v>
      </c>
      <c r="F4" s="31">
        <f t="shared" ref="F4:F24" si="1">D4*E4</f>
        <v>7.7601363636363638</v>
      </c>
      <c r="G4" s="31">
        <f t="shared" ref="G4:G24" si="2">F4*2</f>
        <v>15.520272727272728</v>
      </c>
      <c r="H4" s="31">
        <f>+F4*3</f>
        <v>23.280409090909092</v>
      </c>
      <c r="I4" s="31">
        <f>+((F4*1.5)*2)*2</f>
        <v>46.560818181818185</v>
      </c>
      <c r="J4" s="42">
        <v>300</v>
      </c>
      <c r="K4" s="43">
        <f t="shared" ref="K4:K16" si="3">J4*D4</f>
        <v>5.7340909090909093</v>
      </c>
      <c r="L4" s="43">
        <f>+K4*2</f>
        <v>11.468181818181819</v>
      </c>
      <c r="M4" s="43">
        <v>11.468181818181819</v>
      </c>
      <c r="N4" s="30">
        <v>150</v>
      </c>
      <c r="O4" s="36">
        <f t="shared" ref="O4:O16" si="4">N4*D4</f>
        <v>2.8670454545454547</v>
      </c>
      <c r="P4" s="37">
        <f t="shared" ref="P4:P24" si="5">O4*2</f>
        <v>5.7340909090909093</v>
      </c>
      <c r="Q4" s="37">
        <f>+O4*3</f>
        <v>8.601136363636364</v>
      </c>
      <c r="R4" s="31">
        <f>+((O4*1.5)*2)*2</f>
        <v>17.202272727272728</v>
      </c>
      <c r="S4" s="42">
        <v>140</v>
      </c>
      <c r="T4" s="47">
        <f t="shared" ref="T4:T24" si="6">S4*D4</f>
        <v>2.6759090909090908</v>
      </c>
      <c r="U4" s="48">
        <f>T4*3</f>
        <v>8.0277272727272724</v>
      </c>
      <c r="V4" s="30">
        <v>200</v>
      </c>
      <c r="W4" s="36">
        <f t="shared" ref="W4:W24" si="7">V4*D4</f>
        <v>3.8227272727272728</v>
      </c>
      <c r="X4" s="37">
        <f>W4*2</f>
        <v>7.6454545454545455</v>
      </c>
      <c r="Y4" s="37">
        <f>W4*3</f>
        <v>11.468181818181819</v>
      </c>
      <c r="Z4" s="31">
        <f>+((W4*1.5)*2)*2</f>
        <v>22.936363636363637</v>
      </c>
      <c r="AA4" s="42">
        <v>120</v>
      </c>
      <c r="AB4" s="43">
        <f t="shared" ref="AB4:AB24" si="8">AA4*D4</f>
        <v>2.2936363636363635</v>
      </c>
      <c r="AC4" s="51">
        <f>AB4*2</f>
        <v>4.5872727272727269</v>
      </c>
      <c r="AD4" s="51">
        <f>AB4*3</f>
        <v>6.8809090909090909</v>
      </c>
      <c r="AE4" s="31">
        <f>+((AB4*1.5)*2)*2</f>
        <v>13.761818181818182</v>
      </c>
    </row>
    <row r="5" spans="1:31" s="11" customFormat="1">
      <c r="A5" s="6" t="s">
        <v>0</v>
      </c>
      <c r="B5" s="12">
        <f>+'Materia Prima costos'!C4</f>
        <v>1000</v>
      </c>
      <c r="C5" s="13">
        <f>+'Materia Prima costos'!E4</f>
        <v>62</v>
      </c>
      <c r="D5" s="14">
        <f t="shared" si="0"/>
        <v>6.2E-2</v>
      </c>
      <c r="E5" s="30">
        <v>392</v>
      </c>
      <c r="F5" s="31">
        <f t="shared" si="1"/>
        <v>24.303999999999998</v>
      </c>
      <c r="G5" s="31">
        <f t="shared" si="2"/>
        <v>48.607999999999997</v>
      </c>
      <c r="H5" s="31">
        <f t="shared" ref="H5:H24" si="9">+F5*3</f>
        <v>72.911999999999992</v>
      </c>
      <c r="I5" s="31">
        <f t="shared" ref="I5:I24" si="10">+((F5*1.5)*2)*2</f>
        <v>145.82399999999998</v>
      </c>
      <c r="J5" s="42">
        <v>0</v>
      </c>
      <c r="K5" s="43">
        <f t="shared" si="3"/>
        <v>0</v>
      </c>
      <c r="L5" s="43">
        <f t="shared" ref="L5:L24" si="11">+K5*2</f>
        <v>0</v>
      </c>
      <c r="M5" s="43">
        <v>0</v>
      </c>
      <c r="N5" s="30">
        <v>0</v>
      </c>
      <c r="O5" s="36">
        <f t="shared" si="4"/>
        <v>0</v>
      </c>
      <c r="P5" s="37">
        <f t="shared" si="5"/>
        <v>0</v>
      </c>
      <c r="Q5" s="37">
        <f t="shared" ref="Q5:Q24" si="12">+O5*3</f>
        <v>0</v>
      </c>
      <c r="R5" s="31">
        <f t="shared" ref="R5:R24" si="13">+((O5*1.5)*2)*2</f>
        <v>0</v>
      </c>
      <c r="S5" s="42">
        <v>145</v>
      </c>
      <c r="T5" s="47">
        <f t="shared" si="6"/>
        <v>8.99</v>
      </c>
      <c r="U5" s="48">
        <f t="shared" ref="U5:U24" si="14">T5*3</f>
        <v>26.97</v>
      </c>
      <c r="V5" s="30">
        <v>0</v>
      </c>
      <c r="W5" s="36">
        <f t="shared" si="7"/>
        <v>0</v>
      </c>
      <c r="X5" s="37">
        <f t="shared" ref="X5:X24" si="15">W5*2</f>
        <v>0</v>
      </c>
      <c r="Y5" s="37">
        <f t="shared" ref="Y5:Y24" si="16">W5*3</f>
        <v>0</v>
      </c>
      <c r="Z5" s="31">
        <f t="shared" ref="Z5:Z24" si="17">+((W5*1.5)*2)*2</f>
        <v>0</v>
      </c>
      <c r="AA5" s="42">
        <v>60</v>
      </c>
      <c r="AB5" s="43">
        <f t="shared" si="8"/>
        <v>3.7199999999999998</v>
      </c>
      <c r="AC5" s="51">
        <f t="shared" ref="AC5:AC24" si="18">AB5*2</f>
        <v>7.4399999999999995</v>
      </c>
      <c r="AD5" s="51">
        <f t="shared" ref="AD5:AD24" si="19">AB5*3</f>
        <v>11.16</v>
      </c>
      <c r="AE5" s="31">
        <f t="shared" ref="AE5:AE24" si="20">+((AB5*1.5)*2)*2</f>
        <v>22.32</v>
      </c>
    </row>
    <row r="6" spans="1:31" s="11" customFormat="1">
      <c r="A6" s="6" t="s">
        <v>8</v>
      </c>
      <c r="B6" s="12">
        <f>+'Materia Prima costos'!C5</f>
        <v>10000</v>
      </c>
      <c r="C6" s="13">
        <f>+'Materia Prima costos'!E5</f>
        <v>273</v>
      </c>
      <c r="D6" s="14">
        <f t="shared" si="0"/>
        <v>2.7300000000000001E-2</v>
      </c>
      <c r="E6" s="30">
        <v>350</v>
      </c>
      <c r="F6" s="31">
        <f t="shared" si="1"/>
        <v>9.5549999999999997</v>
      </c>
      <c r="G6" s="31">
        <f t="shared" si="2"/>
        <v>19.11</v>
      </c>
      <c r="H6" s="31">
        <f t="shared" si="9"/>
        <v>28.664999999999999</v>
      </c>
      <c r="I6" s="31">
        <f t="shared" si="10"/>
        <v>57.33</v>
      </c>
      <c r="J6" s="42">
        <v>300</v>
      </c>
      <c r="K6" s="43">
        <f t="shared" si="3"/>
        <v>8.1900000000000013</v>
      </c>
      <c r="L6" s="43">
        <f t="shared" si="11"/>
        <v>16.380000000000003</v>
      </c>
      <c r="M6" s="43">
        <v>16.380000000000003</v>
      </c>
      <c r="N6" s="30">
        <v>150</v>
      </c>
      <c r="O6" s="36">
        <f t="shared" si="4"/>
        <v>4.0950000000000006</v>
      </c>
      <c r="P6" s="37">
        <f t="shared" si="5"/>
        <v>8.1900000000000013</v>
      </c>
      <c r="Q6" s="37">
        <f t="shared" si="12"/>
        <v>12.285000000000002</v>
      </c>
      <c r="R6" s="31">
        <f t="shared" si="13"/>
        <v>24.570000000000004</v>
      </c>
      <c r="S6" s="42">
        <v>120</v>
      </c>
      <c r="T6" s="47">
        <f t="shared" si="6"/>
        <v>3.2760000000000002</v>
      </c>
      <c r="U6" s="48">
        <f t="shared" si="14"/>
        <v>9.8280000000000012</v>
      </c>
      <c r="V6" s="30">
        <v>0</v>
      </c>
      <c r="W6" s="36">
        <f t="shared" si="7"/>
        <v>0</v>
      </c>
      <c r="X6" s="37">
        <f t="shared" si="15"/>
        <v>0</v>
      </c>
      <c r="Y6" s="37">
        <f t="shared" si="16"/>
        <v>0</v>
      </c>
      <c r="Z6" s="31">
        <f t="shared" si="17"/>
        <v>0</v>
      </c>
      <c r="AA6" s="42">
        <v>150</v>
      </c>
      <c r="AB6" s="43">
        <f t="shared" si="8"/>
        <v>4.0950000000000006</v>
      </c>
      <c r="AC6" s="51">
        <f t="shared" si="18"/>
        <v>8.1900000000000013</v>
      </c>
      <c r="AD6" s="51">
        <f t="shared" si="19"/>
        <v>12.285000000000002</v>
      </c>
      <c r="AE6" s="31">
        <f t="shared" si="20"/>
        <v>24.570000000000004</v>
      </c>
    </row>
    <row r="7" spans="1:31" s="11" customFormat="1">
      <c r="A7" s="6" t="s">
        <v>14</v>
      </c>
      <c r="B7" s="12">
        <f>+'Materia Prima costos'!C6</f>
        <v>12</v>
      </c>
      <c r="C7" s="13">
        <f>+'Materia Prima costos'!E6</f>
        <v>40</v>
      </c>
      <c r="D7" s="14">
        <f t="shared" si="0"/>
        <v>3.3333333333333335</v>
      </c>
      <c r="E7" s="30">
        <v>5</v>
      </c>
      <c r="F7" s="31">
        <f t="shared" si="1"/>
        <v>16.666666666666668</v>
      </c>
      <c r="G7" s="31">
        <f t="shared" si="2"/>
        <v>33.333333333333336</v>
      </c>
      <c r="H7" s="31">
        <f t="shared" si="9"/>
        <v>50</v>
      </c>
      <c r="I7" s="31">
        <f t="shared" si="10"/>
        <v>100</v>
      </c>
      <c r="J7" s="42">
        <v>2</v>
      </c>
      <c r="K7" s="43">
        <f t="shared" si="3"/>
        <v>6.666666666666667</v>
      </c>
      <c r="L7" s="43">
        <f t="shared" si="11"/>
        <v>13.333333333333334</v>
      </c>
      <c r="M7" s="43">
        <v>13.333333333333334</v>
      </c>
      <c r="N7" s="30">
        <v>5</v>
      </c>
      <c r="O7" s="36">
        <f t="shared" si="4"/>
        <v>16.666666666666668</v>
      </c>
      <c r="P7" s="37">
        <f t="shared" si="5"/>
        <v>33.333333333333336</v>
      </c>
      <c r="Q7" s="37">
        <f t="shared" si="12"/>
        <v>50</v>
      </c>
      <c r="R7" s="31">
        <f t="shared" si="13"/>
        <v>100</v>
      </c>
      <c r="S7" s="42">
        <v>4</v>
      </c>
      <c r="T7" s="47">
        <f t="shared" si="6"/>
        <v>13.333333333333334</v>
      </c>
      <c r="U7" s="48">
        <f t="shared" si="14"/>
        <v>40</v>
      </c>
      <c r="V7" s="30">
        <v>3</v>
      </c>
      <c r="W7" s="36">
        <f t="shared" si="7"/>
        <v>10</v>
      </c>
      <c r="X7" s="37">
        <f t="shared" si="15"/>
        <v>20</v>
      </c>
      <c r="Y7" s="37">
        <f t="shared" si="16"/>
        <v>30</v>
      </c>
      <c r="Z7" s="31">
        <f t="shared" si="17"/>
        <v>60</v>
      </c>
      <c r="AA7" s="42">
        <v>5</v>
      </c>
      <c r="AB7" s="43">
        <f t="shared" si="8"/>
        <v>16.666666666666668</v>
      </c>
      <c r="AC7" s="51">
        <f t="shared" si="18"/>
        <v>33.333333333333336</v>
      </c>
      <c r="AD7" s="51">
        <f t="shared" si="19"/>
        <v>50</v>
      </c>
      <c r="AE7" s="31">
        <f t="shared" si="20"/>
        <v>100</v>
      </c>
    </row>
    <row r="8" spans="1:31" s="11" customFormat="1">
      <c r="A8" s="6" t="s">
        <v>11</v>
      </c>
      <c r="B8" s="12">
        <f>+'Materia Prima costos'!C7</f>
        <v>3000</v>
      </c>
      <c r="C8" s="13">
        <f>+'Materia Prima costos'!E7</f>
        <v>43.5</v>
      </c>
      <c r="D8" s="14">
        <f t="shared" si="0"/>
        <v>1.4500000000000001E-2</v>
      </c>
      <c r="E8" s="30">
        <v>126</v>
      </c>
      <c r="F8" s="31">
        <f t="shared" si="1"/>
        <v>1.8270000000000002</v>
      </c>
      <c r="G8" s="31">
        <f t="shared" si="2"/>
        <v>3.6540000000000004</v>
      </c>
      <c r="H8" s="31">
        <f t="shared" si="9"/>
        <v>5.4810000000000008</v>
      </c>
      <c r="I8" s="31">
        <f t="shared" si="10"/>
        <v>10.962000000000002</v>
      </c>
      <c r="J8" s="42">
        <v>250</v>
      </c>
      <c r="K8" s="43">
        <f t="shared" si="3"/>
        <v>3.625</v>
      </c>
      <c r="L8" s="43">
        <f t="shared" si="11"/>
        <v>7.25</v>
      </c>
      <c r="M8" s="43">
        <v>7.25</v>
      </c>
      <c r="N8" s="30">
        <v>0</v>
      </c>
      <c r="O8" s="36">
        <f t="shared" si="4"/>
        <v>0</v>
      </c>
      <c r="P8" s="37">
        <f t="shared" si="5"/>
        <v>0</v>
      </c>
      <c r="Q8" s="37">
        <f t="shared" si="12"/>
        <v>0</v>
      </c>
      <c r="R8" s="31">
        <f t="shared" si="13"/>
        <v>0</v>
      </c>
      <c r="S8" s="42">
        <v>0</v>
      </c>
      <c r="T8" s="47">
        <f t="shared" si="6"/>
        <v>0</v>
      </c>
      <c r="U8" s="48">
        <f t="shared" si="14"/>
        <v>0</v>
      </c>
      <c r="V8" s="30">
        <v>0</v>
      </c>
      <c r="W8" s="36">
        <f t="shared" si="7"/>
        <v>0</v>
      </c>
      <c r="X8" s="37">
        <f t="shared" si="15"/>
        <v>0</v>
      </c>
      <c r="Y8" s="37">
        <f t="shared" si="16"/>
        <v>0</v>
      </c>
      <c r="Z8" s="31">
        <f t="shared" si="17"/>
        <v>0</v>
      </c>
      <c r="AA8" s="42">
        <v>0</v>
      </c>
      <c r="AB8" s="43">
        <f t="shared" si="8"/>
        <v>0</v>
      </c>
      <c r="AC8" s="51">
        <f t="shared" si="18"/>
        <v>0</v>
      </c>
      <c r="AD8" s="51">
        <f t="shared" si="19"/>
        <v>0</v>
      </c>
      <c r="AE8" s="31">
        <f t="shared" si="20"/>
        <v>0</v>
      </c>
    </row>
    <row r="9" spans="1:31" s="11" customFormat="1">
      <c r="A9" s="6" t="s">
        <v>15</v>
      </c>
      <c r="B9" s="12">
        <f>+'Materia Prima costos'!C8</f>
        <v>1000</v>
      </c>
      <c r="C9" s="13">
        <f>+'Materia Prima costos'!E8</f>
        <v>20</v>
      </c>
      <c r="D9" s="14">
        <f t="shared" si="0"/>
        <v>0.02</v>
      </c>
      <c r="E9" s="30">
        <v>8.4</v>
      </c>
      <c r="F9" s="31">
        <f t="shared" si="1"/>
        <v>0.16800000000000001</v>
      </c>
      <c r="G9" s="31">
        <f t="shared" si="2"/>
        <v>0.33600000000000002</v>
      </c>
      <c r="H9" s="31">
        <f t="shared" si="9"/>
        <v>0.504</v>
      </c>
      <c r="I9" s="31">
        <f t="shared" si="10"/>
        <v>1.008</v>
      </c>
      <c r="J9" s="42">
        <v>0</v>
      </c>
      <c r="K9" s="43">
        <f t="shared" si="3"/>
        <v>0</v>
      </c>
      <c r="L9" s="43">
        <f t="shared" si="11"/>
        <v>0</v>
      </c>
      <c r="M9" s="43">
        <v>0</v>
      </c>
      <c r="N9" s="30">
        <v>0</v>
      </c>
      <c r="O9" s="36">
        <f t="shared" si="4"/>
        <v>0</v>
      </c>
      <c r="P9" s="37">
        <f t="shared" si="5"/>
        <v>0</v>
      </c>
      <c r="Q9" s="37">
        <f t="shared" si="12"/>
        <v>0</v>
      </c>
      <c r="R9" s="31">
        <f t="shared" si="13"/>
        <v>0</v>
      </c>
      <c r="S9" s="42">
        <v>5</v>
      </c>
      <c r="T9" s="47">
        <f t="shared" si="6"/>
        <v>0.1</v>
      </c>
      <c r="U9" s="48">
        <f t="shared" si="14"/>
        <v>0.30000000000000004</v>
      </c>
      <c r="V9" s="30">
        <v>15</v>
      </c>
      <c r="W9" s="36">
        <f t="shared" si="7"/>
        <v>0.3</v>
      </c>
      <c r="X9" s="37">
        <f t="shared" si="15"/>
        <v>0.6</v>
      </c>
      <c r="Y9" s="37">
        <f t="shared" si="16"/>
        <v>0.89999999999999991</v>
      </c>
      <c r="Z9" s="31">
        <f t="shared" si="17"/>
        <v>1.7999999999999998</v>
      </c>
      <c r="AA9" s="42">
        <v>0</v>
      </c>
      <c r="AB9" s="43">
        <f t="shared" si="8"/>
        <v>0</v>
      </c>
      <c r="AC9" s="51">
        <f t="shared" si="18"/>
        <v>0</v>
      </c>
      <c r="AD9" s="51">
        <f t="shared" si="19"/>
        <v>0</v>
      </c>
      <c r="AE9" s="31">
        <f t="shared" si="20"/>
        <v>0</v>
      </c>
    </row>
    <row r="10" spans="1:31" s="11" customFormat="1">
      <c r="A10" s="6" t="s">
        <v>6</v>
      </c>
      <c r="B10" s="12">
        <f>+'Materia Prima costos'!C9</f>
        <v>1000</v>
      </c>
      <c r="C10" s="13">
        <f>+'Materia Prima costos'!E9</f>
        <v>89</v>
      </c>
      <c r="D10" s="14">
        <f t="shared" si="0"/>
        <v>8.8999999999999996E-2</v>
      </c>
      <c r="E10" s="30">
        <v>11.2</v>
      </c>
      <c r="F10" s="31">
        <f t="shared" si="1"/>
        <v>0.99679999999999991</v>
      </c>
      <c r="G10" s="31">
        <f t="shared" si="2"/>
        <v>1.9935999999999998</v>
      </c>
      <c r="H10" s="31">
        <f t="shared" si="9"/>
        <v>2.9903999999999997</v>
      </c>
      <c r="I10" s="31">
        <f t="shared" si="10"/>
        <v>5.9807999999999995</v>
      </c>
      <c r="J10" s="42">
        <v>0</v>
      </c>
      <c r="K10" s="43">
        <f t="shared" si="3"/>
        <v>0</v>
      </c>
      <c r="L10" s="43">
        <f t="shared" si="11"/>
        <v>0</v>
      </c>
      <c r="M10" s="43">
        <v>0</v>
      </c>
      <c r="N10" s="30">
        <v>5</v>
      </c>
      <c r="O10" s="36">
        <f t="shared" si="4"/>
        <v>0.44499999999999995</v>
      </c>
      <c r="P10" s="37">
        <f t="shared" si="5"/>
        <v>0.8899999999999999</v>
      </c>
      <c r="Q10" s="37">
        <f t="shared" si="12"/>
        <v>1.335</v>
      </c>
      <c r="R10" s="31">
        <f t="shared" si="13"/>
        <v>2.67</v>
      </c>
      <c r="S10" s="42">
        <v>0</v>
      </c>
      <c r="T10" s="47">
        <f t="shared" si="6"/>
        <v>0</v>
      </c>
      <c r="U10" s="48">
        <f t="shared" si="14"/>
        <v>0</v>
      </c>
      <c r="V10" s="30">
        <v>0</v>
      </c>
      <c r="W10" s="36">
        <f t="shared" si="7"/>
        <v>0</v>
      </c>
      <c r="X10" s="37">
        <f t="shared" si="15"/>
        <v>0</v>
      </c>
      <c r="Y10" s="37">
        <f t="shared" si="16"/>
        <v>0</v>
      </c>
      <c r="Z10" s="31">
        <f t="shared" si="17"/>
        <v>0</v>
      </c>
      <c r="AA10" s="42">
        <v>0</v>
      </c>
      <c r="AB10" s="43">
        <f t="shared" si="8"/>
        <v>0</v>
      </c>
      <c r="AC10" s="51">
        <f t="shared" si="18"/>
        <v>0</v>
      </c>
      <c r="AD10" s="51">
        <f t="shared" si="19"/>
        <v>0</v>
      </c>
      <c r="AE10" s="31">
        <f t="shared" si="20"/>
        <v>0</v>
      </c>
    </row>
    <row r="11" spans="1:31" s="11" customFormat="1">
      <c r="A11" s="6" t="s">
        <v>16</v>
      </c>
      <c r="B11" s="12">
        <f>+'Materia Prima costos'!C10</f>
        <v>2500</v>
      </c>
      <c r="C11" s="13">
        <f>+'Materia Prima costos'!E10</f>
        <v>226</v>
      </c>
      <c r="D11" s="14">
        <f t="shared" si="0"/>
        <v>9.0399999999999994E-2</v>
      </c>
      <c r="E11" s="30">
        <v>0</v>
      </c>
      <c r="F11" s="31">
        <f t="shared" si="1"/>
        <v>0</v>
      </c>
      <c r="G11" s="31">
        <f t="shared" si="2"/>
        <v>0</v>
      </c>
      <c r="H11" s="31">
        <f t="shared" si="9"/>
        <v>0</v>
      </c>
      <c r="I11" s="31">
        <f t="shared" si="10"/>
        <v>0</v>
      </c>
      <c r="J11" s="42">
        <v>30</v>
      </c>
      <c r="K11" s="43">
        <f t="shared" si="3"/>
        <v>2.7119999999999997</v>
      </c>
      <c r="L11" s="43">
        <f t="shared" si="11"/>
        <v>5.4239999999999995</v>
      </c>
      <c r="M11" s="43">
        <v>5.4239999999999995</v>
      </c>
      <c r="N11" s="30">
        <v>0</v>
      </c>
      <c r="O11" s="36">
        <f t="shared" si="4"/>
        <v>0</v>
      </c>
      <c r="P11" s="37">
        <f t="shared" si="5"/>
        <v>0</v>
      </c>
      <c r="Q11" s="37">
        <f t="shared" si="12"/>
        <v>0</v>
      </c>
      <c r="R11" s="31">
        <f t="shared" si="13"/>
        <v>0</v>
      </c>
      <c r="S11" s="42">
        <v>0</v>
      </c>
      <c r="T11" s="47">
        <f t="shared" si="6"/>
        <v>0</v>
      </c>
      <c r="U11" s="48">
        <f t="shared" si="14"/>
        <v>0</v>
      </c>
      <c r="V11" s="30">
        <v>0</v>
      </c>
      <c r="W11" s="36">
        <f t="shared" si="7"/>
        <v>0</v>
      </c>
      <c r="X11" s="37">
        <f t="shared" si="15"/>
        <v>0</v>
      </c>
      <c r="Y11" s="37">
        <f t="shared" si="16"/>
        <v>0</v>
      </c>
      <c r="Z11" s="31">
        <f t="shared" si="17"/>
        <v>0</v>
      </c>
      <c r="AA11" s="42">
        <v>25</v>
      </c>
      <c r="AB11" s="43">
        <f t="shared" si="8"/>
        <v>2.2599999999999998</v>
      </c>
      <c r="AC11" s="51">
        <f t="shared" si="18"/>
        <v>4.5199999999999996</v>
      </c>
      <c r="AD11" s="51">
        <f t="shared" si="19"/>
        <v>6.7799999999999994</v>
      </c>
      <c r="AE11" s="31">
        <f t="shared" si="20"/>
        <v>13.559999999999999</v>
      </c>
    </row>
    <row r="12" spans="1:31" s="11" customFormat="1">
      <c r="A12" s="6" t="s">
        <v>3</v>
      </c>
      <c r="B12" s="12">
        <f>+'Materia Prima costos'!C11</f>
        <v>2500</v>
      </c>
      <c r="C12" s="13">
        <f>+'Materia Prima costos'!E11</f>
        <v>280</v>
      </c>
      <c r="D12" s="14">
        <f t="shared" si="0"/>
        <v>0.112</v>
      </c>
      <c r="E12" s="30">
        <v>0</v>
      </c>
      <c r="F12" s="31">
        <f t="shared" si="1"/>
        <v>0</v>
      </c>
      <c r="G12" s="31">
        <f t="shared" si="2"/>
        <v>0</v>
      </c>
      <c r="H12" s="31">
        <f t="shared" si="9"/>
        <v>0</v>
      </c>
      <c r="I12" s="31">
        <f t="shared" si="10"/>
        <v>0</v>
      </c>
      <c r="J12" s="42">
        <v>200</v>
      </c>
      <c r="K12" s="43">
        <f t="shared" si="3"/>
        <v>22.400000000000002</v>
      </c>
      <c r="L12" s="43">
        <f t="shared" si="11"/>
        <v>44.800000000000004</v>
      </c>
      <c r="M12" s="43">
        <v>0</v>
      </c>
      <c r="N12" s="30">
        <v>0</v>
      </c>
      <c r="O12" s="36">
        <f t="shared" si="4"/>
        <v>0</v>
      </c>
      <c r="P12" s="37">
        <f t="shared" si="5"/>
        <v>0</v>
      </c>
      <c r="Q12" s="37">
        <f t="shared" si="12"/>
        <v>0</v>
      </c>
      <c r="R12" s="31">
        <f t="shared" si="13"/>
        <v>0</v>
      </c>
      <c r="S12" s="42">
        <v>110</v>
      </c>
      <c r="T12" s="47">
        <f t="shared" si="6"/>
        <v>12.32</v>
      </c>
      <c r="U12" s="48">
        <f t="shared" si="14"/>
        <v>36.96</v>
      </c>
      <c r="V12" s="30">
        <v>0</v>
      </c>
      <c r="W12" s="36">
        <f t="shared" si="7"/>
        <v>0</v>
      </c>
      <c r="X12" s="37">
        <f t="shared" si="15"/>
        <v>0</v>
      </c>
      <c r="Y12" s="37">
        <f t="shared" si="16"/>
        <v>0</v>
      </c>
      <c r="Z12" s="31">
        <f t="shared" si="17"/>
        <v>0</v>
      </c>
      <c r="AA12" s="42">
        <v>0</v>
      </c>
      <c r="AB12" s="43">
        <f t="shared" si="8"/>
        <v>0</v>
      </c>
      <c r="AC12" s="51">
        <f t="shared" si="18"/>
        <v>0</v>
      </c>
      <c r="AD12" s="51">
        <f t="shared" si="19"/>
        <v>0</v>
      </c>
      <c r="AE12" s="31">
        <f t="shared" si="20"/>
        <v>0</v>
      </c>
    </row>
    <row r="13" spans="1:31" s="11" customFormat="1">
      <c r="A13" s="6" t="s">
        <v>17</v>
      </c>
      <c r="B13" s="12">
        <f>+'Materia Prima costos'!C12</f>
        <v>946</v>
      </c>
      <c r="C13" s="13">
        <f>+'Materia Prima costos'!E12</f>
        <v>55</v>
      </c>
      <c r="D13" s="14">
        <f t="shared" si="0"/>
        <v>5.8139534883720929E-2</v>
      </c>
      <c r="E13" s="30">
        <v>0</v>
      </c>
      <c r="F13" s="31">
        <f t="shared" si="1"/>
        <v>0</v>
      </c>
      <c r="G13" s="31">
        <f t="shared" si="2"/>
        <v>0</v>
      </c>
      <c r="H13" s="31">
        <f t="shared" si="9"/>
        <v>0</v>
      </c>
      <c r="I13" s="31">
        <f t="shared" si="10"/>
        <v>0</v>
      </c>
      <c r="J13" s="42">
        <v>0</v>
      </c>
      <c r="K13" s="43">
        <f t="shared" si="3"/>
        <v>0</v>
      </c>
      <c r="L13" s="43">
        <f t="shared" si="11"/>
        <v>0</v>
      </c>
      <c r="M13" s="43">
        <v>0</v>
      </c>
      <c r="N13" s="30">
        <v>0</v>
      </c>
      <c r="O13" s="36">
        <f t="shared" si="4"/>
        <v>0</v>
      </c>
      <c r="P13" s="37">
        <f t="shared" si="5"/>
        <v>0</v>
      </c>
      <c r="Q13" s="37">
        <f t="shared" si="12"/>
        <v>0</v>
      </c>
      <c r="R13" s="31">
        <f t="shared" si="13"/>
        <v>0</v>
      </c>
      <c r="S13" s="42">
        <v>0</v>
      </c>
      <c r="T13" s="47">
        <f t="shared" si="6"/>
        <v>0</v>
      </c>
      <c r="U13" s="48">
        <f t="shared" si="14"/>
        <v>0</v>
      </c>
      <c r="V13" s="30">
        <v>200</v>
      </c>
      <c r="W13" s="36">
        <f t="shared" si="7"/>
        <v>11.627906976744185</v>
      </c>
      <c r="X13" s="37">
        <f t="shared" si="15"/>
        <v>23.255813953488371</v>
      </c>
      <c r="Y13" s="37">
        <f t="shared" si="16"/>
        <v>34.883720930232556</v>
      </c>
      <c r="Z13" s="31">
        <f t="shared" si="17"/>
        <v>69.767441860465112</v>
      </c>
      <c r="AA13" s="42">
        <v>0</v>
      </c>
      <c r="AB13" s="43">
        <f t="shared" si="8"/>
        <v>0</v>
      </c>
      <c r="AC13" s="51">
        <f t="shared" si="18"/>
        <v>0</v>
      </c>
      <c r="AD13" s="51">
        <f t="shared" si="19"/>
        <v>0</v>
      </c>
      <c r="AE13" s="31">
        <f t="shared" si="20"/>
        <v>0</v>
      </c>
    </row>
    <row r="14" spans="1:31" s="11" customFormat="1">
      <c r="A14" s="6" t="s">
        <v>18</v>
      </c>
      <c r="B14" s="12">
        <f>+'Materia Prima costos'!C13</f>
        <v>1000</v>
      </c>
      <c r="C14" s="13">
        <f>+'Materia Prima costos'!E13</f>
        <v>12</v>
      </c>
      <c r="D14" s="14">
        <f t="shared" si="0"/>
        <v>1.2E-2</v>
      </c>
      <c r="E14" s="30">
        <v>0</v>
      </c>
      <c r="F14" s="31">
        <f t="shared" si="1"/>
        <v>0</v>
      </c>
      <c r="G14" s="31">
        <f t="shared" si="2"/>
        <v>0</v>
      </c>
      <c r="H14" s="31">
        <f t="shared" si="9"/>
        <v>0</v>
      </c>
      <c r="I14" s="31">
        <f t="shared" si="10"/>
        <v>0</v>
      </c>
      <c r="J14" s="42">
        <v>8</v>
      </c>
      <c r="K14" s="43">
        <f t="shared" si="3"/>
        <v>9.6000000000000002E-2</v>
      </c>
      <c r="L14" s="43">
        <f t="shared" si="11"/>
        <v>0.192</v>
      </c>
      <c r="M14" s="43">
        <v>0</v>
      </c>
      <c r="N14" s="30">
        <v>0</v>
      </c>
      <c r="O14" s="36">
        <f t="shared" si="4"/>
        <v>0</v>
      </c>
      <c r="P14" s="37">
        <f t="shared" si="5"/>
        <v>0</v>
      </c>
      <c r="Q14" s="37">
        <f t="shared" si="12"/>
        <v>0</v>
      </c>
      <c r="R14" s="31">
        <f t="shared" si="13"/>
        <v>0</v>
      </c>
      <c r="S14" s="42">
        <v>0</v>
      </c>
      <c r="T14" s="47">
        <f t="shared" si="6"/>
        <v>0</v>
      </c>
      <c r="U14" s="48">
        <f t="shared" si="14"/>
        <v>0</v>
      </c>
      <c r="V14" s="30">
        <v>0</v>
      </c>
      <c r="W14" s="36">
        <f t="shared" si="7"/>
        <v>0</v>
      </c>
      <c r="X14" s="37">
        <f t="shared" si="15"/>
        <v>0</v>
      </c>
      <c r="Y14" s="37">
        <f t="shared" si="16"/>
        <v>0</v>
      </c>
      <c r="Z14" s="31">
        <f t="shared" si="17"/>
        <v>0</v>
      </c>
      <c r="AA14" s="42">
        <v>0</v>
      </c>
      <c r="AB14" s="43">
        <f t="shared" si="8"/>
        <v>0</v>
      </c>
      <c r="AC14" s="51">
        <f t="shared" si="18"/>
        <v>0</v>
      </c>
      <c r="AD14" s="51">
        <f t="shared" si="19"/>
        <v>0</v>
      </c>
      <c r="AE14" s="31">
        <f t="shared" si="20"/>
        <v>0</v>
      </c>
    </row>
    <row r="15" spans="1:31" s="11" customFormat="1">
      <c r="A15" s="6" t="s">
        <v>19</v>
      </c>
      <c r="B15" s="12">
        <f>+'Materia Prima costos'!C14</f>
        <v>1000</v>
      </c>
      <c r="C15" s="13">
        <f>+'Materia Prima costos'!E14</f>
        <v>17</v>
      </c>
      <c r="D15" s="14">
        <f t="shared" si="0"/>
        <v>1.7000000000000001E-2</v>
      </c>
      <c r="E15" s="30">
        <v>0</v>
      </c>
      <c r="F15" s="31">
        <f t="shared" si="1"/>
        <v>0</v>
      </c>
      <c r="G15" s="31">
        <f t="shared" si="2"/>
        <v>0</v>
      </c>
      <c r="H15" s="31">
        <f t="shared" si="9"/>
        <v>0</v>
      </c>
      <c r="I15" s="31">
        <f t="shared" si="10"/>
        <v>0</v>
      </c>
      <c r="J15" s="42">
        <v>15</v>
      </c>
      <c r="K15" s="43">
        <f t="shared" si="3"/>
        <v>0.255</v>
      </c>
      <c r="L15" s="43">
        <f t="shared" si="11"/>
        <v>0.51</v>
      </c>
      <c r="M15" s="43">
        <v>0.51</v>
      </c>
      <c r="N15" s="30">
        <v>0</v>
      </c>
      <c r="O15" s="36">
        <f t="shared" si="4"/>
        <v>0</v>
      </c>
      <c r="P15" s="37">
        <f t="shared" si="5"/>
        <v>0</v>
      </c>
      <c r="Q15" s="37">
        <f t="shared" si="12"/>
        <v>0</v>
      </c>
      <c r="R15" s="31">
        <f t="shared" si="13"/>
        <v>0</v>
      </c>
      <c r="S15" s="42">
        <v>0</v>
      </c>
      <c r="T15" s="47">
        <f t="shared" si="6"/>
        <v>0</v>
      </c>
      <c r="U15" s="48">
        <f t="shared" si="14"/>
        <v>0</v>
      </c>
      <c r="V15" s="30">
        <v>0</v>
      </c>
      <c r="W15" s="36">
        <f t="shared" si="7"/>
        <v>0</v>
      </c>
      <c r="X15" s="37">
        <f t="shared" si="15"/>
        <v>0</v>
      </c>
      <c r="Y15" s="37">
        <f t="shared" si="16"/>
        <v>0</v>
      </c>
      <c r="Z15" s="31">
        <f t="shared" si="17"/>
        <v>0</v>
      </c>
      <c r="AA15" s="42">
        <v>0</v>
      </c>
      <c r="AB15" s="43">
        <f t="shared" si="8"/>
        <v>0</v>
      </c>
      <c r="AC15" s="51">
        <f t="shared" si="18"/>
        <v>0</v>
      </c>
      <c r="AD15" s="51">
        <f t="shared" si="19"/>
        <v>0</v>
      </c>
      <c r="AE15" s="31">
        <f t="shared" si="20"/>
        <v>0</v>
      </c>
    </row>
    <row r="16" spans="1:31" s="11" customFormat="1">
      <c r="A16" s="6" t="s">
        <v>20</v>
      </c>
      <c r="B16" s="12">
        <f>+'Materia Prima costos'!C15</f>
        <v>20</v>
      </c>
      <c r="C16" s="13">
        <f>+'Materia Prima costos'!E15</f>
        <v>18</v>
      </c>
      <c r="D16" s="14">
        <f t="shared" si="0"/>
        <v>0.9</v>
      </c>
      <c r="E16" s="30">
        <v>0</v>
      </c>
      <c r="F16" s="31">
        <f t="shared" si="1"/>
        <v>0</v>
      </c>
      <c r="G16" s="31">
        <f t="shared" si="2"/>
        <v>0</v>
      </c>
      <c r="H16" s="31">
        <f t="shared" si="9"/>
        <v>0</v>
      </c>
      <c r="I16" s="31">
        <f t="shared" si="10"/>
        <v>0</v>
      </c>
      <c r="J16" s="44">
        <v>1</v>
      </c>
      <c r="K16" s="43">
        <f t="shared" si="3"/>
        <v>0.9</v>
      </c>
      <c r="L16" s="43">
        <f t="shared" si="11"/>
        <v>1.8</v>
      </c>
      <c r="M16" s="43">
        <v>0</v>
      </c>
      <c r="N16" s="30">
        <v>0</v>
      </c>
      <c r="O16" s="36">
        <f t="shared" si="4"/>
        <v>0</v>
      </c>
      <c r="P16" s="37">
        <f t="shared" si="5"/>
        <v>0</v>
      </c>
      <c r="Q16" s="37">
        <f t="shared" si="12"/>
        <v>0</v>
      </c>
      <c r="R16" s="31">
        <f t="shared" si="13"/>
        <v>0</v>
      </c>
      <c r="S16" s="42">
        <v>0</v>
      </c>
      <c r="T16" s="47">
        <f t="shared" si="6"/>
        <v>0</v>
      </c>
      <c r="U16" s="48">
        <f t="shared" si="14"/>
        <v>0</v>
      </c>
      <c r="V16" s="30">
        <v>0</v>
      </c>
      <c r="W16" s="36">
        <f t="shared" si="7"/>
        <v>0</v>
      </c>
      <c r="X16" s="37">
        <f t="shared" si="15"/>
        <v>0</v>
      </c>
      <c r="Y16" s="37">
        <f t="shared" si="16"/>
        <v>0</v>
      </c>
      <c r="Z16" s="31">
        <f t="shared" si="17"/>
        <v>0</v>
      </c>
      <c r="AA16" s="42">
        <v>0</v>
      </c>
      <c r="AB16" s="43">
        <f t="shared" si="8"/>
        <v>0</v>
      </c>
      <c r="AC16" s="51">
        <f t="shared" si="18"/>
        <v>0</v>
      </c>
      <c r="AD16" s="51">
        <f t="shared" si="19"/>
        <v>0</v>
      </c>
      <c r="AE16" s="31">
        <f t="shared" si="20"/>
        <v>0</v>
      </c>
    </row>
    <row r="17" spans="1:31" s="11" customFormat="1">
      <c r="A17" s="6" t="s">
        <v>9</v>
      </c>
      <c r="B17" s="12">
        <f>+'Materia Prima costos'!C16</f>
        <v>19000</v>
      </c>
      <c r="C17" s="13">
        <f>+'Materia Prima costos'!E16</f>
        <v>40</v>
      </c>
      <c r="D17" s="14">
        <f t="shared" si="0"/>
        <v>2.1052631578947368E-3</v>
      </c>
      <c r="E17" s="30">
        <v>0</v>
      </c>
      <c r="F17" s="31">
        <f t="shared" si="1"/>
        <v>0</v>
      </c>
      <c r="G17" s="31">
        <f t="shared" si="2"/>
        <v>0</v>
      </c>
      <c r="H17" s="31">
        <f t="shared" si="9"/>
        <v>0</v>
      </c>
      <c r="I17" s="31">
        <f t="shared" si="10"/>
        <v>0</v>
      </c>
      <c r="J17" s="42">
        <v>0</v>
      </c>
      <c r="K17" s="43">
        <f t="shared" ref="K17:K24" si="21">F17*J17</f>
        <v>0</v>
      </c>
      <c r="L17" s="43">
        <f t="shared" si="11"/>
        <v>0</v>
      </c>
      <c r="M17" s="43">
        <v>0</v>
      </c>
      <c r="N17" s="30">
        <v>0</v>
      </c>
      <c r="O17" s="36">
        <f t="shared" ref="O17:O24" si="22">K17*N17</f>
        <v>0</v>
      </c>
      <c r="P17" s="37">
        <f t="shared" si="5"/>
        <v>0</v>
      </c>
      <c r="Q17" s="37">
        <f t="shared" si="12"/>
        <v>0</v>
      </c>
      <c r="R17" s="31">
        <f t="shared" si="13"/>
        <v>0</v>
      </c>
      <c r="S17" s="42">
        <v>100</v>
      </c>
      <c r="T17" s="47">
        <f t="shared" si="6"/>
        <v>0.21052631578947367</v>
      </c>
      <c r="U17" s="48">
        <f t="shared" si="14"/>
        <v>0.63157894736842102</v>
      </c>
      <c r="V17" s="30">
        <v>0</v>
      </c>
      <c r="W17" s="36">
        <f t="shared" si="7"/>
        <v>0</v>
      </c>
      <c r="X17" s="37">
        <f t="shared" si="15"/>
        <v>0</v>
      </c>
      <c r="Y17" s="37">
        <f t="shared" si="16"/>
        <v>0</v>
      </c>
      <c r="Z17" s="31">
        <f t="shared" si="17"/>
        <v>0</v>
      </c>
      <c r="AA17" s="42">
        <v>0</v>
      </c>
      <c r="AB17" s="43">
        <f t="shared" si="8"/>
        <v>0</v>
      </c>
      <c r="AC17" s="51">
        <f t="shared" si="18"/>
        <v>0</v>
      </c>
      <c r="AD17" s="51">
        <f t="shared" si="19"/>
        <v>0</v>
      </c>
      <c r="AE17" s="31">
        <f t="shared" si="20"/>
        <v>0</v>
      </c>
    </row>
    <row r="18" spans="1:31" s="11" customFormat="1">
      <c r="A18" s="6" t="s">
        <v>21</v>
      </c>
      <c r="B18" s="12">
        <f>+'Materia Prima costos'!C17</f>
        <v>10000</v>
      </c>
      <c r="C18" s="13">
        <f>+'Materia Prima costos'!E17</f>
        <v>220</v>
      </c>
      <c r="D18" s="14">
        <f t="shared" si="0"/>
        <v>2.1999999999999999E-2</v>
      </c>
      <c r="E18" s="32">
        <v>0</v>
      </c>
      <c r="F18" s="31">
        <f t="shared" si="1"/>
        <v>0</v>
      </c>
      <c r="G18" s="31">
        <f t="shared" si="2"/>
        <v>0</v>
      </c>
      <c r="H18" s="31">
        <f t="shared" si="9"/>
        <v>0</v>
      </c>
      <c r="I18" s="31">
        <f t="shared" si="10"/>
        <v>0</v>
      </c>
      <c r="J18" s="44">
        <v>0</v>
      </c>
      <c r="K18" s="43">
        <f t="shared" si="21"/>
        <v>0</v>
      </c>
      <c r="L18" s="43">
        <f t="shared" si="11"/>
        <v>0</v>
      </c>
      <c r="M18" s="43">
        <v>0</v>
      </c>
      <c r="N18" s="32">
        <v>0</v>
      </c>
      <c r="O18" s="36">
        <f t="shared" si="22"/>
        <v>0</v>
      </c>
      <c r="P18" s="37">
        <f t="shared" si="5"/>
        <v>0</v>
      </c>
      <c r="Q18" s="37">
        <f t="shared" si="12"/>
        <v>0</v>
      </c>
      <c r="R18" s="31">
        <f t="shared" si="13"/>
        <v>0</v>
      </c>
      <c r="S18" s="42">
        <v>0</v>
      </c>
      <c r="T18" s="47">
        <f t="shared" si="6"/>
        <v>0</v>
      </c>
      <c r="U18" s="48">
        <f t="shared" si="14"/>
        <v>0</v>
      </c>
      <c r="V18" s="30">
        <v>250</v>
      </c>
      <c r="W18" s="36">
        <f t="shared" si="7"/>
        <v>5.5</v>
      </c>
      <c r="X18" s="37">
        <f t="shared" si="15"/>
        <v>11</v>
      </c>
      <c r="Y18" s="37">
        <f t="shared" si="16"/>
        <v>16.5</v>
      </c>
      <c r="Z18" s="31">
        <f t="shared" si="17"/>
        <v>33</v>
      </c>
      <c r="AA18" s="42">
        <v>0</v>
      </c>
      <c r="AB18" s="43">
        <f t="shared" si="8"/>
        <v>0</v>
      </c>
      <c r="AC18" s="51">
        <f t="shared" si="18"/>
        <v>0</v>
      </c>
      <c r="AD18" s="51">
        <f t="shared" si="19"/>
        <v>0</v>
      </c>
      <c r="AE18" s="31">
        <f t="shared" si="20"/>
        <v>0</v>
      </c>
    </row>
    <row r="19" spans="1:31" s="11" customFormat="1">
      <c r="A19" s="6" t="s">
        <v>22</v>
      </c>
      <c r="B19" s="12">
        <f>+'Materia Prima costos'!C18</f>
        <v>1000</v>
      </c>
      <c r="C19" s="13">
        <f>+'Materia Prima costos'!E18</f>
        <v>10</v>
      </c>
      <c r="D19" s="14">
        <f t="shared" si="0"/>
        <v>0.01</v>
      </c>
      <c r="E19" s="30">
        <v>0</v>
      </c>
      <c r="F19" s="31">
        <f t="shared" si="1"/>
        <v>0</v>
      </c>
      <c r="G19" s="31">
        <f t="shared" si="2"/>
        <v>0</v>
      </c>
      <c r="H19" s="31">
        <f t="shared" si="9"/>
        <v>0</v>
      </c>
      <c r="I19" s="31">
        <f t="shared" si="10"/>
        <v>0</v>
      </c>
      <c r="J19" s="42">
        <v>0</v>
      </c>
      <c r="K19" s="43">
        <f t="shared" si="21"/>
        <v>0</v>
      </c>
      <c r="L19" s="43">
        <f t="shared" si="11"/>
        <v>0</v>
      </c>
      <c r="M19" s="43">
        <v>0</v>
      </c>
      <c r="N19" s="30">
        <v>0</v>
      </c>
      <c r="O19" s="36">
        <f t="shared" si="22"/>
        <v>0</v>
      </c>
      <c r="P19" s="37">
        <f t="shared" si="5"/>
        <v>0</v>
      </c>
      <c r="Q19" s="37">
        <f t="shared" si="12"/>
        <v>0</v>
      </c>
      <c r="R19" s="31">
        <f t="shared" si="13"/>
        <v>0</v>
      </c>
      <c r="S19" s="42">
        <v>0</v>
      </c>
      <c r="T19" s="47">
        <f t="shared" si="6"/>
        <v>0</v>
      </c>
      <c r="U19" s="48">
        <f t="shared" si="14"/>
        <v>0</v>
      </c>
      <c r="V19" s="30">
        <v>250</v>
      </c>
      <c r="W19" s="36">
        <f t="shared" si="7"/>
        <v>2.5</v>
      </c>
      <c r="X19" s="37">
        <f t="shared" si="15"/>
        <v>5</v>
      </c>
      <c r="Y19" s="37">
        <f t="shared" si="16"/>
        <v>7.5</v>
      </c>
      <c r="Z19" s="31">
        <f t="shared" si="17"/>
        <v>15</v>
      </c>
      <c r="AA19" s="42">
        <v>0</v>
      </c>
      <c r="AB19" s="43">
        <f t="shared" si="8"/>
        <v>0</v>
      </c>
      <c r="AC19" s="51">
        <f t="shared" si="18"/>
        <v>0</v>
      </c>
      <c r="AD19" s="51">
        <f t="shared" si="19"/>
        <v>0</v>
      </c>
      <c r="AE19" s="31">
        <f t="shared" si="20"/>
        <v>0</v>
      </c>
    </row>
    <row r="20" spans="1:31" s="11" customFormat="1">
      <c r="A20" s="6" t="s">
        <v>23</v>
      </c>
      <c r="B20" s="12">
        <f>+'Materia Prima costos'!C19</f>
        <v>50</v>
      </c>
      <c r="C20" s="13">
        <f>+'Materia Prima costos'!E19</f>
        <v>15</v>
      </c>
      <c r="D20" s="14">
        <f t="shared" si="0"/>
        <v>0.3</v>
      </c>
      <c r="E20" s="30">
        <v>0</v>
      </c>
      <c r="F20" s="31">
        <f t="shared" si="1"/>
        <v>0</v>
      </c>
      <c r="G20" s="31">
        <f t="shared" si="2"/>
        <v>0</v>
      </c>
      <c r="H20" s="31">
        <f t="shared" si="9"/>
        <v>0</v>
      </c>
      <c r="I20" s="31">
        <f t="shared" si="10"/>
        <v>0</v>
      </c>
      <c r="J20" s="42">
        <v>0</v>
      </c>
      <c r="K20" s="43">
        <f t="shared" si="21"/>
        <v>0</v>
      </c>
      <c r="L20" s="43">
        <f t="shared" si="11"/>
        <v>0</v>
      </c>
      <c r="M20" s="43">
        <v>0</v>
      </c>
      <c r="N20" s="30">
        <v>0</v>
      </c>
      <c r="O20" s="36">
        <f t="shared" si="22"/>
        <v>0</v>
      </c>
      <c r="P20" s="37">
        <f t="shared" si="5"/>
        <v>0</v>
      </c>
      <c r="Q20" s="37">
        <f t="shared" si="12"/>
        <v>0</v>
      </c>
      <c r="R20" s="31">
        <f t="shared" si="13"/>
        <v>0</v>
      </c>
      <c r="S20" s="42">
        <v>0</v>
      </c>
      <c r="T20" s="47">
        <f t="shared" si="6"/>
        <v>0</v>
      </c>
      <c r="U20" s="48">
        <f t="shared" si="14"/>
        <v>0</v>
      </c>
      <c r="V20" s="30">
        <v>21</v>
      </c>
      <c r="W20" s="36">
        <f t="shared" si="7"/>
        <v>6.3</v>
      </c>
      <c r="X20" s="37">
        <f t="shared" si="15"/>
        <v>12.6</v>
      </c>
      <c r="Y20" s="37">
        <f t="shared" si="16"/>
        <v>18.899999999999999</v>
      </c>
      <c r="Z20" s="31">
        <f t="shared" si="17"/>
        <v>37.799999999999997</v>
      </c>
      <c r="AA20" s="42">
        <v>0</v>
      </c>
      <c r="AB20" s="43">
        <f t="shared" si="8"/>
        <v>0</v>
      </c>
      <c r="AC20" s="51">
        <f t="shared" si="18"/>
        <v>0</v>
      </c>
      <c r="AD20" s="51">
        <f t="shared" si="19"/>
        <v>0</v>
      </c>
      <c r="AE20" s="31">
        <f t="shared" si="20"/>
        <v>0</v>
      </c>
    </row>
    <row r="21" spans="1:31" s="11" customFormat="1">
      <c r="A21" s="6" t="s">
        <v>24</v>
      </c>
      <c r="B21" s="12">
        <f>+'Materia Prima costos'!C20</f>
        <v>50</v>
      </c>
      <c r="C21" s="13">
        <f>+'Materia Prima costos'!E20</f>
        <v>30</v>
      </c>
      <c r="D21" s="14">
        <f t="shared" si="0"/>
        <v>0.6</v>
      </c>
      <c r="E21" s="30">
        <v>0</v>
      </c>
      <c r="F21" s="31">
        <f t="shared" si="1"/>
        <v>0</v>
      </c>
      <c r="G21" s="31">
        <f t="shared" si="2"/>
        <v>0</v>
      </c>
      <c r="H21" s="31">
        <f t="shared" si="9"/>
        <v>0</v>
      </c>
      <c r="I21" s="31">
        <f t="shared" si="10"/>
        <v>0</v>
      </c>
      <c r="J21" s="42">
        <v>0</v>
      </c>
      <c r="K21" s="43">
        <f t="shared" si="21"/>
        <v>0</v>
      </c>
      <c r="L21" s="43">
        <f t="shared" si="11"/>
        <v>0</v>
      </c>
      <c r="M21" s="43">
        <v>0</v>
      </c>
      <c r="N21" s="30">
        <v>0</v>
      </c>
      <c r="O21" s="36">
        <f t="shared" si="22"/>
        <v>0</v>
      </c>
      <c r="P21" s="37">
        <f t="shared" si="5"/>
        <v>0</v>
      </c>
      <c r="Q21" s="37">
        <f t="shared" si="12"/>
        <v>0</v>
      </c>
      <c r="R21" s="31">
        <f t="shared" si="13"/>
        <v>0</v>
      </c>
      <c r="S21" s="42">
        <v>0</v>
      </c>
      <c r="T21" s="47">
        <f t="shared" si="6"/>
        <v>0</v>
      </c>
      <c r="U21" s="48">
        <f t="shared" si="14"/>
        <v>0</v>
      </c>
      <c r="V21" s="30">
        <v>4</v>
      </c>
      <c r="W21" s="36">
        <f t="shared" si="7"/>
        <v>2.4</v>
      </c>
      <c r="X21" s="37">
        <f t="shared" si="15"/>
        <v>4.8</v>
      </c>
      <c r="Y21" s="37">
        <f t="shared" si="16"/>
        <v>7.1999999999999993</v>
      </c>
      <c r="Z21" s="31">
        <f t="shared" si="17"/>
        <v>14.399999999999999</v>
      </c>
      <c r="AA21" s="42">
        <v>0</v>
      </c>
      <c r="AB21" s="43">
        <f t="shared" si="8"/>
        <v>0</v>
      </c>
      <c r="AC21" s="51">
        <f t="shared" si="18"/>
        <v>0</v>
      </c>
      <c r="AD21" s="51">
        <f t="shared" si="19"/>
        <v>0</v>
      </c>
      <c r="AE21" s="31">
        <f t="shared" si="20"/>
        <v>0</v>
      </c>
    </row>
    <row r="22" spans="1:31" s="11" customFormat="1">
      <c r="A22" s="6" t="s">
        <v>25</v>
      </c>
      <c r="B22" s="12">
        <f>+'Materia Prima costos'!C21</f>
        <v>50</v>
      </c>
      <c r="C22" s="13">
        <f>+'Materia Prima costos'!E21</f>
        <v>26</v>
      </c>
      <c r="D22" s="14">
        <f t="shared" si="0"/>
        <v>0.52</v>
      </c>
      <c r="E22" s="30">
        <v>0</v>
      </c>
      <c r="F22" s="31">
        <f t="shared" si="1"/>
        <v>0</v>
      </c>
      <c r="G22" s="31">
        <f t="shared" si="2"/>
        <v>0</v>
      </c>
      <c r="H22" s="31">
        <f t="shared" si="9"/>
        <v>0</v>
      </c>
      <c r="I22" s="31">
        <f t="shared" si="10"/>
        <v>0</v>
      </c>
      <c r="J22" s="42">
        <v>0</v>
      </c>
      <c r="K22" s="43">
        <f t="shared" si="21"/>
        <v>0</v>
      </c>
      <c r="L22" s="43">
        <f t="shared" si="11"/>
        <v>0</v>
      </c>
      <c r="M22" s="43">
        <v>0</v>
      </c>
      <c r="N22" s="30">
        <v>0</v>
      </c>
      <c r="O22" s="36">
        <f t="shared" si="22"/>
        <v>0</v>
      </c>
      <c r="P22" s="37">
        <f t="shared" si="5"/>
        <v>0</v>
      </c>
      <c r="Q22" s="37">
        <f t="shared" si="12"/>
        <v>0</v>
      </c>
      <c r="R22" s="31">
        <f t="shared" si="13"/>
        <v>0</v>
      </c>
      <c r="S22" s="42">
        <v>0</v>
      </c>
      <c r="T22" s="47">
        <f t="shared" si="6"/>
        <v>0</v>
      </c>
      <c r="U22" s="48">
        <f t="shared" si="14"/>
        <v>0</v>
      </c>
      <c r="V22" s="30">
        <v>2</v>
      </c>
      <c r="W22" s="36">
        <f t="shared" si="7"/>
        <v>1.04</v>
      </c>
      <c r="X22" s="37">
        <f t="shared" si="15"/>
        <v>2.08</v>
      </c>
      <c r="Y22" s="37">
        <f t="shared" si="16"/>
        <v>3.12</v>
      </c>
      <c r="Z22" s="31">
        <f t="shared" si="17"/>
        <v>6.24</v>
      </c>
      <c r="AA22" s="42">
        <v>0</v>
      </c>
      <c r="AB22" s="43">
        <f t="shared" si="8"/>
        <v>0</v>
      </c>
      <c r="AC22" s="51">
        <f t="shared" si="18"/>
        <v>0</v>
      </c>
      <c r="AD22" s="51">
        <f t="shared" si="19"/>
        <v>0</v>
      </c>
      <c r="AE22" s="31">
        <f t="shared" si="20"/>
        <v>0</v>
      </c>
    </row>
    <row r="23" spans="1:31" s="11" customFormat="1">
      <c r="A23" s="6" t="s">
        <v>26</v>
      </c>
      <c r="B23" s="12">
        <f>+'Materia Prima costos'!C22</f>
        <v>50</v>
      </c>
      <c r="C23" s="13">
        <f>+'Materia Prima costos'!E22</f>
        <v>20</v>
      </c>
      <c r="D23" s="14">
        <f t="shared" si="0"/>
        <v>0.4</v>
      </c>
      <c r="E23" s="30">
        <v>0</v>
      </c>
      <c r="F23" s="31">
        <f t="shared" si="1"/>
        <v>0</v>
      </c>
      <c r="G23" s="31">
        <f t="shared" si="2"/>
        <v>0</v>
      </c>
      <c r="H23" s="31">
        <f t="shared" si="9"/>
        <v>0</v>
      </c>
      <c r="I23" s="31">
        <f t="shared" si="10"/>
        <v>0</v>
      </c>
      <c r="J23" s="42">
        <v>0</v>
      </c>
      <c r="K23" s="43">
        <f t="shared" si="21"/>
        <v>0</v>
      </c>
      <c r="L23" s="43">
        <f t="shared" si="11"/>
        <v>0</v>
      </c>
      <c r="M23" s="43">
        <v>0</v>
      </c>
      <c r="N23" s="30">
        <v>0</v>
      </c>
      <c r="O23" s="36">
        <f t="shared" si="22"/>
        <v>0</v>
      </c>
      <c r="P23" s="37">
        <f t="shared" si="5"/>
        <v>0</v>
      </c>
      <c r="Q23" s="37">
        <f t="shared" si="12"/>
        <v>0</v>
      </c>
      <c r="R23" s="31">
        <f t="shared" si="13"/>
        <v>0</v>
      </c>
      <c r="S23" s="42">
        <v>0</v>
      </c>
      <c r="T23" s="47">
        <f t="shared" si="6"/>
        <v>0</v>
      </c>
      <c r="U23" s="48">
        <f t="shared" si="14"/>
        <v>0</v>
      </c>
      <c r="V23" s="30">
        <v>2</v>
      </c>
      <c r="W23" s="36">
        <f t="shared" si="7"/>
        <v>0.8</v>
      </c>
      <c r="X23" s="37">
        <f t="shared" si="15"/>
        <v>1.6</v>
      </c>
      <c r="Y23" s="37">
        <f t="shared" si="16"/>
        <v>2.4000000000000004</v>
      </c>
      <c r="Z23" s="31">
        <f t="shared" si="17"/>
        <v>4.8000000000000007</v>
      </c>
      <c r="AA23" s="42">
        <v>0</v>
      </c>
      <c r="AB23" s="43">
        <f t="shared" si="8"/>
        <v>0</v>
      </c>
      <c r="AC23" s="51">
        <f t="shared" si="18"/>
        <v>0</v>
      </c>
      <c r="AD23" s="51">
        <f t="shared" si="19"/>
        <v>0</v>
      </c>
      <c r="AE23" s="31">
        <f t="shared" si="20"/>
        <v>0</v>
      </c>
    </row>
    <row r="24" spans="1:31" s="11" customFormat="1">
      <c r="A24" s="6" t="s">
        <v>27</v>
      </c>
      <c r="B24" s="12">
        <f>+'Materia Prima costos'!C23</f>
        <v>1000</v>
      </c>
      <c r="C24" s="13">
        <f>+'Materia Prima costos'!E23</f>
        <v>350</v>
      </c>
      <c r="D24" s="14">
        <f t="shared" si="0"/>
        <v>0.35</v>
      </c>
      <c r="E24" s="30">
        <v>0</v>
      </c>
      <c r="F24" s="31">
        <f t="shared" si="1"/>
        <v>0</v>
      </c>
      <c r="G24" s="31">
        <f t="shared" si="2"/>
        <v>0</v>
      </c>
      <c r="H24" s="31">
        <f t="shared" si="9"/>
        <v>0</v>
      </c>
      <c r="I24" s="31">
        <f t="shared" si="10"/>
        <v>0</v>
      </c>
      <c r="J24" s="42">
        <v>0</v>
      </c>
      <c r="K24" s="43">
        <f t="shared" si="21"/>
        <v>0</v>
      </c>
      <c r="L24" s="43">
        <f t="shared" si="11"/>
        <v>0</v>
      </c>
      <c r="M24" s="43">
        <v>0</v>
      </c>
      <c r="N24" s="30">
        <v>0</v>
      </c>
      <c r="O24" s="36">
        <f t="shared" si="22"/>
        <v>0</v>
      </c>
      <c r="P24" s="37">
        <f t="shared" si="5"/>
        <v>0</v>
      </c>
      <c r="Q24" s="37">
        <f t="shared" si="12"/>
        <v>0</v>
      </c>
      <c r="R24" s="31">
        <f t="shared" si="13"/>
        <v>0</v>
      </c>
      <c r="S24" s="42">
        <v>0</v>
      </c>
      <c r="T24" s="47">
        <f t="shared" si="6"/>
        <v>0</v>
      </c>
      <c r="U24" s="48">
        <f t="shared" si="14"/>
        <v>0</v>
      </c>
      <c r="V24" s="30">
        <v>75</v>
      </c>
      <c r="W24" s="36">
        <f t="shared" si="7"/>
        <v>26.25</v>
      </c>
      <c r="X24" s="37">
        <f t="shared" si="15"/>
        <v>52.5</v>
      </c>
      <c r="Y24" s="37">
        <f t="shared" si="16"/>
        <v>78.75</v>
      </c>
      <c r="Z24" s="31">
        <f t="shared" si="17"/>
        <v>157.5</v>
      </c>
      <c r="AA24" s="42">
        <v>0</v>
      </c>
      <c r="AB24" s="43">
        <f t="shared" si="8"/>
        <v>0</v>
      </c>
      <c r="AC24" s="51">
        <f t="shared" si="18"/>
        <v>0</v>
      </c>
      <c r="AD24" s="51">
        <f t="shared" si="19"/>
        <v>0</v>
      </c>
      <c r="AE24" s="31">
        <f t="shared" si="20"/>
        <v>0</v>
      </c>
    </row>
    <row r="25" spans="1:31" s="11" customFormat="1">
      <c r="A25" s="15"/>
      <c r="B25" s="22"/>
      <c r="C25" s="23"/>
      <c r="D25" s="24"/>
      <c r="E25" s="22"/>
      <c r="F25" s="23"/>
      <c r="G25" s="23">
        <f>+SUM(G4:G24)</f>
        <v>122.55520606060605</v>
      </c>
      <c r="H25" s="23">
        <f>+SUM(H4:H24)</f>
        <v>183.83280909090905</v>
      </c>
      <c r="I25" s="23">
        <f>+SUM(I4:I24)</f>
        <v>367.6656181818181</v>
      </c>
      <c r="J25" s="23"/>
      <c r="K25" s="23">
        <f>+SUM(K4:K24)</f>
        <v>50.578757575757578</v>
      </c>
      <c r="L25" s="23">
        <f>+SUM(L4:L24)</f>
        <v>101.15751515151516</v>
      </c>
      <c r="M25" s="23">
        <f>+SUM(M4:M24)</f>
        <v>54.365515151515154</v>
      </c>
      <c r="N25" s="23"/>
      <c r="O25" s="23"/>
      <c r="P25" s="23">
        <f>+SUM(P4:P24)</f>
        <v>48.14742424242425</v>
      </c>
      <c r="Q25" s="23">
        <f>+SUM(Q4:Q24)</f>
        <v>72.221136363636361</v>
      </c>
      <c r="R25" s="23">
        <f>+SUM(R4:R24)</f>
        <v>144.44227272727272</v>
      </c>
      <c r="S25" s="23"/>
      <c r="T25" s="23"/>
      <c r="U25" s="23"/>
      <c r="V25" s="23"/>
      <c r="W25" s="23"/>
      <c r="X25" s="23">
        <f>+SUM(X4:X24)</f>
        <v>141.0812684989429</v>
      </c>
      <c r="Y25" s="23">
        <f>+SUM(Y4:Y24)</f>
        <v>211.62190274841439</v>
      </c>
      <c r="Z25" s="23">
        <f>+SUM(Z4:Z24)</f>
        <v>423.24380549682877</v>
      </c>
      <c r="AA25" s="23"/>
      <c r="AB25" s="23"/>
      <c r="AC25" s="23">
        <f>+SUM(AC4:AC24)</f>
        <v>58.070606060606067</v>
      </c>
      <c r="AD25" s="23">
        <f>+SUM(AD4:AD24)</f>
        <v>87.105909090909094</v>
      </c>
      <c r="AE25" s="11">
        <v>87.105909090909094</v>
      </c>
    </row>
    <row r="26" spans="1:31" s="11" customFormat="1">
      <c r="A26" s="15"/>
      <c r="B26" s="22"/>
      <c r="C26" s="23"/>
      <c r="D26" s="24"/>
      <c r="E26" s="22"/>
      <c r="F26" s="23"/>
      <c r="G26" s="23"/>
      <c r="H26" s="23"/>
      <c r="I26" s="23"/>
      <c r="J26" s="22"/>
      <c r="K26" s="23"/>
      <c r="L26" s="23"/>
      <c r="M26" s="23"/>
      <c r="N26" s="22"/>
      <c r="O26" s="23"/>
      <c r="P26" s="23"/>
      <c r="Q26" s="23"/>
      <c r="R26" s="23"/>
      <c r="S26" s="22"/>
      <c r="T26" s="23"/>
      <c r="U26" s="23"/>
      <c r="V26" s="22"/>
      <c r="W26" s="23"/>
      <c r="X26" s="23"/>
      <c r="Y26" s="23"/>
      <c r="Z26" s="23"/>
      <c r="AA26" s="22"/>
      <c r="AB26" s="23"/>
      <c r="AC26" s="23"/>
    </row>
    <row r="27" spans="1:31" s="11" customFormat="1">
      <c r="A27" s="15"/>
      <c r="B27" s="22"/>
      <c r="C27" s="23"/>
      <c r="D27" s="24"/>
      <c r="E27" s="22"/>
      <c r="F27" s="23"/>
      <c r="G27" s="23"/>
      <c r="H27" s="23"/>
      <c r="I27" s="23"/>
      <c r="J27" s="22"/>
      <c r="K27" s="23"/>
      <c r="L27" s="23"/>
      <c r="M27" s="23"/>
      <c r="N27" s="22"/>
      <c r="O27" s="23"/>
      <c r="P27" s="23"/>
      <c r="Q27" s="23"/>
      <c r="R27" s="23"/>
      <c r="S27" s="22"/>
      <c r="T27" s="23"/>
      <c r="U27" s="23"/>
      <c r="V27" s="22"/>
      <c r="W27" s="23"/>
      <c r="X27" s="23"/>
      <c r="Y27" s="23"/>
      <c r="Z27" s="23"/>
      <c r="AA27" s="22"/>
      <c r="AB27" s="23"/>
      <c r="AC27" s="23"/>
    </row>
    <row r="28" spans="1:31">
      <c r="A28" s="15" t="s">
        <v>55</v>
      </c>
    </row>
  </sheetData>
  <mergeCells count="1">
    <mergeCell ref="G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20"/>
  <sheetViews>
    <sheetView topLeftCell="C1" workbookViewId="0">
      <selection activeCell="E1" sqref="E1"/>
    </sheetView>
  </sheetViews>
  <sheetFormatPr defaultRowHeight="15"/>
  <sheetData>
    <row r="1" spans="1:21" ht="75">
      <c r="A1" s="17"/>
      <c r="B1" s="17"/>
      <c r="C1" s="17"/>
      <c r="D1" s="5"/>
      <c r="E1" s="18" t="s">
        <v>56</v>
      </c>
      <c r="F1" s="8"/>
      <c r="G1" s="18" t="s">
        <v>57</v>
      </c>
      <c r="H1" s="8"/>
      <c r="I1" s="64" t="s">
        <v>58</v>
      </c>
      <c r="J1" s="8"/>
      <c r="K1" s="18" t="s">
        <v>59</v>
      </c>
      <c r="L1" s="8"/>
      <c r="M1" s="18" t="s">
        <v>60</v>
      </c>
      <c r="N1" s="7"/>
      <c r="O1" s="18" t="s">
        <v>61</v>
      </c>
      <c r="P1" s="7"/>
      <c r="Q1" s="18" t="s">
        <v>11</v>
      </c>
      <c r="R1" s="7"/>
      <c r="S1" s="9" t="s">
        <v>62</v>
      </c>
      <c r="T1" s="10"/>
      <c r="U1" s="61" t="s">
        <v>85</v>
      </c>
    </row>
    <row r="2" spans="1:21">
      <c r="A2" s="6" t="s">
        <v>51</v>
      </c>
      <c r="B2" s="12">
        <v>1000</v>
      </c>
      <c r="C2" s="12">
        <v>89</v>
      </c>
      <c r="D2" s="12">
        <f t="shared" ref="D2:D16" si="0">C2/B2</f>
        <v>8.8999999999999996E-2</v>
      </c>
      <c r="E2" s="12">
        <v>250</v>
      </c>
      <c r="F2" s="13">
        <f t="shared" ref="F2:F10" si="1">E2*D2</f>
        <v>22.25</v>
      </c>
      <c r="G2" s="12">
        <v>0</v>
      </c>
      <c r="H2" s="13">
        <f t="shared" ref="H2:H10" si="2">G2*D2</f>
        <v>0</v>
      </c>
      <c r="I2" s="12">
        <v>0</v>
      </c>
      <c r="J2" s="13">
        <f t="shared" ref="J2:J10" si="3">I2*D2</f>
        <v>0</v>
      </c>
      <c r="K2" s="12">
        <v>0</v>
      </c>
      <c r="L2" s="13">
        <f t="shared" ref="L2:L11" si="4">K2*D2</f>
        <v>0</v>
      </c>
      <c r="M2" s="12">
        <v>180</v>
      </c>
      <c r="N2" s="19">
        <f t="shared" ref="N2:N11" si="5">M2*D2</f>
        <v>16.02</v>
      </c>
      <c r="O2" s="12">
        <v>0</v>
      </c>
      <c r="P2" s="13">
        <f t="shared" ref="P2:P16" si="6">O2*D2</f>
        <v>0</v>
      </c>
      <c r="Q2" s="12">
        <v>0</v>
      </c>
      <c r="R2" s="13">
        <f t="shared" ref="R2:R16" si="7">Q2*D2</f>
        <v>0</v>
      </c>
      <c r="S2" s="12">
        <v>380</v>
      </c>
      <c r="T2" s="13">
        <f t="shared" ref="T2:T16" si="8">S2*D2</f>
        <v>33.82</v>
      </c>
    </row>
    <row r="3" spans="1:21">
      <c r="A3" s="6" t="s">
        <v>0</v>
      </c>
      <c r="B3" s="12">
        <v>1000</v>
      </c>
      <c r="C3" s="12">
        <v>62</v>
      </c>
      <c r="D3" s="12">
        <f t="shared" si="0"/>
        <v>6.2E-2</v>
      </c>
      <c r="E3" s="12">
        <v>0</v>
      </c>
      <c r="F3" s="13">
        <f t="shared" si="1"/>
        <v>0</v>
      </c>
      <c r="G3" s="12">
        <v>180</v>
      </c>
      <c r="H3" s="13">
        <f t="shared" si="2"/>
        <v>11.16</v>
      </c>
      <c r="I3" s="12">
        <v>380</v>
      </c>
      <c r="J3" s="13">
        <f t="shared" si="3"/>
        <v>23.56</v>
      </c>
      <c r="K3" s="12">
        <v>0</v>
      </c>
      <c r="L3" s="13">
        <f t="shared" si="4"/>
        <v>0</v>
      </c>
      <c r="M3" s="12">
        <v>340</v>
      </c>
      <c r="N3" s="19">
        <f t="shared" si="5"/>
        <v>21.08</v>
      </c>
      <c r="O3" s="12">
        <v>0</v>
      </c>
      <c r="P3" s="13">
        <f t="shared" si="6"/>
        <v>0</v>
      </c>
      <c r="Q3" s="12">
        <v>0</v>
      </c>
      <c r="R3" s="13">
        <f t="shared" si="7"/>
        <v>0</v>
      </c>
      <c r="S3" s="12">
        <v>0</v>
      </c>
      <c r="T3" s="13">
        <f t="shared" si="8"/>
        <v>0</v>
      </c>
    </row>
    <row r="4" spans="1:21">
      <c r="A4" s="6" t="s">
        <v>1</v>
      </c>
      <c r="B4" s="12">
        <v>180</v>
      </c>
      <c r="C4" s="12">
        <v>32.5</v>
      </c>
      <c r="D4" s="12">
        <f t="shared" si="0"/>
        <v>0.18055555555555555</v>
      </c>
      <c r="E4" s="12">
        <v>0</v>
      </c>
      <c r="F4" s="13">
        <f t="shared" si="1"/>
        <v>0</v>
      </c>
      <c r="G4" s="12">
        <v>180</v>
      </c>
      <c r="H4" s="13">
        <f t="shared" si="2"/>
        <v>32.5</v>
      </c>
      <c r="I4" s="12">
        <v>0</v>
      </c>
      <c r="J4" s="13">
        <f t="shared" si="3"/>
        <v>0</v>
      </c>
      <c r="K4" s="12">
        <v>190</v>
      </c>
      <c r="L4" s="13">
        <f t="shared" si="4"/>
        <v>34.305555555555557</v>
      </c>
      <c r="M4" s="12">
        <v>0</v>
      </c>
      <c r="N4" s="19">
        <f t="shared" si="5"/>
        <v>0</v>
      </c>
      <c r="O4" s="12">
        <v>0</v>
      </c>
      <c r="P4" s="13">
        <f t="shared" si="6"/>
        <v>0</v>
      </c>
      <c r="Q4" s="12">
        <v>0</v>
      </c>
      <c r="R4" s="13">
        <f t="shared" si="7"/>
        <v>0</v>
      </c>
      <c r="S4" s="12">
        <v>0</v>
      </c>
      <c r="T4" s="13">
        <f t="shared" si="8"/>
        <v>0</v>
      </c>
    </row>
    <row r="5" spans="1:21">
      <c r="A5" s="6" t="s">
        <v>2</v>
      </c>
      <c r="B5" s="12">
        <v>500</v>
      </c>
      <c r="C5" s="12">
        <v>17.5</v>
      </c>
      <c r="D5" s="12">
        <f t="shared" si="0"/>
        <v>3.5000000000000003E-2</v>
      </c>
      <c r="E5" s="12">
        <v>60</v>
      </c>
      <c r="F5" s="13">
        <f t="shared" si="1"/>
        <v>2.1</v>
      </c>
      <c r="G5" s="12">
        <v>360</v>
      </c>
      <c r="H5" s="13">
        <f t="shared" si="2"/>
        <v>12.600000000000001</v>
      </c>
      <c r="I5" s="12">
        <v>1000</v>
      </c>
      <c r="J5" s="13">
        <f>I5*D5</f>
        <v>35</v>
      </c>
      <c r="K5" s="12">
        <v>0</v>
      </c>
      <c r="L5" s="13">
        <f t="shared" si="4"/>
        <v>0</v>
      </c>
      <c r="M5" s="12">
        <v>690</v>
      </c>
      <c r="N5" s="19">
        <f t="shared" si="5"/>
        <v>24.150000000000002</v>
      </c>
      <c r="O5" s="12">
        <v>0</v>
      </c>
      <c r="P5" s="13">
        <f t="shared" si="6"/>
        <v>0</v>
      </c>
      <c r="Q5" s="12">
        <v>0</v>
      </c>
      <c r="R5" s="13">
        <f t="shared" si="7"/>
        <v>0</v>
      </c>
      <c r="S5" s="12">
        <v>0</v>
      </c>
      <c r="T5" s="13">
        <f t="shared" si="8"/>
        <v>0</v>
      </c>
    </row>
    <row r="6" spans="1:21">
      <c r="A6" s="6" t="s">
        <v>3</v>
      </c>
      <c r="B6" s="12">
        <v>2500</v>
      </c>
      <c r="C6" s="12">
        <v>411</v>
      </c>
      <c r="D6" s="12">
        <f t="shared" si="0"/>
        <v>0.16439999999999999</v>
      </c>
      <c r="E6" s="12">
        <v>0</v>
      </c>
      <c r="F6" s="13">
        <f t="shared" si="1"/>
        <v>0</v>
      </c>
      <c r="G6" s="12">
        <v>0</v>
      </c>
      <c r="H6" s="13">
        <f t="shared" si="2"/>
        <v>0</v>
      </c>
      <c r="I6" s="12"/>
      <c r="J6" s="13">
        <f>I6*D6</f>
        <v>0</v>
      </c>
      <c r="K6" s="12">
        <v>0</v>
      </c>
      <c r="L6" s="13">
        <f t="shared" si="4"/>
        <v>0</v>
      </c>
      <c r="M6" s="12">
        <v>340</v>
      </c>
      <c r="N6" s="19">
        <f t="shared" si="5"/>
        <v>55.895999999999994</v>
      </c>
      <c r="O6" s="12">
        <v>0</v>
      </c>
      <c r="P6" s="13">
        <f t="shared" si="6"/>
        <v>0</v>
      </c>
      <c r="Q6" s="12">
        <v>0</v>
      </c>
      <c r="R6" s="13">
        <f t="shared" si="7"/>
        <v>0</v>
      </c>
      <c r="S6" s="12">
        <v>190</v>
      </c>
      <c r="T6" s="13">
        <f t="shared" si="8"/>
        <v>31.235999999999997</v>
      </c>
    </row>
    <row r="7" spans="1:21">
      <c r="A7" s="6" t="s">
        <v>4</v>
      </c>
      <c r="B7" s="12">
        <v>500</v>
      </c>
      <c r="C7" s="12">
        <v>40</v>
      </c>
      <c r="D7" s="12">
        <f t="shared" si="0"/>
        <v>0.08</v>
      </c>
      <c r="E7" s="12">
        <v>0</v>
      </c>
      <c r="F7" s="13">
        <f t="shared" si="1"/>
        <v>0</v>
      </c>
      <c r="G7" s="12">
        <v>0</v>
      </c>
      <c r="H7" s="13">
        <f t="shared" si="2"/>
        <v>0</v>
      </c>
      <c r="I7" s="12">
        <v>190</v>
      </c>
      <c r="J7" s="13">
        <f t="shared" si="3"/>
        <v>15.200000000000001</v>
      </c>
      <c r="K7" s="12">
        <v>0</v>
      </c>
      <c r="L7" s="13">
        <f t="shared" si="4"/>
        <v>0</v>
      </c>
      <c r="M7" s="12">
        <v>0</v>
      </c>
      <c r="N7" s="19">
        <f t="shared" si="5"/>
        <v>0</v>
      </c>
      <c r="O7" s="12">
        <v>0</v>
      </c>
      <c r="P7" s="13">
        <f t="shared" si="6"/>
        <v>0</v>
      </c>
      <c r="Q7" s="12">
        <v>0</v>
      </c>
      <c r="R7" s="13">
        <f t="shared" si="7"/>
        <v>0</v>
      </c>
      <c r="S7" s="12">
        <v>0</v>
      </c>
      <c r="T7" s="13">
        <f t="shared" si="8"/>
        <v>0</v>
      </c>
    </row>
    <row r="8" spans="1:21">
      <c r="A8" s="6" t="s">
        <v>5</v>
      </c>
      <c r="B8" s="12">
        <v>250</v>
      </c>
      <c r="C8" s="12">
        <v>40</v>
      </c>
      <c r="D8" s="12">
        <f t="shared" si="0"/>
        <v>0.16</v>
      </c>
      <c r="E8" s="12">
        <v>0</v>
      </c>
      <c r="F8" s="13">
        <f t="shared" si="1"/>
        <v>0</v>
      </c>
      <c r="G8" s="12">
        <v>0</v>
      </c>
      <c r="H8" s="13">
        <f t="shared" si="2"/>
        <v>0</v>
      </c>
      <c r="I8" s="12">
        <v>25</v>
      </c>
      <c r="J8" s="13">
        <f t="shared" si="3"/>
        <v>4</v>
      </c>
      <c r="K8" s="12">
        <v>0</v>
      </c>
      <c r="L8" s="13">
        <f t="shared" si="4"/>
        <v>0</v>
      </c>
      <c r="M8" s="12">
        <v>0</v>
      </c>
      <c r="N8" s="19">
        <f t="shared" si="5"/>
        <v>0</v>
      </c>
      <c r="O8" s="12">
        <v>0</v>
      </c>
      <c r="P8" s="13">
        <f t="shared" si="6"/>
        <v>0</v>
      </c>
      <c r="Q8" s="12">
        <v>0</v>
      </c>
      <c r="R8" s="13">
        <f t="shared" si="7"/>
        <v>0</v>
      </c>
      <c r="S8" s="12">
        <v>0</v>
      </c>
      <c r="T8" s="13">
        <f t="shared" si="8"/>
        <v>0</v>
      </c>
    </row>
    <row r="9" spans="1:21">
      <c r="A9" s="6" t="s">
        <v>6</v>
      </c>
      <c r="B9" s="6">
        <v>1000</v>
      </c>
      <c r="C9" s="12">
        <v>89</v>
      </c>
      <c r="D9" s="13">
        <v>8.8999999999999996E-2</v>
      </c>
      <c r="E9" s="14">
        <f>D9/C9</f>
        <v>1E-3</v>
      </c>
      <c r="F9" s="13">
        <f t="shared" si="1"/>
        <v>8.8999999999999995E-5</v>
      </c>
      <c r="G9" s="12">
        <v>5</v>
      </c>
      <c r="H9" s="13">
        <f t="shared" si="2"/>
        <v>0.44499999999999995</v>
      </c>
      <c r="I9" s="12">
        <v>20</v>
      </c>
      <c r="J9" s="13">
        <f t="shared" si="3"/>
        <v>1.7799999999999998</v>
      </c>
      <c r="K9" s="12">
        <v>0</v>
      </c>
      <c r="L9" s="13">
        <f t="shared" si="4"/>
        <v>0</v>
      </c>
      <c r="M9" s="12">
        <v>0</v>
      </c>
      <c r="N9" s="19">
        <f t="shared" si="5"/>
        <v>0</v>
      </c>
      <c r="O9" s="12">
        <v>0</v>
      </c>
      <c r="P9" s="13">
        <f t="shared" si="6"/>
        <v>0</v>
      </c>
      <c r="Q9" s="12">
        <v>0</v>
      </c>
      <c r="R9" s="13">
        <f t="shared" si="7"/>
        <v>0</v>
      </c>
      <c r="S9" s="12">
        <v>0</v>
      </c>
      <c r="T9" s="13">
        <f t="shared" si="8"/>
        <v>0</v>
      </c>
    </row>
    <row r="10" spans="1:21">
      <c r="A10" s="6" t="s">
        <v>7</v>
      </c>
      <c r="B10" s="12">
        <v>250</v>
      </c>
      <c r="C10" s="12">
        <v>12</v>
      </c>
      <c r="D10" s="12">
        <f t="shared" si="0"/>
        <v>4.8000000000000001E-2</v>
      </c>
      <c r="E10" s="12">
        <v>30</v>
      </c>
      <c r="F10" s="13">
        <f t="shared" si="1"/>
        <v>1.44</v>
      </c>
      <c r="G10" s="12">
        <v>0</v>
      </c>
      <c r="H10" s="13">
        <f t="shared" si="2"/>
        <v>0</v>
      </c>
      <c r="I10" s="12">
        <v>0</v>
      </c>
      <c r="J10" s="13">
        <f t="shared" si="3"/>
        <v>0</v>
      </c>
      <c r="K10" s="12">
        <v>0</v>
      </c>
      <c r="L10" s="13">
        <f t="shared" si="4"/>
        <v>0</v>
      </c>
      <c r="M10" s="12">
        <v>0</v>
      </c>
      <c r="N10" s="19">
        <f t="shared" si="5"/>
        <v>0</v>
      </c>
      <c r="O10" s="12">
        <v>0</v>
      </c>
      <c r="P10" s="13">
        <f t="shared" si="6"/>
        <v>0</v>
      </c>
      <c r="Q10" s="12">
        <v>0</v>
      </c>
      <c r="R10" s="13">
        <f t="shared" si="7"/>
        <v>0</v>
      </c>
      <c r="S10" s="12">
        <v>0</v>
      </c>
      <c r="T10" s="13">
        <f t="shared" si="8"/>
        <v>0</v>
      </c>
    </row>
    <row r="11" spans="1:21">
      <c r="A11" s="6" t="s">
        <v>63</v>
      </c>
      <c r="B11" s="12">
        <v>500</v>
      </c>
      <c r="C11" s="12">
        <v>282</v>
      </c>
      <c r="D11" s="12">
        <f t="shared" si="0"/>
        <v>0.56399999999999995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3">
        <v>0</v>
      </c>
      <c r="K11" s="12">
        <v>0</v>
      </c>
      <c r="L11" s="13">
        <f t="shared" si="4"/>
        <v>0</v>
      </c>
      <c r="M11" s="12">
        <v>35</v>
      </c>
      <c r="N11" s="19">
        <f t="shared" si="5"/>
        <v>19.739999999999998</v>
      </c>
      <c r="O11" s="12">
        <v>0</v>
      </c>
      <c r="P11" s="13">
        <f t="shared" si="6"/>
        <v>0</v>
      </c>
      <c r="Q11" s="12">
        <v>0</v>
      </c>
      <c r="R11" s="13">
        <f t="shared" si="7"/>
        <v>0</v>
      </c>
      <c r="S11" s="12">
        <v>0</v>
      </c>
      <c r="T11" s="13">
        <f t="shared" si="8"/>
        <v>0</v>
      </c>
    </row>
    <row r="12" spans="1:21">
      <c r="A12" s="6" t="s">
        <v>8</v>
      </c>
      <c r="B12" s="12">
        <v>1000</v>
      </c>
      <c r="C12" s="12">
        <v>30</v>
      </c>
      <c r="D12" s="12">
        <f t="shared" si="0"/>
        <v>0.03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100</v>
      </c>
      <c r="P12" s="13">
        <f t="shared" si="6"/>
        <v>3</v>
      </c>
      <c r="Q12" s="12">
        <v>0</v>
      </c>
      <c r="R12" s="13">
        <f t="shared" si="7"/>
        <v>0</v>
      </c>
      <c r="S12" s="12">
        <v>0</v>
      </c>
      <c r="T12" s="13">
        <f t="shared" si="8"/>
        <v>0</v>
      </c>
    </row>
    <row r="13" spans="1:21">
      <c r="A13" s="6" t="s">
        <v>9</v>
      </c>
      <c r="B13" s="12">
        <v>19000</v>
      </c>
      <c r="C13" s="12">
        <v>14</v>
      </c>
      <c r="D13" s="12">
        <f t="shared" si="0"/>
        <v>7.3684210526315792E-4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200</v>
      </c>
      <c r="P13" s="13">
        <f t="shared" si="6"/>
        <v>0.14736842105263159</v>
      </c>
      <c r="Q13" s="12">
        <v>0</v>
      </c>
      <c r="R13" s="13">
        <f t="shared" si="7"/>
        <v>0</v>
      </c>
      <c r="S13" s="12">
        <v>0</v>
      </c>
      <c r="T13" s="13">
        <f t="shared" si="8"/>
        <v>0</v>
      </c>
    </row>
    <row r="14" spans="1:21">
      <c r="A14" s="6" t="s">
        <v>10</v>
      </c>
      <c r="B14" s="12">
        <v>390</v>
      </c>
      <c r="C14" s="12">
        <v>16</v>
      </c>
      <c r="D14" s="12">
        <f t="shared" si="0"/>
        <v>4.1025641025641026E-2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2">
        <v>0</v>
      </c>
      <c r="P14" s="13">
        <f t="shared" si="6"/>
        <v>0</v>
      </c>
      <c r="Q14" s="12">
        <v>390</v>
      </c>
      <c r="R14" s="13">
        <f t="shared" si="7"/>
        <v>16</v>
      </c>
      <c r="S14" s="12">
        <v>0</v>
      </c>
      <c r="T14" s="13">
        <f t="shared" si="8"/>
        <v>0</v>
      </c>
    </row>
    <row r="15" spans="1:21">
      <c r="A15" s="6" t="s">
        <v>11</v>
      </c>
      <c r="B15" s="12">
        <v>1000</v>
      </c>
      <c r="C15" s="12">
        <v>13</v>
      </c>
      <c r="D15" s="12">
        <f t="shared" si="0"/>
        <v>1.2999999999999999E-2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2">
        <v>0</v>
      </c>
      <c r="P15" s="13">
        <f t="shared" si="6"/>
        <v>0</v>
      </c>
      <c r="Q15" s="12">
        <v>250</v>
      </c>
      <c r="R15" s="13">
        <f t="shared" si="7"/>
        <v>3.25</v>
      </c>
      <c r="S15" s="12">
        <v>0</v>
      </c>
      <c r="T15" s="13">
        <f t="shared" si="8"/>
        <v>0</v>
      </c>
    </row>
    <row r="16" spans="1:21">
      <c r="A16" s="6" t="s">
        <v>12</v>
      </c>
      <c r="B16" s="12">
        <v>340</v>
      </c>
      <c r="C16" s="12">
        <v>17</v>
      </c>
      <c r="D16" s="12">
        <f t="shared" si="0"/>
        <v>0.05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2">
        <v>0</v>
      </c>
      <c r="P16" s="13">
        <f t="shared" si="6"/>
        <v>0</v>
      </c>
      <c r="Q16" s="12">
        <v>340</v>
      </c>
      <c r="R16" s="13">
        <f t="shared" si="7"/>
        <v>17</v>
      </c>
      <c r="S16" s="12">
        <v>0</v>
      </c>
      <c r="T16" s="13">
        <f t="shared" si="8"/>
        <v>0</v>
      </c>
    </row>
    <row r="17" spans="6:20">
      <c r="F17" s="16">
        <f>+SUM(F2:F16)</f>
        <v>25.790089000000002</v>
      </c>
      <c r="H17" s="16">
        <f>+SUM(H2:H16)</f>
        <v>56.704999999999998</v>
      </c>
      <c r="J17" s="16">
        <f>+SUM(J2:J16)</f>
        <v>79.540000000000006</v>
      </c>
      <c r="L17" s="16">
        <f>+SUM(L2:L16)</f>
        <v>34.305555555555557</v>
      </c>
      <c r="N17" s="16">
        <f>+SUM(N2:N16)</f>
        <v>136.886</v>
      </c>
      <c r="P17" s="16">
        <f>+SUM(P2:P16)</f>
        <v>3.1473684210526316</v>
      </c>
      <c r="R17" s="16">
        <f>+SUM(R2:R16)</f>
        <v>36.25</v>
      </c>
      <c r="T17" s="16">
        <f>+SUM(T2:T16)</f>
        <v>65.055999999999997</v>
      </c>
    </row>
    <row r="18" spans="6:20">
      <c r="H18" s="20"/>
      <c r="J18">
        <f>+J17/2</f>
        <v>39.770000000000003</v>
      </c>
    </row>
    <row r="19" spans="6:20">
      <c r="G19" s="20"/>
      <c r="H19" s="59"/>
    </row>
    <row r="20" spans="6:20">
      <c r="G20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23"/>
  <sheetViews>
    <sheetView topLeftCell="A8" zoomScale="120" zoomScaleNormal="120" workbookViewId="0">
      <selection activeCell="G21" sqref="G21"/>
    </sheetView>
  </sheetViews>
  <sheetFormatPr defaultRowHeight="15"/>
  <cols>
    <col min="1" max="1" width="20.7109375" bestFit="1" customWidth="1"/>
    <col min="2" max="2" width="14.28515625" bestFit="1" customWidth="1"/>
    <col min="3" max="3" width="22" bestFit="1" customWidth="1"/>
    <col min="4" max="4" width="9.28515625" bestFit="1" customWidth="1"/>
    <col min="5" max="5" width="19.85546875" bestFit="1" customWidth="1"/>
    <col min="6" max="6" width="26.85546875" bestFit="1" customWidth="1"/>
    <col min="9" max="9" width="13.7109375" bestFit="1" customWidth="1"/>
    <col min="11" max="11" width="15.28515625" bestFit="1" customWidth="1"/>
  </cols>
  <sheetData>
    <row r="1" spans="1:16" ht="26.25">
      <c r="A1" s="69" t="s">
        <v>53</v>
      </c>
      <c r="B1" s="70"/>
      <c r="C1" s="65"/>
      <c r="D1" s="11" t="s">
        <v>77</v>
      </c>
    </row>
    <row r="2" spans="1:16">
      <c r="B2" t="s">
        <v>72</v>
      </c>
      <c r="C2" s="11"/>
      <c r="D2" s="25" t="s">
        <v>68</v>
      </c>
      <c r="E2" s="3" t="s">
        <v>70</v>
      </c>
      <c r="F2" s="3" t="s">
        <v>69</v>
      </c>
      <c r="G2" s="25" t="s">
        <v>71</v>
      </c>
      <c r="H2" s="62" t="s">
        <v>80</v>
      </c>
      <c r="I2" s="62" t="s">
        <v>81</v>
      </c>
      <c r="L2" t="s">
        <v>84</v>
      </c>
    </row>
    <row r="3" spans="1:16">
      <c r="A3" s="25" t="s">
        <v>64</v>
      </c>
      <c r="B3" s="66">
        <v>115</v>
      </c>
      <c r="C3" s="66" t="s">
        <v>58</v>
      </c>
      <c r="D3" s="66">
        <f>+Mermeladas!J17</f>
        <v>79.540000000000006</v>
      </c>
      <c r="E3" s="26">
        <f>+B3+D3</f>
        <v>194.54000000000002</v>
      </c>
      <c r="F3" s="26">
        <f>+E3*3</f>
        <v>583.62000000000012</v>
      </c>
      <c r="G3" s="26"/>
      <c r="H3">
        <v>12</v>
      </c>
      <c r="I3">
        <v>58</v>
      </c>
      <c r="J3" s="58">
        <f>+F3+H3+I3</f>
        <v>653.62000000000012</v>
      </c>
      <c r="K3">
        <v>650</v>
      </c>
      <c r="L3">
        <v>50</v>
      </c>
    </row>
    <row r="4" spans="1:16">
      <c r="A4" s="3" t="s">
        <v>65</v>
      </c>
      <c r="B4" s="26">
        <f>+Bizcochos!U25*2</f>
        <v>0</v>
      </c>
      <c r="C4" s="66" t="s">
        <v>58</v>
      </c>
      <c r="D4" s="66">
        <f>+Mermeladas!J17</f>
        <v>79.540000000000006</v>
      </c>
      <c r="E4" s="26">
        <f>+B4+D4</f>
        <v>79.540000000000006</v>
      </c>
      <c r="F4" s="26">
        <f>+E4*3</f>
        <v>238.62</v>
      </c>
      <c r="G4" s="26"/>
      <c r="H4">
        <v>12</v>
      </c>
      <c r="I4">
        <v>58</v>
      </c>
      <c r="J4" s="58">
        <f t="shared" ref="J4:J6" si="0">+F4+H4+I4</f>
        <v>308.62</v>
      </c>
      <c r="K4">
        <v>300</v>
      </c>
      <c r="L4">
        <v>50</v>
      </c>
    </row>
    <row r="5" spans="1:16">
      <c r="A5" s="3" t="s">
        <v>66</v>
      </c>
      <c r="B5" s="26">
        <f>+Bizcochos!G25</f>
        <v>122.55520606060605</v>
      </c>
      <c r="C5" s="66" t="s">
        <v>58</v>
      </c>
      <c r="D5" s="66">
        <f>+D4</f>
        <v>79.540000000000006</v>
      </c>
      <c r="E5" s="26">
        <f>+B5+D5</f>
        <v>202.09520606060607</v>
      </c>
      <c r="F5" s="26">
        <f>+E5*3</f>
        <v>606.28561818181822</v>
      </c>
      <c r="G5" s="26"/>
      <c r="H5">
        <v>12</v>
      </c>
      <c r="I5">
        <v>58</v>
      </c>
      <c r="J5" s="58">
        <f t="shared" si="0"/>
        <v>676.28561818181822</v>
      </c>
      <c r="K5">
        <v>680</v>
      </c>
      <c r="L5">
        <v>50</v>
      </c>
    </row>
    <row r="6" spans="1:16">
      <c r="A6" s="3" t="s">
        <v>67</v>
      </c>
      <c r="B6" s="26">
        <f>+Bizcochos!P25</f>
        <v>48.14742424242425</v>
      </c>
      <c r="C6" s="18" t="s">
        <v>56</v>
      </c>
      <c r="D6" s="66">
        <f>+Mermeladas!F17</f>
        <v>25.790089000000002</v>
      </c>
      <c r="E6" s="26">
        <f>+B6+D6</f>
        <v>73.937513242424245</v>
      </c>
      <c r="F6" s="26">
        <f>+E6*3</f>
        <v>221.81253972727274</v>
      </c>
      <c r="G6" s="26">
        <f>+F6+40</f>
        <v>261.81253972727274</v>
      </c>
      <c r="H6">
        <v>12</v>
      </c>
      <c r="I6">
        <v>58</v>
      </c>
      <c r="J6" s="58">
        <f t="shared" si="0"/>
        <v>291.81253972727274</v>
      </c>
      <c r="K6">
        <v>300</v>
      </c>
      <c r="L6">
        <v>50</v>
      </c>
    </row>
    <row r="7" spans="1:16">
      <c r="C7" s="11"/>
      <c r="D7" s="11"/>
    </row>
    <row r="8" spans="1:16">
      <c r="C8" s="11"/>
      <c r="D8" s="11"/>
    </row>
    <row r="9" spans="1:16">
      <c r="C9" s="11"/>
      <c r="D9" s="11"/>
    </row>
    <row r="10" spans="1:16" ht="26.25">
      <c r="A10" s="69" t="s">
        <v>54</v>
      </c>
      <c r="B10" s="70"/>
      <c r="C10" s="11"/>
      <c r="D10" s="11"/>
    </row>
    <row r="11" spans="1:16">
      <c r="B11" t="s">
        <v>72</v>
      </c>
      <c r="C11" s="11"/>
      <c r="D11" s="25" t="s">
        <v>68</v>
      </c>
      <c r="E11" s="3" t="s">
        <v>70</v>
      </c>
      <c r="F11" s="3" t="s">
        <v>69</v>
      </c>
      <c r="G11" s="25" t="s">
        <v>71</v>
      </c>
    </row>
    <row r="12" spans="1:16">
      <c r="A12" s="3" t="s">
        <v>64</v>
      </c>
      <c r="B12" s="26">
        <f>+Bizcochos!Y25</f>
        <v>211.62190274841439</v>
      </c>
      <c r="C12" s="66" t="s">
        <v>58</v>
      </c>
      <c r="D12" s="66">
        <f>+D3</f>
        <v>79.540000000000006</v>
      </c>
      <c r="E12" s="26">
        <f>+B12+D12</f>
        <v>291.16190274841438</v>
      </c>
      <c r="F12" s="26">
        <f>+E12*3</f>
        <v>873.48570824524313</v>
      </c>
      <c r="G12" s="26"/>
      <c r="J12" s="57" t="s">
        <v>87</v>
      </c>
      <c r="K12" t="s">
        <v>93</v>
      </c>
      <c r="N12" t="s">
        <v>96</v>
      </c>
    </row>
    <row r="13" spans="1:16">
      <c r="A13" s="3" t="s">
        <v>65</v>
      </c>
      <c r="B13" s="26"/>
      <c r="C13" s="66" t="s">
        <v>58</v>
      </c>
      <c r="D13" s="66"/>
      <c r="E13" s="26"/>
      <c r="F13" s="26"/>
      <c r="G13" s="26"/>
      <c r="J13" s="57" t="s">
        <v>88</v>
      </c>
      <c r="K13">
        <v>123</v>
      </c>
      <c r="N13" t="s">
        <v>97</v>
      </c>
    </row>
    <row r="14" spans="1:16">
      <c r="A14" s="3" t="s">
        <v>66</v>
      </c>
      <c r="B14" s="26">
        <f>+Bizcochos!H25</f>
        <v>183.83280909090905</v>
      </c>
      <c r="C14" s="66" t="s">
        <v>58</v>
      </c>
      <c r="D14" s="66">
        <f>+D4</f>
        <v>79.540000000000006</v>
      </c>
      <c r="E14" s="26">
        <f>+B14+D14</f>
        <v>263.37280909090907</v>
      </c>
      <c r="F14" s="26">
        <f>+E14*3</f>
        <v>790.11842727272722</v>
      </c>
      <c r="G14" s="26"/>
      <c r="J14" s="57" t="s">
        <v>89</v>
      </c>
      <c r="K14" s="63">
        <v>45056</v>
      </c>
      <c r="N14" s="57" t="s">
        <v>84</v>
      </c>
      <c r="O14" t="s">
        <v>94</v>
      </c>
      <c r="P14">
        <v>400</v>
      </c>
    </row>
    <row r="15" spans="1:16">
      <c r="A15" s="3" t="s">
        <v>67</v>
      </c>
      <c r="B15" s="26">
        <f>+Bizcochos!Q25</f>
        <v>72.221136363636361</v>
      </c>
      <c r="C15" s="18" t="s">
        <v>56</v>
      </c>
      <c r="D15" s="66">
        <f>+Mermeladas!F17</f>
        <v>25.790089000000002</v>
      </c>
      <c r="E15" s="26">
        <f>+B15+D15</f>
        <v>98.011225363636356</v>
      </c>
      <c r="F15" s="26">
        <f>+E15*3</f>
        <v>294.03367609090907</v>
      </c>
      <c r="G15" s="26">
        <f>40+F15</f>
        <v>334.03367609090907</v>
      </c>
      <c r="J15" s="57" t="s">
        <v>90</v>
      </c>
      <c r="L15" s="57" t="s">
        <v>22</v>
      </c>
    </row>
    <row r="16" spans="1:16">
      <c r="C16" s="11"/>
      <c r="D16" s="11"/>
      <c r="I16" s="57" t="s">
        <v>91</v>
      </c>
      <c r="J16" s="52" t="s">
        <v>94</v>
      </c>
      <c r="K16" s="57" t="s">
        <v>3</v>
      </c>
    </row>
    <row r="17" spans="1:12">
      <c r="C17" s="11"/>
      <c r="D17" s="11"/>
      <c r="E17">
        <v>79.64</v>
      </c>
      <c r="F17">
        <f>+E17/2</f>
        <v>39.82</v>
      </c>
      <c r="G17">
        <f>+F17+E17</f>
        <v>119.46000000000001</v>
      </c>
      <c r="I17" s="57" t="s">
        <v>92</v>
      </c>
      <c r="K17" s="57" t="s">
        <v>50</v>
      </c>
    </row>
    <row r="18" spans="1:12" ht="26.25">
      <c r="A18" s="71" t="s">
        <v>86</v>
      </c>
      <c r="B18" s="72"/>
      <c r="C18" s="11"/>
      <c r="D18" s="11"/>
      <c r="I18" s="57" t="s">
        <v>95</v>
      </c>
      <c r="K18" s="57" t="s">
        <v>98</v>
      </c>
    </row>
    <row r="19" spans="1:12">
      <c r="B19" t="s">
        <v>72</v>
      </c>
      <c r="C19" s="11"/>
      <c r="D19" s="25" t="s">
        <v>68</v>
      </c>
      <c r="E19" s="3" t="s">
        <v>70</v>
      </c>
      <c r="F19" s="3" t="s">
        <v>69</v>
      </c>
      <c r="G19" s="25" t="s">
        <v>71</v>
      </c>
      <c r="I19" s="57" t="s">
        <v>99</v>
      </c>
      <c r="K19" s="57" t="s">
        <v>6</v>
      </c>
      <c r="L19" t="s">
        <v>94</v>
      </c>
    </row>
    <row r="20" spans="1:12">
      <c r="A20" s="3" t="s">
        <v>64</v>
      </c>
      <c r="B20" s="26">
        <f>+Bizcochos!Z25</f>
        <v>423.24380549682877</v>
      </c>
      <c r="C20" s="66" t="s">
        <v>58</v>
      </c>
      <c r="D20" s="66">
        <v>119.49</v>
      </c>
      <c r="E20" s="26">
        <f>+B20+D20</f>
        <v>542.73380549682872</v>
      </c>
      <c r="F20" s="26">
        <f>+E20*3</f>
        <v>1628.2014164904863</v>
      </c>
      <c r="G20" s="26"/>
      <c r="K20" s="57" t="s">
        <v>48</v>
      </c>
    </row>
    <row r="21" spans="1:12">
      <c r="A21" s="3" t="s">
        <v>65</v>
      </c>
      <c r="B21" s="26"/>
      <c r="C21" s="66" t="s">
        <v>58</v>
      </c>
      <c r="D21" s="66">
        <v>119.49</v>
      </c>
      <c r="E21" s="26"/>
      <c r="F21" s="26"/>
      <c r="G21" s="26"/>
    </row>
    <row r="22" spans="1:12">
      <c r="A22" s="3" t="s">
        <v>66</v>
      </c>
      <c r="B22" s="26">
        <f>+Bizcochos!I25</f>
        <v>367.6656181818181</v>
      </c>
      <c r="C22" s="66" t="s">
        <v>58</v>
      </c>
      <c r="D22" s="66">
        <v>119.49</v>
      </c>
      <c r="E22" s="26">
        <f>+B22+D22</f>
        <v>487.15561818181811</v>
      </c>
      <c r="F22" s="26">
        <f>+E22*3</f>
        <v>1461.4668545454542</v>
      </c>
      <c r="G22" s="26"/>
    </row>
    <row r="23" spans="1:12">
      <c r="A23" s="3" t="s">
        <v>67</v>
      </c>
      <c r="B23" s="26">
        <f>+Bizcochos!R25</f>
        <v>144.44227272727272</v>
      </c>
      <c r="C23" s="18" t="s">
        <v>56</v>
      </c>
      <c r="D23" s="26">
        <v>50</v>
      </c>
      <c r="E23" s="26">
        <f>+B23+D23</f>
        <v>194.44227272727272</v>
      </c>
      <c r="F23" s="26">
        <f>+E23*3</f>
        <v>583.32681818181823</v>
      </c>
      <c r="G23" s="26">
        <f>40+F23</f>
        <v>623.32681818181823</v>
      </c>
    </row>
  </sheetData>
  <mergeCells count="3">
    <mergeCell ref="A1:B1"/>
    <mergeCell ref="A10:B10"/>
    <mergeCell ref="A18:B1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sqref="A1:C28"/>
    </sheetView>
  </sheetViews>
  <sheetFormatPr defaultRowHeight="15"/>
  <sheetData>
    <row r="1" spans="1:3">
      <c r="B1" s="2" t="s">
        <v>28</v>
      </c>
      <c r="C1" s="3" t="s">
        <v>39</v>
      </c>
    </row>
    <row r="2" spans="1:3">
      <c r="A2" s="1" t="s">
        <v>13</v>
      </c>
      <c r="B2" s="4">
        <v>44000</v>
      </c>
      <c r="C2" s="3" t="s">
        <v>31</v>
      </c>
    </row>
    <row r="3" spans="1:3">
      <c r="A3" s="1" t="s">
        <v>0</v>
      </c>
      <c r="B3" s="4">
        <v>1000</v>
      </c>
      <c r="C3" s="3" t="s">
        <v>31</v>
      </c>
    </row>
    <row r="4" spans="1:3">
      <c r="A4" s="1" t="s">
        <v>8</v>
      </c>
      <c r="B4" s="4">
        <v>10000</v>
      </c>
      <c r="C4" s="3" t="s">
        <v>31</v>
      </c>
    </row>
    <row r="5" spans="1:3">
      <c r="A5" s="1" t="s">
        <v>14</v>
      </c>
      <c r="B5" s="4">
        <v>12</v>
      </c>
      <c r="C5" s="3" t="s">
        <v>32</v>
      </c>
    </row>
    <row r="6" spans="1:3">
      <c r="A6" s="1" t="s">
        <v>11</v>
      </c>
      <c r="B6" s="4">
        <v>3000</v>
      </c>
      <c r="C6" s="3" t="s">
        <v>38</v>
      </c>
    </row>
    <row r="7" spans="1:3">
      <c r="A7" s="1" t="s">
        <v>15</v>
      </c>
      <c r="B7" s="4">
        <v>1000</v>
      </c>
      <c r="C7" s="3" t="s">
        <v>31</v>
      </c>
    </row>
    <row r="8" spans="1:3">
      <c r="A8" s="1" t="s">
        <v>6</v>
      </c>
      <c r="B8" s="4">
        <v>1000</v>
      </c>
      <c r="C8" s="3" t="s">
        <v>38</v>
      </c>
    </row>
    <row r="9" spans="1:3">
      <c r="A9" s="1" t="s">
        <v>16</v>
      </c>
      <c r="B9" s="4">
        <v>2500</v>
      </c>
      <c r="C9" s="3" t="s">
        <v>31</v>
      </c>
    </row>
    <row r="10" spans="1:3">
      <c r="A10" s="1" t="s">
        <v>3</v>
      </c>
      <c r="B10" s="4">
        <v>2500</v>
      </c>
      <c r="C10" s="3" t="s">
        <v>31</v>
      </c>
    </row>
    <row r="11" spans="1:3">
      <c r="A11" s="1" t="s">
        <v>17</v>
      </c>
      <c r="B11" s="4">
        <v>946</v>
      </c>
      <c r="C11" s="3" t="s">
        <v>38</v>
      </c>
    </row>
    <row r="12" spans="1:3">
      <c r="A12" s="1" t="s">
        <v>18</v>
      </c>
      <c r="B12" s="4">
        <v>1000</v>
      </c>
      <c r="C12" s="3" t="s">
        <v>31</v>
      </c>
    </row>
    <row r="13" spans="1:3">
      <c r="A13" s="1" t="s">
        <v>19</v>
      </c>
      <c r="B13" s="4">
        <v>1000</v>
      </c>
      <c r="C13" s="3" t="s">
        <v>34</v>
      </c>
    </row>
    <row r="14" spans="1:3">
      <c r="A14" s="1" t="s">
        <v>20</v>
      </c>
      <c r="B14" s="4">
        <v>20</v>
      </c>
      <c r="C14" s="3" t="s">
        <v>32</v>
      </c>
    </row>
    <row r="15" spans="1:3">
      <c r="A15" s="1" t="s">
        <v>9</v>
      </c>
      <c r="B15" s="4">
        <v>19000</v>
      </c>
      <c r="C15" s="3" t="s">
        <v>38</v>
      </c>
    </row>
    <row r="16" spans="1:3">
      <c r="A16" s="1" t="s">
        <v>21</v>
      </c>
      <c r="B16" s="4">
        <v>10000</v>
      </c>
      <c r="C16" s="3" t="s">
        <v>31</v>
      </c>
    </row>
    <row r="17" spans="1:3">
      <c r="A17" s="1" t="s">
        <v>22</v>
      </c>
      <c r="B17" s="4">
        <v>1000</v>
      </c>
      <c r="C17" s="3" t="s">
        <v>31</v>
      </c>
    </row>
    <row r="18" spans="1:3">
      <c r="A18" s="1" t="s">
        <v>23</v>
      </c>
      <c r="B18" s="4">
        <v>50</v>
      </c>
      <c r="C18" s="3" t="s">
        <v>31</v>
      </c>
    </row>
    <row r="19" spans="1:3">
      <c r="A19" s="1" t="s">
        <v>24</v>
      </c>
      <c r="B19" s="4">
        <v>50</v>
      </c>
      <c r="C19" s="3" t="s">
        <v>31</v>
      </c>
    </row>
    <row r="20" spans="1:3">
      <c r="A20" s="1" t="s">
        <v>25</v>
      </c>
      <c r="B20" s="4">
        <v>50</v>
      </c>
      <c r="C20" s="3" t="s">
        <v>31</v>
      </c>
    </row>
    <row r="21" spans="1:3">
      <c r="A21" s="1" t="s">
        <v>26</v>
      </c>
      <c r="B21" s="4">
        <v>50</v>
      </c>
      <c r="C21" s="3" t="s">
        <v>31</v>
      </c>
    </row>
    <row r="22" spans="1:3">
      <c r="A22" s="1" t="s">
        <v>27</v>
      </c>
      <c r="B22" s="4">
        <v>1000</v>
      </c>
      <c r="C22" s="3" t="s">
        <v>31</v>
      </c>
    </row>
    <row r="23" spans="1:3">
      <c r="A23" s="1" t="s">
        <v>1</v>
      </c>
      <c r="B23" s="3">
        <v>180</v>
      </c>
      <c r="C23" s="3" t="s">
        <v>31</v>
      </c>
    </row>
    <row r="24" spans="1:3">
      <c r="A24" s="1" t="s">
        <v>2</v>
      </c>
      <c r="B24" s="3">
        <v>500</v>
      </c>
      <c r="C24" s="3" t="s">
        <v>31</v>
      </c>
    </row>
    <row r="25" spans="1:3">
      <c r="A25" s="1" t="s">
        <v>4</v>
      </c>
      <c r="B25" s="3">
        <v>1000</v>
      </c>
      <c r="C25" s="3" t="s">
        <v>31</v>
      </c>
    </row>
    <row r="26" spans="1:3">
      <c r="A26" s="1" t="s">
        <v>5</v>
      </c>
      <c r="B26" s="3">
        <v>250</v>
      </c>
      <c r="C26" s="3" t="s">
        <v>31</v>
      </c>
    </row>
    <row r="27" spans="1:3">
      <c r="A27" s="1" t="s">
        <v>6</v>
      </c>
      <c r="B27" s="3">
        <v>150</v>
      </c>
      <c r="C27" s="3" t="s">
        <v>38</v>
      </c>
    </row>
    <row r="28" spans="1:3">
      <c r="A28" s="1" t="s">
        <v>7</v>
      </c>
      <c r="B28" s="3">
        <v>460</v>
      </c>
      <c r="C28" s="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Materia Prima costos</vt:lpstr>
      <vt:lpstr>Inventario</vt:lpstr>
      <vt:lpstr>Bizcochos</vt:lpstr>
      <vt:lpstr>Mermeladas</vt:lpstr>
      <vt:lpstr>Precios</vt:lpstr>
      <vt:lpstr>Sheet1</vt:lpstr>
    </vt:vector>
  </TitlesOfParts>
  <Company>Sanmina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priscila_gonzalezg</dc:creator>
  <cp:lastModifiedBy>priscila_gonzalezg</cp:lastModifiedBy>
  <dcterms:created xsi:type="dcterms:W3CDTF">2023-03-03T18:30:56Z</dcterms:created>
  <dcterms:modified xsi:type="dcterms:W3CDTF">2023-05-04T21:48:42Z</dcterms:modified>
</cp:coreProperties>
</file>