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xr:revisionPtr revIDLastSave="0" documentId="8_{0CCB929A-7697-B944-8909-44C6EDEC0C5F}" xr6:coauthVersionLast="47" xr6:coauthVersionMax="47" xr10:uidLastSave="{00000000-0000-0000-0000-000000000000}"/>
  <bookViews>
    <workbookView xWindow="0" yWindow="0" windowWidth="28800" windowHeight="18000" xr2:uid="{A1A09A96-2C43-8C4F-B6E5-940ABA7EC8F6}"/>
  </bookViews>
  <sheets>
    <sheet name="Income Statement" sheetId="1" r:id="rId1"/>
  </sheets>
  <calcPr calcId="181029" iterate="1" iterateDelta="9.9999999999999998E-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H102" i="1"/>
  <c r="I102" i="1"/>
  <c r="J102" i="1"/>
  <c r="K102" i="1"/>
  <c r="H104" i="1"/>
  <c r="I104" i="1"/>
  <c r="J104" i="1"/>
  <c r="K104" i="1"/>
  <c r="G104" i="1"/>
  <c r="H101" i="1"/>
  <c r="I101" i="1"/>
  <c r="J101" i="1"/>
  <c r="K101" i="1"/>
  <c r="G101" i="1"/>
  <c r="H100" i="1"/>
  <c r="I100" i="1"/>
  <c r="J100" i="1"/>
  <c r="K100" i="1"/>
  <c r="G100" i="1"/>
  <c r="H98" i="1"/>
  <c r="I98" i="1"/>
  <c r="J98" i="1"/>
  <c r="K98" i="1"/>
  <c r="G98" i="1"/>
  <c r="G77" i="1"/>
  <c r="G69" i="1"/>
  <c r="G71" i="1" s="1"/>
  <c r="G58" i="1" s="1"/>
  <c r="G60" i="1"/>
  <c r="H60" i="1" s="1"/>
  <c r="I60" i="1" s="1"/>
  <c r="J60" i="1" s="1"/>
  <c r="K60" i="1" s="1"/>
  <c r="K103" i="1" s="1"/>
  <c r="G12" i="1"/>
  <c r="G11" i="1"/>
  <c r="D62" i="1"/>
  <c r="G53" i="1"/>
  <c r="H12" i="1" s="1"/>
  <c r="E51" i="1"/>
  <c r="E56" i="1" s="1"/>
  <c r="F51" i="1"/>
  <c r="F56" i="1" s="1"/>
  <c r="D51" i="1"/>
  <c r="D56" i="1" s="1"/>
  <c r="G48" i="1"/>
  <c r="H48" i="1" s="1"/>
  <c r="I48" i="1" s="1"/>
  <c r="J48" i="1" s="1"/>
  <c r="G38" i="1"/>
  <c r="G87" i="1" s="1"/>
  <c r="G36" i="1"/>
  <c r="H11" i="1" s="1"/>
  <c r="E44" i="1"/>
  <c r="F44" i="1"/>
  <c r="D44" i="1"/>
  <c r="E40" i="1"/>
  <c r="F40" i="1"/>
  <c r="D40" i="1"/>
  <c r="G89" i="1" l="1"/>
  <c r="J103" i="1"/>
  <c r="I103" i="1"/>
  <c r="H103" i="1"/>
  <c r="D46" i="1"/>
  <c r="D65" i="1" s="1"/>
  <c r="H69" i="1"/>
  <c r="H71" i="1" s="1"/>
  <c r="I69" i="1" s="1"/>
  <c r="I71" i="1" s="1"/>
  <c r="G103" i="1"/>
  <c r="K48" i="1"/>
  <c r="K89" i="1" s="1"/>
  <c r="J89" i="1"/>
  <c r="G99" i="1"/>
  <c r="F46" i="1"/>
  <c r="F65" i="1" s="1"/>
  <c r="E46" i="1"/>
  <c r="E65" i="1" s="1"/>
  <c r="H53" i="1"/>
  <c r="H99" i="1" s="1"/>
  <c r="I89" i="1"/>
  <c r="D64" i="1"/>
  <c r="D66" i="1" s="1"/>
  <c r="H89" i="1"/>
  <c r="H38" i="1"/>
  <c r="H87" i="1" s="1"/>
  <c r="H36" i="1"/>
  <c r="H58" i="1" l="1"/>
  <c r="I58" i="1"/>
  <c r="J69" i="1"/>
  <c r="J71" i="1" s="1"/>
  <c r="K69" i="1" s="1"/>
  <c r="K71" i="1" s="1"/>
  <c r="K58" i="1" s="1"/>
  <c r="I36" i="1"/>
  <c r="I11" i="1"/>
  <c r="I53" i="1"/>
  <c r="I99" i="1" s="1"/>
  <c r="I12" i="1"/>
  <c r="I38" i="1"/>
  <c r="J58" i="1" l="1"/>
  <c r="J38" i="1"/>
  <c r="J87" i="1"/>
  <c r="I87" i="1"/>
  <c r="J53" i="1"/>
  <c r="J99" i="1" s="1"/>
  <c r="J12" i="1"/>
  <c r="J11" i="1"/>
  <c r="J36" i="1"/>
  <c r="K53" i="1" l="1"/>
  <c r="K99" i="1" s="1"/>
  <c r="K12" i="1"/>
  <c r="K11" i="1"/>
  <c r="K36" i="1"/>
  <c r="K38" i="1"/>
  <c r="K87" i="1" s="1"/>
  <c r="E21" i="1" l="1"/>
  <c r="F21" i="1"/>
  <c r="G21" i="1" s="1"/>
  <c r="F20" i="1"/>
  <c r="F19" i="1"/>
  <c r="E20" i="1"/>
  <c r="E19" i="1"/>
  <c r="D21" i="1"/>
  <c r="D20" i="1"/>
  <c r="F59" i="1"/>
  <c r="E59" i="1"/>
  <c r="E62" i="1" s="1"/>
  <c r="E64" i="1" s="1"/>
  <c r="E66" i="1" s="1"/>
  <c r="G20" i="1" l="1"/>
  <c r="G19" i="1"/>
  <c r="G26" i="1" s="1"/>
  <c r="F62" i="1"/>
  <c r="F64" i="1" s="1"/>
  <c r="F66" i="1" s="1"/>
  <c r="G73" i="1"/>
  <c r="G29" i="1"/>
  <c r="G28" i="1"/>
  <c r="H28" i="1" s="1"/>
  <c r="I28" i="1" s="1"/>
  <c r="J28" i="1" s="1"/>
  <c r="K28" i="1" s="1"/>
  <c r="G25" i="1"/>
  <c r="G6" i="1"/>
  <c r="G94" i="1" l="1"/>
  <c r="G42" i="1"/>
  <c r="H25" i="1"/>
  <c r="G85" i="1"/>
  <c r="G43" i="1"/>
  <c r="G95" i="1"/>
  <c r="G80" i="1"/>
  <c r="G75" i="1"/>
  <c r="G37" i="1"/>
  <c r="G49" i="1"/>
  <c r="G39" i="1"/>
  <c r="G50" i="1"/>
  <c r="H26" i="1"/>
  <c r="H94" i="1" s="1"/>
  <c r="H29" i="1"/>
  <c r="G40" i="1"/>
  <c r="H6" i="1"/>
  <c r="G8" i="1"/>
  <c r="G7" i="1"/>
  <c r="G59" i="1" l="1"/>
  <c r="H73" i="1"/>
  <c r="I29" i="1"/>
  <c r="H95" i="1"/>
  <c r="H96" i="1" s="1"/>
  <c r="G61" i="1"/>
  <c r="H77" i="1"/>
  <c r="H50" i="1"/>
  <c r="G91" i="1"/>
  <c r="H42" i="1"/>
  <c r="H39" i="1"/>
  <c r="G88" i="1"/>
  <c r="I25" i="1"/>
  <c r="H85" i="1"/>
  <c r="G51" i="1"/>
  <c r="G56" i="1" s="1"/>
  <c r="H49" i="1"/>
  <c r="G90" i="1"/>
  <c r="H37" i="1"/>
  <c r="H86" i="1"/>
  <c r="G86" i="1"/>
  <c r="G96" i="1"/>
  <c r="H43" i="1"/>
  <c r="G44" i="1"/>
  <c r="G46" i="1" s="1"/>
  <c r="G65" i="1" s="1"/>
  <c r="G9" i="1"/>
  <c r="G13" i="1" s="1"/>
  <c r="I26" i="1"/>
  <c r="I94" i="1" s="1"/>
  <c r="I6" i="1"/>
  <c r="H8" i="1"/>
  <c r="H7" i="1"/>
  <c r="J25" i="1" l="1"/>
  <c r="I85" i="1"/>
  <c r="I39" i="1"/>
  <c r="I88" i="1"/>
  <c r="I37" i="1"/>
  <c r="I86" i="1" s="1"/>
  <c r="H40" i="1"/>
  <c r="J29" i="1"/>
  <c r="I95" i="1"/>
  <c r="I96" i="1" s="1"/>
  <c r="I50" i="1"/>
  <c r="H91" i="1"/>
  <c r="H88" i="1"/>
  <c r="I49" i="1"/>
  <c r="H90" i="1"/>
  <c r="H51" i="1"/>
  <c r="H56" i="1" s="1"/>
  <c r="H75" i="1"/>
  <c r="H80" i="1"/>
  <c r="I42" i="1"/>
  <c r="G62" i="1"/>
  <c r="G64" i="1" s="1"/>
  <c r="G66" i="1" s="1"/>
  <c r="I43" i="1"/>
  <c r="H44" i="1"/>
  <c r="J26" i="1"/>
  <c r="J94" i="1" s="1"/>
  <c r="H9" i="1"/>
  <c r="H13" i="1" s="1"/>
  <c r="J6" i="1"/>
  <c r="I8" i="1"/>
  <c r="I7" i="1"/>
  <c r="I9" i="1" l="1"/>
  <c r="I13" i="1" s="1"/>
  <c r="H46" i="1"/>
  <c r="H65" i="1" s="1"/>
  <c r="J42" i="1"/>
  <c r="J37" i="1"/>
  <c r="I40" i="1"/>
  <c r="J39" i="1"/>
  <c r="J88" i="1" s="1"/>
  <c r="J50" i="1"/>
  <c r="I91" i="1"/>
  <c r="J49" i="1"/>
  <c r="I90" i="1"/>
  <c r="I51" i="1"/>
  <c r="I56" i="1" s="1"/>
  <c r="I15" i="1"/>
  <c r="I16" i="1" s="1"/>
  <c r="H61" i="1"/>
  <c r="H62" i="1" s="1"/>
  <c r="H64" i="1" s="1"/>
  <c r="H66" i="1" s="1"/>
  <c r="I77" i="1"/>
  <c r="H15" i="1"/>
  <c r="H16" i="1"/>
  <c r="I73" i="1"/>
  <c r="H59" i="1"/>
  <c r="K29" i="1"/>
  <c r="K95" i="1" s="1"/>
  <c r="J95" i="1"/>
  <c r="J96" i="1" s="1"/>
  <c r="K25" i="1"/>
  <c r="K85" i="1" s="1"/>
  <c r="J85" i="1"/>
  <c r="J43" i="1"/>
  <c r="I44" i="1"/>
  <c r="K26" i="1"/>
  <c r="K94" i="1" s="1"/>
  <c r="K6" i="1"/>
  <c r="J8" i="1"/>
  <c r="J7" i="1"/>
  <c r="J9" i="1" s="1"/>
  <c r="J13" i="1" s="1"/>
  <c r="I46" i="1" l="1"/>
  <c r="I65" i="1" s="1"/>
  <c r="I78" i="1"/>
  <c r="I84" i="1"/>
  <c r="I92" i="1" s="1"/>
  <c r="K39" i="1"/>
  <c r="K88" i="1"/>
  <c r="I75" i="1"/>
  <c r="I80" i="1"/>
  <c r="K37" i="1"/>
  <c r="K40" i="1" s="1"/>
  <c r="J40" i="1"/>
  <c r="J15" i="1"/>
  <c r="J16" i="1" s="1"/>
  <c r="H78" i="1"/>
  <c r="H84" i="1"/>
  <c r="H92" i="1" s="1"/>
  <c r="K49" i="1"/>
  <c r="J90" i="1"/>
  <c r="J51" i="1"/>
  <c r="J56" i="1" s="1"/>
  <c r="J86" i="1"/>
  <c r="K50" i="1"/>
  <c r="K91" i="1" s="1"/>
  <c r="J91" i="1"/>
  <c r="K96" i="1"/>
  <c r="K42" i="1"/>
  <c r="K43" i="1"/>
  <c r="J44" i="1"/>
  <c r="K44" i="1"/>
  <c r="K7" i="1"/>
  <c r="K8" i="1"/>
  <c r="K86" i="1" l="1"/>
  <c r="J84" i="1"/>
  <c r="J92" i="1" s="1"/>
  <c r="J78" i="1"/>
  <c r="K90" i="1"/>
  <c r="K51" i="1"/>
  <c r="K56" i="1" s="1"/>
  <c r="K46" i="1"/>
  <c r="K65" i="1" s="1"/>
  <c r="I61" i="1"/>
  <c r="J77" i="1"/>
  <c r="J73" i="1"/>
  <c r="I59" i="1"/>
  <c r="J46" i="1"/>
  <c r="J65" i="1" s="1"/>
  <c r="K9" i="1"/>
  <c r="K13" i="1" s="1"/>
  <c r="J75" i="1" l="1"/>
  <c r="J80" i="1"/>
  <c r="K15" i="1"/>
  <c r="K16" i="1" s="1"/>
  <c r="I62" i="1"/>
  <c r="I64" i="1" s="1"/>
  <c r="I66" i="1" s="1"/>
  <c r="K84" i="1" l="1"/>
  <c r="K92" i="1" s="1"/>
  <c r="K78" i="1"/>
  <c r="K77" i="1"/>
  <c r="J61" i="1"/>
  <c r="J59" i="1"/>
  <c r="J62" i="1" s="1"/>
  <c r="J64" i="1" s="1"/>
  <c r="J66" i="1" s="1"/>
  <c r="K73" i="1"/>
  <c r="K75" i="1" l="1"/>
  <c r="K59" i="1" s="1"/>
  <c r="K80" i="1"/>
  <c r="K61" i="1" s="1"/>
  <c r="K62" i="1" l="1"/>
  <c r="K64" i="1" s="1"/>
  <c r="K66" i="1" s="1"/>
  <c r="D9" i="1" l="1"/>
  <c r="D13" i="1" s="1"/>
  <c r="F9" i="1"/>
  <c r="F13" i="1" s="1"/>
  <c r="E9" i="1"/>
  <c r="E13" i="1" s="1"/>
  <c r="E16" i="1" l="1"/>
  <c r="E22" i="1"/>
  <c r="F16" i="1"/>
  <c r="F22" i="1"/>
  <c r="D16" i="1"/>
  <c r="D22" i="1"/>
  <c r="G22" i="1" s="1"/>
  <c r="G15" i="1" s="1"/>
  <c r="G16" i="1" s="1"/>
  <c r="G84" i="1" l="1"/>
  <c r="G92" i="1" s="1"/>
  <c r="G78" i="1"/>
  <c r="G105" i="1" l="1"/>
  <c r="G106" i="1" s="1"/>
  <c r="H105" i="1"/>
  <c r="H106" i="1" s="1"/>
  <c r="I105" i="1"/>
  <c r="I106" i="1" s="1"/>
  <c r="J105" i="1"/>
  <c r="J106" i="1" s="1"/>
  <c r="K105" i="1"/>
  <c r="K106" i="1" s="1"/>
</calcChain>
</file>

<file path=xl/sharedStrings.xml><?xml version="1.0" encoding="utf-8"?>
<sst xmlns="http://schemas.openxmlformats.org/spreadsheetml/2006/main" count="83" uniqueCount="71">
  <si>
    <t>Revenue</t>
  </si>
  <si>
    <t>Balance Sheet</t>
  </si>
  <si>
    <t>Inventory</t>
  </si>
  <si>
    <t>Income Statement</t>
  </si>
  <si>
    <t>Cost of Goods Sold</t>
  </si>
  <si>
    <t>Operating Epenses</t>
  </si>
  <si>
    <t>Operating Profit</t>
  </si>
  <si>
    <t>Interest Income</t>
  </si>
  <si>
    <t>Interest Expense</t>
  </si>
  <si>
    <t>Pretax Profit</t>
  </si>
  <si>
    <t>Tax Expense</t>
  </si>
  <si>
    <t>Net Income</t>
  </si>
  <si>
    <t>Actuals</t>
  </si>
  <si>
    <t>Projection</t>
  </si>
  <si>
    <t>Margins/Growth Rates</t>
  </si>
  <si>
    <t>Revenue Growth Rate</t>
  </si>
  <si>
    <t>Gross Profit Margin</t>
  </si>
  <si>
    <t>Operating Expenses as % of Revenue</t>
  </si>
  <si>
    <t>Tax Rate</t>
  </si>
  <si>
    <t>Cash and Equivalents</t>
  </si>
  <si>
    <t>Accounts Receivable</t>
  </si>
  <si>
    <t>Prepaid Expenses and Other WC Assets</t>
  </si>
  <si>
    <t>Current Assets</t>
  </si>
  <si>
    <t>Property Plant and Equipments</t>
  </si>
  <si>
    <t>Intnagible Assets</t>
  </si>
  <si>
    <t>Non Current Assets</t>
  </si>
  <si>
    <t>Total Assets</t>
  </si>
  <si>
    <t>Accounts Payable</t>
  </si>
  <si>
    <t>Accrued Expenses and Other</t>
  </si>
  <si>
    <t>Other Current Liabilities</t>
  </si>
  <si>
    <t>Total Current Liabilities</t>
  </si>
  <si>
    <t>Revolver</t>
  </si>
  <si>
    <t>Long Term Debt</t>
  </si>
  <si>
    <t>Other Liabilities</t>
  </si>
  <si>
    <t>Total Liabilities</t>
  </si>
  <si>
    <t>Common Stock and APIC</t>
  </si>
  <si>
    <t>Treasury Stock</t>
  </si>
  <si>
    <t>Other Comprehensive Income</t>
  </si>
  <si>
    <t>Retained Earnings</t>
  </si>
  <si>
    <t>Total Equity</t>
  </si>
  <si>
    <t>Total Liabilities and Equity</t>
  </si>
  <si>
    <t>Balance?</t>
  </si>
  <si>
    <t>Schedules</t>
  </si>
  <si>
    <t>Common Stock and APIC - BOP</t>
  </si>
  <si>
    <t>New Issuances of Common Stock</t>
  </si>
  <si>
    <t>Common Stock and APIC - EOP</t>
  </si>
  <si>
    <t>Treasury Stock - BOP</t>
  </si>
  <si>
    <t>New Repurchases</t>
  </si>
  <si>
    <t>Treasury Stock - EOP</t>
  </si>
  <si>
    <t>Retained Earnings - BOP</t>
  </si>
  <si>
    <t>Common Dividends</t>
  </si>
  <si>
    <t>Retained Earnings - EOP</t>
  </si>
  <si>
    <t>Cash Flow Statement</t>
  </si>
  <si>
    <t>Net Income (GAAP)</t>
  </si>
  <si>
    <t>Depreciation and Amortization</t>
  </si>
  <si>
    <t>Cash Flow from Operations</t>
  </si>
  <si>
    <t>Capital Expenditures</t>
  </si>
  <si>
    <t>Purchases of Intnagible Assets</t>
  </si>
  <si>
    <t>Cash for Investing Activities</t>
  </si>
  <si>
    <t>Issuances of Common Stock</t>
  </si>
  <si>
    <t>Repurchases</t>
  </si>
  <si>
    <t>Dividends</t>
  </si>
  <si>
    <t>Cash from Financing Activities</t>
  </si>
  <si>
    <t>Total Change in Cash</t>
  </si>
  <si>
    <t>Memo: COGS growth rate</t>
  </si>
  <si>
    <t>Memo: Depreciation in opex and COGS</t>
  </si>
  <si>
    <t>Memo: Capital Expenditures</t>
  </si>
  <si>
    <t>Memo: Amortization in opex and COGS</t>
  </si>
  <si>
    <t>Memo: Purchases of Intangibles</t>
  </si>
  <si>
    <t>Memo: % Interest Earned on Cash</t>
  </si>
  <si>
    <t>Memo: % Interest Rate on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</si>
</sst>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\(0.0\)"/>
    <numFmt numFmtId="165" formatCode="0.00_);\(0.00\)"/>
    <numFmt numFmtId="166" formatCode="#,##0.0_);\(#,##0.0\)"/>
    <numFmt numFmtId="167" formatCode="0.0%"/>
    <numFmt numFmtId="172" formatCode="#,##0.000000000000_);\(#,##0.00000000000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Times New Roman"/>
      <family val="2"/>
    </font>
    <font>
      <sz val="12"/>
      <color theme="1"/>
      <name val="Times New Roman"/>
      <family val="2"/>
    </font>
    <font>
      <sz val="20"/>
      <color rgb="FF0070C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002060"/>
      <name val="Times New Roman"/>
      <family val="1"/>
    </font>
    <font>
      <sz val="12"/>
      <color rgb="FF002060"/>
      <name val="Times New Roman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70C0"/>
      <name val="Times New Roman"/>
      <family val="1"/>
    </font>
    <font>
      <b/>
      <sz val="12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165" fontId="0" fillId="0" borderId="0" xfId="0" applyNumberFormat="1"/>
    <xf numFmtId="0" fontId="4" fillId="0" borderId="0" xfId="1" applyFont="1"/>
    <xf numFmtId="166" fontId="5" fillId="0" borderId="0" xfId="1" applyNumberFormat="1" applyFont="1"/>
    <xf numFmtId="0" fontId="6" fillId="0" borderId="0" xfId="1" applyFont="1"/>
    <xf numFmtId="166" fontId="6" fillId="0" borderId="0" xfId="1" applyNumberFormat="1" applyFont="1"/>
    <xf numFmtId="0" fontId="1" fillId="0" borderId="0" xfId="0" applyFont="1"/>
    <xf numFmtId="0" fontId="7" fillId="0" borderId="0" xfId="1" applyFont="1"/>
    <xf numFmtId="166" fontId="8" fillId="0" borderId="0" xfId="1" applyNumberFormat="1" applyFont="1"/>
    <xf numFmtId="166" fontId="4" fillId="0" borderId="0" xfId="1" applyNumberFormat="1" applyFont="1"/>
    <xf numFmtId="0" fontId="7" fillId="0" borderId="0" xfId="0" applyFont="1"/>
    <xf numFmtId="0" fontId="6" fillId="0" borderId="0" xfId="0" applyFont="1"/>
    <xf numFmtId="164" fontId="9" fillId="0" borderId="0" xfId="0" applyNumberFormat="1" applyFont="1"/>
    <xf numFmtId="164" fontId="6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6" fillId="0" borderId="0" xfId="0" applyNumberFormat="1" applyFont="1"/>
    <xf numFmtId="166" fontId="10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0" xfId="0" applyNumberFormat="1" applyFont="1"/>
    <xf numFmtId="9" fontId="4" fillId="0" borderId="0" xfId="1" applyNumberFormat="1" applyFont="1"/>
    <xf numFmtId="167" fontId="4" fillId="0" borderId="0" xfId="1" applyNumberFormat="1" applyFont="1"/>
    <xf numFmtId="10" fontId="7" fillId="0" borderId="0" xfId="0" applyNumberFormat="1" applyFont="1"/>
    <xf numFmtId="166" fontId="0" fillId="0" borderId="0" xfId="0" applyNumberFormat="1"/>
    <xf numFmtId="0" fontId="11" fillId="0" borderId="0" xfId="0" applyFont="1"/>
    <xf numFmtId="0" fontId="12" fillId="0" borderId="0" xfId="0" applyFont="1"/>
    <xf numFmtId="9" fontId="12" fillId="0" borderId="0" xfId="0" applyNumberFormat="1" applyFont="1"/>
    <xf numFmtId="166" fontId="13" fillId="0" borderId="0" xfId="0" applyNumberFormat="1" applyFont="1"/>
    <xf numFmtId="166" fontId="12" fillId="0" borderId="0" xfId="0" applyNumberFormat="1" applyFont="1"/>
    <xf numFmtId="9" fontId="13" fillId="0" borderId="0" xfId="0" applyNumberFormat="1" applyFont="1"/>
    <xf numFmtId="166" fontId="14" fillId="0" borderId="0" xfId="1" applyNumberFormat="1" applyFont="1"/>
    <xf numFmtId="166" fontId="2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72" fontId="1" fillId="0" borderId="0" xfId="0" applyNumberFormat="1" applyFont="1"/>
  </cellXfs>
  <cellStyles count="2">
    <cellStyle name="Normal" xfId="0" builtinId="0"/>
    <cellStyle name="Normal 3" xfId="1" xr:uid="{0C95B3A5-9FB0-E74E-8019-71C8C60A9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8A8B-F2AF-9444-90AA-3E49F2FECD5E}">
  <dimension ref="C1:K126"/>
  <sheetViews>
    <sheetView tabSelected="1" topLeftCell="B1" zoomScale="140" workbookViewId="0">
      <selection activeCell="D9" sqref="D9"/>
    </sheetView>
  </sheetViews>
  <sheetFormatPr baseColWidth="10" defaultRowHeight="16" x14ac:dyDescent="0.2"/>
  <cols>
    <col min="3" max="3" width="38.1640625" customWidth="1"/>
    <col min="7" max="7" width="18.33203125" bestFit="1" customWidth="1"/>
  </cols>
  <sheetData>
    <row r="1" spans="3:11" x14ac:dyDescent="0.2">
      <c r="C1">
        <v>-1</v>
      </c>
    </row>
    <row r="2" spans="3:11" x14ac:dyDescent="0.2">
      <c r="D2" s="18" t="s">
        <v>12</v>
      </c>
      <c r="E2" s="19"/>
      <c r="F2" s="19"/>
      <c r="G2" s="19"/>
      <c r="H2" s="18" t="s">
        <v>13</v>
      </c>
    </row>
    <row r="3" spans="3:11" x14ac:dyDescent="0.2">
      <c r="C3" s="10"/>
      <c r="D3" s="10">
        <v>2021</v>
      </c>
      <c r="E3" s="10">
        <v>2022</v>
      </c>
      <c r="F3" s="10">
        <v>2023</v>
      </c>
      <c r="G3" s="10">
        <v>2024</v>
      </c>
      <c r="H3" s="10">
        <v>2025</v>
      </c>
      <c r="I3" s="10">
        <v>2026</v>
      </c>
      <c r="J3" s="10">
        <v>2027</v>
      </c>
      <c r="K3" s="10">
        <v>2028</v>
      </c>
    </row>
    <row r="4" spans="3:11" x14ac:dyDescent="0.2">
      <c r="C4" s="11" t="s">
        <v>3</v>
      </c>
      <c r="D4" s="10"/>
      <c r="E4" s="10"/>
      <c r="F4" s="10"/>
      <c r="G4" s="10"/>
      <c r="H4" s="10"/>
      <c r="I4" s="10"/>
      <c r="J4" s="10"/>
      <c r="K4" s="10"/>
    </row>
    <row r="5" spans="3:11" x14ac:dyDescent="0.2">
      <c r="C5" s="10"/>
      <c r="D5" s="10"/>
      <c r="E5" s="10"/>
      <c r="F5" s="10"/>
      <c r="G5" s="10"/>
      <c r="H5" s="10"/>
      <c r="I5" s="10"/>
      <c r="J5" s="10"/>
      <c r="K5" s="10"/>
    </row>
    <row r="6" spans="3:11" x14ac:dyDescent="0.2">
      <c r="C6" s="10" t="s">
        <v>0</v>
      </c>
      <c r="D6" s="12">
        <v>1000</v>
      </c>
      <c r="E6" s="12">
        <v>1100</v>
      </c>
      <c r="F6" s="12">
        <v>1200</v>
      </c>
      <c r="G6" s="10">
        <f>F6*(1+G19)</f>
        <v>1314.5454545454545</v>
      </c>
      <c r="H6" s="10">
        <f t="shared" ref="H6:K6" si="0">G6*(1+H19)</f>
        <v>1439.4272727272726</v>
      </c>
      <c r="I6" s="10">
        <f t="shared" si="0"/>
        <v>1576.1728636363634</v>
      </c>
      <c r="J6" s="10">
        <f t="shared" si="0"/>
        <v>1725.9092856818179</v>
      </c>
      <c r="K6" s="10">
        <f t="shared" si="0"/>
        <v>1889.8706678215906</v>
      </c>
    </row>
    <row r="7" spans="3:11" x14ac:dyDescent="0.2">
      <c r="C7" s="10" t="s">
        <v>4</v>
      </c>
      <c r="D7" s="12">
        <v>-600</v>
      </c>
      <c r="E7" s="12">
        <v>-700</v>
      </c>
      <c r="F7" s="12">
        <v>-775</v>
      </c>
      <c r="G7" s="10">
        <f>-(1-G20)*G6</f>
        <v>-824.74449035812688</v>
      </c>
      <c r="H7" s="10">
        <f t="shared" ref="H7:K7" si="1">-(1-H20)*H6</f>
        <v>-906.83918181818171</v>
      </c>
      <c r="I7" s="10">
        <f t="shared" si="1"/>
        <v>-992.98890409090893</v>
      </c>
      <c r="J7" s="10">
        <f t="shared" si="1"/>
        <v>-1087.3228499795453</v>
      </c>
      <c r="K7" s="10">
        <f t="shared" si="1"/>
        <v>-1190.6185207276021</v>
      </c>
    </row>
    <row r="8" spans="3:11" x14ac:dyDescent="0.2">
      <c r="C8" s="10" t="s">
        <v>5</v>
      </c>
      <c r="D8" s="12">
        <v>-150</v>
      </c>
      <c r="E8" s="12">
        <v>-165</v>
      </c>
      <c r="F8" s="12">
        <v>-175</v>
      </c>
      <c r="G8" s="10">
        <f>G6*G21</f>
        <v>195.35606060606059</v>
      </c>
      <c r="H8" s="10">
        <f t="shared" ref="H8:K8" si="2">H6*H21</f>
        <v>215.91409090909087</v>
      </c>
      <c r="I8" s="10">
        <f t="shared" si="2"/>
        <v>236.42592954545449</v>
      </c>
      <c r="J8" s="10">
        <f t="shared" si="2"/>
        <v>258.88639285227265</v>
      </c>
      <c r="K8" s="10">
        <f t="shared" si="2"/>
        <v>283.4806001732386</v>
      </c>
    </row>
    <row r="9" spans="3:11" x14ac:dyDescent="0.2">
      <c r="C9" s="11" t="s">
        <v>6</v>
      </c>
      <c r="D9" s="13">
        <f>D6+D7+D8</f>
        <v>250</v>
      </c>
      <c r="E9" s="13">
        <f>E6+E7+E8</f>
        <v>235</v>
      </c>
      <c r="F9" s="13">
        <f>F6+F7+F8</f>
        <v>250</v>
      </c>
      <c r="G9" s="11">
        <f>SUM(G6:G8)</f>
        <v>685.15702479338825</v>
      </c>
      <c r="H9" s="11">
        <f t="shared" ref="H9:K9" si="3">SUM(H6:H8)</f>
        <v>748.50218181818173</v>
      </c>
      <c r="I9" s="11">
        <f t="shared" si="3"/>
        <v>819.60988909090906</v>
      </c>
      <c r="J9" s="11">
        <f t="shared" si="3"/>
        <v>897.47282855454523</v>
      </c>
      <c r="K9" s="11">
        <f t="shared" si="3"/>
        <v>982.73274726722707</v>
      </c>
    </row>
    <row r="10" spans="3:11" x14ac:dyDescent="0.2">
      <c r="C10" s="10"/>
      <c r="D10" s="14"/>
      <c r="E10" s="14"/>
      <c r="F10" s="14"/>
      <c r="G10" s="10"/>
      <c r="H10" s="10"/>
      <c r="I10" s="10"/>
      <c r="J10" s="10"/>
      <c r="K10" s="10"/>
    </row>
    <row r="11" spans="3:11" x14ac:dyDescent="0.2">
      <c r="C11" s="10" t="s">
        <v>7</v>
      </c>
      <c r="D11" s="12">
        <v>5</v>
      </c>
      <c r="E11" s="12">
        <v>6</v>
      </c>
      <c r="F11" s="12">
        <v>7</v>
      </c>
      <c r="G11" s="10">
        <f>G31*F36</f>
        <v>9.18</v>
      </c>
      <c r="H11" s="10">
        <f t="shared" ref="H11:K11" si="4">H31*G36</f>
        <v>9.18</v>
      </c>
      <c r="I11" s="10">
        <f t="shared" si="4"/>
        <v>9.18</v>
      </c>
      <c r="J11" s="10">
        <f t="shared" si="4"/>
        <v>9.18</v>
      </c>
      <c r="K11" s="10">
        <f t="shared" si="4"/>
        <v>9.18</v>
      </c>
    </row>
    <row r="12" spans="3:11" x14ac:dyDescent="0.2">
      <c r="C12" s="10" t="s">
        <v>8</v>
      </c>
      <c r="D12" s="12">
        <v>-13</v>
      </c>
      <c r="E12" s="12">
        <v>-14</v>
      </c>
      <c r="F12" s="12">
        <v>-15</v>
      </c>
      <c r="G12" s="10">
        <f>-G32*SUM(F53,F54)</f>
        <v>-15.280000000000001</v>
      </c>
      <c r="H12" s="10">
        <f t="shared" ref="H12:K12" si="5">-H32*SUM(G53,G54)</f>
        <v>-15.280000000000001</v>
      </c>
      <c r="I12" s="10">
        <f t="shared" si="5"/>
        <v>-15.280000000000001</v>
      </c>
      <c r="J12" s="10">
        <f t="shared" si="5"/>
        <v>-15.280000000000001</v>
      </c>
      <c r="K12" s="10">
        <f t="shared" si="5"/>
        <v>-15.280000000000001</v>
      </c>
    </row>
    <row r="13" spans="3:11" x14ac:dyDescent="0.2">
      <c r="C13" s="11" t="s">
        <v>9</v>
      </c>
      <c r="D13" s="13">
        <f>D9+D11+D12</f>
        <v>242</v>
      </c>
      <c r="E13" s="13">
        <f t="shared" ref="E13:F13" si="6">E9+E11+E12</f>
        <v>227</v>
      </c>
      <c r="F13" s="13">
        <f t="shared" si="6"/>
        <v>242</v>
      </c>
      <c r="G13" s="13">
        <f t="shared" ref="G13" si="7">G9+G11+G12</f>
        <v>679.05702479338822</v>
      </c>
      <c r="H13" s="13">
        <f t="shared" ref="H13" si="8">H9+H11+H12</f>
        <v>742.4021818181817</v>
      </c>
      <c r="I13" s="13">
        <f t="shared" ref="I13" si="9">I9+I11+I12</f>
        <v>813.50988909090904</v>
      </c>
      <c r="J13" s="13">
        <f t="shared" ref="J13" si="10">J9+J11+J12</f>
        <v>891.37282855454521</v>
      </c>
      <c r="K13" s="13">
        <f t="shared" ref="K13" si="11">K9+K11+K12</f>
        <v>976.63274726722705</v>
      </c>
    </row>
    <row r="14" spans="3:11" x14ac:dyDescent="0.2">
      <c r="C14" s="10"/>
      <c r="D14" s="14"/>
      <c r="E14" s="14"/>
      <c r="F14" s="14"/>
      <c r="G14" s="10"/>
      <c r="H14" s="10"/>
      <c r="I14" s="10"/>
      <c r="J14" s="10"/>
      <c r="K14" s="10"/>
    </row>
    <row r="15" spans="3:11" x14ac:dyDescent="0.2">
      <c r="C15" s="10" t="s">
        <v>10</v>
      </c>
      <c r="D15" s="15">
        <v>-70</v>
      </c>
      <c r="E15" s="15">
        <v>-68</v>
      </c>
      <c r="F15" s="15">
        <v>-71</v>
      </c>
      <c r="G15" s="10">
        <f>-G22*G13</f>
        <v>-199.68896368103529</v>
      </c>
      <c r="H15" s="10">
        <f t="shared" ref="H15:K15" si="12">-H22*H13</f>
        <v>-215.29663272727268</v>
      </c>
      <c r="I15" s="10">
        <f t="shared" si="12"/>
        <v>-235.9178678363636</v>
      </c>
      <c r="J15" s="10">
        <f t="shared" si="12"/>
        <v>-258.49812028081811</v>
      </c>
      <c r="K15" s="10">
        <f t="shared" si="12"/>
        <v>-283.22349670749583</v>
      </c>
    </row>
    <row r="16" spans="3:11" x14ac:dyDescent="0.2">
      <c r="C16" s="10" t="s">
        <v>11</v>
      </c>
      <c r="D16" s="16">
        <f>D13+D15</f>
        <v>172</v>
      </c>
      <c r="E16" s="16">
        <f t="shared" ref="E16:F16" si="13">E13+E15</f>
        <v>159</v>
      </c>
      <c r="F16" s="16">
        <f t="shared" si="13"/>
        <v>171</v>
      </c>
      <c r="G16" s="16">
        <f t="shared" ref="G16" si="14">G13+G15</f>
        <v>479.36806111235296</v>
      </c>
      <c r="H16" s="16">
        <f t="shared" ref="H16" si="15">H13+H15</f>
        <v>527.10554909090899</v>
      </c>
      <c r="I16" s="16">
        <f t="shared" ref="I16" si="16">I13+I15</f>
        <v>577.59202125454544</v>
      </c>
      <c r="J16" s="16">
        <f t="shared" ref="J16" si="17">J13+J15</f>
        <v>632.87470827372704</v>
      </c>
      <c r="K16" s="16">
        <f t="shared" ref="K16" si="18">K13+K15</f>
        <v>693.40925055973116</v>
      </c>
    </row>
    <row r="17" spans="3:11" x14ac:dyDescent="0.2">
      <c r="C17" s="10"/>
      <c r="D17" s="10"/>
      <c r="E17" s="10"/>
      <c r="F17" s="10"/>
      <c r="G17" s="10"/>
      <c r="H17" s="10"/>
      <c r="I17" s="10"/>
      <c r="J17" s="10"/>
      <c r="K17" s="10"/>
    </row>
    <row r="18" spans="3:11" x14ac:dyDescent="0.2">
      <c r="C18" s="11" t="s">
        <v>14</v>
      </c>
      <c r="D18" s="10"/>
      <c r="E18" s="10"/>
      <c r="F18" s="10"/>
      <c r="G18" s="10"/>
      <c r="H18" s="10"/>
      <c r="I18" s="10"/>
      <c r="J18" s="10"/>
      <c r="K18" s="10"/>
    </row>
    <row r="19" spans="3:11" x14ac:dyDescent="0.2">
      <c r="C19" s="7" t="s">
        <v>15</v>
      </c>
      <c r="D19" s="20"/>
      <c r="E19" s="10">
        <f>E6/D6-1</f>
        <v>0.10000000000000009</v>
      </c>
      <c r="F19" s="22">
        <f>F6/E6-1</f>
        <v>9.0909090909090828E-2</v>
      </c>
      <c r="G19" s="22">
        <f>AVERAGE(E19:F19)</f>
        <v>9.5454545454545459E-2</v>
      </c>
      <c r="H19" s="22">
        <v>9.5000000000000001E-2</v>
      </c>
      <c r="I19" s="22">
        <v>9.5000000000000001E-2</v>
      </c>
      <c r="J19" s="23">
        <v>9.5000000000000001E-2</v>
      </c>
      <c r="K19" s="23">
        <v>9.5000000000000001E-2</v>
      </c>
    </row>
    <row r="20" spans="3:11" x14ac:dyDescent="0.2">
      <c r="C20" s="7" t="s">
        <v>16</v>
      </c>
      <c r="D20" s="21">
        <f>1+D7/D6</f>
        <v>0.4</v>
      </c>
      <c r="E20" s="10">
        <f>1+E7/E6</f>
        <v>0.36363636363636365</v>
      </c>
      <c r="F20" s="21">
        <f>1+F7/F6</f>
        <v>0.35416666666666663</v>
      </c>
      <c r="G20" s="21">
        <f>AVERAGE(D20:F20)</f>
        <v>0.37260101010101004</v>
      </c>
      <c r="H20" s="21">
        <v>0.37</v>
      </c>
      <c r="I20" s="21">
        <v>0.37</v>
      </c>
      <c r="J20" s="21">
        <v>0.37</v>
      </c>
      <c r="K20" s="21">
        <v>0.37</v>
      </c>
    </row>
    <row r="21" spans="3:11" x14ac:dyDescent="0.2">
      <c r="C21" s="7" t="s">
        <v>17</v>
      </c>
      <c r="D21" s="21">
        <f>-D8/D6</f>
        <v>0.15</v>
      </c>
      <c r="E21" s="21">
        <f>-E8/E6</f>
        <v>0.15</v>
      </c>
      <c r="F21" s="21">
        <f>-F8/F6</f>
        <v>0.14583333333333334</v>
      </c>
      <c r="G21" s="21">
        <f t="shared" ref="G21:G22" si="19">AVERAGE(D21:F21)</f>
        <v>0.14861111111111111</v>
      </c>
      <c r="H21" s="21">
        <v>0.15</v>
      </c>
      <c r="I21" s="21">
        <v>0.15</v>
      </c>
      <c r="J21" s="21">
        <v>0.15</v>
      </c>
      <c r="K21" s="21">
        <v>0.15</v>
      </c>
    </row>
    <row r="22" spans="3:11" x14ac:dyDescent="0.2">
      <c r="C22" s="2" t="s">
        <v>18</v>
      </c>
      <c r="D22" s="21">
        <f>-D15/D13</f>
        <v>0.28925619834710742</v>
      </c>
      <c r="E22" s="21">
        <f>-E15/E13</f>
        <v>0.29955947136563876</v>
      </c>
      <c r="F22" s="21">
        <f>-F15/F13</f>
        <v>0.29338842975206614</v>
      </c>
      <c r="G22" s="21">
        <f t="shared" si="19"/>
        <v>0.29406803315493746</v>
      </c>
      <c r="H22" s="21">
        <v>0.28999999999999998</v>
      </c>
      <c r="I22" s="21">
        <v>0.28999999999999998</v>
      </c>
      <c r="J22" s="21">
        <v>0.28999999999999998</v>
      </c>
      <c r="K22" s="21">
        <v>0.28999999999999998</v>
      </c>
    </row>
    <row r="23" spans="3:11" x14ac:dyDescent="0.2">
      <c r="C23" s="25" t="s">
        <v>64</v>
      </c>
      <c r="D23" s="26"/>
      <c r="E23" s="26"/>
      <c r="F23" s="26"/>
      <c r="G23" s="27">
        <v>0</v>
      </c>
      <c r="H23" s="27">
        <v>0.1</v>
      </c>
      <c r="I23" s="27">
        <v>0.1</v>
      </c>
      <c r="J23" s="27">
        <v>0.1</v>
      </c>
      <c r="K23" s="27">
        <v>0.1</v>
      </c>
    </row>
    <row r="24" spans="3:11" x14ac:dyDescent="0.2">
      <c r="C24" s="25"/>
      <c r="D24" s="28"/>
      <c r="E24" s="26"/>
      <c r="F24" s="26"/>
      <c r="G24" s="27"/>
      <c r="H24" s="27"/>
      <c r="I24" s="27"/>
      <c r="J24" s="27"/>
      <c r="K24" s="27"/>
    </row>
    <row r="25" spans="3:11" x14ac:dyDescent="0.2">
      <c r="C25" s="25" t="s">
        <v>65</v>
      </c>
      <c r="D25" s="28">
        <v>-25</v>
      </c>
      <c r="E25" s="28">
        <v>-30</v>
      </c>
      <c r="F25" s="28">
        <v>-35</v>
      </c>
      <c r="G25" s="29">
        <f>F25*(1+G19)</f>
        <v>-38.340909090909093</v>
      </c>
      <c r="H25" s="29">
        <f t="shared" ref="H25:K25" si="20">G25*(1+H19)</f>
        <v>-41.983295454545456</v>
      </c>
      <c r="I25" s="29">
        <f t="shared" si="20"/>
        <v>-45.971708522727276</v>
      </c>
      <c r="J25" s="29">
        <f t="shared" si="20"/>
        <v>-50.339020832386367</v>
      </c>
      <c r="K25" s="29">
        <f t="shared" si="20"/>
        <v>-55.121227811463072</v>
      </c>
    </row>
    <row r="26" spans="3:11" x14ac:dyDescent="0.2">
      <c r="C26" s="25" t="s">
        <v>66</v>
      </c>
      <c r="D26" s="28">
        <v>-35</v>
      </c>
      <c r="E26" s="28">
        <v>-40</v>
      </c>
      <c r="F26" s="28">
        <v>-67</v>
      </c>
      <c r="G26" s="29">
        <f>F26*(1+G19)</f>
        <v>-73.395454545454541</v>
      </c>
      <c r="H26" s="29">
        <f t="shared" ref="H26:K26" si="21">G26*(1+H19)</f>
        <v>-80.368022727272717</v>
      </c>
      <c r="I26" s="29">
        <f t="shared" si="21"/>
        <v>-88.00298488636362</v>
      </c>
      <c r="J26" s="29">
        <f t="shared" si="21"/>
        <v>-96.363268450568157</v>
      </c>
      <c r="K26" s="29">
        <f t="shared" si="21"/>
        <v>-105.51777895337213</v>
      </c>
    </row>
    <row r="27" spans="3:11" x14ac:dyDescent="0.2">
      <c r="C27" s="26"/>
      <c r="D27" s="26"/>
      <c r="E27" s="26"/>
      <c r="F27" s="26"/>
      <c r="G27" s="26"/>
      <c r="H27" s="26"/>
      <c r="I27" s="26"/>
      <c r="J27" s="26"/>
      <c r="K27" s="26"/>
    </row>
    <row r="28" spans="3:11" x14ac:dyDescent="0.2">
      <c r="C28" s="25" t="s">
        <v>67</v>
      </c>
      <c r="D28" s="28">
        <v>-10</v>
      </c>
      <c r="E28" s="28">
        <v>-12</v>
      </c>
      <c r="F28" s="28">
        <v>-14</v>
      </c>
      <c r="G28" s="29">
        <f>F28*(1+G19)</f>
        <v>-15.336363636363636</v>
      </c>
      <c r="H28" s="29">
        <f t="shared" ref="H28:K28" si="22">G28*(1+H19)</f>
        <v>-16.793318181818179</v>
      </c>
      <c r="I28" s="29">
        <f t="shared" si="22"/>
        <v>-18.388683409090905</v>
      </c>
      <c r="J28" s="29">
        <f t="shared" si="22"/>
        <v>-20.13560833295454</v>
      </c>
      <c r="K28" s="29">
        <f t="shared" si="22"/>
        <v>-22.048491124585219</v>
      </c>
    </row>
    <row r="29" spans="3:11" x14ac:dyDescent="0.2">
      <c r="C29" s="25" t="s">
        <v>68</v>
      </c>
      <c r="D29" s="28">
        <v>-16</v>
      </c>
      <c r="E29" s="28">
        <v>-18</v>
      </c>
      <c r="F29" s="28">
        <v>-21</v>
      </c>
      <c r="G29" s="29">
        <f>F29*(1+G19)</f>
        <v>-23.004545454545454</v>
      </c>
      <c r="H29" s="29">
        <f t="shared" ref="H29:K29" si="23">G29*(1+H19)</f>
        <v>-25.189977272727273</v>
      </c>
      <c r="I29" s="29">
        <f t="shared" si="23"/>
        <v>-27.583025113636364</v>
      </c>
      <c r="J29" s="29">
        <f t="shared" si="23"/>
        <v>-30.203412499431817</v>
      </c>
      <c r="K29" s="29">
        <f t="shared" si="23"/>
        <v>-33.072736686877839</v>
      </c>
    </row>
    <row r="30" spans="3:11" x14ac:dyDescent="0.2">
      <c r="C30" s="26"/>
      <c r="D30" s="26"/>
      <c r="E30" s="26"/>
      <c r="F30" s="26"/>
      <c r="G30" s="26"/>
      <c r="H30" s="26"/>
      <c r="I30" s="26"/>
      <c r="J30" s="26"/>
      <c r="K30" s="26"/>
    </row>
    <row r="31" spans="3:11" x14ac:dyDescent="0.2">
      <c r="C31" s="25" t="s">
        <v>69</v>
      </c>
      <c r="D31" s="26"/>
      <c r="E31" s="26"/>
      <c r="F31" s="26"/>
      <c r="G31" s="30">
        <v>0.03</v>
      </c>
      <c r="H31" s="30">
        <v>0.03</v>
      </c>
      <c r="I31" s="30">
        <v>0.03</v>
      </c>
      <c r="J31" s="30">
        <v>0.03</v>
      </c>
      <c r="K31" s="30">
        <v>0.03</v>
      </c>
    </row>
    <row r="32" spans="3:11" x14ac:dyDescent="0.2">
      <c r="C32" s="25" t="s">
        <v>70</v>
      </c>
      <c r="D32" s="26"/>
      <c r="E32" s="26"/>
      <c r="F32" s="26"/>
      <c r="G32" s="30">
        <v>0.08</v>
      </c>
      <c r="H32" s="30">
        <v>0.08</v>
      </c>
      <c r="I32" s="30">
        <v>0.08</v>
      </c>
      <c r="J32" s="30">
        <v>0.08</v>
      </c>
      <c r="K32" s="30">
        <v>0.08</v>
      </c>
    </row>
    <row r="33" spans="3:11" x14ac:dyDescent="0.2">
      <c r="C33" s="7"/>
      <c r="D33" s="17"/>
      <c r="E33" s="17"/>
      <c r="F33" s="17"/>
    </row>
    <row r="34" spans="3:11" x14ac:dyDescent="0.2">
      <c r="C34" s="4" t="s">
        <v>1</v>
      </c>
    </row>
    <row r="35" spans="3:11" x14ac:dyDescent="0.2">
      <c r="C35" s="7"/>
    </row>
    <row r="36" spans="3:11" x14ac:dyDescent="0.2">
      <c r="C36" s="7" t="s">
        <v>19</v>
      </c>
      <c r="D36" s="8">
        <v>286</v>
      </c>
      <c r="E36" s="8">
        <v>296</v>
      </c>
      <c r="F36" s="8">
        <v>306</v>
      </c>
      <c r="G36" s="24">
        <f>F36+G107</f>
        <v>306</v>
      </c>
      <c r="H36" s="24">
        <f>G36+H107</f>
        <v>306</v>
      </c>
      <c r="I36" s="24">
        <f>H36+I107</f>
        <v>306</v>
      </c>
      <c r="J36" s="24">
        <f>I36+J107</f>
        <v>306</v>
      </c>
      <c r="K36" s="24">
        <f>J36+K107</f>
        <v>306</v>
      </c>
    </row>
    <row r="37" spans="3:11" x14ac:dyDescent="0.2">
      <c r="C37" s="7" t="s">
        <v>20</v>
      </c>
      <c r="D37" s="8">
        <v>135</v>
      </c>
      <c r="E37" s="8">
        <v>145</v>
      </c>
      <c r="F37" s="8">
        <v>154</v>
      </c>
      <c r="G37">
        <f>F37*(1+G19)</f>
        <v>168.7</v>
      </c>
      <c r="H37">
        <f t="shared" ref="H37:K37" si="24">G37*(1+H19)</f>
        <v>184.72649999999999</v>
      </c>
      <c r="I37">
        <f t="shared" si="24"/>
        <v>202.27551749999998</v>
      </c>
      <c r="J37">
        <f t="shared" si="24"/>
        <v>221.49169166249996</v>
      </c>
      <c r="K37">
        <f t="shared" si="24"/>
        <v>242.53340237043744</v>
      </c>
    </row>
    <row r="38" spans="3:11" ht="16" customHeight="1" x14ac:dyDescent="0.2">
      <c r="C38" s="7" t="s">
        <v>2</v>
      </c>
      <c r="D38" s="8">
        <v>265</v>
      </c>
      <c r="E38" s="8">
        <v>297</v>
      </c>
      <c r="F38" s="8">
        <v>345</v>
      </c>
      <c r="G38">
        <f>F38*(1+G23)</f>
        <v>345</v>
      </c>
      <c r="H38">
        <f t="shared" ref="H38:K38" si="25">G38*(1+H23)</f>
        <v>379.50000000000006</v>
      </c>
      <c r="I38">
        <f t="shared" si="25"/>
        <v>417.4500000000001</v>
      </c>
      <c r="J38">
        <f t="shared" si="25"/>
        <v>459.19500000000016</v>
      </c>
      <c r="K38">
        <f t="shared" si="25"/>
        <v>505.11450000000025</v>
      </c>
    </row>
    <row r="39" spans="3:11" ht="19" customHeight="1" x14ac:dyDescent="0.2">
      <c r="C39" s="7" t="s">
        <v>21</v>
      </c>
      <c r="D39" s="8">
        <v>39</v>
      </c>
      <c r="E39" s="8">
        <v>41</v>
      </c>
      <c r="F39" s="8">
        <v>45</v>
      </c>
      <c r="G39">
        <f>F39*(1+G19)</f>
        <v>49.295454545454547</v>
      </c>
      <c r="H39">
        <f t="shared" ref="H39:K39" si="26">G39*(1+H19)</f>
        <v>53.978522727272725</v>
      </c>
      <c r="I39">
        <f t="shared" si="26"/>
        <v>59.106482386363631</v>
      </c>
      <c r="J39">
        <f t="shared" si="26"/>
        <v>64.721598213068177</v>
      </c>
      <c r="K39">
        <f t="shared" si="26"/>
        <v>70.87015004330965</v>
      </c>
    </row>
    <row r="40" spans="3:11" ht="18" customHeight="1" x14ac:dyDescent="0.2">
      <c r="C40" s="4" t="s">
        <v>22</v>
      </c>
      <c r="D40" s="32">
        <f>SUM(D36:D39)</f>
        <v>725</v>
      </c>
      <c r="E40" s="32">
        <f t="shared" ref="E40:K40" si="27">SUM(E36:E39)</f>
        <v>779</v>
      </c>
      <c r="F40" s="32">
        <f t="shared" si="27"/>
        <v>850</v>
      </c>
      <c r="G40" s="32">
        <f t="shared" si="27"/>
        <v>868.99545454545455</v>
      </c>
      <c r="H40" s="32">
        <f t="shared" si="27"/>
        <v>924.20502272727276</v>
      </c>
      <c r="I40" s="32">
        <f t="shared" si="27"/>
        <v>984.83199988636363</v>
      </c>
      <c r="J40" s="32">
        <f t="shared" si="27"/>
        <v>1051.4082898755682</v>
      </c>
      <c r="K40" s="32">
        <f t="shared" si="27"/>
        <v>1124.5180524137475</v>
      </c>
    </row>
    <row r="41" spans="3:11" ht="18" customHeight="1" x14ac:dyDescent="0.2">
      <c r="C41" s="7"/>
    </row>
    <row r="42" spans="3:11" x14ac:dyDescent="0.2">
      <c r="C42" s="7" t="s">
        <v>23</v>
      </c>
      <c r="D42" s="8">
        <v>210</v>
      </c>
      <c r="E42" s="8">
        <v>243</v>
      </c>
      <c r="F42" s="8">
        <v>265</v>
      </c>
      <c r="G42" s="24">
        <f>F42-G26+G25</f>
        <v>300.0545454545454</v>
      </c>
      <c r="H42" s="24">
        <f t="shared" ref="H42:K42" si="28">G42-H26+H25</f>
        <v>338.43927272727268</v>
      </c>
      <c r="I42" s="24">
        <f t="shared" si="28"/>
        <v>380.470549090909</v>
      </c>
      <c r="J42" s="24">
        <f t="shared" si="28"/>
        <v>426.49479670909079</v>
      </c>
      <c r="K42" s="24">
        <f t="shared" si="28"/>
        <v>476.89134785099986</v>
      </c>
    </row>
    <row r="43" spans="3:11" ht="15" customHeight="1" x14ac:dyDescent="0.2">
      <c r="C43" s="7" t="s">
        <v>24</v>
      </c>
      <c r="D43" s="8">
        <v>47</v>
      </c>
      <c r="E43" s="8">
        <v>56</v>
      </c>
      <c r="F43" s="8">
        <v>67</v>
      </c>
      <c r="G43" s="24">
        <f>F43-G29+G28</f>
        <v>74.668181818181807</v>
      </c>
      <c r="H43" s="24">
        <f>G42-H29+H28</f>
        <v>308.45120454545452</v>
      </c>
      <c r="I43" s="24">
        <f>H42-I29+I28</f>
        <v>347.63361443181816</v>
      </c>
      <c r="J43" s="24">
        <f>I42-J29+J28</f>
        <v>390.53835325738629</v>
      </c>
      <c r="K43" s="24">
        <f>J42-K29+K28</f>
        <v>437.5190422713834</v>
      </c>
    </row>
    <row r="44" spans="3:11" ht="15" customHeight="1" x14ac:dyDescent="0.2">
      <c r="C44" s="4" t="s">
        <v>25</v>
      </c>
      <c r="D44" s="32">
        <f>SUM(D42:D43)</f>
        <v>257</v>
      </c>
      <c r="E44" s="32">
        <f t="shared" ref="E44:K44" si="29">SUM(E42:E43)</f>
        <v>299</v>
      </c>
      <c r="F44" s="32">
        <f t="shared" si="29"/>
        <v>332</v>
      </c>
      <c r="G44" s="32">
        <f t="shared" si="29"/>
        <v>374.72272727272718</v>
      </c>
      <c r="H44" s="32">
        <f t="shared" si="29"/>
        <v>646.89047727272714</v>
      </c>
      <c r="I44" s="32">
        <f t="shared" si="29"/>
        <v>728.10416352272716</v>
      </c>
      <c r="J44" s="32">
        <f t="shared" si="29"/>
        <v>817.03314996647714</v>
      </c>
      <c r="K44" s="32">
        <f t="shared" si="29"/>
        <v>914.41039012238321</v>
      </c>
    </row>
    <row r="45" spans="3:11" ht="16" customHeight="1" x14ac:dyDescent="0.2"/>
    <row r="46" spans="3:11" ht="16" customHeight="1" x14ac:dyDescent="0.2">
      <c r="C46" s="4" t="s">
        <v>26</v>
      </c>
      <c r="D46" s="24">
        <f>D40+D44</f>
        <v>982</v>
      </c>
      <c r="E46" s="24">
        <f t="shared" ref="E46:K46" si="30">E40+E44</f>
        <v>1078</v>
      </c>
      <c r="F46" s="24">
        <f t="shared" si="30"/>
        <v>1182</v>
      </c>
      <c r="G46" s="24">
        <f t="shared" si="30"/>
        <v>1243.7181818181816</v>
      </c>
      <c r="H46" s="24">
        <f t="shared" si="30"/>
        <v>1571.0954999999999</v>
      </c>
      <c r="I46" s="24">
        <f t="shared" si="30"/>
        <v>1712.9361634090908</v>
      </c>
      <c r="J46" s="24">
        <f t="shared" si="30"/>
        <v>1868.4414398420454</v>
      </c>
      <c r="K46" s="24">
        <f t="shared" si="30"/>
        <v>2038.9284425361307</v>
      </c>
    </row>
    <row r="47" spans="3:11" x14ac:dyDescent="0.2">
      <c r="C47" s="7"/>
    </row>
    <row r="48" spans="3:11" ht="14" customHeight="1" x14ac:dyDescent="0.2">
      <c r="C48" s="7" t="s">
        <v>27</v>
      </c>
      <c r="D48" s="17">
        <v>45</v>
      </c>
      <c r="E48" s="17">
        <v>47</v>
      </c>
      <c r="F48" s="17">
        <v>49</v>
      </c>
      <c r="G48">
        <f>F48*(1+G23)</f>
        <v>49</v>
      </c>
      <c r="H48">
        <f t="shared" ref="H48:K48" si="31">G48*(1+H23)</f>
        <v>53.900000000000006</v>
      </c>
      <c r="I48">
        <f t="shared" si="31"/>
        <v>59.290000000000013</v>
      </c>
      <c r="J48">
        <f t="shared" si="31"/>
        <v>65.219000000000023</v>
      </c>
      <c r="K48">
        <f t="shared" si="31"/>
        <v>71.740900000000025</v>
      </c>
    </row>
    <row r="49" spans="3:11" ht="16" customHeight="1" x14ac:dyDescent="0.2">
      <c r="C49" s="7" t="s">
        <v>28</v>
      </c>
      <c r="D49" s="17">
        <v>32</v>
      </c>
      <c r="E49" s="17">
        <v>37</v>
      </c>
      <c r="F49" s="17">
        <v>47</v>
      </c>
      <c r="G49">
        <f>F49*(1+G19)</f>
        <v>51.486363636363635</v>
      </c>
      <c r="H49">
        <f t="shared" ref="H49:K49" si="32">G49*(1+H19)</f>
        <v>56.377568181818177</v>
      </c>
      <c r="I49">
        <f t="shared" si="32"/>
        <v>61.733437159090904</v>
      </c>
      <c r="J49">
        <f t="shared" si="32"/>
        <v>67.598113689204538</v>
      </c>
      <c r="K49">
        <f t="shared" si="32"/>
        <v>74.019934489678974</v>
      </c>
    </row>
    <row r="50" spans="3:11" x14ac:dyDescent="0.2">
      <c r="C50" s="7" t="s">
        <v>29</v>
      </c>
      <c r="D50" s="17">
        <v>112</v>
      </c>
      <c r="E50" s="17">
        <v>143</v>
      </c>
      <c r="F50" s="17">
        <v>167</v>
      </c>
      <c r="G50">
        <f>F50*(1+G19)</f>
        <v>182.94090909090909</v>
      </c>
      <c r="H50">
        <f t="shared" ref="H50:K50" si="33">G50*(1+H19)</f>
        <v>200.32029545454546</v>
      </c>
      <c r="I50">
        <f t="shared" si="33"/>
        <v>219.35072352272726</v>
      </c>
      <c r="J50">
        <f t="shared" si="33"/>
        <v>240.18904225738635</v>
      </c>
      <c r="K50">
        <f t="shared" si="33"/>
        <v>263.00700127183802</v>
      </c>
    </row>
    <row r="51" spans="3:11" x14ac:dyDescent="0.2">
      <c r="C51" s="4" t="s">
        <v>30</v>
      </c>
      <c r="D51" s="31">
        <f>SUM(D48:D50)</f>
        <v>189</v>
      </c>
      <c r="E51" s="31">
        <f t="shared" ref="E51:K51" si="34">SUM(E48:E50)</f>
        <v>227</v>
      </c>
      <c r="F51" s="31">
        <f t="shared" si="34"/>
        <v>263</v>
      </c>
      <c r="G51" s="31">
        <f t="shared" si="34"/>
        <v>283.42727272727274</v>
      </c>
      <c r="H51" s="31">
        <f t="shared" si="34"/>
        <v>310.59786363636363</v>
      </c>
      <c r="I51" s="31">
        <f t="shared" si="34"/>
        <v>340.37416068181818</v>
      </c>
      <c r="J51" s="31">
        <f t="shared" si="34"/>
        <v>373.00615594659092</v>
      </c>
      <c r="K51" s="31">
        <f t="shared" si="34"/>
        <v>408.76783576151701</v>
      </c>
    </row>
    <row r="52" spans="3:11" ht="25" x14ac:dyDescent="0.25">
      <c r="C52" s="7"/>
      <c r="D52" s="3"/>
    </row>
    <row r="53" spans="3:11" x14ac:dyDescent="0.2">
      <c r="C53" s="7" t="s">
        <v>31</v>
      </c>
      <c r="D53" s="17">
        <v>0</v>
      </c>
      <c r="E53" s="17">
        <v>12</v>
      </c>
      <c r="F53" s="17">
        <v>5</v>
      </c>
      <c r="G53" s="24">
        <f>F53+G111</f>
        <v>5</v>
      </c>
      <c r="H53" s="24">
        <f>G53+H111</f>
        <v>5</v>
      </c>
      <c r="I53" s="24">
        <f>H53+I111</f>
        <v>5</v>
      </c>
      <c r="J53" s="24">
        <f>I53+J111</f>
        <v>5</v>
      </c>
      <c r="K53" s="24">
        <f>J53+K111</f>
        <v>5</v>
      </c>
    </row>
    <row r="54" spans="3:11" x14ac:dyDescent="0.2">
      <c r="C54" s="7" t="s">
        <v>32</v>
      </c>
      <c r="D54" s="17">
        <v>167</v>
      </c>
      <c r="E54" s="17">
        <v>178</v>
      </c>
      <c r="F54" s="17">
        <v>186</v>
      </c>
      <c r="G54" s="17">
        <v>186</v>
      </c>
      <c r="H54" s="17">
        <v>186</v>
      </c>
      <c r="I54" s="17">
        <v>186</v>
      </c>
      <c r="J54" s="17">
        <v>186</v>
      </c>
      <c r="K54" s="17">
        <v>186</v>
      </c>
    </row>
    <row r="55" spans="3:11" x14ac:dyDescent="0.2">
      <c r="C55" s="7" t="s">
        <v>33</v>
      </c>
      <c r="D55" s="17">
        <v>45</v>
      </c>
      <c r="E55" s="17">
        <v>47</v>
      </c>
      <c r="F55" s="17">
        <v>49</v>
      </c>
      <c r="G55" s="17">
        <v>49</v>
      </c>
      <c r="H55" s="17">
        <v>49</v>
      </c>
      <c r="I55" s="17">
        <v>49</v>
      </c>
      <c r="J55" s="17">
        <v>49</v>
      </c>
      <c r="K55" s="17">
        <v>49</v>
      </c>
    </row>
    <row r="56" spans="3:11" x14ac:dyDescent="0.2">
      <c r="C56" s="4" t="s">
        <v>34</v>
      </c>
      <c r="D56" s="31">
        <f>SUM(D53:D55)+D51</f>
        <v>401</v>
      </c>
      <c r="E56" s="31">
        <f t="shared" ref="E56:K56" si="35">SUM(E53:E55)+E51</f>
        <v>464</v>
      </c>
      <c r="F56" s="31">
        <f t="shared" si="35"/>
        <v>503</v>
      </c>
      <c r="G56" s="31">
        <f t="shared" si="35"/>
        <v>523.42727272727279</v>
      </c>
      <c r="H56" s="31">
        <f t="shared" si="35"/>
        <v>550.59786363636363</v>
      </c>
      <c r="I56" s="31">
        <f t="shared" si="35"/>
        <v>580.37416068181824</v>
      </c>
      <c r="J56" s="31">
        <f t="shared" si="35"/>
        <v>613.00615594659098</v>
      </c>
      <c r="K56" s="31">
        <f t="shared" si="35"/>
        <v>648.76783576151706</v>
      </c>
    </row>
    <row r="57" spans="3:11" ht="25" x14ac:dyDescent="0.25">
      <c r="C57" s="7"/>
      <c r="D57" s="3"/>
    </row>
    <row r="58" spans="3:11" x14ac:dyDescent="0.2">
      <c r="C58" s="7" t="s">
        <v>35</v>
      </c>
      <c r="D58" s="17">
        <v>35</v>
      </c>
      <c r="E58" s="17">
        <v>37</v>
      </c>
      <c r="F58" s="17">
        <v>39</v>
      </c>
      <c r="G58" s="9">
        <f>G71</f>
        <v>44</v>
      </c>
      <c r="H58" s="9">
        <f>H71</f>
        <v>49</v>
      </c>
      <c r="I58" s="9">
        <f>I71</f>
        <v>54</v>
      </c>
      <c r="J58" s="9">
        <f>J71</f>
        <v>59</v>
      </c>
      <c r="K58" s="9">
        <f>K71</f>
        <v>64</v>
      </c>
    </row>
    <row r="59" spans="3:11" x14ac:dyDescent="0.2">
      <c r="C59" s="7" t="s">
        <v>36</v>
      </c>
      <c r="D59" s="17">
        <v>-145</v>
      </c>
      <c r="E59" s="17">
        <f>-178</f>
        <v>-178</v>
      </c>
      <c r="F59" s="17">
        <f>-210</f>
        <v>-210</v>
      </c>
      <c r="G59">
        <f>G75</f>
        <v>-230</v>
      </c>
      <c r="H59">
        <f t="shared" ref="H59:K59" si="36">H75</f>
        <v>-250</v>
      </c>
      <c r="I59">
        <f t="shared" si="36"/>
        <v>-270</v>
      </c>
      <c r="J59">
        <f t="shared" si="36"/>
        <v>-290</v>
      </c>
      <c r="K59">
        <f t="shared" si="36"/>
        <v>-310</v>
      </c>
    </row>
    <row r="60" spans="3:11" x14ac:dyDescent="0.2">
      <c r="C60" s="7" t="s">
        <v>37</v>
      </c>
      <c r="D60" s="17">
        <v>-7</v>
      </c>
      <c r="E60" s="17">
        <v>12</v>
      </c>
      <c r="F60" s="17">
        <v>43</v>
      </c>
      <c r="G60" s="33">
        <f>F60</f>
        <v>43</v>
      </c>
      <c r="H60" s="33">
        <f t="shared" ref="H60:K60" si="37">G60</f>
        <v>43</v>
      </c>
      <c r="I60" s="33">
        <f t="shared" si="37"/>
        <v>43</v>
      </c>
      <c r="J60" s="33">
        <f t="shared" si="37"/>
        <v>43</v>
      </c>
      <c r="K60" s="33">
        <f t="shared" si="37"/>
        <v>43</v>
      </c>
    </row>
    <row r="61" spans="3:11" x14ac:dyDescent="0.2">
      <c r="C61" s="7" t="s">
        <v>38</v>
      </c>
      <c r="D61" s="17">
        <v>698</v>
      </c>
      <c r="E61" s="17">
        <v>743</v>
      </c>
      <c r="F61" s="17">
        <v>807</v>
      </c>
      <c r="G61" s="6">
        <f>G80</f>
        <v>-230</v>
      </c>
      <c r="H61" s="6">
        <f t="shared" ref="H61:K61" si="38">H80</f>
        <v>-250</v>
      </c>
      <c r="I61" s="6">
        <f t="shared" si="38"/>
        <v>-270</v>
      </c>
      <c r="J61" s="6">
        <f t="shared" si="38"/>
        <v>-290</v>
      </c>
      <c r="K61" s="6">
        <f t="shared" si="38"/>
        <v>-310</v>
      </c>
    </row>
    <row r="62" spans="3:11" x14ac:dyDescent="0.2">
      <c r="C62" s="4" t="s">
        <v>39</v>
      </c>
      <c r="D62" s="8">
        <f>SUM(D58:D61)</f>
        <v>581</v>
      </c>
      <c r="E62" s="8">
        <f t="shared" ref="E62:F62" si="39">SUM(E58:E61)</f>
        <v>614</v>
      </c>
      <c r="F62" s="8">
        <f t="shared" si="39"/>
        <v>679</v>
      </c>
      <c r="G62" s="8">
        <f t="shared" ref="G62" si="40">SUM(G58:G61)</f>
        <v>-373</v>
      </c>
      <c r="H62" s="8">
        <f t="shared" ref="H62" si="41">SUM(H58:H61)</f>
        <v>-408</v>
      </c>
      <c r="I62" s="8">
        <f t="shared" ref="I62" si="42">SUM(I58:I61)</f>
        <v>-443</v>
      </c>
      <c r="J62" s="8">
        <f t="shared" ref="J62" si="43">SUM(J58:J61)</f>
        <v>-478</v>
      </c>
      <c r="K62" s="8">
        <f t="shared" ref="K62" si="44">SUM(K58:K61)</f>
        <v>-513</v>
      </c>
    </row>
    <row r="63" spans="3:11" x14ac:dyDescent="0.2">
      <c r="C63" s="7"/>
      <c r="D63" s="8"/>
      <c r="E63" s="6"/>
      <c r="F63" s="6"/>
      <c r="G63" s="6"/>
    </row>
    <row r="64" spans="3:11" x14ac:dyDescent="0.2">
      <c r="C64" s="4" t="s">
        <v>40</v>
      </c>
      <c r="D64" s="8">
        <f>D56+D62</f>
        <v>982</v>
      </c>
      <c r="E64" s="8">
        <f t="shared" ref="E64:K64" si="45">E56+E62</f>
        <v>1078</v>
      </c>
      <c r="F64" s="8">
        <f t="shared" si="45"/>
        <v>1182</v>
      </c>
      <c r="G64" s="8">
        <f t="shared" si="45"/>
        <v>150.42727272727279</v>
      </c>
      <c r="H64" s="8">
        <f t="shared" si="45"/>
        <v>142.59786363636363</v>
      </c>
      <c r="I64" s="8">
        <f t="shared" si="45"/>
        <v>137.37416068181824</v>
      </c>
      <c r="J64" s="8">
        <f t="shared" si="45"/>
        <v>135.00615594659098</v>
      </c>
      <c r="K64" s="8">
        <f t="shared" si="45"/>
        <v>135.76783576151706</v>
      </c>
    </row>
    <row r="65" spans="3:11" x14ac:dyDescent="0.2">
      <c r="C65" s="7" t="s">
        <v>26</v>
      </c>
      <c r="D65" s="5">
        <f>D46</f>
        <v>982</v>
      </c>
      <c r="E65" s="6">
        <f>E46</f>
        <v>1078</v>
      </c>
      <c r="F65" s="6">
        <f t="shared" ref="F65:K65" si="46">F46</f>
        <v>1182</v>
      </c>
      <c r="G65" s="6">
        <f t="shared" si="46"/>
        <v>1243.7181818181816</v>
      </c>
      <c r="H65" s="6">
        <f t="shared" si="46"/>
        <v>1571.0954999999999</v>
      </c>
      <c r="I65" s="6">
        <f t="shared" si="46"/>
        <v>1712.9361634090908</v>
      </c>
      <c r="J65" s="6">
        <f t="shared" si="46"/>
        <v>1868.4414398420454</v>
      </c>
      <c r="K65" s="6">
        <f t="shared" si="46"/>
        <v>2038.9284425361307</v>
      </c>
    </row>
    <row r="66" spans="3:11" x14ac:dyDescent="0.2">
      <c r="C66" s="7" t="s">
        <v>41</v>
      </c>
      <c r="D66" s="9">
        <f>D64-D65</f>
        <v>0</v>
      </c>
      <c r="E66" s="9">
        <f t="shared" ref="E66:K66" si="47">E64-E65</f>
        <v>0</v>
      </c>
      <c r="F66" s="9">
        <f t="shared" si="47"/>
        <v>0</v>
      </c>
      <c r="G66" s="9">
        <f t="shared" si="47"/>
        <v>-1093.2909090909088</v>
      </c>
      <c r="H66" s="9">
        <f t="shared" si="47"/>
        <v>-1428.4976363636363</v>
      </c>
      <c r="I66" s="9">
        <f t="shared" si="47"/>
        <v>-1575.5620027272726</v>
      </c>
      <c r="J66" s="9">
        <f t="shared" si="47"/>
        <v>-1733.4352838954544</v>
      </c>
      <c r="K66" s="9">
        <f t="shared" si="47"/>
        <v>-1903.1606067746136</v>
      </c>
    </row>
    <row r="67" spans="3:11" x14ac:dyDescent="0.2">
      <c r="C67" s="7"/>
      <c r="D67" s="8"/>
      <c r="E67" s="6"/>
      <c r="F67" s="6"/>
      <c r="G67" s="6"/>
    </row>
    <row r="68" spans="3:11" x14ac:dyDescent="0.2">
      <c r="C68" s="4" t="s">
        <v>42</v>
      </c>
      <c r="D68" s="8"/>
      <c r="E68" s="6"/>
      <c r="F68" s="6"/>
      <c r="G68" s="6"/>
    </row>
    <row r="69" spans="3:11" x14ac:dyDescent="0.2">
      <c r="C69" s="7" t="s">
        <v>43</v>
      </c>
      <c r="D69" s="8"/>
      <c r="E69" s="6"/>
      <c r="F69" s="6"/>
      <c r="G69" s="33">
        <f>F58</f>
        <v>39</v>
      </c>
      <c r="H69" s="24">
        <f>G71</f>
        <v>44</v>
      </c>
      <c r="I69" s="24">
        <f>H71</f>
        <v>49</v>
      </c>
      <c r="J69" s="24">
        <f>I71</f>
        <v>54</v>
      </c>
      <c r="K69" s="24">
        <f>J71</f>
        <v>59</v>
      </c>
    </row>
    <row r="70" spans="3:11" x14ac:dyDescent="0.2">
      <c r="C70" s="7" t="s">
        <v>44</v>
      </c>
      <c r="D70" s="5"/>
      <c r="E70" s="6"/>
      <c r="F70" s="6"/>
      <c r="G70" s="17">
        <v>5</v>
      </c>
      <c r="H70" s="17">
        <v>5</v>
      </c>
      <c r="I70" s="17">
        <v>5</v>
      </c>
      <c r="J70" s="17">
        <v>5</v>
      </c>
      <c r="K70" s="17">
        <v>5</v>
      </c>
    </row>
    <row r="71" spans="3:11" x14ac:dyDescent="0.2">
      <c r="C71" s="4" t="s">
        <v>45</v>
      </c>
      <c r="D71" s="2"/>
      <c r="E71" s="6"/>
      <c r="F71" s="6"/>
      <c r="G71" s="5">
        <f>SUM(G69:G70)</f>
        <v>44</v>
      </c>
      <c r="H71" s="5">
        <f t="shared" ref="H71:K71" si="48">SUM(H69:H70)</f>
        <v>49</v>
      </c>
      <c r="I71" s="5">
        <f t="shared" si="48"/>
        <v>54</v>
      </c>
      <c r="J71" s="5">
        <f t="shared" si="48"/>
        <v>59</v>
      </c>
      <c r="K71" s="5">
        <f t="shared" si="48"/>
        <v>64</v>
      </c>
    </row>
    <row r="72" spans="3:11" x14ac:dyDescent="0.2">
      <c r="C72" s="7"/>
      <c r="D72" s="8"/>
      <c r="E72" s="6"/>
      <c r="F72" s="6"/>
      <c r="G72" s="6"/>
    </row>
    <row r="73" spans="3:11" x14ac:dyDescent="0.2">
      <c r="C73" s="7" t="s">
        <v>46</v>
      </c>
      <c r="D73" s="8"/>
      <c r="E73" s="6"/>
      <c r="F73" s="6"/>
      <c r="G73" s="33">
        <f>F59</f>
        <v>-210</v>
      </c>
      <c r="H73" s="33">
        <f>G75</f>
        <v>-230</v>
      </c>
      <c r="I73" s="33">
        <f t="shared" ref="I73:K73" si="49">H75</f>
        <v>-250</v>
      </c>
      <c r="J73" s="33">
        <f t="shared" si="49"/>
        <v>-270</v>
      </c>
      <c r="K73" s="33">
        <f t="shared" si="49"/>
        <v>-290</v>
      </c>
    </row>
    <row r="74" spans="3:11" x14ac:dyDescent="0.2">
      <c r="C74" s="7" t="s">
        <v>47</v>
      </c>
      <c r="D74" s="8"/>
      <c r="E74" s="6"/>
      <c r="F74" s="6"/>
      <c r="G74" s="17">
        <v>-20</v>
      </c>
      <c r="H74" s="17">
        <v>-20</v>
      </c>
      <c r="I74" s="17">
        <v>-20</v>
      </c>
      <c r="J74" s="17">
        <v>-20</v>
      </c>
      <c r="K74" s="17">
        <v>-20</v>
      </c>
    </row>
    <row r="75" spans="3:11" x14ac:dyDescent="0.2">
      <c r="C75" s="4" t="s">
        <v>48</v>
      </c>
      <c r="D75" s="8"/>
      <c r="E75" s="6"/>
      <c r="F75" s="6"/>
      <c r="G75" s="33">
        <f>SUM(G73:G74)</f>
        <v>-230</v>
      </c>
      <c r="H75" s="33">
        <f t="shared" ref="H75:K75" si="50">SUM(H73:H74)</f>
        <v>-250</v>
      </c>
      <c r="I75" s="33">
        <f t="shared" si="50"/>
        <v>-270</v>
      </c>
      <c r="J75" s="33">
        <f t="shared" si="50"/>
        <v>-290</v>
      </c>
      <c r="K75" s="33">
        <f t="shared" si="50"/>
        <v>-310</v>
      </c>
    </row>
    <row r="76" spans="3:11" x14ac:dyDescent="0.2">
      <c r="C76" s="7"/>
      <c r="D76" s="5"/>
      <c r="E76" s="6"/>
      <c r="F76" s="6"/>
      <c r="G76" s="6"/>
    </row>
    <row r="77" spans="3:11" x14ac:dyDescent="0.2">
      <c r="C77" s="7" t="s">
        <v>49</v>
      </c>
      <c r="D77" s="2"/>
      <c r="E77" s="6"/>
      <c r="F77" s="6"/>
      <c r="G77" s="33">
        <f>F61</f>
        <v>807</v>
      </c>
      <c r="H77" s="24">
        <f>G80</f>
        <v>-230</v>
      </c>
      <c r="I77" s="24">
        <f>H80</f>
        <v>-250</v>
      </c>
      <c r="J77" s="24">
        <f>I80</f>
        <v>-270</v>
      </c>
      <c r="K77" s="24">
        <f>J80</f>
        <v>-290</v>
      </c>
    </row>
    <row r="78" spans="3:11" x14ac:dyDescent="0.2">
      <c r="C78" s="7" t="s">
        <v>11</v>
      </c>
      <c r="D78" s="5"/>
      <c r="E78" s="6"/>
      <c r="F78" s="6"/>
      <c r="G78" s="1">
        <f>G16</f>
        <v>479.36806111235296</v>
      </c>
      <c r="H78" s="1">
        <f t="shared" ref="H78:K78" si="51">H16</f>
        <v>527.10554909090899</v>
      </c>
      <c r="I78" s="1">
        <f t="shared" si="51"/>
        <v>577.59202125454544</v>
      </c>
      <c r="J78" s="1">
        <f t="shared" si="51"/>
        <v>632.87470827372704</v>
      </c>
      <c r="K78" s="1">
        <f t="shared" si="51"/>
        <v>693.40925055973116</v>
      </c>
    </row>
    <row r="79" spans="3:11" x14ac:dyDescent="0.2">
      <c r="C79" s="7" t="s">
        <v>50</v>
      </c>
      <c r="D79" s="9"/>
      <c r="E79" s="6"/>
      <c r="F79" s="6"/>
      <c r="G79" s="17">
        <v>-150</v>
      </c>
      <c r="H79" s="17">
        <v>-150</v>
      </c>
      <c r="I79" s="17">
        <v>-150</v>
      </c>
      <c r="J79" s="17">
        <v>-150</v>
      </c>
      <c r="K79" s="17">
        <v>-150</v>
      </c>
    </row>
    <row r="80" spans="3:11" x14ac:dyDescent="0.2">
      <c r="C80" s="4" t="s">
        <v>51</v>
      </c>
      <c r="D80" s="9"/>
      <c r="E80" s="6"/>
      <c r="F80" s="6"/>
      <c r="G80" s="33">
        <f>SUM(G73:G74)</f>
        <v>-230</v>
      </c>
      <c r="H80" s="33">
        <f t="shared" ref="H80:K80" si="52">SUM(H73:H74)</f>
        <v>-250</v>
      </c>
      <c r="I80" s="33">
        <f t="shared" si="52"/>
        <v>-270</v>
      </c>
      <c r="J80" s="33">
        <f t="shared" si="52"/>
        <v>-290</v>
      </c>
      <c r="K80" s="33">
        <f t="shared" si="52"/>
        <v>-310</v>
      </c>
    </row>
    <row r="81" spans="3:11" x14ac:dyDescent="0.2">
      <c r="C81" s="7"/>
      <c r="D81" s="2"/>
      <c r="E81" s="6"/>
      <c r="F81" s="6"/>
      <c r="G81" s="6"/>
    </row>
    <row r="82" spans="3:11" x14ac:dyDescent="0.2">
      <c r="C82" s="4" t="s">
        <v>52</v>
      </c>
      <c r="D82" s="2"/>
      <c r="E82" s="6"/>
      <c r="F82" s="6"/>
      <c r="G82" s="6"/>
    </row>
    <row r="83" spans="3:11" x14ac:dyDescent="0.2">
      <c r="C83" s="7"/>
      <c r="D83" s="2"/>
      <c r="E83" s="6"/>
      <c r="F83" s="6"/>
      <c r="G83" s="6"/>
    </row>
    <row r="84" spans="3:11" x14ac:dyDescent="0.2">
      <c r="C84" s="7" t="s">
        <v>53</v>
      </c>
      <c r="D84" s="2"/>
      <c r="E84" s="6"/>
      <c r="F84" s="6"/>
      <c r="G84" s="34">
        <f>G16</f>
        <v>479.36806111235296</v>
      </c>
      <c r="H84" s="34">
        <f t="shared" ref="H84:K84" si="53">H16</f>
        <v>527.10554909090899</v>
      </c>
      <c r="I84" s="34">
        <f t="shared" si="53"/>
        <v>577.59202125454544</v>
      </c>
      <c r="J84" s="34">
        <f t="shared" si="53"/>
        <v>632.87470827372704</v>
      </c>
      <c r="K84" s="34">
        <f t="shared" si="53"/>
        <v>693.40925055973116</v>
      </c>
    </row>
    <row r="85" spans="3:11" x14ac:dyDescent="0.2">
      <c r="C85" s="7" t="s">
        <v>54</v>
      </c>
      <c r="D85" s="4"/>
      <c r="E85" s="6"/>
      <c r="F85" s="6"/>
      <c r="G85" s="33">
        <f>-(G25+G28)</f>
        <v>53.677272727272729</v>
      </c>
      <c r="H85" s="33">
        <f t="shared" ref="H85:K85" si="54">-(H25+H28)</f>
        <v>58.776613636363635</v>
      </c>
      <c r="I85" s="33">
        <f t="shared" si="54"/>
        <v>64.360391931818185</v>
      </c>
      <c r="J85" s="33">
        <f t="shared" si="54"/>
        <v>70.4746291653409</v>
      </c>
      <c r="K85" s="33">
        <f t="shared" si="54"/>
        <v>77.169718936048298</v>
      </c>
    </row>
    <row r="86" spans="3:11" x14ac:dyDescent="0.2">
      <c r="C86" s="7" t="s">
        <v>20</v>
      </c>
      <c r="D86" s="2"/>
      <c r="E86" s="6"/>
      <c r="F86" s="6"/>
      <c r="G86" s="33">
        <f>F37-G37</f>
        <v>-14.699999999999989</v>
      </c>
      <c r="H86" s="33">
        <f t="shared" ref="H86:K86" si="55">G37-H37</f>
        <v>-16.026499999999999</v>
      </c>
      <c r="I86" s="33">
        <f t="shared" si="55"/>
        <v>-17.549017499999991</v>
      </c>
      <c r="J86" s="33">
        <f t="shared" si="55"/>
        <v>-19.216174162499982</v>
      </c>
      <c r="K86" s="33">
        <f t="shared" si="55"/>
        <v>-21.041710707937483</v>
      </c>
    </row>
    <row r="87" spans="3:11" x14ac:dyDescent="0.2">
      <c r="C87" s="7" t="s">
        <v>2</v>
      </c>
      <c r="D87" s="2"/>
      <c r="E87" s="6"/>
      <c r="F87" s="6"/>
      <c r="G87" s="33">
        <f>F38-G38</f>
        <v>0</v>
      </c>
      <c r="H87" s="33">
        <f t="shared" ref="H87:K87" si="56">G38-H38</f>
        <v>-34.500000000000057</v>
      </c>
      <c r="I87" s="33">
        <f t="shared" si="56"/>
        <v>-37.950000000000045</v>
      </c>
      <c r="J87" s="33">
        <f t="shared" si="56"/>
        <v>-41.745000000000061</v>
      </c>
      <c r="K87" s="33">
        <f t="shared" si="56"/>
        <v>-45.919500000000085</v>
      </c>
    </row>
    <row r="88" spans="3:11" x14ac:dyDescent="0.2">
      <c r="C88" s="7" t="s">
        <v>21</v>
      </c>
      <c r="D88" s="2"/>
      <c r="E88" s="6"/>
      <c r="F88" s="6"/>
      <c r="G88" s="33">
        <f>F39-G39</f>
        <v>-4.2954545454545467</v>
      </c>
      <c r="H88" s="33">
        <f t="shared" ref="H88:K88" si="57">G39-H39</f>
        <v>-4.6830681818181787</v>
      </c>
      <c r="I88" s="33">
        <f t="shared" si="57"/>
        <v>-5.1279596590909051</v>
      </c>
      <c r="J88" s="33">
        <f t="shared" si="57"/>
        <v>-5.615115826704546</v>
      </c>
      <c r="K88" s="33">
        <f t="shared" si="57"/>
        <v>-6.1485518302414732</v>
      </c>
    </row>
    <row r="89" spans="3:11" x14ac:dyDescent="0.2">
      <c r="C89" s="7" t="s">
        <v>27</v>
      </c>
      <c r="D89" s="2"/>
      <c r="E89" s="6"/>
      <c r="F89" s="6"/>
      <c r="G89" s="33">
        <f>G48-F48</f>
        <v>0</v>
      </c>
      <c r="H89" s="33">
        <f t="shared" ref="H89:K89" si="58">H48-G48</f>
        <v>4.9000000000000057</v>
      </c>
      <c r="I89" s="33">
        <f t="shared" si="58"/>
        <v>5.3900000000000077</v>
      </c>
      <c r="J89" s="33">
        <f t="shared" si="58"/>
        <v>5.9290000000000092</v>
      </c>
      <c r="K89" s="33">
        <f t="shared" si="58"/>
        <v>6.5219000000000023</v>
      </c>
    </row>
    <row r="90" spans="3:11" x14ac:dyDescent="0.2">
      <c r="C90" s="7" t="s">
        <v>28</v>
      </c>
      <c r="D90" s="2"/>
      <c r="E90" s="6"/>
      <c r="F90" s="6"/>
      <c r="G90" s="33">
        <f>G49-F49</f>
        <v>4.4863636363636346</v>
      </c>
      <c r="H90" s="33">
        <f t="shared" ref="H90:K90" si="59">H49-G49</f>
        <v>4.8912045454545421</v>
      </c>
      <c r="I90" s="33">
        <f t="shared" si="59"/>
        <v>5.3558689772727277</v>
      </c>
      <c r="J90" s="33">
        <f t="shared" si="59"/>
        <v>5.8646765301136341</v>
      </c>
      <c r="K90" s="33">
        <f t="shared" si="59"/>
        <v>6.4218208004744355</v>
      </c>
    </row>
    <row r="91" spans="3:11" x14ac:dyDescent="0.2">
      <c r="C91" s="7" t="s">
        <v>29</v>
      </c>
      <c r="D91" s="2"/>
      <c r="E91" s="6"/>
      <c r="F91" s="6"/>
      <c r="G91" s="33">
        <f>G50-F50</f>
        <v>15.940909090909088</v>
      </c>
      <c r="H91" s="33">
        <f t="shared" ref="H91:K91" si="60">H50-G50</f>
        <v>17.379386363636371</v>
      </c>
      <c r="I91" s="33">
        <f t="shared" si="60"/>
        <v>19.030428068181806</v>
      </c>
      <c r="J91" s="33">
        <f t="shared" si="60"/>
        <v>20.838318734659083</v>
      </c>
      <c r="K91" s="33">
        <f t="shared" si="60"/>
        <v>22.817959014451674</v>
      </c>
    </row>
    <row r="92" spans="3:11" x14ac:dyDescent="0.2">
      <c r="C92" s="4" t="s">
        <v>55</v>
      </c>
      <c r="D92" s="2"/>
      <c r="E92" s="6"/>
      <c r="F92" s="6"/>
      <c r="G92" s="34">
        <f>SUM(G84:G91)</f>
        <v>534.477152021444</v>
      </c>
      <c r="H92" s="34">
        <f t="shared" ref="H92:K92" si="61">SUM(H84:H91)</f>
        <v>557.84318545454539</v>
      </c>
      <c r="I92" s="34">
        <f t="shared" si="61"/>
        <v>611.10173307272714</v>
      </c>
      <c r="J92" s="34">
        <f t="shared" si="61"/>
        <v>669.40504271463601</v>
      </c>
      <c r="K92" s="34">
        <f t="shared" si="61"/>
        <v>733.23088677252645</v>
      </c>
    </row>
    <row r="93" spans="3:11" x14ac:dyDescent="0.2">
      <c r="C93" s="7"/>
      <c r="D93" s="2"/>
      <c r="E93" s="6"/>
      <c r="F93" s="6"/>
      <c r="G93" s="6"/>
    </row>
    <row r="94" spans="3:11" x14ac:dyDescent="0.2">
      <c r="C94" s="7" t="s">
        <v>56</v>
      </c>
      <c r="D94" s="4"/>
      <c r="E94" s="6"/>
      <c r="F94" s="6"/>
      <c r="G94" s="33">
        <f>G26</f>
        <v>-73.395454545454541</v>
      </c>
      <c r="H94" s="33">
        <f t="shared" ref="H94:K94" si="62">H26</f>
        <v>-80.368022727272717</v>
      </c>
      <c r="I94" s="33">
        <f t="shared" si="62"/>
        <v>-88.00298488636362</v>
      </c>
      <c r="J94" s="33">
        <f t="shared" si="62"/>
        <v>-96.363268450568157</v>
      </c>
      <c r="K94" s="33">
        <f t="shared" si="62"/>
        <v>-105.51777895337213</v>
      </c>
    </row>
    <row r="95" spans="3:11" x14ac:dyDescent="0.2">
      <c r="C95" s="7" t="s">
        <v>57</v>
      </c>
      <c r="D95" s="2"/>
      <c r="E95" s="6"/>
      <c r="F95" s="6"/>
      <c r="G95" s="33">
        <f>G29</f>
        <v>-23.004545454545454</v>
      </c>
      <c r="H95" s="33">
        <f t="shared" ref="H95:K95" si="63">H29</f>
        <v>-25.189977272727273</v>
      </c>
      <c r="I95" s="33">
        <f t="shared" si="63"/>
        <v>-27.583025113636364</v>
      </c>
      <c r="J95" s="33">
        <f t="shared" si="63"/>
        <v>-30.203412499431817</v>
      </c>
      <c r="K95" s="33">
        <f t="shared" si="63"/>
        <v>-33.072736686877839</v>
      </c>
    </row>
    <row r="96" spans="3:11" x14ac:dyDescent="0.2">
      <c r="C96" s="4" t="s">
        <v>58</v>
      </c>
      <c r="D96" s="2"/>
      <c r="E96" s="6"/>
      <c r="F96" s="6"/>
      <c r="G96" s="33">
        <f>SUM(G94:G95)</f>
        <v>-96.399999999999991</v>
      </c>
      <c r="H96" s="33">
        <f t="shared" ref="H96:K96" si="64">SUM(H94:H95)</f>
        <v>-105.55799999999999</v>
      </c>
      <c r="I96" s="33">
        <f t="shared" si="64"/>
        <v>-115.58600999999999</v>
      </c>
      <c r="J96" s="33">
        <f t="shared" si="64"/>
        <v>-126.56668094999998</v>
      </c>
      <c r="K96" s="33">
        <f t="shared" si="64"/>
        <v>-138.59051564024998</v>
      </c>
    </row>
    <row r="97" spans="3:11" x14ac:dyDescent="0.2">
      <c r="C97" s="7"/>
      <c r="D97" s="2"/>
      <c r="E97" s="6"/>
      <c r="F97" s="6"/>
      <c r="G97" s="6"/>
    </row>
    <row r="98" spans="3:11" x14ac:dyDescent="0.2">
      <c r="C98" s="7" t="s">
        <v>32</v>
      </c>
      <c r="D98" s="2"/>
      <c r="E98" s="6"/>
      <c r="F98" s="6"/>
      <c r="G98" s="33">
        <f>G54-F54</f>
        <v>0</v>
      </c>
      <c r="H98" s="33">
        <f t="shared" ref="H98:K98" si="65">H54-G54</f>
        <v>0</v>
      </c>
      <c r="I98" s="33">
        <f t="shared" si="65"/>
        <v>0</v>
      </c>
      <c r="J98" s="33">
        <f t="shared" si="65"/>
        <v>0</v>
      </c>
      <c r="K98" s="33">
        <f t="shared" si="65"/>
        <v>0</v>
      </c>
    </row>
    <row r="99" spans="3:11" x14ac:dyDescent="0.2">
      <c r="C99" s="7" t="s">
        <v>31</v>
      </c>
      <c r="D99" s="2"/>
      <c r="E99" s="6"/>
      <c r="F99" s="6"/>
      <c r="G99" s="24">
        <f>G53-F53</f>
        <v>0</v>
      </c>
      <c r="H99" s="24">
        <f t="shared" ref="H99:K99" si="66">H53-G53</f>
        <v>0</v>
      </c>
      <c r="I99" s="24">
        <f t="shared" si="66"/>
        <v>0</v>
      </c>
      <c r="J99" s="24">
        <f t="shared" si="66"/>
        <v>0</v>
      </c>
      <c r="K99" s="24">
        <f t="shared" si="66"/>
        <v>0</v>
      </c>
    </row>
    <row r="100" spans="3:11" x14ac:dyDescent="0.2">
      <c r="C100" s="7" t="s">
        <v>33</v>
      </c>
      <c r="D100" s="2"/>
      <c r="E100" s="6"/>
      <c r="F100" s="6"/>
      <c r="G100" s="33">
        <f>G55-F55</f>
        <v>0</v>
      </c>
      <c r="H100" s="33">
        <f t="shared" ref="H100:K100" si="67">H55-G55</f>
        <v>0</v>
      </c>
      <c r="I100" s="33">
        <f t="shared" si="67"/>
        <v>0</v>
      </c>
      <c r="J100" s="33">
        <f t="shared" si="67"/>
        <v>0</v>
      </c>
      <c r="K100" s="33">
        <f t="shared" si="67"/>
        <v>0</v>
      </c>
    </row>
    <row r="101" spans="3:11" x14ac:dyDescent="0.2">
      <c r="C101" s="7" t="s">
        <v>59</v>
      </c>
      <c r="D101" s="2"/>
      <c r="E101" s="6"/>
      <c r="F101" s="6"/>
      <c r="G101" s="33">
        <f>G70</f>
        <v>5</v>
      </c>
      <c r="H101" s="33">
        <f t="shared" ref="H101:K101" si="68">H70</f>
        <v>5</v>
      </c>
      <c r="I101" s="33">
        <f t="shared" si="68"/>
        <v>5</v>
      </c>
      <c r="J101" s="33">
        <f t="shared" si="68"/>
        <v>5</v>
      </c>
      <c r="K101" s="33">
        <f t="shared" si="68"/>
        <v>5</v>
      </c>
    </row>
    <row r="102" spans="3:11" x14ac:dyDescent="0.2">
      <c r="C102" s="7" t="s">
        <v>60</v>
      </c>
      <c r="D102" s="2"/>
      <c r="E102" s="6"/>
      <c r="F102" s="6"/>
      <c r="G102" s="33">
        <f>G74</f>
        <v>-20</v>
      </c>
      <c r="H102" s="33">
        <f t="shared" ref="H102:K102" si="69">H74</f>
        <v>-20</v>
      </c>
      <c r="I102" s="33">
        <f t="shared" si="69"/>
        <v>-20</v>
      </c>
      <c r="J102" s="33">
        <f t="shared" si="69"/>
        <v>-20</v>
      </c>
      <c r="K102" s="33">
        <f t="shared" si="69"/>
        <v>-20</v>
      </c>
    </row>
    <row r="103" spans="3:11" x14ac:dyDescent="0.2">
      <c r="C103" s="7" t="s">
        <v>37</v>
      </c>
      <c r="D103" s="2"/>
      <c r="E103" s="6"/>
      <c r="F103" s="6"/>
      <c r="G103" s="33">
        <f>G60-F60</f>
        <v>0</v>
      </c>
      <c r="H103" s="33">
        <f t="shared" ref="H103:K103" si="70">H60-G60</f>
        <v>0</v>
      </c>
      <c r="I103" s="33">
        <f t="shared" si="70"/>
        <v>0</v>
      </c>
      <c r="J103" s="33">
        <f t="shared" si="70"/>
        <v>0</v>
      </c>
      <c r="K103" s="33">
        <f t="shared" si="70"/>
        <v>0</v>
      </c>
    </row>
    <row r="104" spans="3:11" x14ac:dyDescent="0.2">
      <c r="C104" s="7" t="s">
        <v>61</v>
      </c>
      <c r="D104" s="2"/>
      <c r="E104" s="6"/>
      <c r="F104" s="6"/>
      <c r="G104" s="33">
        <f>G79</f>
        <v>-150</v>
      </c>
      <c r="H104" s="33">
        <f t="shared" ref="H104:K104" si="71">H79</f>
        <v>-150</v>
      </c>
      <c r="I104" s="33">
        <f t="shared" si="71"/>
        <v>-150</v>
      </c>
      <c r="J104" s="33">
        <f t="shared" si="71"/>
        <v>-150</v>
      </c>
      <c r="K104" s="33">
        <f t="shared" si="71"/>
        <v>-150</v>
      </c>
    </row>
    <row r="105" spans="3:11" x14ac:dyDescent="0.2">
      <c r="C105" s="4" t="s">
        <v>62</v>
      </c>
      <c r="D105" s="2"/>
      <c r="E105" s="6"/>
      <c r="F105" s="6"/>
      <c r="G105" s="33">
        <f>SUM(G98:G104)</f>
        <v>-165</v>
      </c>
      <c r="H105" s="33">
        <f t="shared" ref="H105:K105" si="72">SUM(H98:H104)</f>
        <v>-165</v>
      </c>
      <c r="I105" s="33">
        <f t="shared" si="72"/>
        <v>-165</v>
      </c>
      <c r="J105" s="33">
        <f t="shared" si="72"/>
        <v>-165</v>
      </c>
      <c r="K105" s="33">
        <f t="shared" si="72"/>
        <v>-165</v>
      </c>
    </row>
    <row r="106" spans="3:11" x14ac:dyDescent="0.2">
      <c r="C106" s="4" t="s">
        <v>63</v>
      </c>
      <c r="D106" s="4"/>
      <c r="E106" s="6"/>
      <c r="F106" s="6"/>
      <c r="G106" s="34">
        <f>G92+G96+G105</f>
        <v>273.07715202144402</v>
      </c>
      <c r="H106" s="34">
        <f>H92+H96+H105</f>
        <v>287.2851854545454</v>
      </c>
      <c r="I106" s="34">
        <f>I92+I96+I105</f>
        <v>330.51572307272716</v>
      </c>
      <c r="J106" s="34">
        <f>J92+J96+J105</f>
        <v>377.83836176463603</v>
      </c>
      <c r="K106" s="34">
        <f>K92+K96+K105</f>
        <v>429.64037113227641</v>
      </c>
    </row>
    <row r="107" spans="3:11" x14ac:dyDescent="0.2">
      <c r="D107" s="2"/>
      <c r="E107" s="6"/>
      <c r="F107" s="6"/>
      <c r="G107" s="6"/>
    </row>
    <row r="108" spans="3:11" x14ac:dyDescent="0.2">
      <c r="C108" s="7"/>
      <c r="D108" s="2"/>
      <c r="E108" s="6"/>
      <c r="F108" s="6"/>
      <c r="G108" s="6"/>
    </row>
    <row r="109" spans="3:11" x14ac:dyDescent="0.2">
      <c r="C109" s="7"/>
      <c r="D109" s="2"/>
      <c r="E109" s="6"/>
      <c r="F109" s="6"/>
      <c r="G109" s="6"/>
    </row>
    <row r="110" spans="3:11" x14ac:dyDescent="0.2">
      <c r="C110" s="7"/>
      <c r="D110" s="2"/>
      <c r="E110" s="6"/>
      <c r="F110" s="6"/>
      <c r="G110" s="35"/>
      <c r="H110" s="35"/>
      <c r="I110" s="35"/>
      <c r="J110" s="35"/>
      <c r="K110" s="35"/>
    </row>
    <row r="111" spans="3:11" x14ac:dyDescent="0.2">
      <c r="C111" s="4"/>
      <c r="D111" s="2"/>
      <c r="E111" s="6"/>
      <c r="F111" s="6"/>
      <c r="G111" s="6"/>
    </row>
    <row r="112" spans="3:11" x14ac:dyDescent="0.2">
      <c r="C112" s="2"/>
      <c r="D112" s="2"/>
      <c r="E112" s="6"/>
      <c r="F112" s="6"/>
      <c r="G112" s="6"/>
    </row>
    <row r="113" spans="3:7" x14ac:dyDescent="0.2">
      <c r="C113" s="2"/>
      <c r="D113" s="2"/>
      <c r="E113" s="6"/>
      <c r="F113" s="6"/>
      <c r="G113" s="6"/>
    </row>
    <row r="114" spans="3:7" x14ac:dyDescent="0.2">
      <c r="C114" s="2"/>
      <c r="D114" s="2"/>
      <c r="E114" s="6"/>
      <c r="F114" s="6"/>
      <c r="G114" s="6"/>
    </row>
    <row r="115" spans="3:7" x14ac:dyDescent="0.2">
      <c r="C115" s="2"/>
      <c r="D115" s="2"/>
      <c r="E115" s="6"/>
      <c r="F115" s="6"/>
      <c r="G115" s="6"/>
    </row>
    <row r="116" spans="3:7" x14ac:dyDescent="0.2">
      <c r="C116" s="2"/>
      <c r="D116" s="2"/>
      <c r="E116" s="6"/>
      <c r="F116" s="6"/>
      <c r="G116" s="6"/>
    </row>
    <row r="117" spans="3:7" x14ac:dyDescent="0.2">
      <c r="C117" s="2"/>
      <c r="D117" s="2"/>
      <c r="E117" s="6"/>
      <c r="F117" s="6"/>
      <c r="G117" s="6"/>
    </row>
    <row r="118" spans="3:7" x14ac:dyDescent="0.2">
      <c r="C118" s="2"/>
      <c r="D118" s="2"/>
      <c r="E118" s="6"/>
      <c r="F118" s="6"/>
      <c r="G118" s="6"/>
    </row>
    <row r="119" spans="3:7" x14ac:dyDescent="0.2">
      <c r="C119" s="4"/>
      <c r="D119" s="4"/>
      <c r="E119" s="6"/>
      <c r="F119" s="6"/>
      <c r="G119" s="6"/>
    </row>
    <row r="120" spans="3:7" x14ac:dyDescent="0.2">
      <c r="C120" s="2"/>
      <c r="D120" s="2"/>
      <c r="E120" s="6"/>
      <c r="F120" s="6"/>
      <c r="G120" s="6"/>
    </row>
    <row r="121" spans="3:7" x14ac:dyDescent="0.2">
      <c r="C121" s="4"/>
      <c r="D121" s="2"/>
      <c r="E121" s="6"/>
      <c r="F121" s="6"/>
      <c r="G121" s="6"/>
    </row>
    <row r="122" spans="3:7" x14ac:dyDescent="0.2">
      <c r="C122" s="2"/>
      <c r="D122" s="2"/>
      <c r="E122" s="6"/>
      <c r="F122" s="6"/>
      <c r="G122" s="6"/>
    </row>
    <row r="123" spans="3:7" x14ac:dyDescent="0.2">
      <c r="C123" s="2"/>
      <c r="D123" s="2"/>
      <c r="E123" s="6"/>
      <c r="F123" s="6"/>
      <c r="G123" s="6"/>
    </row>
    <row r="124" spans="3:7" x14ac:dyDescent="0.2">
      <c r="C124" s="2"/>
      <c r="D124" s="2"/>
      <c r="E124" s="6"/>
      <c r="F124" s="6"/>
      <c r="G124" s="6"/>
    </row>
    <row r="125" spans="3:7" x14ac:dyDescent="0.2">
      <c r="C125" s="4"/>
      <c r="D125" s="4"/>
      <c r="E125" s="6"/>
      <c r="F125" s="6"/>
      <c r="G125" s="6"/>
    </row>
    <row r="126" spans="3:7" x14ac:dyDescent="0.2">
      <c r="C126" s="6"/>
      <c r="D126" s="6"/>
      <c r="E126" s="6"/>
      <c r="F126" s="6"/>
      <c r="G126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2023-08-28T20:05:06Z</cp:lastPrinted>
  <dcterms:created xsi:type="dcterms:W3CDTF">2023-08-21T21:58:23Z</dcterms:created>
  <dcterms:modified xsi:type="dcterms:W3CDTF">2023-08-28T20:18:57Z</dcterms:modified>
</cp:coreProperties>
</file>