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wzh8sgh_bosch_com/Documents/Battery o2o/"/>
    </mc:Choice>
  </mc:AlternateContent>
  <xr:revisionPtr revIDLastSave="12" documentId="8_{A0CB3A2D-D9F9-4F68-9244-26584051E090}" xr6:coauthVersionLast="47" xr6:coauthVersionMax="47" xr10:uidLastSave="{B17D3291-F9E7-44D6-B54E-1E7981517CE1}"/>
  <bookViews>
    <workbookView xWindow="1776" yWindow="1776" windowWidth="23364" windowHeight="14556" xr2:uid="{0706E030-9FBF-4DA1-8F0C-463BFC4B1B9A}"/>
  </bookViews>
  <sheets>
    <sheet name="京东" sheetId="11" r:id="rId1"/>
    <sheet name="天猫" sheetId="14" r:id="rId2"/>
    <sheet name="平安" sheetId="16" r:id="rId3"/>
    <sheet name="百顺" sheetId="18" r:id="rId4"/>
    <sheet name="price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" i="20"/>
  <c r="AE4" i="18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3" i="18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3" i="18"/>
  <c r="AC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3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3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3" i="18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" i="16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3" i="14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3" i="11"/>
  <c r="AA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3" i="11"/>
  <c r="F42" i="18"/>
  <c r="G42" i="18"/>
  <c r="H42" i="18"/>
  <c r="I42" i="18"/>
  <c r="J42" i="18"/>
  <c r="K42" i="18"/>
  <c r="L42" i="18"/>
  <c r="M42" i="18"/>
  <c r="N42" i="18"/>
  <c r="O42" i="18"/>
  <c r="P42" i="18"/>
  <c r="E42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3" i="18"/>
  <c r="Q42" i="18" l="1"/>
  <c r="F36" i="16"/>
  <c r="G36" i="16"/>
  <c r="H36" i="16"/>
  <c r="I36" i="16"/>
  <c r="J36" i="16"/>
  <c r="K36" i="16"/>
  <c r="L36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" i="16"/>
  <c r="E36" i="16"/>
  <c r="F29" i="14"/>
  <c r="G29" i="14"/>
  <c r="H29" i="14"/>
  <c r="I29" i="14"/>
  <c r="J29" i="14"/>
  <c r="K29" i="14"/>
  <c r="L29" i="14"/>
  <c r="M29" i="14"/>
  <c r="N29" i="14"/>
  <c r="O29" i="14"/>
  <c r="P29" i="14"/>
  <c r="E29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3" i="14"/>
  <c r="R3" i="14" s="1"/>
  <c r="Q37" i="11"/>
  <c r="R37" i="11"/>
  <c r="R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8" i="11"/>
  <c r="Q39" i="11"/>
  <c r="Q40" i="11"/>
  <c r="Q3" i="11"/>
  <c r="F41" i="11"/>
  <c r="G41" i="11"/>
  <c r="H41" i="11"/>
  <c r="I41" i="11"/>
  <c r="J41" i="11"/>
  <c r="K41" i="11"/>
  <c r="L41" i="11"/>
  <c r="M41" i="11"/>
  <c r="N41" i="11"/>
  <c r="O41" i="11"/>
  <c r="P41" i="11"/>
  <c r="E41" i="11"/>
  <c r="M36" i="16" l="1"/>
  <c r="Q29" i="14"/>
  <c r="Q41" i="11"/>
  <c r="R4" i="18" l="1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3" i="18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" i="16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8" i="11"/>
  <c r="R39" i="11"/>
  <c r="R40" i="11"/>
  <c r="R42" i="18" l="1"/>
  <c r="N36" i="16"/>
  <c r="R29" i="14"/>
  <c r="R41" i="11"/>
</calcChain>
</file>

<file path=xl/sharedStrings.xml><?xml version="1.0" encoding="utf-8"?>
<sst xmlns="http://schemas.openxmlformats.org/spreadsheetml/2006/main" count="893" uniqueCount="81">
  <si>
    <t>5</t>
  </si>
  <si>
    <t>平安</t>
  </si>
  <si>
    <t>SLI</t>
  </si>
  <si>
    <t>博世 SLI-55B24L</t>
  </si>
  <si>
    <t>天猫</t>
  </si>
  <si>
    <t>EFB</t>
  </si>
  <si>
    <t>博世 EFB-DIN LN3</t>
  </si>
  <si>
    <t>京东</t>
  </si>
  <si>
    <t>博世 SLI-L2-400</t>
  </si>
  <si>
    <t>博世 SLI-75D23L</t>
  </si>
  <si>
    <t>7</t>
  </si>
  <si>
    <t>博世 SLI-55D23L</t>
  </si>
  <si>
    <t>博世 EFB-DIN LN2</t>
  </si>
  <si>
    <t>3</t>
  </si>
  <si>
    <t>博世 SLI-95D31R</t>
  </si>
  <si>
    <t>博世 SLI-80D26L</t>
  </si>
  <si>
    <t>博世 SLI-6-QW-54</t>
  </si>
  <si>
    <t>9</t>
  </si>
  <si>
    <t>博世 SLI-55B24LS</t>
  </si>
  <si>
    <t>博世 SLI-80D26R</t>
  </si>
  <si>
    <t>博世 SLI-20-72</t>
  </si>
  <si>
    <t>百顺</t>
  </si>
  <si>
    <t>博世 EFB-S95R/105D26R</t>
  </si>
  <si>
    <t>博世 EFB-T110L/120D31L</t>
  </si>
  <si>
    <t>博世 EFB-Q85L/95D23L</t>
  </si>
  <si>
    <t>博世 EFB-S95L/105D26L</t>
  </si>
  <si>
    <t>博世 SLI-86-610</t>
  </si>
  <si>
    <t>博世 SLI-20-100</t>
  </si>
  <si>
    <t>AGM</t>
  </si>
  <si>
    <t>博世 AGM-DIN LN4</t>
  </si>
  <si>
    <t>博世 SLI-20-80</t>
  </si>
  <si>
    <t>博世 EFB-Q85R/95D23R</t>
  </si>
  <si>
    <t>博世 SLI-6-QW-63</t>
  </si>
  <si>
    <t>博世 EFB-N55L/70B24L</t>
  </si>
  <si>
    <t>博世 SLI-55B24RS</t>
  </si>
  <si>
    <t>博世 AGM-DIN LN2</t>
  </si>
  <si>
    <t>博世 AGM-DIN LN5</t>
  </si>
  <si>
    <t>博世 AGM-DIN LN3</t>
  </si>
  <si>
    <t>博世 SLI-55B24R</t>
  </si>
  <si>
    <t>6</t>
  </si>
  <si>
    <t>1</t>
  </si>
  <si>
    <t>博世 SLI-44B20L</t>
  </si>
  <si>
    <t>博世 EFB-N55RS/70B24RS</t>
  </si>
  <si>
    <t>博世 SLI-27-55</t>
  </si>
  <si>
    <t>12</t>
  </si>
  <si>
    <t>博世 SLI-55D26R</t>
  </si>
  <si>
    <t>博世 AGM-DIN LN6</t>
  </si>
  <si>
    <t>8</t>
  </si>
  <si>
    <t>博世 SLI-55D23R</t>
  </si>
  <si>
    <t>4</t>
  </si>
  <si>
    <t>博世 EFB-DIN LN5</t>
  </si>
  <si>
    <t>博世 SLI-95D31L</t>
  </si>
  <si>
    <t>博世 EFB-LB4</t>
  </si>
  <si>
    <t>博世 SLI-H4/55140</t>
  </si>
  <si>
    <t>博世 EFB-EN LB4</t>
  </si>
  <si>
    <t>11</t>
  </si>
  <si>
    <t>博世 EFB-N55R/70B24R</t>
  </si>
  <si>
    <t>10</t>
  </si>
  <si>
    <t>博世 EFB-T110R/120D31R</t>
  </si>
  <si>
    <t>博世 EFB-DIN LN4</t>
  </si>
  <si>
    <t>博世 SLI-55D26L</t>
  </si>
  <si>
    <t>博世 SLI-58500</t>
  </si>
  <si>
    <t>博世 SLI-66-27</t>
  </si>
  <si>
    <t>博世 SLI-75-27</t>
  </si>
  <si>
    <t>2</t>
  </si>
  <si>
    <t>博世 6-QW-63(600)L</t>
  </si>
  <si>
    <t>博世 6-QW-70(620)</t>
  </si>
  <si>
    <t>博世 6-QW-65(600)L</t>
  </si>
  <si>
    <t>博世 6-QW-70(620)L</t>
  </si>
  <si>
    <t>博世 6-QW-60(580)L</t>
  </si>
  <si>
    <t>博世 6-QW-45(380)L</t>
  </si>
  <si>
    <t>博世 6-QW-60(560)L</t>
  </si>
  <si>
    <t>型号</t>
  </si>
  <si>
    <t>Grand Total</t>
  </si>
  <si>
    <t>平台</t>
  </si>
  <si>
    <t>类型</t>
  </si>
  <si>
    <t>Total GMV</t>
  </si>
  <si>
    <t>2C 价格</t>
  </si>
  <si>
    <t>Total Qty</t>
  </si>
  <si>
    <t>Month</t>
  </si>
  <si>
    <t>23年平台客单价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</si>
</sst>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微软雅黑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/>
    <xf numFmtId="3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/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414-B2F8-4518-9B63-97D88D365D44}">
  <dimension ref="A1:AE42"/>
  <sheetViews>
    <sheetView tabSelected="1" topLeftCell="A2" zoomScale="55" zoomScaleNormal="55" workbookViewId="0">
      <selection activeCell="T3" sqref="T3"/>
    </sheetView>
  </sheetViews>
  <sheetFormatPr defaultColWidth="8.77734375" defaultRowHeight="13.8"/>
  <cols>
    <col min="1" max="2" width="8.77734375" style="1"/>
    <col min="3" max="3" width="23.77734375" style="1" customWidth="1"/>
    <col min="4" max="4" width="10.21875" style="6" customWidth="1"/>
    <col min="5" max="16" width="8.77734375" style="3"/>
    <col min="17" max="17" width="12.21875" style="3" customWidth="1"/>
    <col min="18" max="18" width="11.21875" style="6" customWidth="1"/>
    <col min="19" max="19" width="16.77734375" style="1" customWidth="1"/>
    <col min="20" max="20" width="22.44140625" style="1" customWidth="1"/>
    <col min="21" max="21" width="24.6640625" style="1" customWidth="1"/>
    <col min="22" max="22" width="18.21875" style="1" customWidth="1"/>
    <col min="23" max="23" width="8.77734375" style="1"/>
    <col min="24" max="24" width="16.5546875" style="1" customWidth="1"/>
    <col min="25" max="25" width="21.6640625" style="1" customWidth="1"/>
    <col min="26" max="26" width="8.77734375" style="1"/>
    <col min="27" max="27" width="10.44140625" style="1" customWidth="1"/>
    <col min="28" max="16384" width="8.77734375" style="1"/>
  </cols>
  <sheetData>
    <row r="1" spans="1:31" s="4" customFormat="1">
      <c r="D1" s="10"/>
      <c r="E1" s="5" t="s">
        <v>79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>
        <v>36950</v>
      </c>
      <c r="R1" s="10">
        <v>17910092</v>
      </c>
      <c r="S1" s="5">
        <v>484.71155615696887</v>
      </c>
    </row>
    <row r="2" spans="1:31" s="2" customFormat="1">
      <c r="A2" s="14" t="s">
        <v>74</v>
      </c>
      <c r="B2" s="14" t="s">
        <v>75</v>
      </c>
      <c r="C2" s="14" t="s">
        <v>72</v>
      </c>
      <c r="D2" s="15" t="s">
        <v>77</v>
      </c>
      <c r="E2" s="15" t="s">
        <v>40</v>
      </c>
      <c r="F2" s="15" t="s">
        <v>64</v>
      </c>
      <c r="G2" s="15" t="s">
        <v>13</v>
      </c>
      <c r="H2" s="15" t="s">
        <v>49</v>
      </c>
      <c r="I2" s="15" t="s">
        <v>0</v>
      </c>
      <c r="J2" s="15" t="s">
        <v>39</v>
      </c>
      <c r="K2" s="15" t="s">
        <v>10</v>
      </c>
      <c r="L2" s="15" t="s">
        <v>47</v>
      </c>
      <c r="M2" s="15" t="s">
        <v>17</v>
      </c>
      <c r="N2" s="15" t="s">
        <v>57</v>
      </c>
      <c r="O2" s="15" t="s">
        <v>55</v>
      </c>
      <c r="P2" s="15" t="s">
        <v>44</v>
      </c>
      <c r="Q2" s="15" t="s">
        <v>78</v>
      </c>
      <c r="R2" s="15" t="s">
        <v>76</v>
      </c>
      <c r="S2" s="14" t="s">
        <v>80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8</v>
      </c>
      <c r="AB2" s="2">
        <v>9</v>
      </c>
      <c r="AC2" s="2">
        <v>10</v>
      </c>
      <c r="AD2" s="2">
        <v>11</v>
      </c>
      <c r="AE2" s="2">
        <v>12</v>
      </c>
    </row>
    <row r="3" spans="1:31">
      <c r="A3" s="1" t="s">
        <v>7</v>
      </c>
      <c r="B3" s="1" t="s">
        <v>28</v>
      </c>
      <c r="C3" s="1" t="s">
        <v>35</v>
      </c>
      <c r="D3" s="6">
        <v>888</v>
      </c>
      <c r="E3" s="3">
        <v>3</v>
      </c>
      <c r="F3" s="3">
        <v>3</v>
      </c>
      <c r="G3" s="3">
        <v>2</v>
      </c>
      <c r="H3" s="3">
        <v>7</v>
      </c>
      <c r="I3" s="3">
        <v>7</v>
      </c>
      <c r="J3" s="3">
        <v>6</v>
      </c>
      <c r="K3" s="3">
        <v>7</v>
      </c>
      <c r="L3" s="3">
        <v>5</v>
      </c>
      <c r="M3" s="3">
        <v>15</v>
      </c>
      <c r="N3" s="3">
        <v>8</v>
      </c>
      <c r="O3" s="3">
        <v>10</v>
      </c>
      <c r="P3" s="3">
        <v>24</v>
      </c>
      <c r="Q3" s="3">
        <f>SUM(E3:P3)</f>
        <v>97</v>
      </c>
      <c r="R3" s="6">
        <f>D3*Q3</f>
        <v>86136</v>
      </c>
      <c r="T3" s="1" t="str">
        <f>"("&amp;ROW()-2+24&amp;",'京东', 2023, 1, '"&amp;B3&amp;"','"&amp;C3&amp;"', 4000,"&amp;IF(E3="",0,E3)&amp;","&amp;IF(E3="""",0,E3)*D3&amp;",20240125),"</f>
        <v>(25,'京东', 2023, 1, 'AGM','博世 AGM-DIN LN2', 4000,3,2664,20240125),</v>
      </c>
      <c r="U3" s="1" t="str">
        <f>"("&amp;ROW()-2+62&amp;",'京东', 2023, 2, '"&amp;B3&amp;"','"&amp;C3&amp;"', 2500,"&amp;IF(F3="",0,F3)&amp;","&amp;IF(F3="""",0,F3)*D3&amp;",20240125),"</f>
        <v>(63,'京东', 2023, 2, 'AGM','博世 AGM-DIN LN2', 2500,3,2664,20240125),</v>
      </c>
      <c r="V3" s="1" t="str">
        <f>"("&amp;ROW()-2+100&amp;",'京东', 2023, 3, '"&amp;B3&amp;"','"&amp;C3&amp;"', 3000,"&amp;IF(G3="",0,G3)&amp;","&amp;IF(G3="""",0,G3)*D3&amp;",20240125),"</f>
        <v>(101,'京东', 2023, 3, 'AGM','博世 AGM-DIN LN2', 3000,2,1776,20240125),</v>
      </c>
      <c r="W3" s="1" t="str">
        <f>"("&amp;ROW()-2+138&amp;",'京东', 2023, 4, '"&amp;B3&amp;"','"&amp;C3&amp;"', 3000,"&amp;IF(H3="",0,H3)&amp;","&amp;IF(H3="""",0,H3)*D3&amp;",20240125),"</f>
        <v>(139,'京东', 2023, 4, 'AGM','博世 AGM-DIN LN2', 3000,7,6216,20240125),</v>
      </c>
      <c r="X3" s="1" t="str">
        <f>"("&amp;ROW()-2+176&amp;",'京东', 2023, 5, '"&amp;B3&amp;"','"&amp;C3&amp;"', 3500,"&amp;IF(I3="",0,I3)&amp;","&amp;IF(I3="""",0,I3)*D3&amp;",20240125),"</f>
        <v>(177,'京东', 2023, 5, 'AGM','博世 AGM-DIN LN2', 3500,7,6216,20240125),</v>
      </c>
      <c r="Y3" s="1" t="str">
        <f>"("&amp;ROW()-2+214&amp;",'京东', 2023, "&amp;$J$2&amp;", '"&amp;B3&amp;"','"&amp;C3&amp;"', 4000,"&amp;IF(J3="",0,J3)&amp;","&amp;IF(J3="""",0,J3)*D3&amp;",20240125),"</f>
        <v>(215,'京东', 2023, 6, 'AGM','博世 AGM-DIN LN2', 4000,6,5328,20240125),</v>
      </c>
      <c r="Z3" s="1" t="str">
        <f>"("&amp;ROW()-2+252&amp;",'京东', 2023, "&amp;$K$2&amp;", '"&amp;B3&amp;"','"&amp;C3&amp;"', 3000,"&amp;IF(K3="",0,K3)&amp;","&amp;IF(K3="""",0,K3)*D3&amp;",20240125),"</f>
        <v>(253,'京东', 2023, 7, 'AGM','博世 AGM-DIN LN2', 3000,7,6216,20240125),</v>
      </c>
      <c r="AA3" s="1" t="str">
        <f>"("&amp;ROW()-2+290&amp;",'京东', 2023, "&amp;$L$2&amp;", '"&amp;B3&amp;"','"&amp;C3&amp;"', 4000,"&amp;IF(L3="",0,L3)&amp;","&amp;IF(L3="""",0,L3)*D3&amp;",20240125),"</f>
        <v>(291,'京东', 2023, 8, 'AGM','博世 AGM-DIN LN2', 4000,5,4440,20240125),</v>
      </c>
      <c r="AB3" s="1" t="str">
        <f>"("&amp;ROW()-2+328&amp;",'京东', 2023, "&amp;$M$2&amp;", '"&amp;B3&amp;"','"&amp;C3&amp;"', 4200,"&amp;IF(M3="",0,M3)&amp;","&amp;IF(M3="""",0,M3)*D3&amp;",20240125),"</f>
        <v>(329,'京东', 2023, 9, 'AGM','博世 AGM-DIN LN2', 4200,15,13320,20240125),</v>
      </c>
      <c r="AC3" s="1" t="str">
        <f>"("&amp;ROW()-2+366&amp;",'京东', 2023, "&amp;$N$2&amp;", '"&amp;B3&amp;"','"&amp;C3&amp;"', 5000,"&amp;IF(N3="",0,N3)&amp;","&amp;IF(N3="""",0,N3)*D3&amp;",20240125),"</f>
        <v>(367,'京东', 2023, 10, 'AGM','博世 AGM-DIN LN2', 5000,8,7104,20240125),</v>
      </c>
      <c r="AD3" s="1" t="str">
        <f>"("&amp;ROW()-2+404&amp;",'京东', 2023, "&amp;$O$2&amp;", '"&amp;B3&amp;"','"&amp;C3&amp;"', 7000,"&amp;IF(O3="",0,O3)&amp;","&amp;IF(O3="""",0,O3)*D3&amp;",20240125),"</f>
        <v>(405,'京东', 2023, 11, 'AGM','博世 AGM-DIN LN2', 7000,10,8880,20240125),</v>
      </c>
      <c r="AE3" s="1" t="str">
        <f>"("&amp;ROW()-2+442&amp;",'京东', 2023, "&amp;$P$2&amp;", '"&amp;B3&amp;"','"&amp;C3&amp;"', 6800,"&amp;IF(P3="",0,P3)&amp;","&amp;IF(P3="""",0,P3)*D3&amp;",20240125),"</f>
        <v>(443,'京东', 2023, 12, 'AGM','博世 AGM-DIN LN2', 6800,24,21312,20240125),</v>
      </c>
    </row>
    <row r="4" spans="1:31">
      <c r="A4" s="1" t="s">
        <v>7</v>
      </c>
      <c r="B4" s="1" t="s">
        <v>28</v>
      </c>
      <c r="C4" s="1" t="s">
        <v>37</v>
      </c>
      <c r="D4" s="6">
        <v>1038</v>
      </c>
      <c r="E4" s="3">
        <v>72</v>
      </c>
      <c r="F4" s="3">
        <v>56</v>
      </c>
      <c r="G4" s="3">
        <v>79</v>
      </c>
      <c r="H4" s="3">
        <v>87</v>
      </c>
      <c r="I4" s="3">
        <v>42</v>
      </c>
      <c r="J4" s="3">
        <v>76</v>
      </c>
      <c r="K4" s="3">
        <v>34</v>
      </c>
      <c r="L4" s="3">
        <v>73</v>
      </c>
      <c r="M4" s="3">
        <v>75</v>
      </c>
      <c r="N4" s="3">
        <v>80</v>
      </c>
      <c r="O4" s="3">
        <v>195</v>
      </c>
      <c r="P4" s="3">
        <v>275</v>
      </c>
      <c r="Q4" s="3">
        <f t="shared" ref="Q4:Q41" si="0">SUM(E4:P4)</f>
        <v>1144</v>
      </c>
      <c r="R4" s="6">
        <f t="shared" ref="R4:R40" si="1">D4*Q4</f>
        <v>1187472</v>
      </c>
      <c r="T4" s="1" t="str">
        <f t="shared" ref="T4:T40" si="2">"("&amp;ROW()-2+24&amp;",'京东', 2023, 1, '"&amp;B4&amp;"','"&amp;C4&amp;"', 4000,"&amp;IF(E4="",0,E4)&amp;","&amp;IF(E4="""",0,E4)*D4&amp;",20240125),"</f>
        <v>(26,'京东', 2023, 1, 'AGM','博世 AGM-DIN LN3', 4000,72,74736,20240125),</v>
      </c>
      <c r="U4" s="1" t="str">
        <f t="shared" ref="U4:U40" si="3">"("&amp;ROW()-2+62&amp;",'京东', 2023, 2, '"&amp;B4&amp;"','"&amp;C4&amp;"', 2500,"&amp;IF(F4="",0,F4)&amp;","&amp;IF(F4="""",0,F4)*D4&amp;",20240125),"</f>
        <v>(64,'京东', 2023, 2, 'AGM','博世 AGM-DIN LN3', 2500,56,58128,20240125),</v>
      </c>
      <c r="V4" s="1" t="str">
        <f t="shared" ref="V4:V40" si="4">"("&amp;ROW()-2+100&amp;",'京东', 2023, 3, '"&amp;B4&amp;"','"&amp;C4&amp;"', 3000,"&amp;IF(G4="",0,G4)&amp;","&amp;IF(G4="""",0,G4)*D4&amp;",20240125),"</f>
        <v>(102,'京东', 2023, 3, 'AGM','博世 AGM-DIN LN3', 3000,79,82002,20240125),</v>
      </c>
      <c r="W4" s="1" t="str">
        <f t="shared" ref="W4:W40" si="5">"("&amp;ROW()-2+138&amp;",'京东', 2023, 4, '"&amp;B4&amp;"','"&amp;C4&amp;"', 3000,"&amp;IF(H4="",0,H4)&amp;","&amp;IF(H4="""",0,H4)*D4&amp;",20240125),"</f>
        <v>(140,'京东', 2023, 4, 'AGM','博世 AGM-DIN LN3', 3000,87,90306,20240125),</v>
      </c>
      <c r="X4" s="1" t="str">
        <f t="shared" ref="X4:X40" si="6">"("&amp;ROW()-2+176&amp;",'京东', 2023, 5, '"&amp;B4&amp;"','"&amp;C4&amp;"', 3500,"&amp;IF(I4="",0,I4)&amp;","&amp;IF(I4="""",0,I4)*D4&amp;",20240125),"</f>
        <v>(178,'京东', 2023, 5, 'AGM','博世 AGM-DIN LN3', 3500,42,43596,20240125),</v>
      </c>
      <c r="Y4" s="1" t="str">
        <f t="shared" ref="Y4:Y40" si="7">"("&amp;ROW()-2+214&amp;",'京东', 2023, "&amp;$J$2&amp;", '"&amp;B4&amp;"','"&amp;C4&amp;"', 4000,"&amp;IF(J4="",0,J4)&amp;","&amp;IF(J4="""",0,J4)*D4&amp;",20240125),"</f>
        <v>(216,'京东', 2023, 6, 'AGM','博世 AGM-DIN LN3', 4000,76,78888,20240125),</v>
      </c>
      <c r="Z4" s="1" t="str">
        <f t="shared" ref="Z4:Z40" si="8">"("&amp;ROW()-2+252&amp;",'京东', 2023, "&amp;$K$2&amp;", '"&amp;B4&amp;"','"&amp;C4&amp;"', 3000,"&amp;IF(K4="",0,K4)&amp;","&amp;IF(K4="""",0,K4)*D4&amp;",20240125),"</f>
        <v>(254,'京东', 2023, 7, 'AGM','博世 AGM-DIN LN3', 3000,34,35292,20240125),</v>
      </c>
      <c r="AA4" s="1" t="str">
        <f t="shared" ref="AA4:AA40" si="9">"("&amp;ROW()-2+290&amp;",'京东', 2023, "&amp;$L$2&amp;", '"&amp;B4&amp;"','"&amp;C4&amp;"', 4000,"&amp;IF(L4="",0,L4)&amp;","&amp;IF(L4="""",0,L4)*D4&amp;",20240125),"</f>
        <v>(292,'京东', 2023, 8, 'AGM','博世 AGM-DIN LN3', 4000,73,75774,20240125),</v>
      </c>
      <c r="AB4" s="1" t="str">
        <f t="shared" ref="AB4:AB40" si="10">"("&amp;ROW()-2+328&amp;",'京东', 2023, "&amp;$M$2&amp;", '"&amp;B4&amp;"','"&amp;C4&amp;"', 4200,"&amp;IF(M4="",0,M4)&amp;","&amp;IF(M4="""",0,M4)*D4&amp;",20240125),"</f>
        <v>(330,'京东', 2023, 9, 'AGM','博世 AGM-DIN LN3', 4200,75,77850,20240125),</v>
      </c>
      <c r="AC4" s="1" t="str">
        <f t="shared" ref="AC4:AC40" si="11">"("&amp;ROW()-2+366&amp;",'京东', 2023, "&amp;$N$2&amp;", '"&amp;B4&amp;"','"&amp;C4&amp;"', 5000,"&amp;IF(N4="",0,N4)&amp;","&amp;IF(N4="""",0,N4)*D4&amp;",20240125),"</f>
        <v>(368,'京东', 2023, 10, 'AGM','博世 AGM-DIN LN3', 5000,80,83040,20240125),</v>
      </c>
      <c r="AD4" s="1" t="str">
        <f t="shared" ref="AD4:AD40" si="12">"("&amp;ROW()-2+404&amp;",'京东', 2023, "&amp;$O$2&amp;", '"&amp;B4&amp;"','"&amp;C4&amp;"', 7000,"&amp;IF(O4="",0,O4)&amp;","&amp;IF(O4="""",0,O4)*D4&amp;",20240125),"</f>
        <v>(406,'京东', 2023, 11, 'AGM','博世 AGM-DIN LN3', 7000,195,202410,20240125),</v>
      </c>
      <c r="AE4" s="1" t="str">
        <f t="shared" ref="AE4:AE40" si="13">"("&amp;ROW()-2+442&amp;",'京东', 2023, "&amp;$P$2&amp;", '"&amp;B4&amp;"','"&amp;C4&amp;"', 6800,"&amp;IF(P4="",0,P4)&amp;","&amp;IF(P4="""",0,P4)*D4&amp;",20240125),"</f>
        <v>(444,'京东', 2023, 12, 'AGM','博世 AGM-DIN LN3', 6800,275,285450,20240125),</v>
      </c>
    </row>
    <row r="5" spans="1:31">
      <c r="A5" s="1" t="s">
        <v>7</v>
      </c>
      <c r="B5" s="1" t="s">
        <v>28</v>
      </c>
      <c r="C5" s="1" t="s">
        <v>29</v>
      </c>
      <c r="D5" s="6">
        <v>1129</v>
      </c>
      <c r="E5" s="3">
        <v>55</v>
      </c>
      <c r="F5" s="3">
        <v>46</v>
      </c>
      <c r="G5" s="3">
        <v>58</v>
      </c>
      <c r="H5" s="3">
        <v>65</v>
      </c>
      <c r="I5" s="3">
        <v>52</v>
      </c>
      <c r="J5" s="3">
        <v>76</v>
      </c>
      <c r="K5" s="3">
        <v>66</v>
      </c>
      <c r="L5" s="3">
        <v>99</v>
      </c>
      <c r="M5" s="3">
        <v>159</v>
      </c>
      <c r="N5" s="3">
        <v>172</v>
      </c>
      <c r="O5" s="3">
        <v>205</v>
      </c>
      <c r="P5" s="3">
        <v>252</v>
      </c>
      <c r="Q5" s="3">
        <f t="shared" si="0"/>
        <v>1305</v>
      </c>
      <c r="R5" s="6">
        <f t="shared" si="1"/>
        <v>1473345</v>
      </c>
      <c r="T5" s="1" t="str">
        <f t="shared" si="2"/>
        <v>(27,'京东', 2023, 1, 'AGM','博世 AGM-DIN LN4', 4000,55,62095,20240125),</v>
      </c>
      <c r="U5" s="1" t="str">
        <f t="shared" si="3"/>
        <v>(65,'京东', 2023, 2, 'AGM','博世 AGM-DIN LN4', 2500,46,51934,20240125),</v>
      </c>
      <c r="V5" s="1" t="str">
        <f t="shared" si="4"/>
        <v>(103,'京东', 2023, 3, 'AGM','博世 AGM-DIN LN4', 3000,58,65482,20240125),</v>
      </c>
      <c r="W5" s="1" t="str">
        <f t="shared" si="5"/>
        <v>(141,'京东', 2023, 4, 'AGM','博世 AGM-DIN LN4', 3000,65,73385,20240125),</v>
      </c>
      <c r="X5" s="1" t="str">
        <f t="shared" si="6"/>
        <v>(179,'京东', 2023, 5, 'AGM','博世 AGM-DIN LN4', 3500,52,58708,20240125),</v>
      </c>
      <c r="Y5" s="1" t="str">
        <f t="shared" si="7"/>
        <v>(217,'京东', 2023, 6, 'AGM','博世 AGM-DIN LN4', 4000,76,85804,20240125),</v>
      </c>
      <c r="Z5" s="1" t="str">
        <f t="shared" si="8"/>
        <v>(255,'京东', 2023, 7, 'AGM','博世 AGM-DIN LN4', 3000,66,74514,20240125),</v>
      </c>
      <c r="AA5" s="1" t="str">
        <f t="shared" si="9"/>
        <v>(293,'京东', 2023, 8, 'AGM','博世 AGM-DIN LN4', 4000,99,111771,20240125),</v>
      </c>
      <c r="AB5" s="1" t="str">
        <f t="shared" si="10"/>
        <v>(331,'京东', 2023, 9, 'AGM','博世 AGM-DIN LN4', 4200,159,179511,20240125),</v>
      </c>
      <c r="AC5" s="1" t="str">
        <f t="shared" si="11"/>
        <v>(369,'京东', 2023, 10, 'AGM','博世 AGM-DIN LN4', 5000,172,194188,20240125),</v>
      </c>
      <c r="AD5" s="1" t="str">
        <f t="shared" si="12"/>
        <v>(407,'京东', 2023, 11, 'AGM','博世 AGM-DIN LN4', 7000,205,231445,20240125),</v>
      </c>
      <c r="AE5" s="1" t="str">
        <f t="shared" si="13"/>
        <v>(445,'京东', 2023, 12, 'AGM','博世 AGM-DIN LN4', 6800,252,284508,20240125),</v>
      </c>
    </row>
    <row r="6" spans="1:31">
      <c r="A6" s="1" t="s">
        <v>7</v>
      </c>
      <c r="B6" s="1" t="s">
        <v>28</v>
      </c>
      <c r="C6" s="1" t="s">
        <v>36</v>
      </c>
      <c r="D6" s="6">
        <v>1349</v>
      </c>
      <c r="E6" s="3">
        <v>18</v>
      </c>
      <c r="F6" s="3">
        <v>8</v>
      </c>
      <c r="G6" s="3">
        <v>16</v>
      </c>
      <c r="H6" s="3">
        <v>18</v>
      </c>
      <c r="I6" s="3">
        <v>16</v>
      </c>
      <c r="J6" s="3">
        <v>30</v>
      </c>
      <c r="K6" s="3">
        <v>27</v>
      </c>
      <c r="L6" s="3">
        <v>57</v>
      </c>
      <c r="M6" s="3">
        <v>44</v>
      </c>
      <c r="N6" s="3">
        <v>21</v>
      </c>
      <c r="O6" s="3">
        <v>32</v>
      </c>
      <c r="P6" s="3">
        <v>71</v>
      </c>
      <c r="Q6" s="3">
        <f t="shared" si="0"/>
        <v>358</v>
      </c>
      <c r="R6" s="6">
        <f t="shared" si="1"/>
        <v>482942</v>
      </c>
      <c r="T6" s="1" t="str">
        <f t="shared" si="2"/>
        <v>(28,'京东', 2023, 1, 'AGM','博世 AGM-DIN LN5', 4000,18,24282,20240125),</v>
      </c>
      <c r="U6" s="1" t="str">
        <f t="shared" si="3"/>
        <v>(66,'京东', 2023, 2, 'AGM','博世 AGM-DIN LN5', 2500,8,10792,20240125),</v>
      </c>
      <c r="V6" s="1" t="str">
        <f t="shared" si="4"/>
        <v>(104,'京东', 2023, 3, 'AGM','博世 AGM-DIN LN5', 3000,16,21584,20240125),</v>
      </c>
      <c r="W6" s="1" t="str">
        <f t="shared" si="5"/>
        <v>(142,'京东', 2023, 4, 'AGM','博世 AGM-DIN LN5', 3000,18,24282,20240125),</v>
      </c>
      <c r="X6" s="1" t="str">
        <f t="shared" si="6"/>
        <v>(180,'京东', 2023, 5, 'AGM','博世 AGM-DIN LN5', 3500,16,21584,20240125),</v>
      </c>
      <c r="Y6" s="1" t="str">
        <f t="shared" si="7"/>
        <v>(218,'京东', 2023, 6, 'AGM','博世 AGM-DIN LN5', 4000,30,40470,20240125),</v>
      </c>
      <c r="Z6" s="1" t="str">
        <f t="shared" si="8"/>
        <v>(256,'京东', 2023, 7, 'AGM','博世 AGM-DIN LN5', 3000,27,36423,20240125),</v>
      </c>
      <c r="AA6" s="1" t="str">
        <f t="shared" si="9"/>
        <v>(294,'京东', 2023, 8, 'AGM','博世 AGM-DIN LN5', 4000,57,76893,20240125),</v>
      </c>
      <c r="AB6" s="1" t="str">
        <f t="shared" si="10"/>
        <v>(332,'京东', 2023, 9, 'AGM','博世 AGM-DIN LN5', 4200,44,59356,20240125),</v>
      </c>
      <c r="AC6" s="1" t="str">
        <f t="shared" si="11"/>
        <v>(370,'京东', 2023, 10, 'AGM','博世 AGM-DIN LN5', 5000,21,28329,20240125),</v>
      </c>
      <c r="AD6" s="1" t="str">
        <f t="shared" si="12"/>
        <v>(408,'京东', 2023, 11, 'AGM','博世 AGM-DIN LN5', 7000,32,43168,20240125),</v>
      </c>
      <c r="AE6" s="1" t="str">
        <f t="shared" si="13"/>
        <v>(446,'京东', 2023, 12, 'AGM','博世 AGM-DIN LN5', 6800,71,95779,20240125),</v>
      </c>
    </row>
    <row r="7" spans="1:31">
      <c r="A7" s="1" t="s">
        <v>7</v>
      </c>
      <c r="B7" s="1" t="s">
        <v>28</v>
      </c>
      <c r="C7" s="1" t="s">
        <v>46</v>
      </c>
      <c r="D7" s="6">
        <v>1699</v>
      </c>
      <c r="E7" s="3">
        <v>15</v>
      </c>
      <c r="F7" s="3">
        <v>8</v>
      </c>
      <c r="G7" s="3">
        <v>19</v>
      </c>
      <c r="H7" s="3">
        <v>16</v>
      </c>
      <c r="I7" s="3">
        <v>6</v>
      </c>
      <c r="J7" s="3">
        <v>11</v>
      </c>
      <c r="K7" s="3">
        <v>16</v>
      </c>
      <c r="L7" s="3">
        <v>16</v>
      </c>
      <c r="M7" s="3">
        <v>32</v>
      </c>
      <c r="N7" s="3">
        <v>21</v>
      </c>
      <c r="O7" s="3">
        <v>32</v>
      </c>
      <c r="P7" s="3">
        <v>51</v>
      </c>
      <c r="Q7" s="3">
        <f t="shared" si="0"/>
        <v>243</v>
      </c>
      <c r="R7" s="6">
        <f t="shared" si="1"/>
        <v>412857</v>
      </c>
      <c r="T7" s="1" t="str">
        <f t="shared" si="2"/>
        <v>(29,'京东', 2023, 1, 'AGM','博世 AGM-DIN LN6', 4000,15,25485,20240125),</v>
      </c>
      <c r="U7" s="1" t="str">
        <f t="shared" si="3"/>
        <v>(67,'京东', 2023, 2, 'AGM','博世 AGM-DIN LN6', 2500,8,13592,20240125),</v>
      </c>
      <c r="V7" s="1" t="str">
        <f t="shared" si="4"/>
        <v>(105,'京东', 2023, 3, 'AGM','博世 AGM-DIN LN6', 3000,19,32281,20240125),</v>
      </c>
      <c r="W7" s="1" t="str">
        <f t="shared" si="5"/>
        <v>(143,'京东', 2023, 4, 'AGM','博世 AGM-DIN LN6', 3000,16,27184,20240125),</v>
      </c>
      <c r="X7" s="1" t="str">
        <f t="shared" si="6"/>
        <v>(181,'京东', 2023, 5, 'AGM','博世 AGM-DIN LN6', 3500,6,10194,20240125),</v>
      </c>
      <c r="Y7" s="1" t="str">
        <f t="shared" si="7"/>
        <v>(219,'京东', 2023, 6, 'AGM','博世 AGM-DIN LN6', 4000,11,18689,20240125),</v>
      </c>
      <c r="Z7" s="1" t="str">
        <f t="shared" si="8"/>
        <v>(257,'京东', 2023, 7, 'AGM','博世 AGM-DIN LN6', 3000,16,27184,20240125),</v>
      </c>
      <c r="AA7" s="1" t="str">
        <f t="shared" si="9"/>
        <v>(295,'京东', 2023, 8, 'AGM','博世 AGM-DIN LN6', 4000,16,27184,20240125),</v>
      </c>
      <c r="AB7" s="1" t="str">
        <f t="shared" si="10"/>
        <v>(333,'京东', 2023, 9, 'AGM','博世 AGM-DIN LN6', 4200,32,54368,20240125),</v>
      </c>
      <c r="AC7" s="1" t="str">
        <f t="shared" si="11"/>
        <v>(371,'京东', 2023, 10, 'AGM','博世 AGM-DIN LN6', 5000,21,35679,20240125),</v>
      </c>
      <c r="AD7" s="1" t="str">
        <f t="shared" si="12"/>
        <v>(409,'京东', 2023, 11, 'AGM','博世 AGM-DIN LN6', 7000,32,54368,20240125),</v>
      </c>
      <c r="AE7" s="1" t="str">
        <f t="shared" si="13"/>
        <v>(447,'京东', 2023, 12, 'AGM','博世 AGM-DIN LN6', 6800,51,86649,20240125),</v>
      </c>
    </row>
    <row r="8" spans="1:31">
      <c r="A8" s="1" t="s">
        <v>7</v>
      </c>
      <c r="B8" s="1" t="s">
        <v>5</v>
      </c>
      <c r="C8" s="1" t="s">
        <v>12</v>
      </c>
      <c r="D8" s="6">
        <v>629</v>
      </c>
      <c r="E8" s="3">
        <v>25</v>
      </c>
      <c r="F8" s="3">
        <v>14</v>
      </c>
      <c r="G8" s="3">
        <v>25</v>
      </c>
      <c r="H8" s="3">
        <v>55</v>
      </c>
      <c r="I8" s="3">
        <v>115</v>
      </c>
      <c r="J8" s="3">
        <v>115</v>
      </c>
      <c r="K8" s="3">
        <v>96</v>
      </c>
      <c r="L8" s="3">
        <v>204</v>
      </c>
      <c r="M8" s="3">
        <v>149</v>
      </c>
      <c r="N8" s="3">
        <v>120</v>
      </c>
      <c r="O8" s="3">
        <v>171</v>
      </c>
      <c r="P8" s="3">
        <v>236</v>
      </c>
      <c r="Q8" s="3">
        <f t="shared" si="0"/>
        <v>1325</v>
      </c>
      <c r="R8" s="6">
        <f t="shared" si="1"/>
        <v>833425</v>
      </c>
      <c r="T8" s="1" t="str">
        <f t="shared" si="2"/>
        <v>(30,'京东', 2023, 1, 'EFB','博世 EFB-DIN LN2', 4000,25,15725,20240125),</v>
      </c>
      <c r="U8" s="1" t="str">
        <f t="shared" si="3"/>
        <v>(68,'京东', 2023, 2, 'EFB','博世 EFB-DIN LN2', 2500,14,8806,20240125),</v>
      </c>
      <c r="V8" s="1" t="str">
        <f t="shared" si="4"/>
        <v>(106,'京东', 2023, 3, 'EFB','博世 EFB-DIN LN2', 3000,25,15725,20240125),</v>
      </c>
      <c r="W8" s="1" t="str">
        <f t="shared" si="5"/>
        <v>(144,'京东', 2023, 4, 'EFB','博世 EFB-DIN LN2', 3000,55,34595,20240125),</v>
      </c>
      <c r="X8" s="1" t="str">
        <f t="shared" si="6"/>
        <v>(182,'京东', 2023, 5, 'EFB','博世 EFB-DIN LN2', 3500,115,72335,20240125),</v>
      </c>
      <c r="Y8" s="1" t="str">
        <f t="shared" si="7"/>
        <v>(220,'京东', 2023, 6, 'EFB','博世 EFB-DIN LN2', 4000,115,72335,20240125),</v>
      </c>
      <c r="Z8" s="1" t="str">
        <f t="shared" si="8"/>
        <v>(258,'京东', 2023, 7, 'EFB','博世 EFB-DIN LN2', 3000,96,60384,20240125),</v>
      </c>
      <c r="AA8" s="1" t="str">
        <f t="shared" si="9"/>
        <v>(296,'京东', 2023, 8, 'EFB','博世 EFB-DIN LN2', 4000,204,128316,20240125),</v>
      </c>
      <c r="AB8" s="1" t="str">
        <f t="shared" si="10"/>
        <v>(334,'京东', 2023, 9, 'EFB','博世 EFB-DIN LN2', 4200,149,93721,20240125),</v>
      </c>
      <c r="AC8" s="1" t="str">
        <f t="shared" si="11"/>
        <v>(372,'京东', 2023, 10, 'EFB','博世 EFB-DIN LN2', 5000,120,75480,20240125),</v>
      </c>
      <c r="AD8" s="1" t="str">
        <f t="shared" si="12"/>
        <v>(410,'京东', 2023, 11, 'EFB','博世 EFB-DIN LN2', 7000,171,107559,20240125),</v>
      </c>
      <c r="AE8" s="1" t="str">
        <f t="shared" si="13"/>
        <v>(448,'京东', 2023, 12, 'EFB','博世 EFB-DIN LN2', 6800,236,148444,20240125),</v>
      </c>
    </row>
    <row r="9" spans="1:31">
      <c r="A9" s="1" t="s">
        <v>7</v>
      </c>
      <c r="B9" s="1" t="s">
        <v>5</v>
      </c>
      <c r="C9" s="1" t="s">
        <v>6</v>
      </c>
      <c r="D9" s="6">
        <v>689</v>
      </c>
      <c r="E9" s="3">
        <v>60</v>
      </c>
      <c r="F9" s="3">
        <v>59</v>
      </c>
      <c r="G9" s="3">
        <v>61</v>
      </c>
      <c r="H9" s="3">
        <v>103</v>
      </c>
      <c r="I9" s="3">
        <v>114</v>
      </c>
      <c r="J9" s="3">
        <v>167</v>
      </c>
      <c r="K9" s="3">
        <v>175</v>
      </c>
      <c r="L9" s="3">
        <v>374</v>
      </c>
      <c r="M9" s="3">
        <v>368</v>
      </c>
      <c r="N9" s="3">
        <v>355</v>
      </c>
      <c r="O9" s="3">
        <v>320</v>
      </c>
      <c r="P9" s="3">
        <v>373</v>
      </c>
      <c r="Q9" s="3">
        <f t="shared" si="0"/>
        <v>2529</v>
      </c>
      <c r="R9" s="6">
        <f t="shared" si="1"/>
        <v>1742481</v>
      </c>
      <c r="T9" s="1" t="str">
        <f t="shared" si="2"/>
        <v>(31,'京东', 2023, 1, 'EFB','博世 EFB-DIN LN3', 4000,60,41340,20240125),</v>
      </c>
      <c r="U9" s="1" t="str">
        <f t="shared" si="3"/>
        <v>(69,'京东', 2023, 2, 'EFB','博世 EFB-DIN LN3', 2500,59,40651,20240125),</v>
      </c>
      <c r="V9" s="1" t="str">
        <f t="shared" si="4"/>
        <v>(107,'京东', 2023, 3, 'EFB','博世 EFB-DIN LN3', 3000,61,42029,20240125),</v>
      </c>
      <c r="W9" s="1" t="str">
        <f t="shared" si="5"/>
        <v>(145,'京东', 2023, 4, 'EFB','博世 EFB-DIN LN3', 3000,103,70967,20240125),</v>
      </c>
      <c r="X9" s="1" t="str">
        <f t="shared" si="6"/>
        <v>(183,'京东', 2023, 5, 'EFB','博世 EFB-DIN LN3', 3500,114,78546,20240125),</v>
      </c>
      <c r="Y9" s="1" t="str">
        <f t="shared" si="7"/>
        <v>(221,'京东', 2023, 6, 'EFB','博世 EFB-DIN LN3', 4000,167,115063,20240125),</v>
      </c>
      <c r="Z9" s="1" t="str">
        <f t="shared" si="8"/>
        <v>(259,'京东', 2023, 7, 'EFB','博世 EFB-DIN LN3', 3000,175,120575,20240125),</v>
      </c>
      <c r="AA9" s="1" t="str">
        <f t="shared" si="9"/>
        <v>(297,'京东', 2023, 8, 'EFB','博世 EFB-DIN LN3', 4000,374,257686,20240125),</v>
      </c>
      <c r="AB9" s="1" t="str">
        <f t="shared" si="10"/>
        <v>(335,'京东', 2023, 9, 'EFB','博世 EFB-DIN LN3', 4200,368,253552,20240125),</v>
      </c>
      <c r="AC9" s="1" t="str">
        <f t="shared" si="11"/>
        <v>(373,'京东', 2023, 10, 'EFB','博世 EFB-DIN LN3', 5000,355,244595,20240125),</v>
      </c>
      <c r="AD9" s="1" t="str">
        <f t="shared" si="12"/>
        <v>(411,'京东', 2023, 11, 'EFB','博世 EFB-DIN LN3', 7000,320,220480,20240125),</v>
      </c>
      <c r="AE9" s="1" t="str">
        <f t="shared" si="13"/>
        <v>(449,'京东', 2023, 12, 'EFB','博世 EFB-DIN LN3', 6800,373,256997,20240125),</v>
      </c>
    </row>
    <row r="10" spans="1:31">
      <c r="A10" s="1" t="s">
        <v>7</v>
      </c>
      <c r="B10" s="1" t="s">
        <v>5</v>
      </c>
      <c r="C10" s="1" t="s">
        <v>50</v>
      </c>
      <c r="D10" s="6">
        <v>939</v>
      </c>
      <c r="G10" s="3">
        <v>2</v>
      </c>
      <c r="I10" s="3">
        <v>2</v>
      </c>
      <c r="J10" s="3">
        <v>2</v>
      </c>
      <c r="L10" s="3">
        <v>4</v>
      </c>
      <c r="M10" s="3">
        <v>4</v>
      </c>
      <c r="N10" s="3">
        <v>2</v>
      </c>
      <c r="O10" s="3">
        <v>5</v>
      </c>
      <c r="P10" s="3">
        <v>8</v>
      </c>
      <c r="Q10" s="3">
        <f t="shared" si="0"/>
        <v>29</v>
      </c>
      <c r="R10" s="6">
        <f t="shared" si="1"/>
        <v>27231</v>
      </c>
      <c r="T10" s="1" t="str">
        <f t="shared" si="2"/>
        <v>(32,'京东', 2023, 1, 'EFB','博世 EFB-DIN LN5', 4000,0,0,20240125),</v>
      </c>
      <c r="U10" s="1" t="str">
        <f t="shared" si="3"/>
        <v>(70,'京东', 2023, 2, 'EFB','博世 EFB-DIN LN5', 2500,0,0,20240125),</v>
      </c>
      <c r="V10" s="1" t="str">
        <f t="shared" si="4"/>
        <v>(108,'京东', 2023, 3, 'EFB','博世 EFB-DIN LN5', 3000,2,1878,20240125),</v>
      </c>
      <c r="W10" s="1" t="str">
        <f t="shared" si="5"/>
        <v>(146,'京东', 2023, 4, 'EFB','博世 EFB-DIN LN5', 3000,0,0,20240125),</v>
      </c>
      <c r="X10" s="1" t="str">
        <f t="shared" si="6"/>
        <v>(184,'京东', 2023, 5, 'EFB','博世 EFB-DIN LN5', 3500,2,1878,20240125),</v>
      </c>
      <c r="Y10" s="1" t="str">
        <f t="shared" si="7"/>
        <v>(222,'京东', 2023, 6, 'EFB','博世 EFB-DIN LN5', 4000,2,1878,20240125),</v>
      </c>
      <c r="Z10" s="1" t="str">
        <f t="shared" si="8"/>
        <v>(260,'京东', 2023, 7, 'EFB','博世 EFB-DIN LN5', 3000,0,0,20240125),</v>
      </c>
      <c r="AA10" s="1" t="str">
        <f t="shared" si="9"/>
        <v>(298,'京东', 2023, 8, 'EFB','博世 EFB-DIN LN5', 4000,4,3756,20240125),</v>
      </c>
      <c r="AB10" s="1" t="str">
        <f t="shared" si="10"/>
        <v>(336,'京东', 2023, 9, 'EFB','博世 EFB-DIN LN5', 4200,4,3756,20240125),</v>
      </c>
      <c r="AC10" s="1" t="str">
        <f t="shared" si="11"/>
        <v>(374,'京东', 2023, 10, 'EFB','博世 EFB-DIN LN5', 5000,2,1878,20240125),</v>
      </c>
      <c r="AD10" s="1" t="str">
        <f t="shared" si="12"/>
        <v>(412,'京东', 2023, 11, 'EFB','博世 EFB-DIN LN5', 7000,5,4695,20240125),</v>
      </c>
      <c r="AE10" s="1" t="str">
        <f t="shared" si="13"/>
        <v>(450,'京东', 2023, 12, 'EFB','博世 EFB-DIN LN5', 6800,8,7512,20240125),</v>
      </c>
    </row>
    <row r="11" spans="1:31">
      <c r="A11" s="1" t="s">
        <v>7</v>
      </c>
      <c r="B11" s="1" t="s">
        <v>5</v>
      </c>
      <c r="C11" s="1" t="s">
        <v>33</v>
      </c>
      <c r="D11" s="6">
        <v>518</v>
      </c>
      <c r="G11" s="3">
        <v>2</v>
      </c>
      <c r="I11" s="3">
        <v>2</v>
      </c>
      <c r="K11" s="3">
        <v>3</v>
      </c>
      <c r="L11" s="3">
        <v>4</v>
      </c>
      <c r="M11" s="3">
        <v>3</v>
      </c>
      <c r="N11" s="3">
        <v>4</v>
      </c>
      <c r="O11" s="3">
        <v>12</v>
      </c>
      <c r="P11" s="3">
        <v>12</v>
      </c>
      <c r="Q11" s="3">
        <f t="shared" si="0"/>
        <v>42</v>
      </c>
      <c r="R11" s="6">
        <f t="shared" si="1"/>
        <v>21756</v>
      </c>
      <c r="T11" s="1" t="str">
        <f t="shared" si="2"/>
        <v>(33,'京东', 2023, 1, 'EFB','博世 EFB-N55L/70B24L', 4000,0,0,20240125),</v>
      </c>
      <c r="U11" s="1" t="str">
        <f t="shared" si="3"/>
        <v>(71,'京东', 2023, 2, 'EFB','博世 EFB-N55L/70B24L', 2500,0,0,20240125),</v>
      </c>
      <c r="V11" s="1" t="str">
        <f t="shared" si="4"/>
        <v>(109,'京东', 2023, 3, 'EFB','博世 EFB-N55L/70B24L', 3000,2,1036,20240125),</v>
      </c>
      <c r="W11" s="1" t="str">
        <f t="shared" si="5"/>
        <v>(147,'京东', 2023, 4, 'EFB','博世 EFB-N55L/70B24L', 3000,0,0,20240125),</v>
      </c>
      <c r="X11" s="1" t="str">
        <f t="shared" si="6"/>
        <v>(185,'京东', 2023, 5, 'EFB','博世 EFB-N55L/70B24L', 3500,2,1036,20240125),</v>
      </c>
      <c r="Y11" s="1" t="str">
        <f t="shared" si="7"/>
        <v>(223,'京东', 2023, 6, 'EFB','博世 EFB-N55L/70B24L', 4000,0,0,20240125),</v>
      </c>
      <c r="Z11" s="1" t="str">
        <f t="shared" si="8"/>
        <v>(261,'京东', 2023, 7, 'EFB','博世 EFB-N55L/70B24L', 3000,3,1554,20240125),</v>
      </c>
      <c r="AA11" s="1" t="str">
        <f t="shared" si="9"/>
        <v>(299,'京东', 2023, 8, 'EFB','博世 EFB-N55L/70B24L', 4000,4,2072,20240125),</v>
      </c>
      <c r="AB11" s="1" t="str">
        <f t="shared" si="10"/>
        <v>(337,'京东', 2023, 9, 'EFB','博世 EFB-N55L/70B24L', 4200,3,1554,20240125),</v>
      </c>
      <c r="AC11" s="1" t="str">
        <f t="shared" si="11"/>
        <v>(375,'京东', 2023, 10, 'EFB','博世 EFB-N55L/70B24L', 5000,4,2072,20240125),</v>
      </c>
      <c r="AD11" s="1" t="str">
        <f t="shared" si="12"/>
        <v>(413,'京东', 2023, 11, 'EFB','博世 EFB-N55L/70B24L', 7000,12,6216,20240125),</v>
      </c>
      <c r="AE11" s="1" t="str">
        <f t="shared" si="13"/>
        <v>(451,'京东', 2023, 12, 'EFB','博世 EFB-N55L/70B24L', 6800,12,6216,20240125),</v>
      </c>
    </row>
    <row r="12" spans="1:31">
      <c r="A12" s="1" t="s">
        <v>7</v>
      </c>
      <c r="B12" s="1" t="s">
        <v>5</v>
      </c>
      <c r="C12" s="1" t="s">
        <v>42</v>
      </c>
      <c r="D12" s="6">
        <v>518</v>
      </c>
      <c r="G12" s="3">
        <v>1</v>
      </c>
      <c r="I12" s="3">
        <v>1</v>
      </c>
      <c r="J12" s="3">
        <v>1</v>
      </c>
      <c r="L12" s="3">
        <v>1</v>
      </c>
      <c r="O12" s="3">
        <v>1</v>
      </c>
      <c r="P12" s="3">
        <v>3</v>
      </c>
      <c r="Q12" s="3">
        <f t="shared" si="0"/>
        <v>8</v>
      </c>
      <c r="R12" s="6">
        <f t="shared" si="1"/>
        <v>4144</v>
      </c>
      <c r="T12" s="1" t="str">
        <f t="shared" si="2"/>
        <v>(34,'京东', 2023, 1, 'EFB','博世 EFB-N55RS/70B24RS', 4000,0,0,20240125),</v>
      </c>
      <c r="U12" s="1" t="str">
        <f t="shared" si="3"/>
        <v>(72,'京东', 2023, 2, 'EFB','博世 EFB-N55RS/70B24RS', 2500,0,0,20240125),</v>
      </c>
      <c r="V12" s="1" t="str">
        <f t="shared" si="4"/>
        <v>(110,'京东', 2023, 3, 'EFB','博世 EFB-N55RS/70B24RS', 3000,1,518,20240125),</v>
      </c>
      <c r="W12" s="1" t="str">
        <f t="shared" si="5"/>
        <v>(148,'京东', 2023, 4, 'EFB','博世 EFB-N55RS/70B24RS', 3000,0,0,20240125),</v>
      </c>
      <c r="X12" s="1" t="str">
        <f t="shared" si="6"/>
        <v>(186,'京东', 2023, 5, 'EFB','博世 EFB-N55RS/70B24RS', 3500,1,518,20240125),</v>
      </c>
      <c r="Y12" s="1" t="str">
        <f t="shared" si="7"/>
        <v>(224,'京东', 2023, 6, 'EFB','博世 EFB-N55RS/70B24RS', 4000,1,518,20240125),</v>
      </c>
      <c r="Z12" s="1" t="str">
        <f t="shared" si="8"/>
        <v>(262,'京东', 2023, 7, 'EFB','博世 EFB-N55RS/70B24RS', 3000,0,0,20240125),</v>
      </c>
      <c r="AA12" s="1" t="str">
        <f t="shared" si="9"/>
        <v>(300,'京东', 2023, 8, 'EFB','博世 EFB-N55RS/70B24RS', 4000,1,518,20240125),</v>
      </c>
      <c r="AB12" s="1" t="str">
        <f t="shared" si="10"/>
        <v>(338,'京东', 2023, 9, 'EFB','博世 EFB-N55RS/70B24RS', 4200,0,0,20240125),</v>
      </c>
      <c r="AC12" s="1" t="str">
        <f t="shared" si="11"/>
        <v>(376,'京东', 2023, 10, 'EFB','博世 EFB-N55RS/70B24RS', 5000,0,0,20240125),</v>
      </c>
      <c r="AD12" s="1" t="str">
        <f t="shared" si="12"/>
        <v>(414,'京东', 2023, 11, 'EFB','博世 EFB-N55RS/70B24RS', 7000,1,518,20240125),</v>
      </c>
      <c r="AE12" s="1" t="str">
        <f t="shared" si="13"/>
        <v>(452,'京东', 2023, 12, 'EFB','博世 EFB-N55RS/70B24RS', 6800,3,1554,20240125),</v>
      </c>
    </row>
    <row r="13" spans="1:31">
      <c r="A13" s="1" t="s">
        <v>7</v>
      </c>
      <c r="B13" s="1" t="s">
        <v>5</v>
      </c>
      <c r="C13" s="1" t="s">
        <v>24</v>
      </c>
      <c r="D13" s="6">
        <v>589</v>
      </c>
      <c r="E13" s="3">
        <v>114</v>
      </c>
      <c r="F13" s="3">
        <v>106</v>
      </c>
      <c r="G13" s="3">
        <v>116</v>
      </c>
      <c r="H13" s="3">
        <v>128</v>
      </c>
      <c r="I13" s="3">
        <v>80</v>
      </c>
      <c r="J13" s="3">
        <v>126</v>
      </c>
      <c r="K13" s="3">
        <v>68</v>
      </c>
      <c r="L13" s="3">
        <v>129</v>
      </c>
      <c r="M13" s="3">
        <v>156</v>
      </c>
      <c r="N13" s="3">
        <v>151</v>
      </c>
      <c r="O13" s="3">
        <v>223</v>
      </c>
      <c r="P13" s="3">
        <v>237</v>
      </c>
      <c r="Q13" s="3">
        <f t="shared" si="0"/>
        <v>1634</v>
      </c>
      <c r="R13" s="6">
        <f t="shared" si="1"/>
        <v>962426</v>
      </c>
      <c r="T13" s="1" t="str">
        <f t="shared" si="2"/>
        <v>(35,'京东', 2023, 1, 'EFB','博世 EFB-Q85L/95D23L', 4000,114,67146,20240125),</v>
      </c>
      <c r="U13" s="1" t="str">
        <f t="shared" si="3"/>
        <v>(73,'京东', 2023, 2, 'EFB','博世 EFB-Q85L/95D23L', 2500,106,62434,20240125),</v>
      </c>
      <c r="V13" s="1" t="str">
        <f t="shared" si="4"/>
        <v>(111,'京东', 2023, 3, 'EFB','博世 EFB-Q85L/95D23L', 3000,116,68324,20240125),</v>
      </c>
      <c r="W13" s="1" t="str">
        <f t="shared" si="5"/>
        <v>(149,'京东', 2023, 4, 'EFB','博世 EFB-Q85L/95D23L', 3000,128,75392,20240125),</v>
      </c>
      <c r="X13" s="1" t="str">
        <f t="shared" si="6"/>
        <v>(187,'京东', 2023, 5, 'EFB','博世 EFB-Q85L/95D23L', 3500,80,47120,20240125),</v>
      </c>
      <c r="Y13" s="1" t="str">
        <f t="shared" si="7"/>
        <v>(225,'京东', 2023, 6, 'EFB','博世 EFB-Q85L/95D23L', 4000,126,74214,20240125),</v>
      </c>
      <c r="Z13" s="1" t="str">
        <f t="shared" si="8"/>
        <v>(263,'京东', 2023, 7, 'EFB','博世 EFB-Q85L/95D23L', 3000,68,40052,20240125),</v>
      </c>
      <c r="AA13" s="1" t="str">
        <f t="shared" si="9"/>
        <v>(301,'京东', 2023, 8, 'EFB','博世 EFB-Q85L/95D23L', 4000,129,75981,20240125),</v>
      </c>
      <c r="AB13" s="1" t="str">
        <f t="shared" si="10"/>
        <v>(339,'京东', 2023, 9, 'EFB','博世 EFB-Q85L/95D23L', 4200,156,91884,20240125),</v>
      </c>
      <c r="AC13" s="1" t="str">
        <f t="shared" si="11"/>
        <v>(377,'京东', 2023, 10, 'EFB','博世 EFB-Q85L/95D23L', 5000,151,88939,20240125),</v>
      </c>
      <c r="AD13" s="1" t="str">
        <f t="shared" si="12"/>
        <v>(415,'京东', 2023, 11, 'EFB','博世 EFB-Q85L/95D23L', 7000,223,131347,20240125),</v>
      </c>
      <c r="AE13" s="1" t="str">
        <f t="shared" si="13"/>
        <v>(453,'京东', 2023, 12, 'EFB','博世 EFB-Q85L/95D23L', 6800,237,139593,20240125),</v>
      </c>
    </row>
    <row r="14" spans="1:31">
      <c r="A14" s="1" t="s">
        <v>7</v>
      </c>
      <c r="B14" s="1" t="s">
        <v>5</v>
      </c>
      <c r="C14" s="1" t="s">
        <v>31</v>
      </c>
      <c r="D14" s="6">
        <v>589</v>
      </c>
      <c r="E14" s="3">
        <v>4</v>
      </c>
      <c r="F14" s="3">
        <v>4</v>
      </c>
      <c r="G14" s="3">
        <v>11</v>
      </c>
      <c r="H14" s="3">
        <v>10</v>
      </c>
      <c r="I14" s="3">
        <v>116</v>
      </c>
      <c r="J14" s="3">
        <v>10</v>
      </c>
      <c r="K14" s="3">
        <v>4</v>
      </c>
      <c r="L14" s="3">
        <v>6</v>
      </c>
      <c r="M14" s="3">
        <v>9</v>
      </c>
      <c r="N14" s="3">
        <v>5</v>
      </c>
      <c r="O14" s="3">
        <v>10</v>
      </c>
      <c r="P14" s="3">
        <v>13</v>
      </c>
      <c r="Q14" s="3">
        <f t="shared" si="0"/>
        <v>202</v>
      </c>
      <c r="R14" s="6">
        <f t="shared" si="1"/>
        <v>118978</v>
      </c>
      <c r="T14" s="1" t="str">
        <f t="shared" si="2"/>
        <v>(36,'京东', 2023, 1, 'EFB','博世 EFB-Q85R/95D23R', 4000,4,2356,20240125),</v>
      </c>
      <c r="U14" s="1" t="str">
        <f t="shared" si="3"/>
        <v>(74,'京东', 2023, 2, 'EFB','博世 EFB-Q85R/95D23R', 2500,4,2356,20240125),</v>
      </c>
      <c r="V14" s="1" t="str">
        <f t="shared" si="4"/>
        <v>(112,'京东', 2023, 3, 'EFB','博世 EFB-Q85R/95D23R', 3000,11,6479,20240125),</v>
      </c>
      <c r="W14" s="1" t="str">
        <f t="shared" si="5"/>
        <v>(150,'京东', 2023, 4, 'EFB','博世 EFB-Q85R/95D23R', 3000,10,5890,20240125),</v>
      </c>
      <c r="X14" s="1" t="str">
        <f t="shared" si="6"/>
        <v>(188,'京东', 2023, 5, 'EFB','博世 EFB-Q85R/95D23R', 3500,116,68324,20240125),</v>
      </c>
      <c r="Y14" s="1" t="str">
        <f t="shared" si="7"/>
        <v>(226,'京东', 2023, 6, 'EFB','博世 EFB-Q85R/95D23R', 4000,10,5890,20240125),</v>
      </c>
      <c r="Z14" s="1" t="str">
        <f t="shared" si="8"/>
        <v>(264,'京东', 2023, 7, 'EFB','博世 EFB-Q85R/95D23R', 3000,4,2356,20240125),</v>
      </c>
      <c r="AA14" s="1" t="str">
        <f t="shared" si="9"/>
        <v>(302,'京东', 2023, 8, 'EFB','博世 EFB-Q85R/95D23R', 4000,6,3534,20240125),</v>
      </c>
      <c r="AB14" s="1" t="str">
        <f t="shared" si="10"/>
        <v>(340,'京东', 2023, 9, 'EFB','博世 EFB-Q85R/95D23R', 4200,9,5301,20240125),</v>
      </c>
      <c r="AC14" s="1" t="str">
        <f t="shared" si="11"/>
        <v>(378,'京东', 2023, 10, 'EFB','博世 EFB-Q85R/95D23R', 5000,5,2945,20240125),</v>
      </c>
      <c r="AD14" s="1" t="str">
        <f t="shared" si="12"/>
        <v>(416,'京东', 2023, 11, 'EFB','博世 EFB-Q85R/95D23R', 7000,10,5890,20240125),</v>
      </c>
      <c r="AE14" s="1" t="str">
        <f t="shared" si="13"/>
        <v>(454,'京东', 2023, 12, 'EFB','博世 EFB-Q85R/95D23R', 6800,13,7657,20240125),</v>
      </c>
    </row>
    <row r="15" spans="1:31">
      <c r="A15" s="1" t="s">
        <v>7</v>
      </c>
      <c r="B15" s="1" t="s">
        <v>5</v>
      </c>
      <c r="C15" s="1" t="s">
        <v>25</v>
      </c>
      <c r="D15" s="6">
        <v>699</v>
      </c>
      <c r="E15" s="3">
        <v>55</v>
      </c>
      <c r="F15" s="3">
        <v>20</v>
      </c>
      <c r="G15" s="3">
        <v>26</v>
      </c>
      <c r="H15" s="3">
        <v>20</v>
      </c>
      <c r="I15" s="3">
        <v>21</v>
      </c>
      <c r="J15" s="3">
        <v>21</v>
      </c>
      <c r="K15" s="3">
        <v>27</v>
      </c>
      <c r="L15" s="3">
        <v>78</v>
      </c>
      <c r="M15" s="3">
        <v>93</v>
      </c>
      <c r="N15" s="3">
        <v>67</v>
      </c>
      <c r="O15" s="3">
        <v>77</v>
      </c>
      <c r="P15" s="3">
        <v>105</v>
      </c>
      <c r="Q15" s="3">
        <f t="shared" si="0"/>
        <v>610</v>
      </c>
      <c r="R15" s="6">
        <f t="shared" si="1"/>
        <v>426390</v>
      </c>
      <c r="T15" s="1" t="str">
        <f t="shared" si="2"/>
        <v>(37,'京东', 2023, 1, 'EFB','博世 EFB-S95L/105D26L', 4000,55,38445,20240125),</v>
      </c>
      <c r="U15" s="1" t="str">
        <f t="shared" si="3"/>
        <v>(75,'京东', 2023, 2, 'EFB','博世 EFB-S95L/105D26L', 2500,20,13980,20240125),</v>
      </c>
      <c r="V15" s="1" t="str">
        <f t="shared" si="4"/>
        <v>(113,'京东', 2023, 3, 'EFB','博世 EFB-S95L/105D26L', 3000,26,18174,20240125),</v>
      </c>
      <c r="W15" s="1" t="str">
        <f t="shared" si="5"/>
        <v>(151,'京东', 2023, 4, 'EFB','博世 EFB-S95L/105D26L', 3000,20,13980,20240125),</v>
      </c>
      <c r="X15" s="1" t="str">
        <f t="shared" si="6"/>
        <v>(189,'京东', 2023, 5, 'EFB','博世 EFB-S95L/105D26L', 3500,21,14679,20240125),</v>
      </c>
      <c r="Y15" s="1" t="str">
        <f t="shared" si="7"/>
        <v>(227,'京东', 2023, 6, 'EFB','博世 EFB-S95L/105D26L', 4000,21,14679,20240125),</v>
      </c>
      <c r="Z15" s="1" t="str">
        <f t="shared" si="8"/>
        <v>(265,'京东', 2023, 7, 'EFB','博世 EFB-S95L/105D26L', 3000,27,18873,20240125),</v>
      </c>
      <c r="AA15" s="1" t="str">
        <f t="shared" si="9"/>
        <v>(303,'京东', 2023, 8, 'EFB','博世 EFB-S95L/105D26L', 4000,78,54522,20240125),</v>
      </c>
      <c r="AB15" s="1" t="str">
        <f t="shared" si="10"/>
        <v>(341,'京东', 2023, 9, 'EFB','博世 EFB-S95L/105D26L', 4200,93,65007,20240125),</v>
      </c>
      <c r="AC15" s="1" t="str">
        <f t="shared" si="11"/>
        <v>(379,'京东', 2023, 10, 'EFB','博世 EFB-S95L/105D26L', 5000,67,46833,20240125),</v>
      </c>
      <c r="AD15" s="1" t="str">
        <f t="shared" si="12"/>
        <v>(417,'京东', 2023, 11, 'EFB','博世 EFB-S95L/105D26L', 7000,77,53823,20240125),</v>
      </c>
      <c r="AE15" s="1" t="str">
        <f t="shared" si="13"/>
        <v>(455,'京东', 2023, 12, 'EFB','博世 EFB-S95L/105D26L', 6800,105,73395,20240125),</v>
      </c>
    </row>
    <row r="16" spans="1:31">
      <c r="A16" s="1" t="s">
        <v>7</v>
      </c>
      <c r="B16" s="1" t="s">
        <v>5</v>
      </c>
      <c r="C16" s="1" t="s">
        <v>22</v>
      </c>
      <c r="D16" s="6">
        <v>699</v>
      </c>
      <c r="E16" s="3">
        <v>1</v>
      </c>
      <c r="F16" s="3">
        <v>4</v>
      </c>
      <c r="G16" s="3">
        <v>5</v>
      </c>
      <c r="H16" s="3">
        <v>4</v>
      </c>
      <c r="I16" s="3">
        <v>5</v>
      </c>
      <c r="J16" s="3">
        <v>5</v>
      </c>
      <c r="K16" s="3">
        <v>2</v>
      </c>
      <c r="L16" s="3">
        <v>4</v>
      </c>
      <c r="M16" s="3">
        <v>9</v>
      </c>
      <c r="N16" s="3">
        <v>2</v>
      </c>
      <c r="O16" s="3">
        <v>2</v>
      </c>
      <c r="P16" s="3">
        <v>2</v>
      </c>
      <c r="Q16" s="3">
        <f t="shared" si="0"/>
        <v>45</v>
      </c>
      <c r="R16" s="6">
        <f t="shared" si="1"/>
        <v>31455</v>
      </c>
      <c r="T16" s="1" t="str">
        <f t="shared" si="2"/>
        <v>(38,'京东', 2023, 1, 'EFB','博世 EFB-S95R/105D26R', 4000,1,699,20240125),</v>
      </c>
      <c r="U16" s="1" t="str">
        <f t="shared" si="3"/>
        <v>(76,'京东', 2023, 2, 'EFB','博世 EFB-S95R/105D26R', 2500,4,2796,20240125),</v>
      </c>
      <c r="V16" s="1" t="str">
        <f t="shared" si="4"/>
        <v>(114,'京东', 2023, 3, 'EFB','博世 EFB-S95R/105D26R', 3000,5,3495,20240125),</v>
      </c>
      <c r="W16" s="1" t="str">
        <f t="shared" si="5"/>
        <v>(152,'京东', 2023, 4, 'EFB','博世 EFB-S95R/105D26R', 3000,4,2796,20240125),</v>
      </c>
      <c r="X16" s="1" t="str">
        <f t="shared" si="6"/>
        <v>(190,'京东', 2023, 5, 'EFB','博世 EFB-S95R/105D26R', 3500,5,3495,20240125),</v>
      </c>
      <c r="Y16" s="1" t="str">
        <f t="shared" si="7"/>
        <v>(228,'京东', 2023, 6, 'EFB','博世 EFB-S95R/105D26R', 4000,5,3495,20240125),</v>
      </c>
      <c r="Z16" s="1" t="str">
        <f t="shared" si="8"/>
        <v>(266,'京东', 2023, 7, 'EFB','博世 EFB-S95R/105D26R', 3000,2,1398,20240125),</v>
      </c>
      <c r="AA16" s="1" t="str">
        <f t="shared" si="9"/>
        <v>(304,'京东', 2023, 8, 'EFB','博世 EFB-S95R/105D26R', 4000,4,2796,20240125),</v>
      </c>
      <c r="AB16" s="1" t="str">
        <f t="shared" si="10"/>
        <v>(342,'京东', 2023, 9, 'EFB','博世 EFB-S95R/105D26R', 4200,9,6291,20240125),</v>
      </c>
      <c r="AC16" s="1" t="str">
        <f t="shared" si="11"/>
        <v>(380,'京东', 2023, 10, 'EFB','博世 EFB-S95R/105D26R', 5000,2,1398,20240125),</v>
      </c>
      <c r="AD16" s="1" t="str">
        <f t="shared" si="12"/>
        <v>(418,'京东', 2023, 11, 'EFB','博世 EFB-S95R/105D26R', 7000,2,1398,20240125),</v>
      </c>
      <c r="AE16" s="1" t="str">
        <f t="shared" si="13"/>
        <v>(456,'京东', 2023, 12, 'EFB','博世 EFB-S95R/105D26R', 6800,2,1398,20240125),</v>
      </c>
    </row>
    <row r="17" spans="1:31">
      <c r="A17" s="1" t="s">
        <v>7</v>
      </c>
      <c r="B17" s="1" t="s">
        <v>5</v>
      </c>
      <c r="C17" s="1" t="s">
        <v>23</v>
      </c>
      <c r="D17" s="6">
        <v>929</v>
      </c>
      <c r="E17" s="3">
        <v>26</v>
      </c>
      <c r="F17" s="3">
        <v>8</v>
      </c>
      <c r="G17" s="3">
        <v>25</v>
      </c>
      <c r="H17" s="3">
        <v>48</v>
      </c>
      <c r="I17" s="3">
        <v>16</v>
      </c>
      <c r="J17" s="3">
        <v>11</v>
      </c>
      <c r="K17" s="3">
        <v>17</v>
      </c>
      <c r="L17" s="3">
        <v>16</v>
      </c>
      <c r="M17" s="3">
        <v>16</v>
      </c>
      <c r="N17" s="3">
        <v>18</v>
      </c>
      <c r="O17" s="3">
        <v>49</v>
      </c>
      <c r="P17" s="3">
        <v>43</v>
      </c>
      <c r="Q17" s="3">
        <f t="shared" si="0"/>
        <v>293</v>
      </c>
      <c r="R17" s="6">
        <f t="shared" si="1"/>
        <v>272197</v>
      </c>
      <c r="T17" s="1" t="str">
        <f t="shared" si="2"/>
        <v>(39,'京东', 2023, 1, 'EFB','博世 EFB-T110L/120D31L', 4000,26,24154,20240125),</v>
      </c>
      <c r="U17" s="1" t="str">
        <f t="shared" si="3"/>
        <v>(77,'京东', 2023, 2, 'EFB','博世 EFB-T110L/120D31L', 2500,8,7432,20240125),</v>
      </c>
      <c r="V17" s="1" t="str">
        <f t="shared" si="4"/>
        <v>(115,'京东', 2023, 3, 'EFB','博世 EFB-T110L/120D31L', 3000,25,23225,20240125),</v>
      </c>
      <c r="W17" s="1" t="str">
        <f t="shared" si="5"/>
        <v>(153,'京东', 2023, 4, 'EFB','博世 EFB-T110L/120D31L', 3000,48,44592,20240125),</v>
      </c>
      <c r="X17" s="1" t="str">
        <f t="shared" si="6"/>
        <v>(191,'京东', 2023, 5, 'EFB','博世 EFB-T110L/120D31L', 3500,16,14864,20240125),</v>
      </c>
      <c r="Y17" s="1" t="str">
        <f t="shared" si="7"/>
        <v>(229,'京东', 2023, 6, 'EFB','博世 EFB-T110L/120D31L', 4000,11,10219,20240125),</v>
      </c>
      <c r="Z17" s="1" t="str">
        <f t="shared" si="8"/>
        <v>(267,'京东', 2023, 7, 'EFB','博世 EFB-T110L/120D31L', 3000,17,15793,20240125),</v>
      </c>
      <c r="AA17" s="1" t="str">
        <f t="shared" si="9"/>
        <v>(305,'京东', 2023, 8, 'EFB','博世 EFB-T110L/120D31L', 4000,16,14864,20240125),</v>
      </c>
      <c r="AB17" s="1" t="str">
        <f t="shared" si="10"/>
        <v>(343,'京东', 2023, 9, 'EFB','博世 EFB-T110L/120D31L', 4200,16,14864,20240125),</v>
      </c>
      <c r="AC17" s="1" t="str">
        <f t="shared" si="11"/>
        <v>(381,'京东', 2023, 10, 'EFB','博世 EFB-T110L/120D31L', 5000,18,16722,20240125),</v>
      </c>
      <c r="AD17" s="1" t="str">
        <f t="shared" si="12"/>
        <v>(419,'京东', 2023, 11, 'EFB','博世 EFB-T110L/120D31L', 7000,49,45521,20240125),</v>
      </c>
      <c r="AE17" s="1" t="str">
        <f t="shared" si="13"/>
        <v>(457,'京东', 2023, 12, 'EFB','博世 EFB-T110L/120D31L', 6800,43,39947,20240125),</v>
      </c>
    </row>
    <row r="18" spans="1:31">
      <c r="A18" s="1" t="s">
        <v>7</v>
      </c>
      <c r="B18" s="1" t="s">
        <v>5</v>
      </c>
      <c r="C18" s="1" t="s">
        <v>58</v>
      </c>
      <c r="D18" s="6">
        <v>929</v>
      </c>
      <c r="N18" s="3">
        <v>1</v>
      </c>
      <c r="Q18" s="3">
        <f t="shared" si="0"/>
        <v>1</v>
      </c>
      <c r="R18" s="6">
        <f t="shared" si="1"/>
        <v>929</v>
      </c>
      <c r="T18" s="1" t="str">
        <f t="shared" si="2"/>
        <v>(40,'京东', 2023, 1, 'EFB','博世 EFB-T110R/120D31R', 4000,0,0,20240125),</v>
      </c>
      <c r="U18" s="1" t="str">
        <f t="shared" si="3"/>
        <v>(78,'京东', 2023, 2, 'EFB','博世 EFB-T110R/120D31R', 2500,0,0,20240125),</v>
      </c>
      <c r="V18" s="1" t="str">
        <f t="shared" si="4"/>
        <v>(116,'京东', 2023, 3, 'EFB','博世 EFB-T110R/120D31R', 3000,0,0,20240125),</v>
      </c>
      <c r="W18" s="1" t="str">
        <f t="shared" si="5"/>
        <v>(154,'京东', 2023, 4, 'EFB','博世 EFB-T110R/120D31R', 3000,0,0,20240125),</v>
      </c>
      <c r="X18" s="1" t="str">
        <f t="shared" si="6"/>
        <v>(192,'京东', 2023, 5, 'EFB','博世 EFB-T110R/120D31R', 3500,0,0,20240125),</v>
      </c>
      <c r="Y18" s="1" t="str">
        <f t="shared" si="7"/>
        <v>(230,'京东', 2023, 6, 'EFB','博世 EFB-T110R/120D31R', 4000,0,0,20240125),</v>
      </c>
      <c r="Z18" s="1" t="str">
        <f t="shared" si="8"/>
        <v>(268,'京东', 2023, 7, 'EFB','博世 EFB-T110R/120D31R', 3000,0,0,20240125),</v>
      </c>
      <c r="AA18" s="1" t="str">
        <f t="shared" si="9"/>
        <v>(306,'京东', 2023, 8, 'EFB','博世 EFB-T110R/120D31R', 4000,0,0,20240125),</v>
      </c>
      <c r="AB18" s="1" t="str">
        <f t="shared" si="10"/>
        <v>(344,'京东', 2023, 9, 'EFB','博世 EFB-T110R/120D31R', 4200,0,0,20240125),</v>
      </c>
      <c r="AC18" s="1" t="str">
        <f t="shared" si="11"/>
        <v>(382,'京东', 2023, 10, 'EFB','博世 EFB-T110R/120D31R', 5000,1,929,20240125),</v>
      </c>
      <c r="AD18" s="1" t="str">
        <f t="shared" si="12"/>
        <v>(420,'京东', 2023, 11, 'EFB','博世 EFB-T110R/120D31R', 7000,0,0,20240125),</v>
      </c>
      <c r="AE18" s="1" t="str">
        <f t="shared" si="13"/>
        <v>(458,'京东', 2023, 12, 'EFB','博世 EFB-T110R/120D31R', 6800,0,0,20240125),</v>
      </c>
    </row>
    <row r="19" spans="1:31">
      <c r="A19" s="1" t="s">
        <v>7</v>
      </c>
      <c r="B19" s="1" t="s">
        <v>2</v>
      </c>
      <c r="C19" s="1" t="s">
        <v>27</v>
      </c>
      <c r="D19" s="6">
        <v>739</v>
      </c>
      <c r="E19" s="3">
        <v>1</v>
      </c>
      <c r="G19" s="3">
        <v>3</v>
      </c>
      <c r="H19" s="3">
        <v>6</v>
      </c>
      <c r="I19" s="3">
        <v>7</v>
      </c>
      <c r="J19" s="3">
        <v>19</v>
      </c>
      <c r="K19" s="3">
        <v>9</v>
      </c>
      <c r="L19" s="3">
        <v>13</v>
      </c>
      <c r="M19" s="3">
        <v>17</v>
      </c>
      <c r="N19" s="3">
        <v>17</v>
      </c>
      <c r="O19" s="3">
        <v>20</v>
      </c>
      <c r="P19" s="3">
        <v>12</v>
      </c>
      <c r="Q19" s="3">
        <f t="shared" si="0"/>
        <v>124</v>
      </c>
      <c r="R19" s="6">
        <f t="shared" si="1"/>
        <v>91636</v>
      </c>
      <c r="T19" s="1" t="str">
        <f t="shared" si="2"/>
        <v>(41,'京东', 2023, 1, 'SLI','博世 SLI-20-100', 4000,1,739,20240125),</v>
      </c>
      <c r="U19" s="1" t="str">
        <f t="shared" si="3"/>
        <v>(79,'京东', 2023, 2, 'SLI','博世 SLI-20-100', 2500,0,0,20240125),</v>
      </c>
      <c r="V19" s="1" t="str">
        <f t="shared" si="4"/>
        <v>(117,'京东', 2023, 3, 'SLI','博世 SLI-20-100', 3000,3,2217,20240125),</v>
      </c>
      <c r="W19" s="1" t="str">
        <f t="shared" si="5"/>
        <v>(155,'京东', 2023, 4, 'SLI','博世 SLI-20-100', 3000,6,4434,20240125),</v>
      </c>
      <c r="X19" s="1" t="str">
        <f t="shared" si="6"/>
        <v>(193,'京东', 2023, 5, 'SLI','博世 SLI-20-100', 3500,7,5173,20240125),</v>
      </c>
      <c r="Y19" s="1" t="str">
        <f t="shared" si="7"/>
        <v>(231,'京东', 2023, 6, 'SLI','博世 SLI-20-100', 4000,19,14041,20240125),</v>
      </c>
      <c r="Z19" s="1" t="str">
        <f t="shared" si="8"/>
        <v>(269,'京东', 2023, 7, 'SLI','博世 SLI-20-100', 3000,9,6651,20240125),</v>
      </c>
      <c r="AA19" s="1" t="str">
        <f t="shared" si="9"/>
        <v>(307,'京东', 2023, 8, 'SLI','博世 SLI-20-100', 4000,13,9607,20240125),</v>
      </c>
      <c r="AB19" s="1" t="str">
        <f t="shared" si="10"/>
        <v>(345,'京东', 2023, 9, 'SLI','博世 SLI-20-100', 4200,17,12563,20240125),</v>
      </c>
      <c r="AC19" s="1" t="str">
        <f t="shared" si="11"/>
        <v>(383,'京东', 2023, 10, 'SLI','博世 SLI-20-100', 5000,17,12563,20240125),</v>
      </c>
      <c r="AD19" s="1" t="str">
        <f t="shared" si="12"/>
        <v>(421,'京东', 2023, 11, 'SLI','博世 SLI-20-100', 7000,20,14780,20240125),</v>
      </c>
      <c r="AE19" s="1" t="str">
        <f t="shared" si="13"/>
        <v>(459,'京东', 2023, 12, 'SLI','博世 SLI-20-100', 6800,12,8868,20240125),</v>
      </c>
    </row>
    <row r="20" spans="1:31">
      <c r="A20" s="1" t="s">
        <v>7</v>
      </c>
      <c r="B20" s="1" t="s">
        <v>2</v>
      </c>
      <c r="C20" s="1" t="s">
        <v>20</v>
      </c>
      <c r="D20" s="6">
        <v>459</v>
      </c>
      <c r="E20" s="3">
        <v>87</v>
      </c>
      <c r="F20" s="3">
        <v>40</v>
      </c>
      <c r="G20" s="3">
        <v>76</v>
      </c>
      <c r="H20" s="3">
        <v>81</v>
      </c>
      <c r="I20" s="3">
        <v>90</v>
      </c>
      <c r="J20" s="3">
        <v>152</v>
      </c>
      <c r="K20" s="3">
        <v>74</v>
      </c>
      <c r="L20" s="3">
        <v>136</v>
      </c>
      <c r="M20" s="3">
        <v>136</v>
      </c>
      <c r="N20" s="3">
        <v>175</v>
      </c>
      <c r="O20" s="3">
        <v>196</v>
      </c>
      <c r="P20" s="3">
        <v>229</v>
      </c>
      <c r="Q20" s="3">
        <f t="shared" si="0"/>
        <v>1472</v>
      </c>
      <c r="R20" s="6">
        <f t="shared" si="1"/>
        <v>675648</v>
      </c>
      <c r="T20" s="1" t="str">
        <f t="shared" si="2"/>
        <v>(42,'京东', 2023, 1, 'SLI','博世 SLI-20-72', 4000,87,39933,20240125),</v>
      </c>
      <c r="U20" s="1" t="str">
        <f t="shared" si="3"/>
        <v>(80,'京东', 2023, 2, 'SLI','博世 SLI-20-72', 2500,40,18360,20240125),</v>
      </c>
      <c r="V20" s="1" t="str">
        <f t="shared" si="4"/>
        <v>(118,'京东', 2023, 3, 'SLI','博世 SLI-20-72', 3000,76,34884,20240125),</v>
      </c>
      <c r="W20" s="1" t="str">
        <f t="shared" si="5"/>
        <v>(156,'京东', 2023, 4, 'SLI','博世 SLI-20-72', 3000,81,37179,20240125),</v>
      </c>
      <c r="X20" s="1" t="str">
        <f t="shared" si="6"/>
        <v>(194,'京东', 2023, 5, 'SLI','博世 SLI-20-72', 3500,90,41310,20240125),</v>
      </c>
      <c r="Y20" s="1" t="str">
        <f t="shared" si="7"/>
        <v>(232,'京东', 2023, 6, 'SLI','博世 SLI-20-72', 4000,152,69768,20240125),</v>
      </c>
      <c r="Z20" s="1" t="str">
        <f t="shared" si="8"/>
        <v>(270,'京东', 2023, 7, 'SLI','博世 SLI-20-72', 3000,74,33966,20240125),</v>
      </c>
      <c r="AA20" s="1" t="str">
        <f t="shared" si="9"/>
        <v>(308,'京东', 2023, 8, 'SLI','博世 SLI-20-72', 4000,136,62424,20240125),</v>
      </c>
      <c r="AB20" s="1" t="str">
        <f t="shared" si="10"/>
        <v>(346,'京东', 2023, 9, 'SLI','博世 SLI-20-72', 4200,136,62424,20240125),</v>
      </c>
      <c r="AC20" s="1" t="str">
        <f t="shared" si="11"/>
        <v>(384,'京东', 2023, 10, 'SLI','博世 SLI-20-72', 5000,175,80325,20240125),</v>
      </c>
      <c r="AD20" s="1" t="str">
        <f t="shared" si="12"/>
        <v>(422,'京东', 2023, 11, 'SLI','博世 SLI-20-72', 7000,196,89964,20240125),</v>
      </c>
      <c r="AE20" s="1" t="str">
        <f t="shared" si="13"/>
        <v>(460,'京东', 2023, 12, 'SLI','博世 SLI-20-72', 6800,229,105111,20240125),</v>
      </c>
    </row>
    <row r="21" spans="1:31">
      <c r="A21" s="1" t="s">
        <v>7</v>
      </c>
      <c r="B21" s="1" t="s">
        <v>2</v>
      </c>
      <c r="C21" s="1" t="s">
        <v>30</v>
      </c>
      <c r="D21" s="6">
        <v>559</v>
      </c>
      <c r="E21" s="3">
        <v>9</v>
      </c>
      <c r="F21" s="3">
        <v>9</v>
      </c>
      <c r="G21" s="3">
        <v>7</v>
      </c>
      <c r="H21" s="3">
        <v>36</v>
      </c>
      <c r="I21" s="3">
        <v>21</v>
      </c>
      <c r="J21" s="3">
        <v>16</v>
      </c>
      <c r="K21" s="3">
        <v>20</v>
      </c>
      <c r="L21" s="3">
        <v>31</v>
      </c>
      <c r="M21" s="3">
        <v>33</v>
      </c>
      <c r="N21" s="3">
        <v>33</v>
      </c>
      <c r="O21" s="3">
        <v>48</v>
      </c>
      <c r="P21" s="3">
        <v>63</v>
      </c>
      <c r="Q21" s="3">
        <f t="shared" si="0"/>
        <v>326</v>
      </c>
      <c r="R21" s="6">
        <f t="shared" si="1"/>
        <v>182234</v>
      </c>
      <c r="T21" s="1" t="str">
        <f t="shared" si="2"/>
        <v>(43,'京东', 2023, 1, 'SLI','博世 SLI-20-80', 4000,9,5031,20240125),</v>
      </c>
      <c r="U21" s="1" t="str">
        <f t="shared" si="3"/>
        <v>(81,'京东', 2023, 2, 'SLI','博世 SLI-20-80', 2500,9,5031,20240125),</v>
      </c>
      <c r="V21" s="1" t="str">
        <f t="shared" si="4"/>
        <v>(119,'京东', 2023, 3, 'SLI','博世 SLI-20-80', 3000,7,3913,20240125),</v>
      </c>
      <c r="W21" s="1" t="str">
        <f t="shared" si="5"/>
        <v>(157,'京东', 2023, 4, 'SLI','博世 SLI-20-80', 3000,36,20124,20240125),</v>
      </c>
      <c r="X21" s="1" t="str">
        <f t="shared" si="6"/>
        <v>(195,'京东', 2023, 5, 'SLI','博世 SLI-20-80', 3500,21,11739,20240125),</v>
      </c>
      <c r="Y21" s="1" t="str">
        <f t="shared" si="7"/>
        <v>(233,'京东', 2023, 6, 'SLI','博世 SLI-20-80', 4000,16,8944,20240125),</v>
      </c>
      <c r="Z21" s="1" t="str">
        <f t="shared" si="8"/>
        <v>(271,'京东', 2023, 7, 'SLI','博世 SLI-20-80', 3000,20,11180,20240125),</v>
      </c>
      <c r="AA21" s="1" t="str">
        <f t="shared" si="9"/>
        <v>(309,'京东', 2023, 8, 'SLI','博世 SLI-20-80', 4000,31,17329,20240125),</v>
      </c>
      <c r="AB21" s="1" t="str">
        <f t="shared" si="10"/>
        <v>(347,'京东', 2023, 9, 'SLI','博世 SLI-20-80', 4200,33,18447,20240125),</v>
      </c>
      <c r="AC21" s="1" t="str">
        <f t="shared" si="11"/>
        <v>(385,'京东', 2023, 10, 'SLI','博世 SLI-20-80', 5000,33,18447,20240125),</v>
      </c>
      <c r="AD21" s="1" t="str">
        <f t="shared" si="12"/>
        <v>(423,'京东', 2023, 11, 'SLI','博世 SLI-20-80', 7000,48,26832,20240125),</v>
      </c>
      <c r="AE21" s="1" t="str">
        <f t="shared" si="13"/>
        <v>(461,'京东', 2023, 12, 'SLI','博世 SLI-20-80', 6800,63,35217,20240125),</v>
      </c>
    </row>
    <row r="22" spans="1:31">
      <c r="A22" s="1" t="s">
        <v>7</v>
      </c>
      <c r="B22" s="1" t="s">
        <v>2</v>
      </c>
      <c r="C22" s="1" t="s">
        <v>43</v>
      </c>
      <c r="D22" s="6">
        <v>419</v>
      </c>
      <c r="E22" s="3">
        <v>43</v>
      </c>
      <c r="F22" s="3">
        <v>15</v>
      </c>
      <c r="K22" s="3">
        <v>1</v>
      </c>
      <c r="Q22" s="3">
        <f t="shared" si="0"/>
        <v>59</v>
      </c>
      <c r="R22" s="6">
        <f t="shared" si="1"/>
        <v>24721</v>
      </c>
      <c r="T22" s="1" t="str">
        <f t="shared" si="2"/>
        <v>(44,'京东', 2023, 1, 'SLI','博世 SLI-27-55', 4000,43,18017,20240125),</v>
      </c>
      <c r="U22" s="1" t="str">
        <f t="shared" si="3"/>
        <v>(82,'京东', 2023, 2, 'SLI','博世 SLI-27-55', 2500,15,6285,20240125),</v>
      </c>
      <c r="V22" s="1" t="str">
        <f t="shared" si="4"/>
        <v>(120,'京东', 2023, 3, 'SLI','博世 SLI-27-55', 3000,0,0,20240125),</v>
      </c>
      <c r="W22" s="1" t="str">
        <f t="shared" si="5"/>
        <v>(158,'京东', 2023, 4, 'SLI','博世 SLI-27-55', 3000,0,0,20240125),</v>
      </c>
      <c r="X22" s="1" t="str">
        <f t="shared" si="6"/>
        <v>(196,'京东', 2023, 5, 'SLI','博世 SLI-27-55', 3500,0,0,20240125),</v>
      </c>
      <c r="Y22" s="1" t="str">
        <f t="shared" si="7"/>
        <v>(234,'京东', 2023, 6, 'SLI','博世 SLI-27-55', 4000,0,0,20240125),</v>
      </c>
      <c r="Z22" s="1" t="str">
        <f t="shared" si="8"/>
        <v>(272,'京东', 2023, 7, 'SLI','博世 SLI-27-55', 3000,1,419,20240125),</v>
      </c>
      <c r="AA22" s="1" t="str">
        <f t="shared" si="9"/>
        <v>(310,'京东', 2023, 8, 'SLI','博世 SLI-27-55', 4000,0,0,20240125),</v>
      </c>
      <c r="AB22" s="1" t="str">
        <f t="shared" si="10"/>
        <v>(348,'京东', 2023, 9, 'SLI','博世 SLI-27-55', 4200,0,0,20240125),</v>
      </c>
      <c r="AC22" s="1" t="str">
        <f t="shared" si="11"/>
        <v>(386,'京东', 2023, 10, 'SLI','博世 SLI-27-55', 5000,0,0,20240125),</v>
      </c>
      <c r="AD22" s="1" t="str">
        <f t="shared" si="12"/>
        <v>(424,'京东', 2023, 11, 'SLI','博世 SLI-27-55', 7000,0,0,20240125),</v>
      </c>
      <c r="AE22" s="1" t="str">
        <f t="shared" si="13"/>
        <v>(462,'京东', 2023, 12, 'SLI','博世 SLI-27-55', 6800,0,0,20240125),</v>
      </c>
    </row>
    <row r="23" spans="1:31">
      <c r="A23" s="1" t="s">
        <v>7</v>
      </c>
      <c r="B23" s="1" t="s">
        <v>2</v>
      </c>
      <c r="C23" s="1" t="s">
        <v>41</v>
      </c>
      <c r="D23" s="6">
        <v>310</v>
      </c>
      <c r="I23" s="3">
        <v>2</v>
      </c>
      <c r="Q23" s="3">
        <f t="shared" si="0"/>
        <v>2</v>
      </c>
      <c r="R23" s="6">
        <f t="shared" si="1"/>
        <v>620</v>
      </c>
      <c r="T23" s="1" t="str">
        <f t="shared" si="2"/>
        <v>(45,'京东', 2023, 1, 'SLI','博世 SLI-44B20L', 4000,0,0,20240125),</v>
      </c>
      <c r="U23" s="1" t="str">
        <f t="shared" si="3"/>
        <v>(83,'京东', 2023, 2, 'SLI','博世 SLI-44B20L', 2500,0,0,20240125),</v>
      </c>
      <c r="V23" s="1" t="str">
        <f t="shared" si="4"/>
        <v>(121,'京东', 2023, 3, 'SLI','博世 SLI-44B20L', 3000,0,0,20240125),</v>
      </c>
      <c r="W23" s="1" t="str">
        <f t="shared" si="5"/>
        <v>(159,'京东', 2023, 4, 'SLI','博世 SLI-44B20L', 3000,0,0,20240125),</v>
      </c>
      <c r="X23" s="1" t="str">
        <f t="shared" si="6"/>
        <v>(197,'京东', 2023, 5, 'SLI','博世 SLI-44B20L', 3500,2,620,20240125),</v>
      </c>
      <c r="Y23" s="1" t="str">
        <f t="shared" si="7"/>
        <v>(235,'京东', 2023, 6, 'SLI','博世 SLI-44B20L', 4000,0,0,20240125),</v>
      </c>
      <c r="Z23" s="1" t="str">
        <f t="shared" si="8"/>
        <v>(273,'京东', 2023, 7, 'SLI','博世 SLI-44B20L', 3000,0,0,20240125),</v>
      </c>
      <c r="AA23" s="1" t="str">
        <f t="shared" si="9"/>
        <v>(311,'京东', 2023, 8, 'SLI','博世 SLI-44B20L', 4000,0,0,20240125),</v>
      </c>
      <c r="AB23" s="1" t="str">
        <f t="shared" si="10"/>
        <v>(349,'京东', 2023, 9, 'SLI','博世 SLI-44B20L', 4200,0,0,20240125),</v>
      </c>
      <c r="AC23" s="1" t="str">
        <f t="shared" si="11"/>
        <v>(387,'京东', 2023, 10, 'SLI','博世 SLI-44B20L', 5000,0,0,20240125),</v>
      </c>
      <c r="AD23" s="1" t="str">
        <f t="shared" si="12"/>
        <v>(425,'京东', 2023, 11, 'SLI','博世 SLI-44B20L', 7000,0,0,20240125),</v>
      </c>
      <c r="AE23" s="1" t="str">
        <f t="shared" si="13"/>
        <v>(463,'京东', 2023, 12, 'SLI','博世 SLI-44B20L', 6800,0,0,20240125),</v>
      </c>
    </row>
    <row r="24" spans="1:31">
      <c r="A24" s="1" t="s">
        <v>7</v>
      </c>
      <c r="B24" s="1" t="s">
        <v>2</v>
      </c>
      <c r="C24" s="1" t="s">
        <v>3</v>
      </c>
      <c r="D24" s="6">
        <v>268</v>
      </c>
      <c r="E24" s="3">
        <v>226</v>
      </c>
      <c r="F24" s="3">
        <v>155</v>
      </c>
      <c r="G24" s="3">
        <v>186</v>
      </c>
      <c r="H24" s="3">
        <v>156</v>
      </c>
      <c r="I24" s="3">
        <v>175</v>
      </c>
      <c r="J24" s="3">
        <v>463</v>
      </c>
      <c r="K24" s="3">
        <v>81</v>
      </c>
      <c r="L24" s="3">
        <v>169</v>
      </c>
      <c r="M24" s="3">
        <v>234</v>
      </c>
      <c r="N24" s="3">
        <v>306</v>
      </c>
      <c r="O24" s="3">
        <v>328</v>
      </c>
      <c r="P24" s="3">
        <v>425</v>
      </c>
      <c r="Q24" s="3">
        <f t="shared" si="0"/>
        <v>2904</v>
      </c>
      <c r="R24" s="6">
        <f t="shared" si="1"/>
        <v>778272</v>
      </c>
      <c r="T24" s="1" t="str">
        <f t="shared" si="2"/>
        <v>(46,'京东', 2023, 1, 'SLI','博世 SLI-55B24L', 4000,226,60568,20240125),</v>
      </c>
      <c r="U24" s="1" t="str">
        <f t="shared" si="3"/>
        <v>(84,'京东', 2023, 2, 'SLI','博世 SLI-55B24L', 2500,155,41540,20240125),</v>
      </c>
      <c r="V24" s="1" t="str">
        <f t="shared" si="4"/>
        <v>(122,'京东', 2023, 3, 'SLI','博世 SLI-55B24L', 3000,186,49848,20240125),</v>
      </c>
      <c r="W24" s="1" t="str">
        <f t="shared" si="5"/>
        <v>(160,'京东', 2023, 4, 'SLI','博世 SLI-55B24L', 3000,156,41808,20240125),</v>
      </c>
      <c r="X24" s="1" t="str">
        <f t="shared" si="6"/>
        <v>(198,'京东', 2023, 5, 'SLI','博世 SLI-55B24L', 3500,175,46900,20240125),</v>
      </c>
      <c r="Y24" s="1" t="str">
        <f t="shared" si="7"/>
        <v>(236,'京东', 2023, 6, 'SLI','博世 SLI-55B24L', 4000,463,124084,20240125),</v>
      </c>
      <c r="Z24" s="1" t="str">
        <f t="shared" si="8"/>
        <v>(274,'京东', 2023, 7, 'SLI','博世 SLI-55B24L', 3000,81,21708,20240125),</v>
      </c>
      <c r="AA24" s="1" t="str">
        <f t="shared" si="9"/>
        <v>(312,'京东', 2023, 8, 'SLI','博世 SLI-55B24L', 4000,169,45292,20240125),</v>
      </c>
      <c r="AB24" s="1" t="str">
        <f t="shared" si="10"/>
        <v>(350,'京东', 2023, 9, 'SLI','博世 SLI-55B24L', 4200,234,62712,20240125),</v>
      </c>
      <c r="AC24" s="1" t="str">
        <f t="shared" si="11"/>
        <v>(388,'京东', 2023, 10, 'SLI','博世 SLI-55B24L', 5000,306,82008,20240125),</v>
      </c>
      <c r="AD24" s="1" t="str">
        <f t="shared" si="12"/>
        <v>(426,'京东', 2023, 11, 'SLI','博世 SLI-55B24L', 7000,328,87904,20240125),</v>
      </c>
      <c r="AE24" s="1" t="str">
        <f t="shared" si="13"/>
        <v>(464,'京东', 2023, 12, 'SLI','博世 SLI-55B24L', 6800,425,113900,20240125),</v>
      </c>
    </row>
    <row r="25" spans="1:31">
      <c r="A25" s="1" t="s">
        <v>7</v>
      </c>
      <c r="B25" s="1" t="s">
        <v>2</v>
      </c>
      <c r="C25" s="1" t="s">
        <v>18</v>
      </c>
      <c r="D25" s="6">
        <v>268</v>
      </c>
      <c r="E25" s="3">
        <v>187</v>
      </c>
      <c r="F25" s="3">
        <v>121</v>
      </c>
      <c r="G25" s="3">
        <v>131</v>
      </c>
      <c r="H25" s="3">
        <v>138</v>
      </c>
      <c r="I25" s="3">
        <v>243</v>
      </c>
      <c r="J25" s="3">
        <v>155</v>
      </c>
      <c r="K25" s="3">
        <v>114</v>
      </c>
      <c r="L25" s="3">
        <v>191</v>
      </c>
      <c r="M25" s="3">
        <v>209</v>
      </c>
      <c r="N25" s="3">
        <v>270</v>
      </c>
      <c r="O25" s="3">
        <v>393</v>
      </c>
      <c r="P25" s="3">
        <v>505</v>
      </c>
      <c r="Q25" s="3">
        <f t="shared" si="0"/>
        <v>2657</v>
      </c>
      <c r="R25" s="6">
        <f t="shared" si="1"/>
        <v>712076</v>
      </c>
      <c r="T25" s="1" t="str">
        <f t="shared" si="2"/>
        <v>(47,'京东', 2023, 1, 'SLI','博世 SLI-55B24LS', 4000,187,50116,20240125),</v>
      </c>
      <c r="U25" s="1" t="str">
        <f t="shared" si="3"/>
        <v>(85,'京东', 2023, 2, 'SLI','博世 SLI-55B24LS', 2500,121,32428,20240125),</v>
      </c>
      <c r="V25" s="1" t="str">
        <f t="shared" si="4"/>
        <v>(123,'京东', 2023, 3, 'SLI','博世 SLI-55B24LS', 3000,131,35108,20240125),</v>
      </c>
      <c r="W25" s="1" t="str">
        <f t="shared" si="5"/>
        <v>(161,'京东', 2023, 4, 'SLI','博世 SLI-55B24LS', 3000,138,36984,20240125),</v>
      </c>
      <c r="X25" s="1" t="str">
        <f t="shared" si="6"/>
        <v>(199,'京东', 2023, 5, 'SLI','博世 SLI-55B24LS', 3500,243,65124,20240125),</v>
      </c>
      <c r="Y25" s="1" t="str">
        <f t="shared" si="7"/>
        <v>(237,'京东', 2023, 6, 'SLI','博世 SLI-55B24LS', 4000,155,41540,20240125),</v>
      </c>
      <c r="Z25" s="1" t="str">
        <f t="shared" si="8"/>
        <v>(275,'京东', 2023, 7, 'SLI','博世 SLI-55B24LS', 3000,114,30552,20240125),</v>
      </c>
      <c r="AA25" s="1" t="str">
        <f t="shared" si="9"/>
        <v>(313,'京东', 2023, 8, 'SLI','博世 SLI-55B24LS', 4000,191,51188,20240125),</v>
      </c>
      <c r="AB25" s="1" t="str">
        <f t="shared" si="10"/>
        <v>(351,'京东', 2023, 9, 'SLI','博世 SLI-55B24LS', 4200,209,56012,20240125),</v>
      </c>
      <c r="AC25" s="1" t="str">
        <f t="shared" si="11"/>
        <v>(389,'京东', 2023, 10, 'SLI','博世 SLI-55B24LS', 5000,270,72360,20240125),</v>
      </c>
      <c r="AD25" s="1" t="str">
        <f t="shared" si="12"/>
        <v>(427,'京东', 2023, 11, 'SLI','博世 SLI-55B24LS', 7000,393,105324,20240125),</v>
      </c>
      <c r="AE25" s="1" t="str">
        <f t="shared" si="13"/>
        <v>(465,'京东', 2023, 12, 'SLI','博世 SLI-55B24LS', 6800,505,135340,20240125),</v>
      </c>
    </row>
    <row r="26" spans="1:31">
      <c r="A26" s="1" t="s">
        <v>7</v>
      </c>
      <c r="B26" s="1" t="s">
        <v>2</v>
      </c>
      <c r="C26" s="1" t="s">
        <v>38</v>
      </c>
      <c r="D26" s="6">
        <v>278</v>
      </c>
      <c r="L26" s="3">
        <v>1</v>
      </c>
      <c r="N26" s="3">
        <v>1</v>
      </c>
      <c r="Q26" s="3">
        <f t="shared" si="0"/>
        <v>2</v>
      </c>
      <c r="R26" s="6">
        <f t="shared" si="1"/>
        <v>556</v>
      </c>
      <c r="T26" s="1" t="str">
        <f t="shared" si="2"/>
        <v>(48,'京东', 2023, 1, 'SLI','博世 SLI-55B24R', 4000,0,0,20240125),</v>
      </c>
      <c r="U26" s="1" t="str">
        <f t="shared" si="3"/>
        <v>(86,'京东', 2023, 2, 'SLI','博世 SLI-55B24R', 2500,0,0,20240125),</v>
      </c>
      <c r="V26" s="1" t="str">
        <f t="shared" si="4"/>
        <v>(124,'京东', 2023, 3, 'SLI','博世 SLI-55B24R', 3000,0,0,20240125),</v>
      </c>
      <c r="W26" s="1" t="str">
        <f t="shared" si="5"/>
        <v>(162,'京东', 2023, 4, 'SLI','博世 SLI-55B24R', 3000,0,0,20240125),</v>
      </c>
      <c r="X26" s="1" t="str">
        <f t="shared" si="6"/>
        <v>(200,'京东', 2023, 5, 'SLI','博世 SLI-55B24R', 3500,0,0,20240125),</v>
      </c>
      <c r="Y26" s="1" t="str">
        <f t="shared" si="7"/>
        <v>(238,'京东', 2023, 6, 'SLI','博世 SLI-55B24R', 4000,0,0,20240125),</v>
      </c>
      <c r="Z26" s="1" t="str">
        <f t="shared" si="8"/>
        <v>(276,'京东', 2023, 7, 'SLI','博世 SLI-55B24R', 3000,0,0,20240125),</v>
      </c>
      <c r="AA26" s="1" t="str">
        <f t="shared" si="9"/>
        <v>(314,'京东', 2023, 8, 'SLI','博世 SLI-55B24R', 4000,1,278,20240125),</v>
      </c>
      <c r="AB26" s="1" t="str">
        <f t="shared" si="10"/>
        <v>(352,'京东', 2023, 9, 'SLI','博世 SLI-55B24R', 4200,0,0,20240125),</v>
      </c>
      <c r="AC26" s="1" t="str">
        <f t="shared" si="11"/>
        <v>(390,'京东', 2023, 10, 'SLI','博世 SLI-55B24R', 5000,1,278,20240125),</v>
      </c>
      <c r="AD26" s="1" t="str">
        <f t="shared" si="12"/>
        <v>(428,'京东', 2023, 11, 'SLI','博世 SLI-55B24R', 7000,0,0,20240125),</v>
      </c>
      <c r="AE26" s="1" t="str">
        <f t="shared" si="13"/>
        <v>(466,'京东', 2023, 12, 'SLI','博世 SLI-55B24R', 6800,0,0,20240125),</v>
      </c>
    </row>
    <row r="27" spans="1:31">
      <c r="A27" s="1" t="s">
        <v>7</v>
      </c>
      <c r="B27" s="1" t="s">
        <v>2</v>
      </c>
      <c r="C27" s="1" t="s">
        <v>34</v>
      </c>
      <c r="D27" s="6">
        <v>268</v>
      </c>
      <c r="E27" s="3">
        <v>9</v>
      </c>
      <c r="F27" s="3">
        <v>8</v>
      </c>
      <c r="G27" s="3">
        <v>21</v>
      </c>
      <c r="H27" s="3">
        <v>25</v>
      </c>
      <c r="I27" s="3">
        <v>36</v>
      </c>
      <c r="J27" s="3">
        <v>58</v>
      </c>
      <c r="K27" s="3">
        <v>14</v>
      </c>
      <c r="L27" s="3">
        <v>38</v>
      </c>
      <c r="M27" s="3">
        <v>58</v>
      </c>
      <c r="N27" s="3">
        <v>100</v>
      </c>
      <c r="O27" s="3">
        <v>133</v>
      </c>
      <c r="P27" s="3">
        <v>217</v>
      </c>
      <c r="Q27" s="3">
        <f t="shared" si="0"/>
        <v>717</v>
      </c>
      <c r="R27" s="6">
        <f t="shared" si="1"/>
        <v>192156</v>
      </c>
      <c r="T27" s="1" t="str">
        <f t="shared" si="2"/>
        <v>(49,'京东', 2023, 1, 'SLI','博世 SLI-55B24RS', 4000,9,2412,20240125),</v>
      </c>
      <c r="U27" s="1" t="str">
        <f t="shared" si="3"/>
        <v>(87,'京东', 2023, 2, 'SLI','博世 SLI-55B24RS', 2500,8,2144,20240125),</v>
      </c>
      <c r="V27" s="1" t="str">
        <f t="shared" si="4"/>
        <v>(125,'京东', 2023, 3, 'SLI','博世 SLI-55B24RS', 3000,21,5628,20240125),</v>
      </c>
      <c r="W27" s="1" t="str">
        <f t="shared" si="5"/>
        <v>(163,'京东', 2023, 4, 'SLI','博世 SLI-55B24RS', 3000,25,6700,20240125),</v>
      </c>
      <c r="X27" s="1" t="str">
        <f t="shared" si="6"/>
        <v>(201,'京东', 2023, 5, 'SLI','博世 SLI-55B24RS', 3500,36,9648,20240125),</v>
      </c>
      <c r="Y27" s="1" t="str">
        <f t="shared" si="7"/>
        <v>(239,'京东', 2023, 6, 'SLI','博世 SLI-55B24RS', 4000,58,15544,20240125),</v>
      </c>
      <c r="Z27" s="1" t="str">
        <f t="shared" si="8"/>
        <v>(277,'京东', 2023, 7, 'SLI','博世 SLI-55B24RS', 3000,14,3752,20240125),</v>
      </c>
      <c r="AA27" s="1" t="str">
        <f t="shared" si="9"/>
        <v>(315,'京东', 2023, 8, 'SLI','博世 SLI-55B24RS', 4000,38,10184,20240125),</v>
      </c>
      <c r="AB27" s="1" t="str">
        <f t="shared" si="10"/>
        <v>(353,'京东', 2023, 9, 'SLI','博世 SLI-55B24RS', 4200,58,15544,20240125),</v>
      </c>
      <c r="AC27" s="1" t="str">
        <f t="shared" si="11"/>
        <v>(391,'京东', 2023, 10, 'SLI','博世 SLI-55B24RS', 5000,100,26800,20240125),</v>
      </c>
      <c r="AD27" s="1" t="str">
        <f t="shared" si="12"/>
        <v>(429,'京东', 2023, 11, 'SLI','博世 SLI-55B24RS', 7000,133,35644,20240125),</v>
      </c>
      <c r="AE27" s="1" t="str">
        <f t="shared" si="13"/>
        <v>(467,'京东', 2023, 12, 'SLI','博世 SLI-55B24RS', 6800,217,58156,20240125),</v>
      </c>
    </row>
    <row r="28" spans="1:31">
      <c r="A28" s="1" t="s">
        <v>7</v>
      </c>
      <c r="B28" s="1" t="s">
        <v>2</v>
      </c>
      <c r="C28" s="1" t="s">
        <v>11</v>
      </c>
      <c r="D28" s="6">
        <v>359</v>
      </c>
      <c r="E28" s="3">
        <v>134</v>
      </c>
      <c r="F28" s="3">
        <v>110</v>
      </c>
      <c r="G28" s="3">
        <v>157</v>
      </c>
      <c r="H28" s="3">
        <v>162</v>
      </c>
      <c r="I28" s="3">
        <v>274</v>
      </c>
      <c r="J28" s="3">
        <v>214</v>
      </c>
      <c r="K28" s="3">
        <v>111</v>
      </c>
      <c r="L28" s="3">
        <v>298</v>
      </c>
      <c r="M28" s="3">
        <v>354</v>
      </c>
      <c r="N28" s="3">
        <v>481</v>
      </c>
      <c r="O28" s="3">
        <v>727</v>
      </c>
      <c r="P28" s="3">
        <v>901</v>
      </c>
      <c r="Q28" s="3">
        <f t="shared" si="0"/>
        <v>3923</v>
      </c>
      <c r="R28" s="6">
        <f t="shared" si="1"/>
        <v>1408357</v>
      </c>
      <c r="T28" s="1" t="str">
        <f t="shared" si="2"/>
        <v>(50,'京东', 2023, 1, 'SLI','博世 SLI-55D23L', 4000,134,48106,20240125),</v>
      </c>
      <c r="U28" s="1" t="str">
        <f t="shared" si="3"/>
        <v>(88,'京东', 2023, 2, 'SLI','博世 SLI-55D23L', 2500,110,39490,20240125),</v>
      </c>
      <c r="V28" s="1" t="str">
        <f t="shared" si="4"/>
        <v>(126,'京东', 2023, 3, 'SLI','博世 SLI-55D23L', 3000,157,56363,20240125),</v>
      </c>
      <c r="W28" s="1" t="str">
        <f t="shared" si="5"/>
        <v>(164,'京东', 2023, 4, 'SLI','博世 SLI-55D23L', 3000,162,58158,20240125),</v>
      </c>
      <c r="X28" s="1" t="str">
        <f t="shared" si="6"/>
        <v>(202,'京东', 2023, 5, 'SLI','博世 SLI-55D23L', 3500,274,98366,20240125),</v>
      </c>
      <c r="Y28" s="1" t="str">
        <f t="shared" si="7"/>
        <v>(240,'京东', 2023, 6, 'SLI','博世 SLI-55D23L', 4000,214,76826,20240125),</v>
      </c>
      <c r="Z28" s="1" t="str">
        <f t="shared" si="8"/>
        <v>(278,'京东', 2023, 7, 'SLI','博世 SLI-55D23L', 3000,111,39849,20240125),</v>
      </c>
      <c r="AA28" s="1" t="str">
        <f t="shared" si="9"/>
        <v>(316,'京东', 2023, 8, 'SLI','博世 SLI-55D23L', 4000,298,106982,20240125),</v>
      </c>
      <c r="AB28" s="1" t="str">
        <f t="shared" si="10"/>
        <v>(354,'京东', 2023, 9, 'SLI','博世 SLI-55D23L', 4200,354,127086,20240125),</v>
      </c>
      <c r="AC28" s="1" t="str">
        <f t="shared" si="11"/>
        <v>(392,'京东', 2023, 10, 'SLI','博世 SLI-55D23L', 5000,481,172679,20240125),</v>
      </c>
      <c r="AD28" s="1" t="str">
        <f t="shared" si="12"/>
        <v>(430,'京东', 2023, 11, 'SLI','博世 SLI-55D23L', 7000,727,260993,20240125),</v>
      </c>
      <c r="AE28" s="1" t="str">
        <f t="shared" si="13"/>
        <v>(468,'京东', 2023, 12, 'SLI','博世 SLI-55D23L', 6800,901,323459,20240125),</v>
      </c>
    </row>
    <row r="29" spans="1:31">
      <c r="A29" s="1" t="s">
        <v>7</v>
      </c>
      <c r="B29" s="1" t="s">
        <v>2</v>
      </c>
      <c r="C29" s="1" t="s">
        <v>48</v>
      </c>
      <c r="D29" s="6">
        <v>359</v>
      </c>
      <c r="I29" s="3">
        <v>1</v>
      </c>
      <c r="O29" s="3">
        <v>1</v>
      </c>
      <c r="P29" s="3">
        <v>1</v>
      </c>
      <c r="Q29" s="3">
        <f t="shared" si="0"/>
        <v>3</v>
      </c>
      <c r="R29" s="6">
        <f t="shared" si="1"/>
        <v>1077</v>
      </c>
      <c r="T29" s="1" t="str">
        <f t="shared" si="2"/>
        <v>(51,'京东', 2023, 1, 'SLI','博世 SLI-55D23R', 4000,0,0,20240125),</v>
      </c>
      <c r="U29" s="1" t="str">
        <f t="shared" si="3"/>
        <v>(89,'京东', 2023, 2, 'SLI','博世 SLI-55D23R', 2500,0,0,20240125),</v>
      </c>
      <c r="V29" s="1" t="str">
        <f t="shared" si="4"/>
        <v>(127,'京东', 2023, 3, 'SLI','博世 SLI-55D23R', 3000,0,0,20240125),</v>
      </c>
      <c r="W29" s="1" t="str">
        <f t="shared" si="5"/>
        <v>(165,'京东', 2023, 4, 'SLI','博世 SLI-55D23R', 3000,0,0,20240125),</v>
      </c>
      <c r="X29" s="1" t="str">
        <f t="shared" si="6"/>
        <v>(203,'京东', 2023, 5, 'SLI','博世 SLI-55D23R', 3500,1,359,20240125),</v>
      </c>
      <c r="Y29" s="1" t="str">
        <f t="shared" si="7"/>
        <v>(241,'京东', 2023, 6, 'SLI','博世 SLI-55D23R', 4000,0,0,20240125),</v>
      </c>
      <c r="Z29" s="1" t="str">
        <f t="shared" si="8"/>
        <v>(279,'京东', 2023, 7, 'SLI','博世 SLI-55D23R', 3000,0,0,20240125),</v>
      </c>
      <c r="AA29" s="1" t="str">
        <f t="shared" si="9"/>
        <v>(317,'京东', 2023, 8, 'SLI','博世 SLI-55D23R', 4000,0,0,20240125),</v>
      </c>
      <c r="AB29" s="1" t="str">
        <f t="shared" si="10"/>
        <v>(355,'京东', 2023, 9, 'SLI','博世 SLI-55D23R', 4200,0,0,20240125),</v>
      </c>
      <c r="AC29" s="1" t="str">
        <f t="shared" si="11"/>
        <v>(393,'京东', 2023, 10, 'SLI','博世 SLI-55D23R', 5000,0,0,20240125),</v>
      </c>
      <c r="AD29" s="1" t="str">
        <f t="shared" si="12"/>
        <v>(431,'京东', 2023, 11, 'SLI','博世 SLI-55D23R', 7000,1,359,20240125),</v>
      </c>
      <c r="AE29" s="1" t="str">
        <f t="shared" si="13"/>
        <v>(469,'京东', 2023, 12, 'SLI','博世 SLI-55D23R', 6800,1,359,20240125),</v>
      </c>
    </row>
    <row r="30" spans="1:31">
      <c r="A30" s="1" t="s">
        <v>7</v>
      </c>
      <c r="B30" s="1" t="s">
        <v>2</v>
      </c>
      <c r="C30" s="1" t="s">
        <v>60</v>
      </c>
      <c r="D30" s="6">
        <v>409</v>
      </c>
      <c r="O30" s="3">
        <v>1</v>
      </c>
      <c r="Q30" s="3">
        <f t="shared" si="0"/>
        <v>1</v>
      </c>
      <c r="R30" s="6">
        <f t="shared" si="1"/>
        <v>409</v>
      </c>
      <c r="T30" s="1" t="str">
        <f t="shared" si="2"/>
        <v>(52,'京东', 2023, 1, 'SLI','博世 SLI-55D26L', 4000,0,0,20240125),</v>
      </c>
      <c r="U30" s="1" t="str">
        <f t="shared" si="3"/>
        <v>(90,'京东', 2023, 2, 'SLI','博世 SLI-55D26L', 2500,0,0,20240125),</v>
      </c>
      <c r="V30" s="1" t="str">
        <f t="shared" si="4"/>
        <v>(128,'京东', 2023, 3, 'SLI','博世 SLI-55D26L', 3000,0,0,20240125),</v>
      </c>
      <c r="W30" s="1" t="str">
        <f t="shared" si="5"/>
        <v>(166,'京东', 2023, 4, 'SLI','博世 SLI-55D26L', 3000,0,0,20240125),</v>
      </c>
      <c r="X30" s="1" t="str">
        <f t="shared" si="6"/>
        <v>(204,'京东', 2023, 5, 'SLI','博世 SLI-55D26L', 3500,0,0,20240125),</v>
      </c>
      <c r="Y30" s="1" t="str">
        <f t="shared" si="7"/>
        <v>(242,'京东', 2023, 6, 'SLI','博世 SLI-55D26L', 4000,0,0,20240125),</v>
      </c>
      <c r="Z30" s="1" t="str">
        <f t="shared" si="8"/>
        <v>(280,'京东', 2023, 7, 'SLI','博世 SLI-55D26L', 3000,0,0,20240125),</v>
      </c>
      <c r="AA30" s="1" t="str">
        <f t="shared" si="9"/>
        <v>(318,'京东', 2023, 8, 'SLI','博世 SLI-55D26L', 4000,0,0,20240125),</v>
      </c>
      <c r="AB30" s="1" t="str">
        <f t="shared" si="10"/>
        <v>(356,'京东', 2023, 9, 'SLI','博世 SLI-55D26L', 4200,0,0,20240125),</v>
      </c>
      <c r="AC30" s="1" t="str">
        <f t="shared" si="11"/>
        <v>(394,'京东', 2023, 10, 'SLI','博世 SLI-55D26L', 5000,0,0,20240125),</v>
      </c>
      <c r="AD30" s="1" t="str">
        <f t="shared" si="12"/>
        <v>(432,'京东', 2023, 11, 'SLI','博世 SLI-55D26L', 7000,1,409,20240125),</v>
      </c>
      <c r="AE30" s="1" t="str">
        <f t="shared" si="13"/>
        <v>(470,'京东', 2023, 12, 'SLI','博世 SLI-55D26L', 6800,0,0,20240125),</v>
      </c>
    </row>
    <row r="31" spans="1:31">
      <c r="A31" s="1" t="s">
        <v>7</v>
      </c>
      <c r="B31" s="1" t="s">
        <v>2</v>
      </c>
      <c r="C31" s="1" t="s">
        <v>45</v>
      </c>
      <c r="D31" s="6">
        <v>409</v>
      </c>
      <c r="E31" s="3">
        <v>2</v>
      </c>
      <c r="F31" s="3">
        <v>3</v>
      </c>
      <c r="G31" s="3">
        <v>2</v>
      </c>
      <c r="H31" s="3">
        <v>1</v>
      </c>
      <c r="I31" s="3">
        <v>1</v>
      </c>
      <c r="K31" s="3">
        <v>3</v>
      </c>
      <c r="L31" s="3">
        <v>1</v>
      </c>
      <c r="M31" s="3">
        <v>10</v>
      </c>
      <c r="N31" s="3">
        <v>4</v>
      </c>
      <c r="O31" s="3">
        <v>6</v>
      </c>
      <c r="P31" s="3">
        <v>18</v>
      </c>
      <c r="Q31" s="3">
        <f t="shared" si="0"/>
        <v>51</v>
      </c>
      <c r="R31" s="6">
        <f t="shared" si="1"/>
        <v>20859</v>
      </c>
      <c r="T31" s="1" t="str">
        <f t="shared" si="2"/>
        <v>(53,'京东', 2023, 1, 'SLI','博世 SLI-55D26R', 4000,2,818,20240125),</v>
      </c>
      <c r="U31" s="1" t="str">
        <f t="shared" si="3"/>
        <v>(91,'京东', 2023, 2, 'SLI','博世 SLI-55D26R', 2500,3,1227,20240125),</v>
      </c>
      <c r="V31" s="1" t="str">
        <f t="shared" si="4"/>
        <v>(129,'京东', 2023, 3, 'SLI','博世 SLI-55D26R', 3000,2,818,20240125),</v>
      </c>
      <c r="W31" s="1" t="str">
        <f t="shared" si="5"/>
        <v>(167,'京东', 2023, 4, 'SLI','博世 SLI-55D26R', 3000,1,409,20240125),</v>
      </c>
      <c r="X31" s="1" t="str">
        <f t="shared" si="6"/>
        <v>(205,'京东', 2023, 5, 'SLI','博世 SLI-55D26R', 3500,1,409,20240125),</v>
      </c>
      <c r="Y31" s="1" t="str">
        <f t="shared" si="7"/>
        <v>(243,'京东', 2023, 6, 'SLI','博世 SLI-55D26R', 4000,0,0,20240125),</v>
      </c>
      <c r="Z31" s="1" t="str">
        <f t="shared" si="8"/>
        <v>(281,'京东', 2023, 7, 'SLI','博世 SLI-55D26R', 3000,3,1227,20240125),</v>
      </c>
      <c r="AA31" s="1" t="str">
        <f t="shared" si="9"/>
        <v>(319,'京东', 2023, 8, 'SLI','博世 SLI-55D26R', 4000,1,409,20240125),</v>
      </c>
      <c r="AB31" s="1" t="str">
        <f t="shared" si="10"/>
        <v>(357,'京东', 2023, 9, 'SLI','博世 SLI-55D26R', 4200,10,4090,20240125),</v>
      </c>
      <c r="AC31" s="1" t="str">
        <f t="shared" si="11"/>
        <v>(395,'京东', 2023, 10, 'SLI','博世 SLI-55D26R', 5000,4,1636,20240125),</v>
      </c>
      <c r="AD31" s="1" t="str">
        <f t="shared" si="12"/>
        <v>(433,'京东', 2023, 11, 'SLI','博世 SLI-55D26R', 7000,6,2454,20240125),</v>
      </c>
      <c r="AE31" s="1" t="str">
        <f t="shared" si="13"/>
        <v>(471,'京东', 2023, 12, 'SLI','博世 SLI-55D26R', 6800,18,7362,20240125),</v>
      </c>
    </row>
    <row r="32" spans="1:31">
      <c r="A32" s="1" t="s">
        <v>7</v>
      </c>
      <c r="B32" s="1" t="s">
        <v>2</v>
      </c>
      <c r="C32" s="1" t="s">
        <v>16</v>
      </c>
      <c r="D32" s="6">
        <v>369</v>
      </c>
      <c r="E32" s="3">
        <v>1</v>
      </c>
      <c r="G32" s="3">
        <v>3</v>
      </c>
      <c r="H32" s="3">
        <v>7</v>
      </c>
      <c r="I32" s="3">
        <v>8</v>
      </c>
      <c r="J32" s="3">
        <v>9</v>
      </c>
      <c r="K32" s="3">
        <v>12</v>
      </c>
      <c r="L32" s="3">
        <v>16</v>
      </c>
      <c r="M32" s="3">
        <v>9</v>
      </c>
      <c r="N32" s="3">
        <v>10</v>
      </c>
      <c r="O32" s="3">
        <v>4</v>
      </c>
      <c r="P32" s="3">
        <v>5</v>
      </c>
      <c r="Q32" s="3">
        <f t="shared" si="0"/>
        <v>84</v>
      </c>
      <c r="R32" s="6">
        <f t="shared" si="1"/>
        <v>30996</v>
      </c>
      <c r="T32" s="1" t="str">
        <f t="shared" si="2"/>
        <v>(54,'京东', 2023, 1, 'SLI','博世 SLI-6-QW-54', 4000,1,369,20240125),</v>
      </c>
      <c r="U32" s="1" t="str">
        <f t="shared" si="3"/>
        <v>(92,'京东', 2023, 2, 'SLI','博世 SLI-6-QW-54', 2500,0,0,20240125),</v>
      </c>
      <c r="V32" s="1" t="str">
        <f t="shared" si="4"/>
        <v>(130,'京东', 2023, 3, 'SLI','博世 SLI-6-QW-54', 3000,3,1107,20240125),</v>
      </c>
      <c r="W32" s="1" t="str">
        <f t="shared" si="5"/>
        <v>(168,'京东', 2023, 4, 'SLI','博世 SLI-6-QW-54', 3000,7,2583,20240125),</v>
      </c>
      <c r="X32" s="1" t="str">
        <f t="shared" si="6"/>
        <v>(206,'京东', 2023, 5, 'SLI','博世 SLI-6-QW-54', 3500,8,2952,20240125),</v>
      </c>
      <c r="Y32" s="1" t="str">
        <f t="shared" si="7"/>
        <v>(244,'京东', 2023, 6, 'SLI','博世 SLI-6-QW-54', 4000,9,3321,20240125),</v>
      </c>
      <c r="Z32" s="1" t="str">
        <f t="shared" si="8"/>
        <v>(282,'京东', 2023, 7, 'SLI','博世 SLI-6-QW-54', 3000,12,4428,20240125),</v>
      </c>
      <c r="AA32" s="1" t="str">
        <f t="shared" si="9"/>
        <v>(320,'京东', 2023, 8, 'SLI','博世 SLI-6-QW-54', 4000,16,5904,20240125),</v>
      </c>
      <c r="AB32" s="1" t="str">
        <f t="shared" si="10"/>
        <v>(358,'京东', 2023, 9, 'SLI','博世 SLI-6-QW-54', 4200,9,3321,20240125),</v>
      </c>
      <c r="AC32" s="1" t="str">
        <f t="shared" si="11"/>
        <v>(396,'京东', 2023, 10, 'SLI','博世 SLI-6-QW-54', 5000,10,3690,20240125),</v>
      </c>
      <c r="AD32" s="1" t="str">
        <f t="shared" si="12"/>
        <v>(434,'京东', 2023, 11, 'SLI','博世 SLI-6-QW-54', 7000,4,1476,20240125),</v>
      </c>
      <c r="AE32" s="1" t="str">
        <f t="shared" si="13"/>
        <v>(472,'京东', 2023, 12, 'SLI','博世 SLI-6-QW-54', 6800,5,1845,20240125),</v>
      </c>
    </row>
    <row r="33" spans="1:31">
      <c r="A33" s="1" t="s">
        <v>7</v>
      </c>
      <c r="B33" s="1" t="s">
        <v>2</v>
      </c>
      <c r="C33" s="1" t="s">
        <v>32</v>
      </c>
      <c r="D33" s="6">
        <v>439</v>
      </c>
      <c r="E33" s="3">
        <v>30</v>
      </c>
      <c r="F33" s="3">
        <v>13</v>
      </c>
      <c r="G33" s="3">
        <v>29</v>
      </c>
      <c r="H33" s="3">
        <v>48</v>
      </c>
      <c r="I33" s="3">
        <v>27</v>
      </c>
      <c r="J33" s="3">
        <v>37</v>
      </c>
      <c r="K33" s="3">
        <v>38</v>
      </c>
      <c r="L33" s="3">
        <v>89</v>
      </c>
      <c r="M33" s="3">
        <v>72</v>
      </c>
      <c r="N33" s="3">
        <v>118</v>
      </c>
      <c r="O33" s="3">
        <v>215</v>
      </c>
      <c r="P33" s="3">
        <v>210</v>
      </c>
      <c r="Q33" s="3">
        <f t="shared" si="0"/>
        <v>926</v>
      </c>
      <c r="R33" s="6">
        <f t="shared" si="1"/>
        <v>406514</v>
      </c>
      <c r="T33" s="1" t="str">
        <f t="shared" si="2"/>
        <v>(55,'京东', 2023, 1, 'SLI','博世 SLI-6-QW-63', 4000,30,13170,20240125),</v>
      </c>
      <c r="U33" s="1" t="str">
        <f t="shared" si="3"/>
        <v>(93,'京东', 2023, 2, 'SLI','博世 SLI-6-QW-63', 2500,13,5707,20240125),</v>
      </c>
      <c r="V33" s="1" t="str">
        <f t="shared" si="4"/>
        <v>(131,'京东', 2023, 3, 'SLI','博世 SLI-6-QW-63', 3000,29,12731,20240125),</v>
      </c>
      <c r="W33" s="1" t="str">
        <f t="shared" si="5"/>
        <v>(169,'京东', 2023, 4, 'SLI','博世 SLI-6-QW-63', 3000,48,21072,20240125),</v>
      </c>
      <c r="X33" s="1" t="str">
        <f t="shared" si="6"/>
        <v>(207,'京东', 2023, 5, 'SLI','博世 SLI-6-QW-63', 3500,27,11853,20240125),</v>
      </c>
      <c r="Y33" s="1" t="str">
        <f t="shared" si="7"/>
        <v>(245,'京东', 2023, 6, 'SLI','博世 SLI-6-QW-63', 4000,37,16243,20240125),</v>
      </c>
      <c r="Z33" s="1" t="str">
        <f t="shared" si="8"/>
        <v>(283,'京东', 2023, 7, 'SLI','博世 SLI-6-QW-63', 3000,38,16682,20240125),</v>
      </c>
      <c r="AA33" s="1" t="str">
        <f t="shared" si="9"/>
        <v>(321,'京东', 2023, 8, 'SLI','博世 SLI-6-QW-63', 4000,89,39071,20240125),</v>
      </c>
      <c r="AB33" s="1" t="str">
        <f t="shared" si="10"/>
        <v>(359,'京东', 2023, 9, 'SLI','博世 SLI-6-QW-63', 4200,72,31608,20240125),</v>
      </c>
      <c r="AC33" s="1" t="str">
        <f t="shared" si="11"/>
        <v>(397,'京东', 2023, 10, 'SLI','博世 SLI-6-QW-63', 5000,118,51802,20240125),</v>
      </c>
      <c r="AD33" s="1" t="str">
        <f t="shared" si="12"/>
        <v>(435,'京东', 2023, 11, 'SLI','博世 SLI-6-QW-63', 7000,215,94385,20240125),</v>
      </c>
      <c r="AE33" s="1" t="str">
        <f t="shared" si="13"/>
        <v>(473,'京东', 2023, 12, 'SLI','博世 SLI-6-QW-63', 6800,210,92190,20240125),</v>
      </c>
    </row>
    <row r="34" spans="1:31">
      <c r="A34" s="1" t="s">
        <v>7</v>
      </c>
      <c r="B34" s="1" t="s">
        <v>2</v>
      </c>
      <c r="C34" s="1" t="s">
        <v>9</v>
      </c>
      <c r="D34" s="6">
        <v>429</v>
      </c>
      <c r="E34" s="3">
        <v>149</v>
      </c>
      <c r="F34" s="3">
        <v>87</v>
      </c>
      <c r="G34" s="3">
        <v>71</v>
      </c>
      <c r="H34" s="3">
        <v>47</v>
      </c>
      <c r="I34" s="3">
        <v>59</v>
      </c>
      <c r="J34" s="3">
        <v>81</v>
      </c>
      <c r="K34" s="3">
        <v>55</v>
      </c>
      <c r="L34" s="3">
        <v>130</v>
      </c>
      <c r="M34" s="3">
        <v>82</v>
      </c>
      <c r="N34" s="3">
        <v>107</v>
      </c>
      <c r="O34" s="3">
        <v>159</v>
      </c>
      <c r="P34" s="3">
        <v>263</v>
      </c>
      <c r="Q34" s="3">
        <f t="shared" si="0"/>
        <v>1290</v>
      </c>
      <c r="R34" s="6">
        <f t="shared" si="1"/>
        <v>553410</v>
      </c>
      <c r="T34" s="1" t="str">
        <f t="shared" si="2"/>
        <v>(56,'京东', 2023, 1, 'SLI','博世 SLI-75D23L', 4000,149,63921,20240125),</v>
      </c>
      <c r="U34" s="1" t="str">
        <f t="shared" si="3"/>
        <v>(94,'京东', 2023, 2, 'SLI','博世 SLI-75D23L', 2500,87,37323,20240125),</v>
      </c>
      <c r="V34" s="1" t="str">
        <f t="shared" si="4"/>
        <v>(132,'京东', 2023, 3, 'SLI','博世 SLI-75D23L', 3000,71,30459,20240125),</v>
      </c>
      <c r="W34" s="1" t="str">
        <f t="shared" si="5"/>
        <v>(170,'京东', 2023, 4, 'SLI','博世 SLI-75D23L', 3000,47,20163,20240125),</v>
      </c>
      <c r="X34" s="1" t="str">
        <f t="shared" si="6"/>
        <v>(208,'京东', 2023, 5, 'SLI','博世 SLI-75D23L', 3500,59,25311,20240125),</v>
      </c>
      <c r="Y34" s="1" t="str">
        <f t="shared" si="7"/>
        <v>(246,'京东', 2023, 6, 'SLI','博世 SLI-75D23L', 4000,81,34749,20240125),</v>
      </c>
      <c r="Z34" s="1" t="str">
        <f t="shared" si="8"/>
        <v>(284,'京东', 2023, 7, 'SLI','博世 SLI-75D23L', 3000,55,23595,20240125),</v>
      </c>
      <c r="AA34" s="1" t="str">
        <f t="shared" si="9"/>
        <v>(322,'京东', 2023, 8, 'SLI','博世 SLI-75D23L', 4000,130,55770,20240125),</v>
      </c>
      <c r="AB34" s="1" t="str">
        <f t="shared" si="10"/>
        <v>(360,'京东', 2023, 9, 'SLI','博世 SLI-75D23L', 4200,82,35178,20240125),</v>
      </c>
      <c r="AC34" s="1" t="str">
        <f t="shared" si="11"/>
        <v>(398,'京东', 2023, 10, 'SLI','博世 SLI-75D23L', 5000,107,45903,20240125),</v>
      </c>
      <c r="AD34" s="1" t="str">
        <f t="shared" si="12"/>
        <v>(436,'京东', 2023, 11, 'SLI','博世 SLI-75D23L', 7000,159,68211,20240125),</v>
      </c>
      <c r="AE34" s="1" t="str">
        <f t="shared" si="13"/>
        <v>(474,'京东', 2023, 12, 'SLI','博世 SLI-75D23L', 6800,263,112827,20240125),</v>
      </c>
    </row>
    <row r="35" spans="1:31">
      <c r="A35" s="1" t="s">
        <v>7</v>
      </c>
      <c r="B35" s="1" t="s">
        <v>2</v>
      </c>
      <c r="C35" s="1" t="s">
        <v>15</v>
      </c>
      <c r="D35" s="6">
        <v>453</v>
      </c>
      <c r="E35" s="3">
        <v>68</v>
      </c>
      <c r="F35" s="3">
        <v>31</v>
      </c>
      <c r="G35" s="3">
        <v>110</v>
      </c>
      <c r="H35" s="3">
        <v>106</v>
      </c>
      <c r="I35" s="3">
        <v>337</v>
      </c>
      <c r="J35" s="3">
        <v>63</v>
      </c>
      <c r="K35" s="3">
        <v>68</v>
      </c>
      <c r="L35" s="3">
        <v>125</v>
      </c>
      <c r="M35" s="3">
        <v>185</v>
      </c>
      <c r="N35" s="3">
        <v>202</v>
      </c>
      <c r="O35" s="3">
        <v>238</v>
      </c>
      <c r="P35" s="3">
        <v>296</v>
      </c>
      <c r="Q35" s="3">
        <f t="shared" si="0"/>
        <v>1829</v>
      </c>
      <c r="R35" s="6">
        <f t="shared" si="1"/>
        <v>828537</v>
      </c>
      <c r="T35" s="1" t="str">
        <f t="shared" si="2"/>
        <v>(57,'京东', 2023, 1, 'SLI','博世 SLI-80D26L', 4000,68,30804,20240125),</v>
      </c>
      <c r="U35" s="1" t="str">
        <f t="shared" si="3"/>
        <v>(95,'京东', 2023, 2, 'SLI','博世 SLI-80D26L', 2500,31,14043,20240125),</v>
      </c>
      <c r="V35" s="1" t="str">
        <f t="shared" si="4"/>
        <v>(133,'京东', 2023, 3, 'SLI','博世 SLI-80D26L', 3000,110,49830,20240125),</v>
      </c>
      <c r="W35" s="1" t="str">
        <f t="shared" si="5"/>
        <v>(171,'京东', 2023, 4, 'SLI','博世 SLI-80D26L', 3000,106,48018,20240125),</v>
      </c>
      <c r="X35" s="1" t="str">
        <f t="shared" si="6"/>
        <v>(209,'京东', 2023, 5, 'SLI','博世 SLI-80D26L', 3500,337,152661,20240125),</v>
      </c>
      <c r="Y35" s="1" t="str">
        <f t="shared" si="7"/>
        <v>(247,'京东', 2023, 6, 'SLI','博世 SLI-80D26L', 4000,63,28539,20240125),</v>
      </c>
      <c r="Z35" s="1" t="str">
        <f t="shared" si="8"/>
        <v>(285,'京东', 2023, 7, 'SLI','博世 SLI-80D26L', 3000,68,30804,20240125),</v>
      </c>
      <c r="AA35" s="1" t="str">
        <f t="shared" si="9"/>
        <v>(323,'京东', 2023, 8, 'SLI','博世 SLI-80D26L', 4000,125,56625,20240125),</v>
      </c>
      <c r="AB35" s="1" t="str">
        <f t="shared" si="10"/>
        <v>(361,'京东', 2023, 9, 'SLI','博世 SLI-80D26L', 4200,185,83805,20240125),</v>
      </c>
      <c r="AC35" s="1" t="str">
        <f t="shared" si="11"/>
        <v>(399,'京东', 2023, 10, 'SLI','博世 SLI-80D26L', 5000,202,91506,20240125),</v>
      </c>
      <c r="AD35" s="1" t="str">
        <f t="shared" si="12"/>
        <v>(437,'京东', 2023, 11, 'SLI','博世 SLI-80D26L', 7000,238,107814,20240125),</v>
      </c>
      <c r="AE35" s="1" t="str">
        <f t="shared" si="13"/>
        <v>(475,'京东', 2023, 12, 'SLI','博世 SLI-80D26L', 6800,296,134088,20240125),</v>
      </c>
    </row>
    <row r="36" spans="1:31">
      <c r="A36" s="1" t="s">
        <v>7</v>
      </c>
      <c r="B36" s="1" t="s">
        <v>2</v>
      </c>
      <c r="C36" s="1" t="s">
        <v>19</v>
      </c>
      <c r="D36" s="6">
        <v>453</v>
      </c>
      <c r="E36" s="3">
        <v>16</v>
      </c>
      <c r="F36" s="3">
        <v>13</v>
      </c>
      <c r="G36" s="3">
        <v>29</v>
      </c>
      <c r="H36" s="3">
        <v>25</v>
      </c>
      <c r="I36" s="3">
        <v>24</v>
      </c>
      <c r="J36" s="3">
        <v>53</v>
      </c>
      <c r="K36" s="3">
        <v>23</v>
      </c>
      <c r="L36" s="3">
        <v>49</v>
      </c>
      <c r="M36" s="3">
        <v>42</v>
      </c>
      <c r="N36" s="3">
        <v>49</v>
      </c>
      <c r="O36" s="3">
        <v>69</v>
      </c>
      <c r="P36" s="3">
        <v>72</v>
      </c>
      <c r="Q36" s="3">
        <f t="shared" si="0"/>
        <v>464</v>
      </c>
      <c r="R36" s="6">
        <f t="shared" si="1"/>
        <v>210192</v>
      </c>
      <c r="T36" s="1" t="str">
        <f t="shared" si="2"/>
        <v>(58,'京东', 2023, 1, 'SLI','博世 SLI-80D26R', 4000,16,7248,20240125),</v>
      </c>
      <c r="U36" s="1" t="str">
        <f t="shared" si="3"/>
        <v>(96,'京东', 2023, 2, 'SLI','博世 SLI-80D26R', 2500,13,5889,20240125),</v>
      </c>
      <c r="V36" s="1" t="str">
        <f t="shared" si="4"/>
        <v>(134,'京东', 2023, 3, 'SLI','博世 SLI-80D26R', 3000,29,13137,20240125),</v>
      </c>
      <c r="W36" s="1" t="str">
        <f t="shared" si="5"/>
        <v>(172,'京东', 2023, 4, 'SLI','博世 SLI-80D26R', 3000,25,11325,20240125),</v>
      </c>
      <c r="X36" s="1" t="str">
        <f t="shared" si="6"/>
        <v>(210,'京东', 2023, 5, 'SLI','博世 SLI-80D26R', 3500,24,10872,20240125),</v>
      </c>
      <c r="Y36" s="1" t="str">
        <f t="shared" si="7"/>
        <v>(248,'京东', 2023, 6, 'SLI','博世 SLI-80D26R', 4000,53,24009,20240125),</v>
      </c>
      <c r="Z36" s="1" t="str">
        <f t="shared" si="8"/>
        <v>(286,'京东', 2023, 7, 'SLI','博世 SLI-80D26R', 3000,23,10419,20240125),</v>
      </c>
      <c r="AA36" s="1" t="str">
        <f t="shared" si="9"/>
        <v>(324,'京东', 2023, 8, 'SLI','博世 SLI-80D26R', 4000,49,22197,20240125),</v>
      </c>
      <c r="AB36" s="1" t="str">
        <f t="shared" si="10"/>
        <v>(362,'京东', 2023, 9, 'SLI','博世 SLI-80D26R', 4200,42,19026,20240125),</v>
      </c>
      <c r="AC36" s="1" t="str">
        <f t="shared" si="11"/>
        <v>(400,'京东', 2023, 10, 'SLI','博世 SLI-80D26R', 5000,49,22197,20240125),</v>
      </c>
      <c r="AD36" s="1" t="str">
        <f t="shared" si="12"/>
        <v>(438,'京东', 2023, 11, 'SLI','博世 SLI-80D26R', 7000,69,31257,20240125),</v>
      </c>
      <c r="AE36" s="1" t="str">
        <f t="shared" si="13"/>
        <v>(476,'京东', 2023, 12, 'SLI','博世 SLI-80D26R', 6800,72,32616,20240125),</v>
      </c>
    </row>
    <row r="37" spans="1:31">
      <c r="A37" s="1" t="s">
        <v>7</v>
      </c>
      <c r="B37" s="1" t="s">
        <v>2</v>
      </c>
      <c r="C37" s="1" t="s">
        <v>26</v>
      </c>
      <c r="D37" s="6">
        <v>419</v>
      </c>
      <c r="E37" s="3">
        <v>22</v>
      </c>
      <c r="F37" s="3">
        <v>11</v>
      </c>
      <c r="G37" s="3">
        <v>19</v>
      </c>
      <c r="H37" s="3">
        <v>20</v>
      </c>
      <c r="I37" s="3">
        <v>11</v>
      </c>
      <c r="J37" s="3">
        <v>19</v>
      </c>
      <c r="K37" s="3">
        <v>17</v>
      </c>
      <c r="L37" s="3">
        <v>41</v>
      </c>
      <c r="M37" s="3">
        <v>35</v>
      </c>
      <c r="N37" s="3">
        <v>26</v>
      </c>
      <c r="O37" s="3">
        <v>33</v>
      </c>
      <c r="P37" s="3">
        <v>40</v>
      </c>
      <c r="Q37" s="3">
        <f>SUM(E37:P37)</f>
        <v>294</v>
      </c>
      <c r="R37" s="6">
        <f>D37*Q37</f>
        <v>123186</v>
      </c>
      <c r="T37" s="1" t="str">
        <f t="shared" si="2"/>
        <v>(59,'京东', 2023, 1, 'SLI','博世 SLI-86-610', 4000,22,9218,20240125),</v>
      </c>
      <c r="U37" s="1" t="str">
        <f t="shared" si="3"/>
        <v>(97,'京东', 2023, 2, 'SLI','博世 SLI-86-610', 2500,11,4609,20240125),</v>
      </c>
      <c r="V37" s="1" t="str">
        <f t="shared" si="4"/>
        <v>(135,'京东', 2023, 3, 'SLI','博世 SLI-86-610', 3000,19,7961,20240125),</v>
      </c>
      <c r="W37" s="1" t="str">
        <f t="shared" si="5"/>
        <v>(173,'京东', 2023, 4, 'SLI','博世 SLI-86-610', 3000,20,8380,20240125),</v>
      </c>
      <c r="X37" s="1" t="str">
        <f t="shared" si="6"/>
        <v>(211,'京东', 2023, 5, 'SLI','博世 SLI-86-610', 3500,11,4609,20240125),</v>
      </c>
      <c r="Y37" s="1" t="str">
        <f t="shared" si="7"/>
        <v>(249,'京东', 2023, 6, 'SLI','博世 SLI-86-610', 4000,19,7961,20240125),</v>
      </c>
      <c r="Z37" s="1" t="str">
        <f t="shared" si="8"/>
        <v>(287,'京东', 2023, 7, 'SLI','博世 SLI-86-610', 3000,17,7123,20240125),</v>
      </c>
      <c r="AA37" s="1" t="str">
        <f t="shared" si="9"/>
        <v>(325,'京东', 2023, 8, 'SLI','博世 SLI-86-610', 4000,41,17179,20240125),</v>
      </c>
      <c r="AB37" s="1" t="str">
        <f t="shared" si="10"/>
        <v>(363,'京东', 2023, 9, 'SLI','博世 SLI-86-610', 4200,35,14665,20240125),</v>
      </c>
      <c r="AC37" s="1" t="str">
        <f t="shared" si="11"/>
        <v>(401,'京东', 2023, 10, 'SLI','博世 SLI-86-610', 5000,26,10894,20240125),</v>
      </c>
      <c r="AD37" s="1" t="str">
        <f t="shared" si="12"/>
        <v>(439,'京东', 2023, 11, 'SLI','博世 SLI-86-610', 7000,33,13827,20240125),</v>
      </c>
      <c r="AE37" s="1" t="str">
        <f t="shared" si="13"/>
        <v>(477,'京东', 2023, 12, 'SLI','博世 SLI-86-610', 6800,40,16760,20240125),</v>
      </c>
    </row>
    <row r="38" spans="1:31">
      <c r="A38" s="1" t="s">
        <v>7</v>
      </c>
      <c r="B38" s="1" t="s">
        <v>2</v>
      </c>
      <c r="C38" s="1" t="s">
        <v>51</v>
      </c>
      <c r="D38" s="6">
        <v>512</v>
      </c>
      <c r="E38" s="3">
        <v>4</v>
      </c>
      <c r="F38" s="3">
        <v>1</v>
      </c>
      <c r="G38" s="3">
        <v>8</v>
      </c>
      <c r="H38" s="3">
        <v>6</v>
      </c>
      <c r="J38" s="3">
        <v>2</v>
      </c>
      <c r="K38" s="3">
        <v>2</v>
      </c>
      <c r="L38" s="3">
        <v>3</v>
      </c>
      <c r="M38" s="3">
        <v>4</v>
      </c>
      <c r="N38" s="3">
        <v>4</v>
      </c>
      <c r="O38" s="3">
        <v>12</v>
      </c>
      <c r="P38" s="3">
        <v>8</v>
      </c>
      <c r="Q38" s="3">
        <f t="shared" si="0"/>
        <v>54</v>
      </c>
      <c r="R38" s="6">
        <f t="shared" si="1"/>
        <v>27648</v>
      </c>
      <c r="T38" s="1" t="str">
        <f t="shared" si="2"/>
        <v>(60,'京东', 2023, 1, 'SLI','博世 SLI-95D31L', 4000,4,2048,20240125),</v>
      </c>
      <c r="U38" s="1" t="str">
        <f t="shared" si="3"/>
        <v>(98,'京东', 2023, 2, 'SLI','博世 SLI-95D31L', 2500,1,512,20240125),</v>
      </c>
      <c r="V38" s="1" t="str">
        <f t="shared" si="4"/>
        <v>(136,'京东', 2023, 3, 'SLI','博世 SLI-95D31L', 3000,8,4096,20240125),</v>
      </c>
      <c r="W38" s="1" t="str">
        <f t="shared" si="5"/>
        <v>(174,'京东', 2023, 4, 'SLI','博世 SLI-95D31L', 3000,6,3072,20240125),</v>
      </c>
      <c r="X38" s="1" t="str">
        <f t="shared" si="6"/>
        <v>(212,'京东', 2023, 5, 'SLI','博世 SLI-95D31L', 3500,0,0,20240125),</v>
      </c>
      <c r="Y38" s="1" t="str">
        <f t="shared" si="7"/>
        <v>(250,'京东', 2023, 6, 'SLI','博世 SLI-95D31L', 4000,2,1024,20240125),</v>
      </c>
      <c r="Z38" s="1" t="str">
        <f t="shared" si="8"/>
        <v>(288,'京东', 2023, 7, 'SLI','博世 SLI-95D31L', 3000,2,1024,20240125),</v>
      </c>
      <c r="AA38" s="1" t="str">
        <f t="shared" si="9"/>
        <v>(326,'京东', 2023, 8, 'SLI','博世 SLI-95D31L', 4000,3,1536,20240125),</v>
      </c>
      <c r="AB38" s="1" t="str">
        <f t="shared" si="10"/>
        <v>(364,'京东', 2023, 9, 'SLI','博世 SLI-95D31L', 4200,4,2048,20240125),</v>
      </c>
      <c r="AC38" s="1" t="str">
        <f t="shared" si="11"/>
        <v>(402,'京东', 2023, 10, 'SLI','博世 SLI-95D31L', 5000,4,2048,20240125),</v>
      </c>
      <c r="AD38" s="1" t="str">
        <f t="shared" si="12"/>
        <v>(440,'京东', 2023, 11, 'SLI','博世 SLI-95D31L', 7000,12,6144,20240125),</v>
      </c>
      <c r="AE38" s="1" t="str">
        <f t="shared" si="13"/>
        <v>(478,'京东', 2023, 12, 'SLI','博世 SLI-95D31L', 6800,8,4096,20240125),</v>
      </c>
    </row>
    <row r="39" spans="1:31">
      <c r="A39" s="1" t="s">
        <v>7</v>
      </c>
      <c r="B39" s="1" t="s">
        <v>2</v>
      </c>
      <c r="C39" s="1" t="s">
        <v>14</v>
      </c>
      <c r="D39" s="6">
        <v>512</v>
      </c>
      <c r="E39" s="3">
        <v>5</v>
      </c>
      <c r="F39" s="3">
        <v>1</v>
      </c>
      <c r="H39" s="3">
        <v>2</v>
      </c>
      <c r="I39" s="3">
        <v>5</v>
      </c>
      <c r="J39" s="3">
        <v>7</v>
      </c>
      <c r="L39" s="3">
        <v>7</v>
      </c>
      <c r="M39" s="3">
        <v>3</v>
      </c>
      <c r="N39" s="3">
        <v>11</v>
      </c>
      <c r="O39" s="3">
        <v>19</v>
      </c>
      <c r="P39" s="3">
        <v>15</v>
      </c>
      <c r="Q39" s="3">
        <f t="shared" si="0"/>
        <v>75</v>
      </c>
      <c r="R39" s="6">
        <f t="shared" si="1"/>
        <v>38400</v>
      </c>
      <c r="T39" s="1" t="str">
        <f t="shared" si="2"/>
        <v>(61,'京东', 2023, 1, 'SLI','博世 SLI-95D31R', 4000,5,2560,20240125),</v>
      </c>
      <c r="U39" s="1" t="str">
        <f t="shared" si="3"/>
        <v>(99,'京东', 2023, 2, 'SLI','博世 SLI-95D31R', 2500,1,512,20240125),</v>
      </c>
      <c r="V39" s="1" t="str">
        <f t="shared" si="4"/>
        <v>(137,'京东', 2023, 3, 'SLI','博世 SLI-95D31R', 3000,0,0,20240125),</v>
      </c>
      <c r="W39" s="1" t="str">
        <f t="shared" si="5"/>
        <v>(175,'京东', 2023, 4, 'SLI','博世 SLI-95D31R', 3000,2,1024,20240125),</v>
      </c>
      <c r="X39" s="1" t="str">
        <f t="shared" si="6"/>
        <v>(213,'京东', 2023, 5, 'SLI','博世 SLI-95D31R', 3500,5,2560,20240125),</v>
      </c>
      <c r="Y39" s="1" t="str">
        <f t="shared" si="7"/>
        <v>(251,'京东', 2023, 6, 'SLI','博世 SLI-95D31R', 4000,7,3584,20240125),</v>
      </c>
      <c r="Z39" s="1" t="str">
        <f t="shared" si="8"/>
        <v>(289,'京东', 2023, 7, 'SLI','博世 SLI-95D31R', 3000,0,0,20240125),</v>
      </c>
      <c r="AA39" s="1" t="str">
        <f t="shared" si="9"/>
        <v>(327,'京东', 2023, 8, 'SLI','博世 SLI-95D31R', 4000,7,3584,20240125),</v>
      </c>
      <c r="AB39" s="1" t="str">
        <f t="shared" si="10"/>
        <v>(365,'京东', 2023, 9, 'SLI','博世 SLI-95D31R', 4200,3,1536,20240125),</v>
      </c>
      <c r="AC39" s="1" t="str">
        <f t="shared" si="11"/>
        <v>(403,'京东', 2023, 10, 'SLI','博世 SLI-95D31R', 5000,11,5632,20240125),</v>
      </c>
      <c r="AD39" s="1" t="str">
        <f t="shared" si="12"/>
        <v>(441,'京东', 2023, 11, 'SLI','博世 SLI-95D31R', 7000,19,9728,20240125),</v>
      </c>
      <c r="AE39" s="1" t="str">
        <f t="shared" si="13"/>
        <v>(479,'京东', 2023, 12, 'SLI','博世 SLI-95D31R', 6800,15,7680,20240125),</v>
      </c>
    </row>
    <row r="40" spans="1:31">
      <c r="A40" s="1" t="s">
        <v>7</v>
      </c>
      <c r="B40" s="1" t="s">
        <v>2</v>
      </c>
      <c r="C40" s="1" t="s">
        <v>8</v>
      </c>
      <c r="D40" s="6">
        <v>358</v>
      </c>
      <c r="E40" s="3">
        <v>771</v>
      </c>
      <c r="F40" s="3">
        <v>522</v>
      </c>
      <c r="G40" s="3">
        <v>416</v>
      </c>
      <c r="H40" s="3">
        <v>562</v>
      </c>
      <c r="I40" s="3">
        <v>714</v>
      </c>
      <c r="J40" s="3">
        <v>707</v>
      </c>
      <c r="K40" s="3">
        <v>457</v>
      </c>
      <c r="L40" s="3">
        <v>730</v>
      </c>
      <c r="M40" s="3">
        <v>894</v>
      </c>
      <c r="N40" s="3">
        <v>1042</v>
      </c>
      <c r="O40" s="3">
        <v>1364</v>
      </c>
      <c r="P40" s="3">
        <v>1649</v>
      </c>
      <c r="Q40" s="3">
        <f t="shared" si="0"/>
        <v>9828</v>
      </c>
      <c r="R40" s="6">
        <f t="shared" si="1"/>
        <v>3518424</v>
      </c>
      <c r="T40" s="1" t="str">
        <f t="shared" si="2"/>
        <v>(62,'京东', 2023, 1, 'SLI','博世 SLI-L2-400', 4000,771,276018,20240125),</v>
      </c>
      <c r="U40" s="1" t="str">
        <f t="shared" si="3"/>
        <v>(100,'京东', 2023, 2, 'SLI','博世 SLI-L2-400', 2500,522,186876,20240125),</v>
      </c>
      <c r="V40" s="1" t="str">
        <f t="shared" si="4"/>
        <v>(138,'京东', 2023, 3, 'SLI','博世 SLI-L2-400', 3000,416,148928,20240125),</v>
      </c>
      <c r="W40" s="1" t="str">
        <f t="shared" si="5"/>
        <v>(176,'京东', 2023, 4, 'SLI','博世 SLI-L2-400', 3000,562,201196,20240125),</v>
      </c>
      <c r="X40" s="1" t="str">
        <f t="shared" si="6"/>
        <v>(214,'京东', 2023, 5, 'SLI','博世 SLI-L2-400', 3500,714,255612,20240125),</v>
      </c>
      <c r="Y40" s="1" t="str">
        <f t="shared" si="7"/>
        <v>(252,'京东', 2023, 6, 'SLI','博世 SLI-L2-400', 4000,707,253106,20240125),</v>
      </c>
      <c r="Z40" s="1" t="str">
        <f t="shared" si="8"/>
        <v>(290,'京东', 2023, 7, 'SLI','博世 SLI-L2-400', 3000,457,163606,20240125),</v>
      </c>
      <c r="AA40" s="1" t="str">
        <f t="shared" si="9"/>
        <v>(328,'京东', 2023, 8, 'SLI','博世 SLI-L2-400', 4000,730,261340,20240125),</v>
      </c>
      <c r="AB40" s="1" t="str">
        <f t="shared" si="10"/>
        <v>(366,'京东', 2023, 9, 'SLI','博世 SLI-L2-400', 4200,894,320052,20240125),</v>
      </c>
      <c r="AC40" s="1" t="str">
        <f t="shared" si="11"/>
        <v>(404,'京东', 2023, 10, 'SLI','博世 SLI-L2-400', 5000,1042,373036,20240125),</v>
      </c>
      <c r="AD40" s="1" t="str">
        <f t="shared" si="12"/>
        <v>(442,'京东', 2023, 11, 'SLI','博世 SLI-L2-400', 7000,1364,488312,20240125),</v>
      </c>
      <c r="AE40" s="1" t="str">
        <f t="shared" si="13"/>
        <v>(480,'京东', 2023, 12, 'SLI','博世 SLI-L2-400', 6800,1649,590342,20240125),</v>
      </c>
    </row>
    <row r="41" spans="1:31">
      <c r="C41" s="1" t="s">
        <v>73</v>
      </c>
      <c r="E41" s="3">
        <f>SUM(E3:E40)</f>
        <v>2212</v>
      </c>
      <c r="F41" s="3">
        <f t="shared" ref="F41:P41" si="14">SUM(F3:F40)</f>
        <v>1476</v>
      </c>
      <c r="G41" s="3">
        <f t="shared" si="14"/>
        <v>1716</v>
      </c>
      <c r="H41" s="3">
        <f t="shared" si="14"/>
        <v>1989</v>
      </c>
      <c r="I41" s="3">
        <f t="shared" si="14"/>
        <v>2630</v>
      </c>
      <c r="J41" s="3">
        <f t="shared" si="14"/>
        <v>2712</v>
      </c>
      <c r="K41" s="3">
        <f t="shared" si="14"/>
        <v>1641</v>
      </c>
      <c r="L41" s="3">
        <f t="shared" si="14"/>
        <v>3138</v>
      </c>
      <c r="M41" s="3">
        <f t="shared" si="14"/>
        <v>3509</v>
      </c>
      <c r="N41" s="3">
        <f t="shared" si="14"/>
        <v>3983</v>
      </c>
      <c r="O41" s="3">
        <f t="shared" si="14"/>
        <v>5310</v>
      </c>
      <c r="P41" s="3">
        <f t="shared" si="14"/>
        <v>6634</v>
      </c>
      <c r="Q41" s="7">
        <f t="shared" si="0"/>
        <v>36950</v>
      </c>
      <c r="R41" s="8">
        <f>SUM(R3:R40)</f>
        <v>17910092</v>
      </c>
      <c r="S41" s="3"/>
    </row>
    <row r="42" spans="1:31">
      <c r="R42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01A5-B4C7-4B0F-9389-FD5A6B99ECD1}">
  <dimension ref="A1:AE30"/>
  <sheetViews>
    <sheetView zoomScale="55" zoomScaleNormal="55" workbookViewId="0">
      <selection activeCell="A3" sqref="A3:D28"/>
    </sheetView>
  </sheetViews>
  <sheetFormatPr defaultColWidth="8.77734375" defaultRowHeight="13.8"/>
  <cols>
    <col min="1" max="2" width="8.77734375" style="1"/>
    <col min="3" max="3" width="22.33203125" style="1" customWidth="1"/>
    <col min="4" max="4" width="9.109375" style="3" customWidth="1"/>
    <col min="5" max="16" width="8.77734375" style="6"/>
    <col min="17" max="17" width="14.109375" style="6" customWidth="1"/>
    <col min="18" max="18" width="12.21875" style="6" customWidth="1"/>
    <col min="19" max="19" width="15.6640625" style="6" customWidth="1"/>
    <col min="20" max="20" width="20.33203125" style="1" customWidth="1"/>
    <col min="21" max="16384" width="8.77734375" style="1"/>
  </cols>
  <sheetData>
    <row r="1" spans="1:31" s="2" customFormat="1">
      <c r="D1" s="5"/>
      <c r="E1" s="5" t="s">
        <v>79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>
        <v>20627</v>
      </c>
      <c r="R1" s="5">
        <v>10661388</v>
      </c>
      <c r="S1" s="5">
        <v>516.86566151161105</v>
      </c>
    </row>
    <row r="2" spans="1:31" s="2" customFormat="1">
      <c r="A2" s="14" t="s">
        <v>74</v>
      </c>
      <c r="B2" s="14" t="s">
        <v>75</v>
      </c>
      <c r="C2" s="14" t="s">
        <v>72</v>
      </c>
      <c r="D2" s="15" t="s">
        <v>77</v>
      </c>
      <c r="E2" s="15" t="s">
        <v>40</v>
      </c>
      <c r="F2" s="15" t="s">
        <v>64</v>
      </c>
      <c r="G2" s="15" t="s">
        <v>13</v>
      </c>
      <c r="H2" s="15" t="s">
        <v>49</v>
      </c>
      <c r="I2" s="15" t="s">
        <v>0</v>
      </c>
      <c r="J2" s="15" t="s">
        <v>39</v>
      </c>
      <c r="K2" s="15" t="s">
        <v>10</v>
      </c>
      <c r="L2" s="15" t="s">
        <v>47</v>
      </c>
      <c r="M2" s="15" t="s">
        <v>17</v>
      </c>
      <c r="N2" s="15" t="s">
        <v>57</v>
      </c>
      <c r="O2" s="15" t="s">
        <v>55</v>
      </c>
      <c r="P2" s="15" t="s">
        <v>44</v>
      </c>
      <c r="Q2" s="15" t="s">
        <v>78</v>
      </c>
      <c r="R2" s="15" t="s">
        <v>76</v>
      </c>
      <c r="S2" s="15" t="s">
        <v>80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8</v>
      </c>
      <c r="AB2" s="2">
        <v>9</v>
      </c>
      <c r="AC2" s="2">
        <v>10</v>
      </c>
      <c r="AD2" s="2">
        <v>11</v>
      </c>
      <c r="AE2" s="2">
        <v>12</v>
      </c>
    </row>
    <row r="3" spans="1:31">
      <c r="A3" s="1" t="s">
        <v>4</v>
      </c>
      <c r="B3" s="1" t="s">
        <v>28</v>
      </c>
      <c r="C3" s="1" t="s">
        <v>35</v>
      </c>
      <c r="D3" s="6">
        <v>888</v>
      </c>
      <c r="E3" s="6">
        <v>5</v>
      </c>
      <c r="F3" s="6">
        <v>5</v>
      </c>
      <c r="G3" s="6">
        <v>2</v>
      </c>
      <c r="H3" s="6">
        <v>2</v>
      </c>
      <c r="I3" s="6">
        <v>2</v>
      </c>
      <c r="J3" s="6">
        <v>3</v>
      </c>
      <c r="K3" s="6">
        <v>4</v>
      </c>
      <c r="L3" s="6">
        <v>4</v>
      </c>
      <c r="M3" s="6">
        <v>2</v>
      </c>
      <c r="N3" s="6">
        <v>4</v>
      </c>
      <c r="O3" s="6">
        <v>5</v>
      </c>
      <c r="P3" s="6">
        <v>5</v>
      </c>
      <c r="Q3" s="6">
        <f>SUM(E3:P3)</f>
        <v>43</v>
      </c>
      <c r="R3" s="6">
        <f>D3*Q3</f>
        <v>38184</v>
      </c>
      <c r="T3" s="1" t="str">
        <f>"("&amp;ROW()-2+480&amp;",'天猫', 2023, 1, '"&amp;B3&amp;"','"&amp;C3&amp;"', 2500,"&amp;IF(E3="",0,E3)&amp;","&amp;IF(E3="""",0,E3)*D3&amp;",20240125),"</f>
        <v>(481,'天猫', 2023, 1, 'AGM','博世 AGM-DIN LN2', 2500,5,4440,20240125),</v>
      </c>
      <c r="U3" s="1" t="str">
        <f>"("&amp;ROW()-2+506&amp;",'天猫', 2023, 2, '"&amp;B3&amp;"','"&amp;C3&amp;"', 2000,"&amp;IF(F3="",0,F3)&amp;","&amp;IF(F3="""",0,F3)*D3&amp;",20240125),"</f>
        <v>(507,'天猫', 2023, 2, 'AGM','博世 AGM-DIN LN2', 2000,5,4440,20240125),</v>
      </c>
      <c r="V3" s="1" t="str">
        <f>"("&amp;ROW()-2+532&amp;",'天猫', 2023, 3, '"&amp;B3&amp;"','"&amp;C3&amp;"', 2000,"&amp;IF(G3="",0,G3)&amp;","&amp;IF(G3="""",0,G3)*D3&amp;",20240125),"</f>
        <v>(533,'天猫', 2023, 3, 'AGM','博世 AGM-DIN LN2', 2000,2,1776,20240125),</v>
      </c>
      <c r="W3" s="1" t="str">
        <f>"("&amp;ROW()-2+558&amp;",'天猫', 2023, 4, '"&amp;B3&amp;"','"&amp;C3&amp;"', 2000,"&amp;IF(H3="",0,H3)&amp;","&amp;IF(H3="""",0,H3)*D3&amp;",20240125),"</f>
        <v>(559,'天猫', 2023, 4, 'AGM','博世 AGM-DIN LN2', 2000,2,1776,20240125),</v>
      </c>
      <c r="X3" s="1" t="str">
        <f>"("&amp;ROW()-2+584&amp;",'天猫', 2023, 5, '"&amp;B3&amp;"','"&amp;C3&amp;"', 2000,"&amp;IF(I3="",0,I3)&amp;","&amp;IF(I3="""",0,I3)*D3&amp;",20240125),"</f>
        <v>(585,'天猫', 2023, 5, 'AGM','博世 AGM-DIN LN2', 2000,2,1776,20240125),</v>
      </c>
      <c r="Y3" s="1" t="str">
        <f>"("&amp;ROW()-2+610&amp;",'天猫', 2023, "&amp;$J$2&amp;", '"&amp;B3&amp;"','"&amp;C3&amp;"', 2000,"&amp;IF(J3="",0,J3)&amp;","&amp;IF(J3="""",0,J3)*D3&amp;",20240125),"</f>
        <v>(611,'天猫', 2023, 6, 'AGM','博世 AGM-DIN LN2', 2000,3,2664,20240125),</v>
      </c>
      <c r="Z3" s="1" t="str">
        <f>"("&amp;ROW()-2+636&amp;",'天猫', 2023, "&amp;$K$2&amp;", '"&amp;B3&amp;"','"&amp;C3&amp;"', 2500,"&amp;IF(K3="",0,K3)&amp;","&amp;IF(K3="""",0,K3)*D3&amp;",20240125),"</f>
        <v>(637,'天猫', 2023, 7, 'AGM','博世 AGM-DIN LN2', 2500,4,3552,20240125),</v>
      </c>
      <c r="AA3" s="1" t="str">
        <f>"("&amp;ROW()-2+662&amp;",'天猫', 2023, "&amp;$L$2&amp;", '"&amp;B3&amp;"','"&amp;C3&amp;"', 3000,"&amp;IF(L3="",0,L3)&amp;","&amp;IF(L3="""",0,L3)*D3&amp;",20240125),"</f>
        <v>(663,'天猫', 2023, 8, 'AGM','博世 AGM-DIN LN2', 3000,4,3552,20240125),</v>
      </c>
      <c r="AB3" s="1" t="str">
        <f>"("&amp;ROW()-2+688&amp;",'天猫', 2023, "&amp;$M$2&amp;", '"&amp;B3&amp;"','"&amp;C3&amp;"', 3500,"&amp;IF(M3="",0,M3)&amp;","&amp;IF(M3="""",0,M3)*D3&amp;",20240125),"</f>
        <v>(689,'天猫', 2023, 9, 'AGM','博世 AGM-DIN LN2', 3500,2,1776,20240125),</v>
      </c>
      <c r="AC3" s="1" t="str">
        <f>"("&amp;ROW()-2+714&amp;",'天猫', 2023, "&amp;$N$2&amp;", '"&amp;B3&amp;"','"&amp;C3&amp;"', 4000,"&amp;IF(N3="",0,N3)&amp;","&amp;IF(N3="""",0,N3)*D3&amp;",20240125),"</f>
        <v>(715,'天猫', 2023, 10, 'AGM','博世 AGM-DIN LN2', 4000,4,3552,20240125),</v>
      </c>
      <c r="AD3" s="1" t="str">
        <f>"("&amp;ROW()-2+740&amp;",'天猫', 2023, "&amp;$O$2&amp;", '"&amp;B3&amp;"','"&amp;C3&amp;"', 4500,"&amp;IF(O3="",0,O3)&amp;","&amp;IF(O3="""",0,O3)*D3&amp;",20240125),"</f>
        <v>(741,'天猫', 2023, 11, 'AGM','博世 AGM-DIN LN2', 4500,5,4440,20240125),</v>
      </c>
      <c r="AE3" s="1" t="str">
        <f>"("&amp;ROW()-2+766&amp;",'天猫', 2023, "&amp;$P$2&amp;", '"&amp;B3&amp;"','"&amp;C3&amp;"', 5000,"&amp;IF(P3="",0,P3)&amp;","&amp;IF(P3="""",0,P3)*D3&amp;",20240125),"</f>
        <v>(767,'天猫', 2023, 12, 'AGM','博世 AGM-DIN LN2', 5000,5,4440,20240125),</v>
      </c>
    </row>
    <row r="4" spans="1:31">
      <c r="A4" s="1" t="s">
        <v>4</v>
      </c>
      <c r="B4" s="1" t="s">
        <v>28</v>
      </c>
      <c r="C4" s="1" t="s">
        <v>37</v>
      </c>
      <c r="D4" s="6">
        <v>1038</v>
      </c>
      <c r="E4" s="6">
        <v>32</v>
      </c>
      <c r="F4" s="6">
        <v>30</v>
      </c>
      <c r="G4" s="6">
        <v>15</v>
      </c>
      <c r="H4" s="6">
        <v>4</v>
      </c>
      <c r="I4" s="6">
        <v>34</v>
      </c>
      <c r="J4" s="6">
        <v>35</v>
      </c>
      <c r="K4" s="6">
        <v>54</v>
      </c>
      <c r="L4" s="6">
        <v>72</v>
      </c>
      <c r="M4" s="6">
        <v>75</v>
      </c>
      <c r="N4" s="6">
        <v>89</v>
      </c>
      <c r="O4" s="6">
        <v>115</v>
      </c>
      <c r="P4" s="6">
        <v>119</v>
      </c>
      <c r="Q4" s="6">
        <f t="shared" ref="Q4:Q28" si="0">SUM(E4:P4)</f>
        <v>674</v>
      </c>
      <c r="R4" s="6">
        <f t="shared" ref="R4:R28" si="1">D4*Q4</f>
        <v>699612</v>
      </c>
      <c r="T4" s="1" t="str">
        <f t="shared" ref="T4:T28" si="2">"("&amp;ROW()-2+480&amp;",'天猫', 2023, 1, '"&amp;B4&amp;"','"&amp;C4&amp;"', 2500,"&amp;IF(E4="",0,E4)&amp;","&amp;IF(E4="""",0,E4)*D4&amp;",20240125),"</f>
        <v>(482,'天猫', 2023, 1, 'AGM','博世 AGM-DIN LN3', 2500,32,33216,20240125),</v>
      </c>
      <c r="U4" s="1" t="str">
        <f t="shared" ref="U4:U28" si="3">"("&amp;ROW()-2+506&amp;",'天猫', 2023, 2, '"&amp;B4&amp;"','"&amp;C4&amp;"', 2000,"&amp;IF(F4="",0,F4)&amp;","&amp;IF(F4="""",0,F4)*D4&amp;",20240125),"</f>
        <v>(508,'天猫', 2023, 2, 'AGM','博世 AGM-DIN LN3', 2000,30,31140,20240125),</v>
      </c>
      <c r="V4" s="1" t="str">
        <f t="shared" ref="V4:V28" si="4">"("&amp;ROW()-2+532&amp;",'天猫', 2023, 3, '"&amp;B4&amp;"','"&amp;C4&amp;"', 2000,"&amp;IF(G4="",0,G4)&amp;","&amp;IF(G4="""",0,G4)*D4&amp;",20240125),"</f>
        <v>(534,'天猫', 2023, 3, 'AGM','博世 AGM-DIN LN3', 2000,15,15570,20240125),</v>
      </c>
      <c r="W4" s="1" t="str">
        <f t="shared" ref="W4:W28" si="5">"("&amp;ROW()-2+558&amp;",'天猫', 2023, 4, '"&amp;B4&amp;"','"&amp;C4&amp;"', 2000,"&amp;IF(H4="",0,H4)&amp;","&amp;IF(H4="""",0,H4)*D4&amp;",20240125),"</f>
        <v>(560,'天猫', 2023, 4, 'AGM','博世 AGM-DIN LN3', 2000,4,4152,20240125),</v>
      </c>
      <c r="X4" s="1" t="str">
        <f t="shared" ref="X4:X28" si="6">"("&amp;ROW()-2+584&amp;",'天猫', 2023, 5, '"&amp;B4&amp;"','"&amp;C4&amp;"', 2000,"&amp;IF(I4="",0,I4)&amp;","&amp;IF(I4="""",0,I4)*D4&amp;",20240125),"</f>
        <v>(586,'天猫', 2023, 5, 'AGM','博世 AGM-DIN LN3', 2000,34,35292,20240125),</v>
      </c>
      <c r="Y4" s="1" t="str">
        <f t="shared" ref="Y4:Y28" si="7">"("&amp;ROW()-2+610&amp;",'天猫', 2023, "&amp;$J$2&amp;", '"&amp;B4&amp;"','"&amp;C4&amp;"', 2000,"&amp;IF(J4="",0,J4)&amp;","&amp;IF(J4="""",0,J4)*D4&amp;",20240125),"</f>
        <v>(612,'天猫', 2023, 6, 'AGM','博世 AGM-DIN LN3', 2000,35,36330,20240125),</v>
      </c>
      <c r="Z4" s="1" t="str">
        <f t="shared" ref="Z4:Z28" si="8">"("&amp;ROW()-2+636&amp;",'天猫', 2023, "&amp;$K$2&amp;", '"&amp;B4&amp;"','"&amp;C4&amp;"', 2500,"&amp;IF(K4="",0,K4)&amp;","&amp;IF(K4="""",0,K4)*D4&amp;",20240125),"</f>
        <v>(638,'天猫', 2023, 7, 'AGM','博世 AGM-DIN LN3', 2500,54,56052,20240125),</v>
      </c>
      <c r="AA4" s="1" t="str">
        <f t="shared" ref="AA4:AA28" si="9">"("&amp;ROW()-2+662&amp;",'天猫', 2023, "&amp;$L$2&amp;", '"&amp;B4&amp;"','"&amp;C4&amp;"', 3000,"&amp;IF(L4="",0,L4)&amp;","&amp;IF(L4="""",0,L4)*D4&amp;",20240125),"</f>
        <v>(664,'天猫', 2023, 8, 'AGM','博世 AGM-DIN LN3', 3000,72,74736,20240125),</v>
      </c>
      <c r="AB4" s="1" t="str">
        <f t="shared" ref="AB4:AB28" si="10">"("&amp;ROW()-2+688&amp;",'天猫', 2023, "&amp;$M$2&amp;", '"&amp;B4&amp;"','"&amp;C4&amp;"', 3500,"&amp;IF(M4="",0,M4)&amp;","&amp;IF(M4="""",0,M4)*D4&amp;",20240125),"</f>
        <v>(690,'天猫', 2023, 9, 'AGM','博世 AGM-DIN LN3', 3500,75,77850,20240125),</v>
      </c>
      <c r="AC4" s="1" t="str">
        <f t="shared" ref="AC4:AC28" si="11">"("&amp;ROW()-2+714&amp;",'天猫', 2023, "&amp;$N$2&amp;", '"&amp;B4&amp;"','"&amp;C4&amp;"', 4000,"&amp;IF(N4="",0,N4)&amp;","&amp;IF(N4="""",0,N4)*D4&amp;",20240125),"</f>
        <v>(716,'天猫', 2023, 10, 'AGM','博世 AGM-DIN LN3', 4000,89,92382,20240125),</v>
      </c>
      <c r="AD4" s="1" t="str">
        <f t="shared" ref="AD4:AD28" si="12">"("&amp;ROW()-2+740&amp;",'天猫', 2023, "&amp;$O$2&amp;", '"&amp;B4&amp;"','"&amp;C4&amp;"', 4500,"&amp;IF(O4="",0,O4)&amp;","&amp;IF(O4="""",0,O4)*D4&amp;",20240125),"</f>
        <v>(742,'天猫', 2023, 11, 'AGM','博世 AGM-DIN LN3', 4500,115,119370,20240125),</v>
      </c>
      <c r="AE4" s="1" t="str">
        <f t="shared" ref="AE4:AE28" si="13">"("&amp;ROW()-2+766&amp;",'天猫', 2023, "&amp;$P$2&amp;", '"&amp;B4&amp;"','"&amp;C4&amp;"', 5000,"&amp;IF(P4="",0,P4)&amp;","&amp;IF(P4="""",0,P4)*D4&amp;",20240125),"</f>
        <v>(768,'天猫', 2023, 12, 'AGM','博世 AGM-DIN LN3', 5000,119,123522,20240125),</v>
      </c>
    </row>
    <row r="5" spans="1:31">
      <c r="A5" s="1" t="s">
        <v>4</v>
      </c>
      <c r="B5" s="1" t="s">
        <v>28</v>
      </c>
      <c r="C5" s="1" t="s">
        <v>29</v>
      </c>
      <c r="D5" s="6">
        <v>1129</v>
      </c>
      <c r="E5" s="6">
        <v>36</v>
      </c>
      <c r="F5" s="6">
        <v>29</v>
      </c>
      <c r="G5" s="6">
        <v>9</v>
      </c>
      <c r="H5" s="6">
        <v>11</v>
      </c>
      <c r="I5" s="6">
        <v>30</v>
      </c>
      <c r="J5" s="6">
        <v>33</v>
      </c>
      <c r="K5" s="6">
        <v>58</v>
      </c>
      <c r="L5" s="6">
        <v>78</v>
      </c>
      <c r="M5" s="6">
        <v>85</v>
      </c>
      <c r="N5" s="6">
        <v>85</v>
      </c>
      <c r="O5" s="6">
        <v>129</v>
      </c>
      <c r="P5" s="6">
        <v>128</v>
      </c>
      <c r="Q5" s="6">
        <f t="shared" si="0"/>
        <v>711</v>
      </c>
      <c r="R5" s="6">
        <f t="shared" si="1"/>
        <v>802719</v>
      </c>
      <c r="T5" s="1" t="str">
        <f t="shared" si="2"/>
        <v>(483,'天猫', 2023, 1, 'AGM','博世 AGM-DIN LN4', 2500,36,40644,20240125),</v>
      </c>
      <c r="U5" s="1" t="str">
        <f t="shared" si="3"/>
        <v>(509,'天猫', 2023, 2, 'AGM','博世 AGM-DIN LN4', 2000,29,32741,20240125),</v>
      </c>
      <c r="V5" s="1" t="str">
        <f t="shared" si="4"/>
        <v>(535,'天猫', 2023, 3, 'AGM','博世 AGM-DIN LN4', 2000,9,10161,20240125),</v>
      </c>
      <c r="W5" s="1" t="str">
        <f t="shared" si="5"/>
        <v>(561,'天猫', 2023, 4, 'AGM','博世 AGM-DIN LN4', 2000,11,12419,20240125),</v>
      </c>
      <c r="X5" s="1" t="str">
        <f t="shared" si="6"/>
        <v>(587,'天猫', 2023, 5, 'AGM','博世 AGM-DIN LN4', 2000,30,33870,20240125),</v>
      </c>
      <c r="Y5" s="1" t="str">
        <f t="shared" si="7"/>
        <v>(613,'天猫', 2023, 6, 'AGM','博世 AGM-DIN LN4', 2000,33,37257,20240125),</v>
      </c>
      <c r="Z5" s="1" t="str">
        <f t="shared" si="8"/>
        <v>(639,'天猫', 2023, 7, 'AGM','博世 AGM-DIN LN4', 2500,58,65482,20240125),</v>
      </c>
      <c r="AA5" s="1" t="str">
        <f t="shared" si="9"/>
        <v>(665,'天猫', 2023, 8, 'AGM','博世 AGM-DIN LN4', 3000,78,88062,20240125),</v>
      </c>
      <c r="AB5" s="1" t="str">
        <f t="shared" si="10"/>
        <v>(691,'天猫', 2023, 9, 'AGM','博世 AGM-DIN LN4', 3500,85,95965,20240125),</v>
      </c>
      <c r="AC5" s="1" t="str">
        <f t="shared" si="11"/>
        <v>(717,'天猫', 2023, 10, 'AGM','博世 AGM-DIN LN4', 4000,85,95965,20240125),</v>
      </c>
      <c r="AD5" s="1" t="str">
        <f t="shared" si="12"/>
        <v>(743,'天猫', 2023, 11, 'AGM','博世 AGM-DIN LN4', 4500,129,145641,20240125),</v>
      </c>
      <c r="AE5" s="1" t="str">
        <f t="shared" si="13"/>
        <v>(769,'天猫', 2023, 12, 'AGM','博世 AGM-DIN LN4', 5000,128,144512,20240125),</v>
      </c>
    </row>
    <row r="6" spans="1:31">
      <c r="A6" s="1" t="s">
        <v>4</v>
      </c>
      <c r="B6" s="1" t="s">
        <v>28</v>
      </c>
      <c r="C6" s="1" t="s">
        <v>36</v>
      </c>
      <c r="D6" s="6">
        <v>1349</v>
      </c>
      <c r="E6" s="6">
        <v>24</v>
      </c>
      <c r="F6" s="6">
        <v>18</v>
      </c>
      <c r="G6" s="6">
        <v>6</v>
      </c>
      <c r="H6" s="6">
        <v>2</v>
      </c>
      <c r="I6" s="6">
        <v>5</v>
      </c>
      <c r="J6" s="6">
        <v>3</v>
      </c>
      <c r="K6" s="6">
        <v>6</v>
      </c>
      <c r="L6" s="6">
        <v>9</v>
      </c>
      <c r="M6" s="6">
        <v>17</v>
      </c>
      <c r="N6" s="6">
        <v>11</v>
      </c>
      <c r="O6" s="6">
        <v>21</v>
      </c>
      <c r="P6" s="6">
        <v>11</v>
      </c>
      <c r="Q6" s="6">
        <f t="shared" si="0"/>
        <v>133</v>
      </c>
      <c r="R6" s="6">
        <f t="shared" si="1"/>
        <v>179417</v>
      </c>
      <c r="T6" s="1" t="str">
        <f t="shared" si="2"/>
        <v>(484,'天猫', 2023, 1, 'AGM','博世 AGM-DIN LN5', 2500,24,32376,20240125),</v>
      </c>
      <c r="U6" s="1" t="str">
        <f t="shared" si="3"/>
        <v>(510,'天猫', 2023, 2, 'AGM','博世 AGM-DIN LN5', 2000,18,24282,20240125),</v>
      </c>
      <c r="V6" s="1" t="str">
        <f t="shared" si="4"/>
        <v>(536,'天猫', 2023, 3, 'AGM','博世 AGM-DIN LN5', 2000,6,8094,20240125),</v>
      </c>
      <c r="W6" s="1" t="str">
        <f t="shared" si="5"/>
        <v>(562,'天猫', 2023, 4, 'AGM','博世 AGM-DIN LN5', 2000,2,2698,20240125),</v>
      </c>
      <c r="X6" s="1" t="str">
        <f t="shared" si="6"/>
        <v>(588,'天猫', 2023, 5, 'AGM','博世 AGM-DIN LN5', 2000,5,6745,20240125),</v>
      </c>
      <c r="Y6" s="1" t="str">
        <f t="shared" si="7"/>
        <v>(614,'天猫', 2023, 6, 'AGM','博世 AGM-DIN LN5', 2000,3,4047,20240125),</v>
      </c>
      <c r="Z6" s="1" t="str">
        <f t="shared" si="8"/>
        <v>(640,'天猫', 2023, 7, 'AGM','博世 AGM-DIN LN5', 2500,6,8094,20240125),</v>
      </c>
      <c r="AA6" s="1" t="str">
        <f t="shared" si="9"/>
        <v>(666,'天猫', 2023, 8, 'AGM','博世 AGM-DIN LN5', 3000,9,12141,20240125),</v>
      </c>
      <c r="AB6" s="1" t="str">
        <f t="shared" si="10"/>
        <v>(692,'天猫', 2023, 9, 'AGM','博世 AGM-DIN LN5', 3500,17,22933,20240125),</v>
      </c>
      <c r="AC6" s="1" t="str">
        <f t="shared" si="11"/>
        <v>(718,'天猫', 2023, 10, 'AGM','博世 AGM-DIN LN5', 4000,11,14839,20240125),</v>
      </c>
      <c r="AD6" s="1" t="str">
        <f t="shared" si="12"/>
        <v>(744,'天猫', 2023, 11, 'AGM','博世 AGM-DIN LN5', 4500,21,28329,20240125),</v>
      </c>
      <c r="AE6" s="1" t="str">
        <f t="shared" si="13"/>
        <v>(770,'天猫', 2023, 12, 'AGM','博世 AGM-DIN LN5', 5000,11,14839,20240125),</v>
      </c>
    </row>
    <row r="7" spans="1:31">
      <c r="A7" s="1" t="s">
        <v>4</v>
      </c>
      <c r="B7" s="1" t="s">
        <v>28</v>
      </c>
      <c r="C7" s="1" t="s">
        <v>46</v>
      </c>
      <c r="D7" s="6">
        <v>1699</v>
      </c>
      <c r="E7" s="6">
        <v>8</v>
      </c>
      <c r="F7" s="6">
        <v>8</v>
      </c>
      <c r="G7" s="6">
        <v>5</v>
      </c>
      <c r="H7" s="6">
        <v>3</v>
      </c>
      <c r="I7" s="6">
        <v>1</v>
      </c>
      <c r="J7" s="6">
        <v>3</v>
      </c>
      <c r="L7" s="6">
        <v>4</v>
      </c>
      <c r="M7" s="6">
        <v>4</v>
      </c>
      <c r="N7" s="6">
        <v>19</v>
      </c>
      <c r="O7" s="6">
        <v>51</v>
      </c>
      <c r="P7" s="6">
        <v>39</v>
      </c>
      <c r="Q7" s="6">
        <f t="shared" si="0"/>
        <v>145</v>
      </c>
      <c r="R7" s="6">
        <f t="shared" si="1"/>
        <v>246355</v>
      </c>
      <c r="T7" s="1" t="str">
        <f t="shared" si="2"/>
        <v>(485,'天猫', 2023, 1, 'AGM','博世 AGM-DIN LN6', 2500,8,13592,20240125),</v>
      </c>
      <c r="U7" s="1" t="str">
        <f t="shared" si="3"/>
        <v>(511,'天猫', 2023, 2, 'AGM','博世 AGM-DIN LN6', 2000,8,13592,20240125),</v>
      </c>
      <c r="V7" s="1" t="str">
        <f t="shared" si="4"/>
        <v>(537,'天猫', 2023, 3, 'AGM','博世 AGM-DIN LN6', 2000,5,8495,20240125),</v>
      </c>
      <c r="W7" s="1" t="str">
        <f t="shared" si="5"/>
        <v>(563,'天猫', 2023, 4, 'AGM','博世 AGM-DIN LN6', 2000,3,5097,20240125),</v>
      </c>
      <c r="X7" s="1" t="str">
        <f t="shared" si="6"/>
        <v>(589,'天猫', 2023, 5, 'AGM','博世 AGM-DIN LN6', 2000,1,1699,20240125),</v>
      </c>
      <c r="Y7" s="1" t="str">
        <f t="shared" si="7"/>
        <v>(615,'天猫', 2023, 6, 'AGM','博世 AGM-DIN LN6', 2000,3,5097,20240125),</v>
      </c>
      <c r="Z7" s="1" t="str">
        <f t="shared" si="8"/>
        <v>(641,'天猫', 2023, 7, 'AGM','博世 AGM-DIN LN6', 2500,0,0,20240125),</v>
      </c>
      <c r="AA7" s="1" t="str">
        <f t="shared" si="9"/>
        <v>(667,'天猫', 2023, 8, 'AGM','博世 AGM-DIN LN6', 3000,4,6796,20240125),</v>
      </c>
      <c r="AB7" s="1" t="str">
        <f t="shared" si="10"/>
        <v>(693,'天猫', 2023, 9, 'AGM','博世 AGM-DIN LN6', 3500,4,6796,20240125),</v>
      </c>
      <c r="AC7" s="1" t="str">
        <f t="shared" si="11"/>
        <v>(719,'天猫', 2023, 10, 'AGM','博世 AGM-DIN LN6', 4000,19,32281,20240125),</v>
      </c>
      <c r="AD7" s="1" t="str">
        <f t="shared" si="12"/>
        <v>(745,'天猫', 2023, 11, 'AGM','博世 AGM-DIN LN6', 4500,51,86649,20240125),</v>
      </c>
      <c r="AE7" s="1" t="str">
        <f t="shared" si="13"/>
        <v>(771,'天猫', 2023, 12, 'AGM','博世 AGM-DIN LN6', 5000,39,66261,20240125),</v>
      </c>
    </row>
    <row r="8" spans="1:31">
      <c r="A8" s="1" t="s">
        <v>4</v>
      </c>
      <c r="B8" s="1" t="s">
        <v>5</v>
      </c>
      <c r="C8" s="1" t="s">
        <v>12</v>
      </c>
      <c r="D8" s="6">
        <v>629</v>
      </c>
      <c r="E8" s="6">
        <v>68</v>
      </c>
      <c r="F8" s="6">
        <v>59</v>
      </c>
      <c r="G8" s="6">
        <v>29</v>
      </c>
      <c r="H8" s="6">
        <v>18</v>
      </c>
      <c r="I8" s="6">
        <v>31</v>
      </c>
      <c r="J8" s="6">
        <v>51</v>
      </c>
      <c r="K8" s="6">
        <v>66</v>
      </c>
      <c r="L8" s="6">
        <v>121</v>
      </c>
      <c r="M8" s="6">
        <v>158</v>
      </c>
      <c r="N8" s="6">
        <v>168</v>
      </c>
      <c r="O8" s="6">
        <v>258</v>
      </c>
      <c r="P8" s="6">
        <v>225</v>
      </c>
      <c r="Q8" s="6">
        <f t="shared" si="0"/>
        <v>1252</v>
      </c>
      <c r="R8" s="6">
        <f t="shared" si="1"/>
        <v>787508</v>
      </c>
      <c r="T8" s="1" t="str">
        <f t="shared" si="2"/>
        <v>(486,'天猫', 2023, 1, 'EFB','博世 EFB-DIN LN2', 2500,68,42772,20240125),</v>
      </c>
      <c r="U8" s="1" t="str">
        <f t="shared" si="3"/>
        <v>(512,'天猫', 2023, 2, 'EFB','博世 EFB-DIN LN2', 2000,59,37111,20240125),</v>
      </c>
      <c r="V8" s="1" t="str">
        <f t="shared" si="4"/>
        <v>(538,'天猫', 2023, 3, 'EFB','博世 EFB-DIN LN2', 2000,29,18241,20240125),</v>
      </c>
      <c r="W8" s="1" t="str">
        <f t="shared" si="5"/>
        <v>(564,'天猫', 2023, 4, 'EFB','博世 EFB-DIN LN2', 2000,18,11322,20240125),</v>
      </c>
      <c r="X8" s="1" t="str">
        <f t="shared" si="6"/>
        <v>(590,'天猫', 2023, 5, 'EFB','博世 EFB-DIN LN2', 2000,31,19499,20240125),</v>
      </c>
      <c r="Y8" s="1" t="str">
        <f t="shared" si="7"/>
        <v>(616,'天猫', 2023, 6, 'EFB','博世 EFB-DIN LN2', 2000,51,32079,20240125),</v>
      </c>
      <c r="Z8" s="1" t="str">
        <f t="shared" si="8"/>
        <v>(642,'天猫', 2023, 7, 'EFB','博世 EFB-DIN LN2', 2500,66,41514,20240125),</v>
      </c>
      <c r="AA8" s="1" t="str">
        <f t="shared" si="9"/>
        <v>(668,'天猫', 2023, 8, 'EFB','博世 EFB-DIN LN2', 3000,121,76109,20240125),</v>
      </c>
      <c r="AB8" s="1" t="str">
        <f t="shared" si="10"/>
        <v>(694,'天猫', 2023, 9, 'EFB','博世 EFB-DIN LN2', 3500,158,99382,20240125),</v>
      </c>
      <c r="AC8" s="1" t="str">
        <f t="shared" si="11"/>
        <v>(720,'天猫', 2023, 10, 'EFB','博世 EFB-DIN LN2', 4000,168,105672,20240125),</v>
      </c>
      <c r="AD8" s="1" t="str">
        <f t="shared" si="12"/>
        <v>(746,'天猫', 2023, 11, 'EFB','博世 EFB-DIN LN2', 4500,258,162282,20240125),</v>
      </c>
      <c r="AE8" s="1" t="str">
        <f t="shared" si="13"/>
        <v>(772,'天猫', 2023, 12, 'EFB','博世 EFB-DIN LN2', 5000,225,141525,20240125),</v>
      </c>
    </row>
    <row r="9" spans="1:31">
      <c r="A9" s="1" t="s">
        <v>4</v>
      </c>
      <c r="B9" s="1" t="s">
        <v>5</v>
      </c>
      <c r="C9" s="1" t="s">
        <v>6</v>
      </c>
      <c r="D9" s="6">
        <v>689</v>
      </c>
      <c r="E9" s="6">
        <v>55</v>
      </c>
      <c r="F9" s="6">
        <v>55</v>
      </c>
      <c r="G9" s="6">
        <v>36</v>
      </c>
      <c r="H9" s="6">
        <v>38</v>
      </c>
      <c r="I9" s="6">
        <v>55</v>
      </c>
      <c r="J9" s="6">
        <v>64</v>
      </c>
      <c r="K9" s="6">
        <v>103</v>
      </c>
      <c r="L9" s="6">
        <v>280</v>
      </c>
      <c r="M9" s="6">
        <v>255</v>
      </c>
      <c r="N9" s="6">
        <v>299</v>
      </c>
      <c r="O9" s="6">
        <v>351</v>
      </c>
      <c r="P9" s="6">
        <v>334</v>
      </c>
      <c r="Q9" s="6">
        <f t="shared" si="0"/>
        <v>1925</v>
      </c>
      <c r="R9" s="6">
        <f t="shared" si="1"/>
        <v>1326325</v>
      </c>
      <c r="T9" s="1" t="str">
        <f t="shared" si="2"/>
        <v>(487,'天猫', 2023, 1, 'EFB','博世 EFB-DIN LN3', 2500,55,37895,20240125),</v>
      </c>
      <c r="U9" s="1" t="str">
        <f t="shared" si="3"/>
        <v>(513,'天猫', 2023, 2, 'EFB','博世 EFB-DIN LN3', 2000,55,37895,20240125),</v>
      </c>
      <c r="V9" s="1" t="str">
        <f t="shared" si="4"/>
        <v>(539,'天猫', 2023, 3, 'EFB','博世 EFB-DIN LN3', 2000,36,24804,20240125),</v>
      </c>
      <c r="W9" s="1" t="str">
        <f t="shared" si="5"/>
        <v>(565,'天猫', 2023, 4, 'EFB','博世 EFB-DIN LN3', 2000,38,26182,20240125),</v>
      </c>
      <c r="X9" s="1" t="str">
        <f t="shared" si="6"/>
        <v>(591,'天猫', 2023, 5, 'EFB','博世 EFB-DIN LN3', 2000,55,37895,20240125),</v>
      </c>
      <c r="Y9" s="1" t="str">
        <f t="shared" si="7"/>
        <v>(617,'天猫', 2023, 6, 'EFB','博世 EFB-DIN LN3', 2000,64,44096,20240125),</v>
      </c>
      <c r="Z9" s="1" t="str">
        <f t="shared" si="8"/>
        <v>(643,'天猫', 2023, 7, 'EFB','博世 EFB-DIN LN3', 2500,103,70967,20240125),</v>
      </c>
      <c r="AA9" s="1" t="str">
        <f t="shared" si="9"/>
        <v>(669,'天猫', 2023, 8, 'EFB','博世 EFB-DIN LN3', 3000,280,192920,20240125),</v>
      </c>
      <c r="AB9" s="1" t="str">
        <f t="shared" si="10"/>
        <v>(695,'天猫', 2023, 9, 'EFB','博世 EFB-DIN LN3', 3500,255,175695,20240125),</v>
      </c>
      <c r="AC9" s="1" t="str">
        <f t="shared" si="11"/>
        <v>(721,'天猫', 2023, 10, 'EFB','博世 EFB-DIN LN3', 4000,299,206011,20240125),</v>
      </c>
      <c r="AD9" s="1" t="str">
        <f t="shared" si="12"/>
        <v>(747,'天猫', 2023, 11, 'EFB','博世 EFB-DIN LN3', 4500,351,241839,20240125),</v>
      </c>
      <c r="AE9" s="1" t="str">
        <f t="shared" si="13"/>
        <v>(773,'天猫', 2023, 12, 'EFB','博世 EFB-DIN LN3', 5000,334,230126,20240125),</v>
      </c>
    </row>
    <row r="10" spans="1:31">
      <c r="A10" s="1" t="s">
        <v>4</v>
      </c>
      <c r="B10" s="1" t="s">
        <v>5</v>
      </c>
      <c r="C10" s="1" t="s">
        <v>52</v>
      </c>
      <c r="D10" s="9">
        <v>795</v>
      </c>
      <c r="E10" s="6">
        <v>1</v>
      </c>
      <c r="F10" s="6">
        <v>3</v>
      </c>
      <c r="G10" s="6">
        <v>1</v>
      </c>
      <c r="H10" s="6">
        <v>4</v>
      </c>
      <c r="I10" s="6">
        <v>4</v>
      </c>
      <c r="J10" s="6">
        <v>5</v>
      </c>
      <c r="K10" s="6">
        <v>5</v>
      </c>
      <c r="L10" s="6">
        <v>6</v>
      </c>
      <c r="M10" s="6">
        <v>22</v>
      </c>
      <c r="N10" s="6">
        <v>5</v>
      </c>
      <c r="O10" s="6">
        <v>3</v>
      </c>
      <c r="P10" s="6">
        <v>4</v>
      </c>
      <c r="Q10" s="6">
        <f t="shared" si="0"/>
        <v>63</v>
      </c>
      <c r="R10" s="6">
        <f t="shared" si="1"/>
        <v>50085</v>
      </c>
      <c r="T10" s="1" t="str">
        <f t="shared" si="2"/>
        <v>(488,'天猫', 2023, 1, 'EFB','博世 EFB-LB4', 2500,1,795,20240125),</v>
      </c>
      <c r="U10" s="1" t="str">
        <f t="shared" si="3"/>
        <v>(514,'天猫', 2023, 2, 'EFB','博世 EFB-LB4', 2000,3,2385,20240125),</v>
      </c>
      <c r="V10" s="1" t="str">
        <f t="shared" si="4"/>
        <v>(540,'天猫', 2023, 3, 'EFB','博世 EFB-LB4', 2000,1,795,20240125),</v>
      </c>
      <c r="W10" s="1" t="str">
        <f t="shared" si="5"/>
        <v>(566,'天猫', 2023, 4, 'EFB','博世 EFB-LB4', 2000,4,3180,20240125),</v>
      </c>
      <c r="X10" s="1" t="str">
        <f t="shared" si="6"/>
        <v>(592,'天猫', 2023, 5, 'EFB','博世 EFB-LB4', 2000,4,3180,20240125),</v>
      </c>
      <c r="Y10" s="1" t="str">
        <f t="shared" si="7"/>
        <v>(618,'天猫', 2023, 6, 'EFB','博世 EFB-LB4', 2000,5,3975,20240125),</v>
      </c>
      <c r="Z10" s="1" t="str">
        <f t="shared" si="8"/>
        <v>(644,'天猫', 2023, 7, 'EFB','博世 EFB-LB4', 2500,5,3975,20240125),</v>
      </c>
      <c r="AA10" s="1" t="str">
        <f t="shared" si="9"/>
        <v>(670,'天猫', 2023, 8, 'EFB','博世 EFB-LB4', 3000,6,4770,20240125),</v>
      </c>
      <c r="AB10" s="1" t="str">
        <f t="shared" si="10"/>
        <v>(696,'天猫', 2023, 9, 'EFB','博世 EFB-LB4', 3500,22,17490,20240125),</v>
      </c>
      <c r="AC10" s="1" t="str">
        <f t="shared" si="11"/>
        <v>(722,'天猫', 2023, 10, 'EFB','博世 EFB-LB4', 4000,5,3975,20240125),</v>
      </c>
      <c r="AD10" s="1" t="str">
        <f t="shared" si="12"/>
        <v>(748,'天猫', 2023, 11, 'EFB','博世 EFB-LB4', 4500,3,2385,20240125),</v>
      </c>
      <c r="AE10" s="1" t="str">
        <f t="shared" si="13"/>
        <v>(774,'天猫', 2023, 12, 'EFB','博世 EFB-LB4', 5000,4,3180,20240125),</v>
      </c>
    </row>
    <row r="11" spans="1:31">
      <c r="A11" s="1" t="s">
        <v>4</v>
      </c>
      <c r="B11" s="1" t="s">
        <v>5</v>
      </c>
      <c r="C11" s="1" t="s">
        <v>56</v>
      </c>
      <c r="D11" s="6">
        <v>518</v>
      </c>
      <c r="P11" s="6">
        <v>8</v>
      </c>
      <c r="Q11" s="6">
        <f t="shared" si="0"/>
        <v>8</v>
      </c>
      <c r="R11" s="6">
        <f t="shared" si="1"/>
        <v>4144</v>
      </c>
      <c r="T11" s="1" t="str">
        <f t="shared" si="2"/>
        <v>(489,'天猫', 2023, 1, 'EFB','博世 EFB-N55R/70B24R', 2500,0,0,20240125),</v>
      </c>
      <c r="U11" s="1" t="str">
        <f t="shared" si="3"/>
        <v>(515,'天猫', 2023, 2, 'EFB','博世 EFB-N55R/70B24R', 2000,0,0,20240125),</v>
      </c>
      <c r="V11" s="1" t="str">
        <f t="shared" si="4"/>
        <v>(541,'天猫', 2023, 3, 'EFB','博世 EFB-N55R/70B24R', 2000,0,0,20240125),</v>
      </c>
      <c r="W11" s="1" t="str">
        <f t="shared" si="5"/>
        <v>(567,'天猫', 2023, 4, 'EFB','博世 EFB-N55R/70B24R', 2000,0,0,20240125),</v>
      </c>
      <c r="X11" s="1" t="str">
        <f t="shared" si="6"/>
        <v>(593,'天猫', 2023, 5, 'EFB','博世 EFB-N55R/70B24R', 2000,0,0,20240125),</v>
      </c>
      <c r="Y11" s="1" t="str">
        <f t="shared" si="7"/>
        <v>(619,'天猫', 2023, 6, 'EFB','博世 EFB-N55R/70B24R', 2000,0,0,20240125),</v>
      </c>
      <c r="Z11" s="1" t="str">
        <f t="shared" si="8"/>
        <v>(645,'天猫', 2023, 7, 'EFB','博世 EFB-N55R/70B24R', 2500,0,0,20240125),</v>
      </c>
      <c r="AA11" s="1" t="str">
        <f t="shared" si="9"/>
        <v>(671,'天猫', 2023, 8, 'EFB','博世 EFB-N55R/70B24R', 3000,0,0,20240125),</v>
      </c>
      <c r="AB11" s="1" t="str">
        <f t="shared" si="10"/>
        <v>(697,'天猫', 2023, 9, 'EFB','博世 EFB-N55R/70B24R', 3500,0,0,20240125),</v>
      </c>
      <c r="AC11" s="1" t="str">
        <f t="shared" si="11"/>
        <v>(723,'天猫', 2023, 10, 'EFB','博世 EFB-N55R/70B24R', 4000,0,0,20240125),</v>
      </c>
      <c r="AD11" s="1" t="str">
        <f t="shared" si="12"/>
        <v>(749,'天猫', 2023, 11, 'EFB','博世 EFB-N55R/70B24R', 4500,0,0,20240125),</v>
      </c>
      <c r="AE11" s="1" t="str">
        <f t="shared" si="13"/>
        <v>(775,'天猫', 2023, 12, 'EFB','博世 EFB-N55R/70B24R', 5000,8,4144,20240125),</v>
      </c>
    </row>
    <row r="12" spans="1:31">
      <c r="A12" s="1" t="s">
        <v>4</v>
      </c>
      <c r="B12" s="1" t="s">
        <v>5</v>
      </c>
      <c r="C12" s="1" t="s">
        <v>24</v>
      </c>
      <c r="D12" s="6">
        <v>589</v>
      </c>
      <c r="E12" s="6">
        <v>105</v>
      </c>
      <c r="F12" s="6">
        <v>99</v>
      </c>
      <c r="G12" s="6">
        <v>79</v>
      </c>
      <c r="H12" s="6">
        <v>62</v>
      </c>
      <c r="I12" s="6">
        <v>93</v>
      </c>
      <c r="J12" s="6">
        <v>91</v>
      </c>
      <c r="K12" s="6">
        <v>93</v>
      </c>
      <c r="L12" s="6">
        <v>268</v>
      </c>
      <c r="M12" s="6">
        <v>328</v>
      </c>
      <c r="N12" s="6">
        <v>364</v>
      </c>
      <c r="O12" s="6">
        <v>408</v>
      </c>
      <c r="P12" s="6">
        <v>326</v>
      </c>
      <c r="Q12" s="6">
        <f t="shared" si="0"/>
        <v>2316</v>
      </c>
      <c r="R12" s="6">
        <f t="shared" si="1"/>
        <v>1364124</v>
      </c>
      <c r="T12" s="1" t="str">
        <f t="shared" si="2"/>
        <v>(490,'天猫', 2023, 1, 'EFB','博世 EFB-Q85L/95D23L', 2500,105,61845,20240125),</v>
      </c>
      <c r="U12" s="1" t="str">
        <f t="shared" si="3"/>
        <v>(516,'天猫', 2023, 2, 'EFB','博世 EFB-Q85L/95D23L', 2000,99,58311,20240125),</v>
      </c>
      <c r="V12" s="1" t="str">
        <f t="shared" si="4"/>
        <v>(542,'天猫', 2023, 3, 'EFB','博世 EFB-Q85L/95D23L', 2000,79,46531,20240125),</v>
      </c>
      <c r="W12" s="1" t="str">
        <f t="shared" si="5"/>
        <v>(568,'天猫', 2023, 4, 'EFB','博世 EFB-Q85L/95D23L', 2000,62,36518,20240125),</v>
      </c>
      <c r="X12" s="1" t="str">
        <f t="shared" si="6"/>
        <v>(594,'天猫', 2023, 5, 'EFB','博世 EFB-Q85L/95D23L', 2000,93,54777,20240125),</v>
      </c>
      <c r="Y12" s="1" t="str">
        <f t="shared" si="7"/>
        <v>(620,'天猫', 2023, 6, 'EFB','博世 EFB-Q85L/95D23L', 2000,91,53599,20240125),</v>
      </c>
      <c r="Z12" s="1" t="str">
        <f t="shared" si="8"/>
        <v>(646,'天猫', 2023, 7, 'EFB','博世 EFB-Q85L/95D23L', 2500,93,54777,20240125),</v>
      </c>
      <c r="AA12" s="1" t="str">
        <f t="shared" si="9"/>
        <v>(672,'天猫', 2023, 8, 'EFB','博世 EFB-Q85L/95D23L', 3000,268,157852,20240125),</v>
      </c>
      <c r="AB12" s="1" t="str">
        <f t="shared" si="10"/>
        <v>(698,'天猫', 2023, 9, 'EFB','博世 EFB-Q85L/95D23L', 3500,328,193192,20240125),</v>
      </c>
      <c r="AC12" s="1" t="str">
        <f t="shared" si="11"/>
        <v>(724,'天猫', 2023, 10, 'EFB','博世 EFB-Q85L/95D23L', 4000,364,214396,20240125),</v>
      </c>
      <c r="AD12" s="1" t="str">
        <f t="shared" si="12"/>
        <v>(750,'天猫', 2023, 11, 'EFB','博世 EFB-Q85L/95D23L', 4500,408,240312,20240125),</v>
      </c>
      <c r="AE12" s="1" t="str">
        <f t="shared" si="13"/>
        <v>(776,'天猫', 2023, 12, 'EFB','博世 EFB-Q85L/95D23L', 5000,326,192014,20240125),</v>
      </c>
    </row>
    <row r="13" spans="1:31">
      <c r="A13" s="1" t="s">
        <v>4</v>
      </c>
      <c r="B13" s="1" t="s">
        <v>5</v>
      </c>
      <c r="C13" s="1" t="s">
        <v>25</v>
      </c>
      <c r="D13" s="6">
        <v>699</v>
      </c>
      <c r="E13" s="6">
        <v>8</v>
      </c>
      <c r="F13" s="6">
        <v>5</v>
      </c>
      <c r="G13" s="6">
        <v>29</v>
      </c>
      <c r="H13" s="6">
        <v>11</v>
      </c>
      <c r="I13" s="6">
        <v>31</v>
      </c>
      <c r="J13" s="6">
        <v>18</v>
      </c>
      <c r="K13" s="6">
        <v>25</v>
      </c>
      <c r="L13" s="6">
        <v>56</v>
      </c>
      <c r="M13" s="6">
        <v>66</v>
      </c>
      <c r="N13" s="6">
        <v>65</v>
      </c>
      <c r="O13" s="6">
        <v>60</v>
      </c>
      <c r="P13" s="6">
        <v>44</v>
      </c>
      <c r="Q13" s="6">
        <f t="shared" si="0"/>
        <v>418</v>
      </c>
      <c r="R13" s="6">
        <f t="shared" si="1"/>
        <v>292182</v>
      </c>
      <c r="T13" s="1" t="str">
        <f t="shared" si="2"/>
        <v>(491,'天猫', 2023, 1, 'EFB','博世 EFB-S95L/105D26L', 2500,8,5592,20240125),</v>
      </c>
      <c r="U13" s="1" t="str">
        <f t="shared" si="3"/>
        <v>(517,'天猫', 2023, 2, 'EFB','博世 EFB-S95L/105D26L', 2000,5,3495,20240125),</v>
      </c>
      <c r="V13" s="1" t="str">
        <f t="shared" si="4"/>
        <v>(543,'天猫', 2023, 3, 'EFB','博世 EFB-S95L/105D26L', 2000,29,20271,20240125),</v>
      </c>
      <c r="W13" s="1" t="str">
        <f t="shared" si="5"/>
        <v>(569,'天猫', 2023, 4, 'EFB','博世 EFB-S95L/105D26L', 2000,11,7689,20240125),</v>
      </c>
      <c r="X13" s="1" t="str">
        <f t="shared" si="6"/>
        <v>(595,'天猫', 2023, 5, 'EFB','博世 EFB-S95L/105D26L', 2000,31,21669,20240125),</v>
      </c>
      <c r="Y13" s="1" t="str">
        <f t="shared" si="7"/>
        <v>(621,'天猫', 2023, 6, 'EFB','博世 EFB-S95L/105D26L', 2000,18,12582,20240125),</v>
      </c>
      <c r="Z13" s="1" t="str">
        <f t="shared" si="8"/>
        <v>(647,'天猫', 2023, 7, 'EFB','博世 EFB-S95L/105D26L', 2500,25,17475,20240125),</v>
      </c>
      <c r="AA13" s="1" t="str">
        <f t="shared" si="9"/>
        <v>(673,'天猫', 2023, 8, 'EFB','博世 EFB-S95L/105D26L', 3000,56,39144,20240125),</v>
      </c>
      <c r="AB13" s="1" t="str">
        <f t="shared" si="10"/>
        <v>(699,'天猫', 2023, 9, 'EFB','博世 EFB-S95L/105D26L', 3500,66,46134,20240125),</v>
      </c>
      <c r="AC13" s="1" t="str">
        <f t="shared" si="11"/>
        <v>(725,'天猫', 2023, 10, 'EFB','博世 EFB-S95L/105D26L', 4000,65,45435,20240125),</v>
      </c>
      <c r="AD13" s="1" t="str">
        <f t="shared" si="12"/>
        <v>(751,'天猫', 2023, 11, 'EFB','博世 EFB-S95L/105D26L', 4500,60,41940,20240125),</v>
      </c>
      <c r="AE13" s="1" t="str">
        <f t="shared" si="13"/>
        <v>(777,'天猫', 2023, 12, 'EFB','博世 EFB-S95L/105D26L', 5000,44,30756,20240125),</v>
      </c>
    </row>
    <row r="14" spans="1:31">
      <c r="A14" s="1" t="s">
        <v>4</v>
      </c>
      <c r="B14" s="1" t="s">
        <v>5</v>
      </c>
      <c r="C14" s="1" t="s">
        <v>23</v>
      </c>
      <c r="D14" s="6">
        <v>929</v>
      </c>
      <c r="E14" s="6">
        <v>46</v>
      </c>
      <c r="F14" s="6">
        <v>32</v>
      </c>
      <c r="G14" s="6">
        <v>16</v>
      </c>
      <c r="H14" s="6">
        <v>18</v>
      </c>
      <c r="I14" s="6">
        <v>14</v>
      </c>
      <c r="J14" s="6">
        <v>29</v>
      </c>
      <c r="K14" s="6">
        <v>70</v>
      </c>
      <c r="L14" s="6">
        <v>81</v>
      </c>
      <c r="M14" s="6">
        <v>76</v>
      </c>
      <c r="N14" s="6">
        <v>50</v>
      </c>
      <c r="O14" s="6">
        <v>58</v>
      </c>
      <c r="P14" s="6">
        <v>38</v>
      </c>
      <c r="Q14" s="6">
        <f t="shared" si="0"/>
        <v>528</v>
      </c>
      <c r="R14" s="6">
        <f t="shared" si="1"/>
        <v>490512</v>
      </c>
      <c r="T14" s="1" t="str">
        <f t="shared" si="2"/>
        <v>(492,'天猫', 2023, 1, 'EFB','博世 EFB-T110L/120D31L', 2500,46,42734,20240125),</v>
      </c>
      <c r="U14" s="1" t="str">
        <f t="shared" si="3"/>
        <v>(518,'天猫', 2023, 2, 'EFB','博世 EFB-T110L/120D31L', 2000,32,29728,20240125),</v>
      </c>
      <c r="V14" s="1" t="str">
        <f t="shared" si="4"/>
        <v>(544,'天猫', 2023, 3, 'EFB','博世 EFB-T110L/120D31L', 2000,16,14864,20240125),</v>
      </c>
      <c r="W14" s="1" t="str">
        <f t="shared" si="5"/>
        <v>(570,'天猫', 2023, 4, 'EFB','博世 EFB-T110L/120D31L', 2000,18,16722,20240125),</v>
      </c>
      <c r="X14" s="1" t="str">
        <f t="shared" si="6"/>
        <v>(596,'天猫', 2023, 5, 'EFB','博世 EFB-T110L/120D31L', 2000,14,13006,20240125),</v>
      </c>
      <c r="Y14" s="1" t="str">
        <f t="shared" si="7"/>
        <v>(622,'天猫', 2023, 6, 'EFB','博世 EFB-T110L/120D31L', 2000,29,26941,20240125),</v>
      </c>
      <c r="Z14" s="1" t="str">
        <f t="shared" si="8"/>
        <v>(648,'天猫', 2023, 7, 'EFB','博世 EFB-T110L/120D31L', 2500,70,65030,20240125),</v>
      </c>
      <c r="AA14" s="1" t="str">
        <f t="shared" si="9"/>
        <v>(674,'天猫', 2023, 8, 'EFB','博世 EFB-T110L/120D31L', 3000,81,75249,20240125),</v>
      </c>
      <c r="AB14" s="1" t="str">
        <f t="shared" si="10"/>
        <v>(700,'天猫', 2023, 9, 'EFB','博世 EFB-T110L/120D31L', 3500,76,70604,20240125),</v>
      </c>
      <c r="AC14" s="1" t="str">
        <f t="shared" si="11"/>
        <v>(726,'天猫', 2023, 10, 'EFB','博世 EFB-T110L/120D31L', 4000,50,46450,20240125),</v>
      </c>
      <c r="AD14" s="1" t="str">
        <f t="shared" si="12"/>
        <v>(752,'天猫', 2023, 11, 'EFB','博世 EFB-T110L/120D31L', 4500,58,53882,20240125),</v>
      </c>
      <c r="AE14" s="1" t="str">
        <f t="shared" si="13"/>
        <v>(778,'天猫', 2023, 12, 'EFB','博世 EFB-T110L/120D31L', 5000,38,35302,20240125),</v>
      </c>
    </row>
    <row r="15" spans="1:31">
      <c r="A15" s="1" t="s">
        <v>4</v>
      </c>
      <c r="B15" s="1" t="s">
        <v>2</v>
      </c>
      <c r="C15" s="1" t="s">
        <v>20</v>
      </c>
      <c r="D15" s="6">
        <v>459</v>
      </c>
      <c r="E15" s="6">
        <v>39</v>
      </c>
      <c r="F15" s="6">
        <v>13</v>
      </c>
      <c r="G15" s="6">
        <v>31</v>
      </c>
      <c r="H15" s="6">
        <v>18</v>
      </c>
      <c r="I15" s="6">
        <v>27</v>
      </c>
      <c r="J15" s="6">
        <v>36</v>
      </c>
      <c r="K15" s="6">
        <v>45</v>
      </c>
      <c r="L15" s="6">
        <v>85</v>
      </c>
      <c r="M15" s="6">
        <v>92</v>
      </c>
      <c r="N15" s="6">
        <v>93</v>
      </c>
      <c r="O15" s="6">
        <v>89</v>
      </c>
      <c r="P15" s="6">
        <v>84</v>
      </c>
      <c r="Q15" s="6">
        <f t="shared" si="0"/>
        <v>652</v>
      </c>
      <c r="R15" s="6">
        <f t="shared" si="1"/>
        <v>299268</v>
      </c>
      <c r="T15" s="1" t="str">
        <f t="shared" si="2"/>
        <v>(493,'天猫', 2023, 1, 'SLI','博世 SLI-20-72', 2500,39,17901,20240125),</v>
      </c>
      <c r="U15" s="1" t="str">
        <f t="shared" si="3"/>
        <v>(519,'天猫', 2023, 2, 'SLI','博世 SLI-20-72', 2000,13,5967,20240125),</v>
      </c>
      <c r="V15" s="1" t="str">
        <f t="shared" si="4"/>
        <v>(545,'天猫', 2023, 3, 'SLI','博世 SLI-20-72', 2000,31,14229,20240125),</v>
      </c>
      <c r="W15" s="1" t="str">
        <f t="shared" si="5"/>
        <v>(571,'天猫', 2023, 4, 'SLI','博世 SLI-20-72', 2000,18,8262,20240125),</v>
      </c>
      <c r="X15" s="1" t="str">
        <f t="shared" si="6"/>
        <v>(597,'天猫', 2023, 5, 'SLI','博世 SLI-20-72', 2000,27,12393,20240125),</v>
      </c>
      <c r="Y15" s="1" t="str">
        <f t="shared" si="7"/>
        <v>(623,'天猫', 2023, 6, 'SLI','博世 SLI-20-72', 2000,36,16524,20240125),</v>
      </c>
      <c r="Z15" s="1" t="str">
        <f t="shared" si="8"/>
        <v>(649,'天猫', 2023, 7, 'SLI','博世 SLI-20-72', 2500,45,20655,20240125),</v>
      </c>
      <c r="AA15" s="1" t="str">
        <f t="shared" si="9"/>
        <v>(675,'天猫', 2023, 8, 'SLI','博世 SLI-20-72', 3000,85,39015,20240125),</v>
      </c>
      <c r="AB15" s="1" t="str">
        <f t="shared" si="10"/>
        <v>(701,'天猫', 2023, 9, 'SLI','博世 SLI-20-72', 3500,92,42228,20240125),</v>
      </c>
      <c r="AC15" s="1" t="str">
        <f t="shared" si="11"/>
        <v>(727,'天猫', 2023, 10, 'SLI','博世 SLI-20-72', 4000,93,42687,20240125),</v>
      </c>
      <c r="AD15" s="1" t="str">
        <f t="shared" si="12"/>
        <v>(753,'天猫', 2023, 11, 'SLI','博世 SLI-20-72', 4500,89,40851,20240125),</v>
      </c>
      <c r="AE15" s="1" t="str">
        <f t="shared" si="13"/>
        <v>(779,'天猫', 2023, 12, 'SLI','博世 SLI-20-72', 5000,84,38556,20240125),</v>
      </c>
    </row>
    <row r="16" spans="1:31">
      <c r="A16" s="1" t="s">
        <v>4</v>
      </c>
      <c r="B16" s="1" t="s">
        <v>2</v>
      </c>
      <c r="C16" s="1" t="s">
        <v>43</v>
      </c>
      <c r="D16" s="6">
        <v>419</v>
      </c>
      <c r="E16" s="6">
        <v>6</v>
      </c>
      <c r="F16" s="6">
        <v>4</v>
      </c>
      <c r="G16" s="6">
        <v>6</v>
      </c>
      <c r="H16" s="6">
        <v>4</v>
      </c>
      <c r="I16" s="6">
        <v>4</v>
      </c>
      <c r="J16" s="6">
        <v>3</v>
      </c>
      <c r="K16" s="6">
        <v>5</v>
      </c>
      <c r="L16" s="6">
        <v>6</v>
      </c>
      <c r="M16" s="6">
        <v>14</v>
      </c>
      <c r="N16" s="6">
        <v>8</v>
      </c>
      <c r="O16" s="6">
        <v>5</v>
      </c>
      <c r="P16" s="6">
        <v>9</v>
      </c>
      <c r="Q16" s="6">
        <f t="shared" si="0"/>
        <v>74</v>
      </c>
      <c r="R16" s="6">
        <f t="shared" si="1"/>
        <v>31006</v>
      </c>
      <c r="T16" s="1" t="str">
        <f t="shared" si="2"/>
        <v>(494,'天猫', 2023, 1, 'SLI','博世 SLI-27-55', 2500,6,2514,20240125),</v>
      </c>
      <c r="U16" s="1" t="str">
        <f t="shared" si="3"/>
        <v>(520,'天猫', 2023, 2, 'SLI','博世 SLI-27-55', 2000,4,1676,20240125),</v>
      </c>
      <c r="V16" s="1" t="str">
        <f t="shared" si="4"/>
        <v>(546,'天猫', 2023, 3, 'SLI','博世 SLI-27-55', 2000,6,2514,20240125),</v>
      </c>
      <c r="W16" s="1" t="str">
        <f t="shared" si="5"/>
        <v>(572,'天猫', 2023, 4, 'SLI','博世 SLI-27-55', 2000,4,1676,20240125),</v>
      </c>
      <c r="X16" s="1" t="str">
        <f t="shared" si="6"/>
        <v>(598,'天猫', 2023, 5, 'SLI','博世 SLI-27-55', 2000,4,1676,20240125),</v>
      </c>
      <c r="Y16" s="1" t="str">
        <f t="shared" si="7"/>
        <v>(624,'天猫', 2023, 6, 'SLI','博世 SLI-27-55', 2000,3,1257,20240125),</v>
      </c>
      <c r="Z16" s="1" t="str">
        <f t="shared" si="8"/>
        <v>(650,'天猫', 2023, 7, 'SLI','博世 SLI-27-55', 2500,5,2095,20240125),</v>
      </c>
      <c r="AA16" s="1" t="str">
        <f t="shared" si="9"/>
        <v>(676,'天猫', 2023, 8, 'SLI','博世 SLI-27-55', 3000,6,2514,20240125),</v>
      </c>
      <c r="AB16" s="1" t="str">
        <f t="shared" si="10"/>
        <v>(702,'天猫', 2023, 9, 'SLI','博世 SLI-27-55', 3500,14,5866,20240125),</v>
      </c>
      <c r="AC16" s="1" t="str">
        <f t="shared" si="11"/>
        <v>(728,'天猫', 2023, 10, 'SLI','博世 SLI-27-55', 4000,8,3352,20240125),</v>
      </c>
      <c r="AD16" s="1" t="str">
        <f t="shared" si="12"/>
        <v>(754,'天猫', 2023, 11, 'SLI','博世 SLI-27-55', 4500,5,2095,20240125),</v>
      </c>
      <c r="AE16" s="1" t="str">
        <f t="shared" si="13"/>
        <v>(780,'天猫', 2023, 12, 'SLI','博世 SLI-27-55', 5000,9,3771,20240125),</v>
      </c>
    </row>
    <row r="17" spans="1:31">
      <c r="A17" s="1" t="s">
        <v>4</v>
      </c>
      <c r="B17" s="1" t="s">
        <v>2</v>
      </c>
      <c r="C17" s="1" t="s">
        <v>41</v>
      </c>
      <c r="D17" s="6">
        <v>310</v>
      </c>
      <c r="N17" s="6">
        <v>1</v>
      </c>
      <c r="Q17" s="6">
        <f t="shared" si="0"/>
        <v>1</v>
      </c>
      <c r="R17" s="6">
        <f t="shared" si="1"/>
        <v>310</v>
      </c>
      <c r="T17" s="1" t="str">
        <f t="shared" si="2"/>
        <v>(495,'天猫', 2023, 1, 'SLI','博世 SLI-44B20L', 2500,0,0,20240125),</v>
      </c>
      <c r="U17" s="1" t="str">
        <f t="shared" si="3"/>
        <v>(521,'天猫', 2023, 2, 'SLI','博世 SLI-44B20L', 2000,0,0,20240125),</v>
      </c>
      <c r="V17" s="1" t="str">
        <f t="shared" si="4"/>
        <v>(547,'天猫', 2023, 3, 'SLI','博世 SLI-44B20L', 2000,0,0,20240125),</v>
      </c>
      <c r="W17" s="1" t="str">
        <f t="shared" si="5"/>
        <v>(573,'天猫', 2023, 4, 'SLI','博世 SLI-44B20L', 2000,0,0,20240125),</v>
      </c>
      <c r="X17" s="1" t="str">
        <f t="shared" si="6"/>
        <v>(599,'天猫', 2023, 5, 'SLI','博世 SLI-44B20L', 2000,0,0,20240125),</v>
      </c>
      <c r="Y17" s="1" t="str">
        <f t="shared" si="7"/>
        <v>(625,'天猫', 2023, 6, 'SLI','博世 SLI-44B20L', 2000,0,0,20240125),</v>
      </c>
      <c r="Z17" s="1" t="str">
        <f t="shared" si="8"/>
        <v>(651,'天猫', 2023, 7, 'SLI','博世 SLI-44B20L', 2500,0,0,20240125),</v>
      </c>
      <c r="AA17" s="1" t="str">
        <f t="shared" si="9"/>
        <v>(677,'天猫', 2023, 8, 'SLI','博世 SLI-44B20L', 3000,0,0,20240125),</v>
      </c>
      <c r="AB17" s="1" t="str">
        <f t="shared" si="10"/>
        <v>(703,'天猫', 2023, 9, 'SLI','博世 SLI-44B20L', 3500,0,0,20240125),</v>
      </c>
      <c r="AC17" s="1" t="str">
        <f t="shared" si="11"/>
        <v>(729,'天猫', 2023, 10, 'SLI','博世 SLI-44B20L', 4000,1,310,20240125),</v>
      </c>
      <c r="AD17" s="1" t="str">
        <f t="shared" si="12"/>
        <v>(755,'天猫', 2023, 11, 'SLI','博世 SLI-44B20L', 4500,0,0,20240125),</v>
      </c>
      <c r="AE17" s="1" t="str">
        <f t="shared" si="13"/>
        <v>(781,'天猫', 2023, 12, 'SLI','博世 SLI-44B20L', 5000,0,0,20240125),</v>
      </c>
    </row>
    <row r="18" spans="1:31">
      <c r="A18" s="1" t="s">
        <v>4</v>
      </c>
      <c r="B18" s="1" t="s">
        <v>2</v>
      </c>
      <c r="C18" s="1" t="s">
        <v>3</v>
      </c>
      <c r="D18" s="6">
        <v>268</v>
      </c>
      <c r="E18" s="6">
        <v>124</v>
      </c>
      <c r="F18" s="6">
        <v>67</v>
      </c>
      <c r="G18" s="6">
        <v>94</v>
      </c>
      <c r="H18" s="6">
        <v>99</v>
      </c>
      <c r="I18" s="6">
        <v>86</v>
      </c>
      <c r="J18" s="6">
        <v>63</v>
      </c>
      <c r="K18" s="6">
        <v>80</v>
      </c>
      <c r="L18" s="6">
        <v>184</v>
      </c>
      <c r="M18" s="6">
        <v>257</v>
      </c>
      <c r="N18" s="6">
        <v>229</v>
      </c>
      <c r="O18" s="6">
        <v>350</v>
      </c>
      <c r="P18" s="6">
        <v>317</v>
      </c>
      <c r="Q18" s="6">
        <f t="shared" si="0"/>
        <v>1950</v>
      </c>
      <c r="R18" s="6">
        <f t="shared" si="1"/>
        <v>522600</v>
      </c>
      <c r="T18" s="1" t="str">
        <f t="shared" si="2"/>
        <v>(496,'天猫', 2023, 1, 'SLI','博世 SLI-55B24L', 2500,124,33232,20240125),</v>
      </c>
      <c r="U18" s="1" t="str">
        <f t="shared" si="3"/>
        <v>(522,'天猫', 2023, 2, 'SLI','博世 SLI-55B24L', 2000,67,17956,20240125),</v>
      </c>
      <c r="V18" s="1" t="str">
        <f t="shared" si="4"/>
        <v>(548,'天猫', 2023, 3, 'SLI','博世 SLI-55B24L', 2000,94,25192,20240125),</v>
      </c>
      <c r="W18" s="1" t="str">
        <f t="shared" si="5"/>
        <v>(574,'天猫', 2023, 4, 'SLI','博世 SLI-55B24L', 2000,99,26532,20240125),</v>
      </c>
      <c r="X18" s="1" t="str">
        <f t="shared" si="6"/>
        <v>(600,'天猫', 2023, 5, 'SLI','博世 SLI-55B24L', 2000,86,23048,20240125),</v>
      </c>
      <c r="Y18" s="1" t="str">
        <f t="shared" si="7"/>
        <v>(626,'天猫', 2023, 6, 'SLI','博世 SLI-55B24L', 2000,63,16884,20240125),</v>
      </c>
      <c r="Z18" s="1" t="str">
        <f t="shared" si="8"/>
        <v>(652,'天猫', 2023, 7, 'SLI','博世 SLI-55B24L', 2500,80,21440,20240125),</v>
      </c>
      <c r="AA18" s="1" t="str">
        <f t="shared" si="9"/>
        <v>(678,'天猫', 2023, 8, 'SLI','博世 SLI-55B24L', 3000,184,49312,20240125),</v>
      </c>
      <c r="AB18" s="1" t="str">
        <f t="shared" si="10"/>
        <v>(704,'天猫', 2023, 9, 'SLI','博世 SLI-55B24L', 3500,257,68876,20240125),</v>
      </c>
      <c r="AC18" s="1" t="str">
        <f t="shared" si="11"/>
        <v>(730,'天猫', 2023, 10, 'SLI','博世 SLI-55B24L', 4000,229,61372,20240125),</v>
      </c>
      <c r="AD18" s="1" t="str">
        <f t="shared" si="12"/>
        <v>(756,'天猫', 2023, 11, 'SLI','博世 SLI-55B24L', 4500,350,93800,20240125),</v>
      </c>
      <c r="AE18" s="1" t="str">
        <f t="shared" si="13"/>
        <v>(782,'天猫', 2023, 12, 'SLI','博世 SLI-55B24L', 5000,317,84956,20240125),</v>
      </c>
    </row>
    <row r="19" spans="1:31">
      <c r="A19" s="1" t="s">
        <v>4</v>
      </c>
      <c r="B19" s="1" t="s">
        <v>2</v>
      </c>
      <c r="C19" s="1" t="s">
        <v>18</v>
      </c>
      <c r="D19" s="6">
        <v>268</v>
      </c>
      <c r="E19" s="6">
        <v>43</v>
      </c>
      <c r="F19" s="6">
        <v>31</v>
      </c>
      <c r="G19" s="6">
        <v>53</v>
      </c>
      <c r="H19" s="6">
        <v>41</v>
      </c>
      <c r="I19" s="6">
        <v>45</v>
      </c>
      <c r="J19" s="6">
        <v>44</v>
      </c>
      <c r="K19" s="6">
        <v>42</v>
      </c>
      <c r="L19" s="6">
        <v>106</v>
      </c>
      <c r="M19" s="6">
        <v>108</v>
      </c>
      <c r="N19" s="6">
        <v>120</v>
      </c>
      <c r="O19" s="6">
        <v>203</v>
      </c>
      <c r="P19" s="6">
        <v>229</v>
      </c>
      <c r="Q19" s="6">
        <f t="shared" si="0"/>
        <v>1065</v>
      </c>
      <c r="R19" s="6">
        <f t="shared" si="1"/>
        <v>285420</v>
      </c>
      <c r="T19" s="1" t="str">
        <f t="shared" si="2"/>
        <v>(497,'天猫', 2023, 1, 'SLI','博世 SLI-55B24LS', 2500,43,11524,20240125),</v>
      </c>
      <c r="U19" s="1" t="str">
        <f t="shared" si="3"/>
        <v>(523,'天猫', 2023, 2, 'SLI','博世 SLI-55B24LS', 2000,31,8308,20240125),</v>
      </c>
      <c r="V19" s="1" t="str">
        <f t="shared" si="4"/>
        <v>(549,'天猫', 2023, 3, 'SLI','博世 SLI-55B24LS', 2000,53,14204,20240125),</v>
      </c>
      <c r="W19" s="1" t="str">
        <f t="shared" si="5"/>
        <v>(575,'天猫', 2023, 4, 'SLI','博世 SLI-55B24LS', 2000,41,10988,20240125),</v>
      </c>
      <c r="X19" s="1" t="str">
        <f t="shared" si="6"/>
        <v>(601,'天猫', 2023, 5, 'SLI','博世 SLI-55B24LS', 2000,45,12060,20240125),</v>
      </c>
      <c r="Y19" s="1" t="str">
        <f t="shared" si="7"/>
        <v>(627,'天猫', 2023, 6, 'SLI','博世 SLI-55B24LS', 2000,44,11792,20240125),</v>
      </c>
      <c r="Z19" s="1" t="str">
        <f t="shared" si="8"/>
        <v>(653,'天猫', 2023, 7, 'SLI','博世 SLI-55B24LS', 2500,42,11256,20240125),</v>
      </c>
      <c r="AA19" s="1" t="str">
        <f t="shared" si="9"/>
        <v>(679,'天猫', 2023, 8, 'SLI','博世 SLI-55B24LS', 3000,106,28408,20240125),</v>
      </c>
      <c r="AB19" s="1" t="str">
        <f t="shared" si="10"/>
        <v>(705,'天猫', 2023, 9, 'SLI','博世 SLI-55B24LS', 3500,108,28944,20240125),</v>
      </c>
      <c r="AC19" s="1" t="str">
        <f t="shared" si="11"/>
        <v>(731,'天猫', 2023, 10, 'SLI','博世 SLI-55B24LS', 4000,120,32160,20240125),</v>
      </c>
      <c r="AD19" s="1" t="str">
        <f t="shared" si="12"/>
        <v>(757,'天猫', 2023, 11, 'SLI','博世 SLI-55B24LS', 4500,203,54404,20240125),</v>
      </c>
      <c r="AE19" s="1" t="str">
        <f t="shared" si="13"/>
        <v>(783,'天猫', 2023, 12, 'SLI','博世 SLI-55B24LS', 5000,229,61372,20240125),</v>
      </c>
    </row>
    <row r="20" spans="1:31">
      <c r="A20" s="1" t="s">
        <v>4</v>
      </c>
      <c r="B20" s="1" t="s">
        <v>2</v>
      </c>
      <c r="C20" s="1" t="s">
        <v>34</v>
      </c>
      <c r="D20" s="6">
        <v>268</v>
      </c>
      <c r="E20" s="6">
        <v>4</v>
      </c>
      <c r="F20" s="6">
        <v>1</v>
      </c>
      <c r="G20" s="6">
        <v>5</v>
      </c>
      <c r="H20" s="6">
        <v>3</v>
      </c>
      <c r="I20" s="6">
        <v>2</v>
      </c>
      <c r="J20" s="6">
        <v>9</v>
      </c>
      <c r="K20" s="6">
        <v>15</v>
      </c>
      <c r="L20" s="6">
        <v>15</v>
      </c>
      <c r="M20" s="6">
        <v>19</v>
      </c>
      <c r="N20" s="6">
        <v>31</v>
      </c>
      <c r="O20" s="6">
        <v>46</v>
      </c>
      <c r="P20" s="6">
        <v>47</v>
      </c>
      <c r="Q20" s="6">
        <f t="shared" si="0"/>
        <v>197</v>
      </c>
      <c r="R20" s="6">
        <f t="shared" si="1"/>
        <v>52796</v>
      </c>
      <c r="T20" s="1" t="str">
        <f t="shared" si="2"/>
        <v>(498,'天猫', 2023, 1, 'SLI','博世 SLI-55B24RS', 2500,4,1072,20240125),</v>
      </c>
      <c r="U20" s="1" t="str">
        <f t="shared" si="3"/>
        <v>(524,'天猫', 2023, 2, 'SLI','博世 SLI-55B24RS', 2000,1,268,20240125),</v>
      </c>
      <c r="V20" s="1" t="str">
        <f t="shared" si="4"/>
        <v>(550,'天猫', 2023, 3, 'SLI','博世 SLI-55B24RS', 2000,5,1340,20240125),</v>
      </c>
      <c r="W20" s="1" t="str">
        <f t="shared" si="5"/>
        <v>(576,'天猫', 2023, 4, 'SLI','博世 SLI-55B24RS', 2000,3,804,20240125),</v>
      </c>
      <c r="X20" s="1" t="str">
        <f t="shared" si="6"/>
        <v>(602,'天猫', 2023, 5, 'SLI','博世 SLI-55B24RS', 2000,2,536,20240125),</v>
      </c>
      <c r="Y20" s="1" t="str">
        <f t="shared" si="7"/>
        <v>(628,'天猫', 2023, 6, 'SLI','博世 SLI-55B24RS', 2000,9,2412,20240125),</v>
      </c>
      <c r="Z20" s="1" t="str">
        <f t="shared" si="8"/>
        <v>(654,'天猫', 2023, 7, 'SLI','博世 SLI-55B24RS', 2500,15,4020,20240125),</v>
      </c>
      <c r="AA20" s="1" t="str">
        <f t="shared" si="9"/>
        <v>(680,'天猫', 2023, 8, 'SLI','博世 SLI-55B24RS', 3000,15,4020,20240125),</v>
      </c>
      <c r="AB20" s="1" t="str">
        <f t="shared" si="10"/>
        <v>(706,'天猫', 2023, 9, 'SLI','博世 SLI-55B24RS', 3500,19,5092,20240125),</v>
      </c>
      <c r="AC20" s="1" t="str">
        <f t="shared" si="11"/>
        <v>(732,'天猫', 2023, 10, 'SLI','博世 SLI-55B24RS', 4000,31,8308,20240125),</v>
      </c>
      <c r="AD20" s="1" t="str">
        <f t="shared" si="12"/>
        <v>(758,'天猫', 2023, 11, 'SLI','博世 SLI-55B24RS', 4500,46,12328,20240125),</v>
      </c>
      <c r="AE20" s="1" t="str">
        <f t="shared" si="13"/>
        <v>(784,'天猫', 2023, 12, 'SLI','博世 SLI-55B24RS', 5000,47,12596,20240125),</v>
      </c>
    </row>
    <row r="21" spans="1:31">
      <c r="A21" s="1" t="s">
        <v>4</v>
      </c>
      <c r="B21" s="1" t="s">
        <v>2</v>
      </c>
      <c r="C21" s="1" t="s">
        <v>11</v>
      </c>
      <c r="D21" s="6">
        <v>359</v>
      </c>
      <c r="E21" s="6">
        <v>54</v>
      </c>
      <c r="F21" s="6">
        <v>35</v>
      </c>
      <c r="G21" s="6">
        <v>70</v>
      </c>
      <c r="H21" s="6">
        <v>76</v>
      </c>
      <c r="I21" s="6">
        <v>67</v>
      </c>
      <c r="J21" s="6">
        <v>89</v>
      </c>
      <c r="K21" s="6">
        <v>114</v>
      </c>
      <c r="L21" s="6">
        <v>258</v>
      </c>
      <c r="M21" s="6">
        <v>189</v>
      </c>
      <c r="N21" s="6">
        <v>318</v>
      </c>
      <c r="O21" s="6">
        <v>342</v>
      </c>
      <c r="P21" s="6">
        <v>341</v>
      </c>
      <c r="Q21" s="6">
        <f t="shared" si="0"/>
        <v>1953</v>
      </c>
      <c r="R21" s="6">
        <f t="shared" si="1"/>
        <v>701127</v>
      </c>
      <c r="T21" s="1" t="str">
        <f t="shared" si="2"/>
        <v>(499,'天猫', 2023, 1, 'SLI','博世 SLI-55D23L', 2500,54,19386,20240125),</v>
      </c>
      <c r="U21" s="1" t="str">
        <f t="shared" si="3"/>
        <v>(525,'天猫', 2023, 2, 'SLI','博世 SLI-55D23L', 2000,35,12565,20240125),</v>
      </c>
      <c r="V21" s="1" t="str">
        <f t="shared" si="4"/>
        <v>(551,'天猫', 2023, 3, 'SLI','博世 SLI-55D23L', 2000,70,25130,20240125),</v>
      </c>
      <c r="W21" s="1" t="str">
        <f t="shared" si="5"/>
        <v>(577,'天猫', 2023, 4, 'SLI','博世 SLI-55D23L', 2000,76,27284,20240125),</v>
      </c>
      <c r="X21" s="1" t="str">
        <f t="shared" si="6"/>
        <v>(603,'天猫', 2023, 5, 'SLI','博世 SLI-55D23L', 2000,67,24053,20240125),</v>
      </c>
      <c r="Y21" s="1" t="str">
        <f t="shared" si="7"/>
        <v>(629,'天猫', 2023, 6, 'SLI','博世 SLI-55D23L', 2000,89,31951,20240125),</v>
      </c>
      <c r="Z21" s="1" t="str">
        <f t="shared" si="8"/>
        <v>(655,'天猫', 2023, 7, 'SLI','博世 SLI-55D23L', 2500,114,40926,20240125),</v>
      </c>
      <c r="AA21" s="1" t="str">
        <f t="shared" si="9"/>
        <v>(681,'天猫', 2023, 8, 'SLI','博世 SLI-55D23L', 3000,258,92622,20240125),</v>
      </c>
      <c r="AB21" s="1" t="str">
        <f t="shared" si="10"/>
        <v>(707,'天猫', 2023, 9, 'SLI','博世 SLI-55D23L', 3500,189,67851,20240125),</v>
      </c>
      <c r="AC21" s="1" t="str">
        <f t="shared" si="11"/>
        <v>(733,'天猫', 2023, 10, 'SLI','博世 SLI-55D23L', 4000,318,114162,20240125),</v>
      </c>
      <c r="AD21" s="1" t="str">
        <f t="shared" si="12"/>
        <v>(759,'天猫', 2023, 11, 'SLI','博世 SLI-55D23L', 4500,342,122778,20240125),</v>
      </c>
      <c r="AE21" s="1" t="str">
        <f t="shared" si="13"/>
        <v>(785,'天猫', 2023, 12, 'SLI','博世 SLI-55D23L', 5000,341,122419,20240125),</v>
      </c>
    </row>
    <row r="22" spans="1:31">
      <c r="A22" s="1" t="s">
        <v>4</v>
      </c>
      <c r="B22" s="1" t="s">
        <v>2</v>
      </c>
      <c r="C22" s="1" t="s">
        <v>61</v>
      </c>
      <c r="D22" s="9">
        <v>369</v>
      </c>
      <c r="M22" s="6">
        <v>1</v>
      </c>
      <c r="Q22" s="6">
        <f t="shared" si="0"/>
        <v>1</v>
      </c>
      <c r="R22" s="6">
        <f t="shared" si="1"/>
        <v>369</v>
      </c>
      <c r="T22" s="1" t="str">
        <f t="shared" si="2"/>
        <v>(500,'天猫', 2023, 1, 'SLI','博世 SLI-58500', 2500,0,0,20240125),</v>
      </c>
      <c r="U22" s="1" t="str">
        <f t="shared" si="3"/>
        <v>(526,'天猫', 2023, 2, 'SLI','博世 SLI-58500', 2000,0,0,20240125),</v>
      </c>
      <c r="V22" s="1" t="str">
        <f t="shared" si="4"/>
        <v>(552,'天猫', 2023, 3, 'SLI','博世 SLI-58500', 2000,0,0,20240125),</v>
      </c>
      <c r="W22" s="1" t="str">
        <f t="shared" si="5"/>
        <v>(578,'天猫', 2023, 4, 'SLI','博世 SLI-58500', 2000,0,0,20240125),</v>
      </c>
      <c r="X22" s="1" t="str">
        <f t="shared" si="6"/>
        <v>(604,'天猫', 2023, 5, 'SLI','博世 SLI-58500', 2000,0,0,20240125),</v>
      </c>
      <c r="Y22" s="1" t="str">
        <f t="shared" si="7"/>
        <v>(630,'天猫', 2023, 6, 'SLI','博世 SLI-58500', 2000,0,0,20240125),</v>
      </c>
      <c r="Z22" s="1" t="str">
        <f t="shared" si="8"/>
        <v>(656,'天猫', 2023, 7, 'SLI','博世 SLI-58500', 2500,0,0,20240125),</v>
      </c>
      <c r="AA22" s="1" t="str">
        <f t="shared" si="9"/>
        <v>(682,'天猫', 2023, 8, 'SLI','博世 SLI-58500', 3000,0,0,20240125),</v>
      </c>
      <c r="AB22" s="1" t="str">
        <f t="shared" si="10"/>
        <v>(708,'天猫', 2023, 9, 'SLI','博世 SLI-58500', 3500,1,369,20240125),</v>
      </c>
      <c r="AC22" s="1" t="str">
        <f t="shared" si="11"/>
        <v>(734,'天猫', 2023, 10, 'SLI','博世 SLI-58500', 4000,0,0,20240125),</v>
      </c>
      <c r="AD22" s="1" t="str">
        <f t="shared" si="12"/>
        <v>(760,'天猫', 2023, 11, 'SLI','博世 SLI-58500', 4500,0,0,20240125),</v>
      </c>
      <c r="AE22" s="1" t="str">
        <f t="shared" si="13"/>
        <v>(786,'天猫', 2023, 12, 'SLI','博世 SLI-58500', 5000,0,0,20240125),</v>
      </c>
    </row>
    <row r="23" spans="1:31">
      <c r="A23" s="1" t="s">
        <v>4</v>
      </c>
      <c r="B23" s="1" t="s">
        <v>2</v>
      </c>
      <c r="C23" s="1" t="s">
        <v>32</v>
      </c>
      <c r="D23" s="6">
        <v>439</v>
      </c>
      <c r="E23" s="6">
        <v>16</v>
      </c>
      <c r="F23" s="6">
        <v>7</v>
      </c>
      <c r="G23" s="6">
        <v>16</v>
      </c>
      <c r="H23" s="6">
        <v>14</v>
      </c>
      <c r="I23" s="6">
        <v>9</v>
      </c>
      <c r="J23" s="6">
        <v>8</v>
      </c>
      <c r="K23" s="6">
        <v>20</v>
      </c>
      <c r="L23" s="6">
        <v>36</v>
      </c>
      <c r="M23" s="6">
        <v>30</v>
      </c>
      <c r="N23" s="6">
        <v>46</v>
      </c>
      <c r="O23" s="6">
        <v>62</v>
      </c>
      <c r="P23" s="6">
        <v>61</v>
      </c>
      <c r="Q23" s="6">
        <f t="shared" si="0"/>
        <v>325</v>
      </c>
      <c r="R23" s="6">
        <f t="shared" si="1"/>
        <v>142675</v>
      </c>
      <c r="T23" s="1" t="str">
        <f t="shared" si="2"/>
        <v>(501,'天猫', 2023, 1, 'SLI','博世 SLI-6-QW-63', 2500,16,7024,20240125),</v>
      </c>
      <c r="U23" s="1" t="str">
        <f t="shared" si="3"/>
        <v>(527,'天猫', 2023, 2, 'SLI','博世 SLI-6-QW-63', 2000,7,3073,20240125),</v>
      </c>
      <c r="V23" s="1" t="str">
        <f t="shared" si="4"/>
        <v>(553,'天猫', 2023, 3, 'SLI','博世 SLI-6-QW-63', 2000,16,7024,20240125),</v>
      </c>
      <c r="W23" s="1" t="str">
        <f t="shared" si="5"/>
        <v>(579,'天猫', 2023, 4, 'SLI','博世 SLI-6-QW-63', 2000,14,6146,20240125),</v>
      </c>
      <c r="X23" s="1" t="str">
        <f t="shared" si="6"/>
        <v>(605,'天猫', 2023, 5, 'SLI','博世 SLI-6-QW-63', 2000,9,3951,20240125),</v>
      </c>
      <c r="Y23" s="1" t="str">
        <f t="shared" si="7"/>
        <v>(631,'天猫', 2023, 6, 'SLI','博世 SLI-6-QW-63', 2000,8,3512,20240125),</v>
      </c>
      <c r="Z23" s="1" t="str">
        <f t="shared" si="8"/>
        <v>(657,'天猫', 2023, 7, 'SLI','博世 SLI-6-QW-63', 2500,20,8780,20240125),</v>
      </c>
      <c r="AA23" s="1" t="str">
        <f t="shared" si="9"/>
        <v>(683,'天猫', 2023, 8, 'SLI','博世 SLI-6-QW-63', 3000,36,15804,20240125),</v>
      </c>
      <c r="AB23" s="1" t="str">
        <f t="shared" si="10"/>
        <v>(709,'天猫', 2023, 9, 'SLI','博世 SLI-6-QW-63', 3500,30,13170,20240125),</v>
      </c>
      <c r="AC23" s="1" t="str">
        <f t="shared" si="11"/>
        <v>(735,'天猫', 2023, 10, 'SLI','博世 SLI-6-QW-63', 4000,46,20194,20240125),</v>
      </c>
      <c r="AD23" s="1" t="str">
        <f t="shared" si="12"/>
        <v>(761,'天猫', 2023, 11, 'SLI','博世 SLI-6-QW-63', 4500,62,27218,20240125),</v>
      </c>
      <c r="AE23" s="1" t="str">
        <f t="shared" si="13"/>
        <v>(787,'天猫', 2023, 12, 'SLI','博世 SLI-6-QW-63', 5000,61,26779,20240125),</v>
      </c>
    </row>
    <row r="24" spans="1:31">
      <c r="A24" s="1" t="s">
        <v>4</v>
      </c>
      <c r="B24" s="1" t="s">
        <v>2</v>
      </c>
      <c r="C24" s="1" t="s">
        <v>9</v>
      </c>
      <c r="D24" s="6">
        <v>429</v>
      </c>
      <c r="E24" s="6">
        <v>8</v>
      </c>
      <c r="F24" s="6">
        <v>7</v>
      </c>
      <c r="G24" s="6">
        <v>11</v>
      </c>
      <c r="H24" s="6">
        <v>6</v>
      </c>
      <c r="I24" s="6">
        <v>5</v>
      </c>
      <c r="J24" s="6">
        <v>12</v>
      </c>
      <c r="K24" s="6">
        <v>13</v>
      </c>
      <c r="L24" s="6">
        <v>48</v>
      </c>
      <c r="M24" s="6">
        <v>12</v>
      </c>
      <c r="N24" s="6">
        <v>15</v>
      </c>
      <c r="O24" s="6">
        <v>63</v>
      </c>
      <c r="P24" s="6">
        <v>56</v>
      </c>
      <c r="Q24" s="6">
        <f t="shared" si="0"/>
        <v>256</v>
      </c>
      <c r="R24" s="6">
        <f t="shared" si="1"/>
        <v>109824</v>
      </c>
      <c r="T24" s="1" t="str">
        <f t="shared" si="2"/>
        <v>(502,'天猫', 2023, 1, 'SLI','博世 SLI-75D23L', 2500,8,3432,20240125),</v>
      </c>
      <c r="U24" s="1" t="str">
        <f t="shared" si="3"/>
        <v>(528,'天猫', 2023, 2, 'SLI','博世 SLI-75D23L', 2000,7,3003,20240125),</v>
      </c>
      <c r="V24" s="1" t="str">
        <f t="shared" si="4"/>
        <v>(554,'天猫', 2023, 3, 'SLI','博世 SLI-75D23L', 2000,11,4719,20240125),</v>
      </c>
      <c r="W24" s="1" t="str">
        <f t="shared" si="5"/>
        <v>(580,'天猫', 2023, 4, 'SLI','博世 SLI-75D23L', 2000,6,2574,20240125),</v>
      </c>
      <c r="X24" s="1" t="str">
        <f t="shared" si="6"/>
        <v>(606,'天猫', 2023, 5, 'SLI','博世 SLI-75D23L', 2000,5,2145,20240125),</v>
      </c>
      <c r="Y24" s="1" t="str">
        <f t="shared" si="7"/>
        <v>(632,'天猫', 2023, 6, 'SLI','博世 SLI-75D23L', 2000,12,5148,20240125),</v>
      </c>
      <c r="Z24" s="1" t="str">
        <f t="shared" si="8"/>
        <v>(658,'天猫', 2023, 7, 'SLI','博世 SLI-75D23L', 2500,13,5577,20240125),</v>
      </c>
      <c r="AA24" s="1" t="str">
        <f t="shared" si="9"/>
        <v>(684,'天猫', 2023, 8, 'SLI','博世 SLI-75D23L', 3000,48,20592,20240125),</v>
      </c>
      <c r="AB24" s="1" t="str">
        <f t="shared" si="10"/>
        <v>(710,'天猫', 2023, 9, 'SLI','博世 SLI-75D23L', 3500,12,5148,20240125),</v>
      </c>
      <c r="AC24" s="1" t="str">
        <f t="shared" si="11"/>
        <v>(736,'天猫', 2023, 10, 'SLI','博世 SLI-75D23L', 4000,15,6435,20240125),</v>
      </c>
      <c r="AD24" s="1" t="str">
        <f t="shared" si="12"/>
        <v>(762,'天猫', 2023, 11, 'SLI','博世 SLI-75D23L', 4500,63,27027,20240125),</v>
      </c>
      <c r="AE24" s="1" t="str">
        <f t="shared" si="13"/>
        <v>(788,'天猫', 2023, 12, 'SLI','博世 SLI-75D23L', 5000,56,24024,20240125),</v>
      </c>
    </row>
    <row r="25" spans="1:31">
      <c r="A25" s="1" t="s">
        <v>4</v>
      </c>
      <c r="B25" s="1" t="s">
        <v>2</v>
      </c>
      <c r="C25" s="1" t="s">
        <v>15</v>
      </c>
      <c r="D25" s="6">
        <v>453</v>
      </c>
      <c r="E25" s="6">
        <v>47</v>
      </c>
      <c r="F25" s="6">
        <v>19</v>
      </c>
      <c r="G25" s="6">
        <v>34</v>
      </c>
      <c r="H25" s="6">
        <v>19</v>
      </c>
      <c r="I25" s="6">
        <v>26</v>
      </c>
      <c r="J25" s="6">
        <v>32</v>
      </c>
      <c r="K25" s="6">
        <v>52</v>
      </c>
      <c r="L25" s="6">
        <v>95</v>
      </c>
      <c r="M25" s="6">
        <v>86</v>
      </c>
      <c r="N25" s="6">
        <v>108</v>
      </c>
      <c r="O25" s="6">
        <v>228</v>
      </c>
      <c r="P25" s="6">
        <v>102</v>
      </c>
      <c r="Q25" s="6">
        <f t="shared" si="0"/>
        <v>848</v>
      </c>
      <c r="R25" s="6">
        <f t="shared" si="1"/>
        <v>384144</v>
      </c>
      <c r="T25" s="1" t="str">
        <f t="shared" si="2"/>
        <v>(503,'天猫', 2023, 1, 'SLI','博世 SLI-80D26L', 2500,47,21291,20240125),</v>
      </c>
      <c r="U25" s="1" t="str">
        <f t="shared" si="3"/>
        <v>(529,'天猫', 2023, 2, 'SLI','博世 SLI-80D26L', 2000,19,8607,20240125),</v>
      </c>
      <c r="V25" s="1" t="str">
        <f t="shared" si="4"/>
        <v>(555,'天猫', 2023, 3, 'SLI','博世 SLI-80D26L', 2000,34,15402,20240125),</v>
      </c>
      <c r="W25" s="1" t="str">
        <f t="shared" si="5"/>
        <v>(581,'天猫', 2023, 4, 'SLI','博世 SLI-80D26L', 2000,19,8607,20240125),</v>
      </c>
      <c r="X25" s="1" t="str">
        <f t="shared" si="6"/>
        <v>(607,'天猫', 2023, 5, 'SLI','博世 SLI-80D26L', 2000,26,11778,20240125),</v>
      </c>
      <c r="Y25" s="1" t="str">
        <f t="shared" si="7"/>
        <v>(633,'天猫', 2023, 6, 'SLI','博世 SLI-80D26L', 2000,32,14496,20240125),</v>
      </c>
      <c r="Z25" s="1" t="str">
        <f t="shared" si="8"/>
        <v>(659,'天猫', 2023, 7, 'SLI','博世 SLI-80D26L', 2500,52,23556,20240125),</v>
      </c>
      <c r="AA25" s="1" t="str">
        <f t="shared" si="9"/>
        <v>(685,'天猫', 2023, 8, 'SLI','博世 SLI-80D26L', 3000,95,43035,20240125),</v>
      </c>
      <c r="AB25" s="1" t="str">
        <f t="shared" si="10"/>
        <v>(711,'天猫', 2023, 9, 'SLI','博世 SLI-80D26L', 3500,86,38958,20240125),</v>
      </c>
      <c r="AC25" s="1" t="str">
        <f t="shared" si="11"/>
        <v>(737,'天猫', 2023, 10, 'SLI','博世 SLI-80D26L', 4000,108,48924,20240125),</v>
      </c>
      <c r="AD25" s="1" t="str">
        <f t="shared" si="12"/>
        <v>(763,'天猫', 2023, 11, 'SLI','博世 SLI-80D26L', 4500,228,103284,20240125),</v>
      </c>
      <c r="AE25" s="1" t="str">
        <f t="shared" si="13"/>
        <v>(789,'天猫', 2023, 12, 'SLI','博世 SLI-80D26L', 5000,102,46206,20240125),</v>
      </c>
    </row>
    <row r="26" spans="1:31">
      <c r="A26" s="1" t="s">
        <v>4</v>
      </c>
      <c r="B26" s="1" t="s">
        <v>2</v>
      </c>
      <c r="C26" s="1" t="s">
        <v>19</v>
      </c>
      <c r="D26" s="6">
        <v>453</v>
      </c>
      <c r="E26" s="6">
        <v>14</v>
      </c>
      <c r="F26" s="6">
        <v>5</v>
      </c>
      <c r="G26" s="6">
        <v>7</v>
      </c>
      <c r="H26" s="6">
        <v>7</v>
      </c>
      <c r="I26" s="6">
        <v>6</v>
      </c>
      <c r="J26" s="6">
        <v>10</v>
      </c>
      <c r="K26" s="6">
        <v>9</v>
      </c>
      <c r="L26" s="6">
        <v>22</v>
      </c>
      <c r="M26" s="6">
        <v>25</v>
      </c>
      <c r="N26" s="6">
        <v>27</v>
      </c>
      <c r="O26" s="6">
        <v>38</v>
      </c>
      <c r="P26" s="6">
        <v>21</v>
      </c>
      <c r="Q26" s="6">
        <f t="shared" si="0"/>
        <v>191</v>
      </c>
      <c r="R26" s="6">
        <f t="shared" si="1"/>
        <v>86523</v>
      </c>
      <c r="T26" s="1" t="str">
        <f t="shared" si="2"/>
        <v>(504,'天猫', 2023, 1, 'SLI','博世 SLI-80D26R', 2500,14,6342,20240125),</v>
      </c>
      <c r="U26" s="1" t="str">
        <f t="shared" si="3"/>
        <v>(530,'天猫', 2023, 2, 'SLI','博世 SLI-80D26R', 2000,5,2265,20240125),</v>
      </c>
      <c r="V26" s="1" t="str">
        <f t="shared" si="4"/>
        <v>(556,'天猫', 2023, 3, 'SLI','博世 SLI-80D26R', 2000,7,3171,20240125),</v>
      </c>
      <c r="W26" s="1" t="str">
        <f t="shared" si="5"/>
        <v>(582,'天猫', 2023, 4, 'SLI','博世 SLI-80D26R', 2000,7,3171,20240125),</v>
      </c>
      <c r="X26" s="1" t="str">
        <f t="shared" si="6"/>
        <v>(608,'天猫', 2023, 5, 'SLI','博世 SLI-80D26R', 2000,6,2718,20240125),</v>
      </c>
      <c r="Y26" s="1" t="str">
        <f t="shared" si="7"/>
        <v>(634,'天猫', 2023, 6, 'SLI','博世 SLI-80D26R', 2000,10,4530,20240125),</v>
      </c>
      <c r="Z26" s="1" t="str">
        <f t="shared" si="8"/>
        <v>(660,'天猫', 2023, 7, 'SLI','博世 SLI-80D26R', 2500,9,4077,20240125),</v>
      </c>
      <c r="AA26" s="1" t="str">
        <f t="shared" si="9"/>
        <v>(686,'天猫', 2023, 8, 'SLI','博世 SLI-80D26R', 3000,22,9966,20240125),</v>
      </c>
      <c r="AB26" s="1" t="str">
        <f t="shared" si="10"/>
        <v>(712,'天猫', 2023, 9, 'SLI','博世 SLI-80D26R', 3500,25,11325,20240125),</v>
      </c>
      <c r="AC26" s="1" t="str">
        <f t="shared" si="11"/>
        <v>(738,'天猫', 2023, 10, 'SLI','博世 SLI-80D26R', 4000,27,12231,20240125),</v>
      </c>
      <c r="AD26" s="1" t="str">
        <f t="shared" si="12"/>
        <v>(764,'天猫', 2023, 11, 'SLI','博世 SLI-80D26R', 4500,38,17214,20240125),</v>
      </c>
      <c r="AE26" s="1" t="str">
        <f t="shared" si="13"/>
        <v>(790,'天猫', 2023, 12, 'SLI','博世 SLI-80D26R', 5000,21,9513,20240125),</v>
      </c>
    </row>
    <row r="27" spans="1:31">
      <c r="A27" s="1" t="s">
        <v>4</v>
      </c>
      <c r="B27" s="1" t="s">
        <v>2</v>
      </c>
      <c r="C27" s="1" t="s">
        <v>26</v>
      </c>
      <c r="D27" s="6">
        <v>419</v>
      </c>
      <c r="E27" s="6">
        <v>16</v>
      </c>
      <c r="F27" s="6">
        <v>4</v>
      </c>
      <c r="G27" s="6">
        <v>10</v>
      </c>
      <c r="H27" s="6">
        <v>3</v>
      </c>
      <c r="I27" s="6">
        <v>7</v>
      </c>
      <c r="J27" s="6">
        <v>12</v>
      </c>
      <c r="K27" s="6">
        <v>14</v>
      </c>
      <c r="L27" s="6">
        <v>21</v>
      </c>
      <c r="M27" s="6">
        <v>20</v>
      </c>
      <c r="N27" s="6">
        <v>20</v>
      </c>
      <c r="O27" s="6">
        <v>23</v>
      </c>
      <c r="P27" s="6">
        <v>25</v>
      </c>
      <c r="Q27" s="6">
        <f t="shared" si="0"/>
        <v>175</v>
      </c>
      <c r="R27" s="6">
        <f t="shared" si="1"/>
        <v>73325</v>
      </c>
      <c r="T27" s="1" t="str">
        <f t="shared" si="2"/>
        <v>(505,'天猫', 2023, 1, 'SLI','博世 SLI-86-610', 2500,16,6704,20240125),</v>
      </c>
      <c r="U27" s="1" t="str">
        <f t="shared" si="3"/>
        <v>(531,'天猫', 2023, 2, 'SLI','博世 SLI-86-610', 2000,4,1676,20240125),</v>
      </c>
      <c r="V27" s="1" t="str">
        <f t="shared" si="4"/>
        <v>(557,'天猫', 2023, 3, 'SLI','博世 SLI-86-610', 2000,10,4190,20240125),</v>
      </c>
      <c r="W27" s="1" t="str">
        <f t="shared" si="5"/>
        <v>(583,'天猫', 2023, 4, 'SLI','博世 SLI-86-610', 2000,3,1257,20240125),</v>
      </c>
      <c r="X27" s="1" t="str">
        <f t="shared" si="6"/>
        <v>(609,'天猫', 2023, 5, 'SLI','博世 SLI-86-610', 2000,7,2933,20240125),</v>
      </c>
      <c r="Y27" s="1" t="str">
        <f t="shared" si="7"/>
        <v>(635,'天猫', 2023, 6, 'SLI','博世 SLI-86-610', 2000,12,5028,20240125),</v>
      </c>
      <c r="Z27" s="1" t="str">
        <f t="shared" si="8"/>
        <v>(661,'天猫', 2023, 7, 'SLI','博世 SLI-86-610', 2500,14,5866,20240125),</v>
      </c>
      <c r="AA27" s="1" t="str">
        <f t="shared" si="9"/>
        <v>(687,'天猫', 2023, 8, 'SLI','博世 SLI-86-610', 3000,21,8799,20240125),</v>
      </c>
      <c r="AB27" s="1" t="str">
        <f t="shared" si="10"/>
        <v>(713,'天猫', 2023, 9, 'SLI','博世 SLI-86-610', 3500,20,8380,20240125),</v>
      </c>
      <c r="AC27" s="1" t="str">
        <f t="shared" si="11"/>
        <v>(739,'天猫', 2023, 10, 'SLI','博世 SLI-86-610', 4000,20,8380,20240125),</v>
      </c>
      <c r="AD27" s="1" t="str">
        <f t="shared" si="12"/>
        <v>(765,'天猫', 2023, 11, 'SLI','博世 SLI-86-610', 4500,23,9637,20240125),</v>
      </c>
      <c r="AE27" s="1" t="str">
        <f t="shared" si="13"/>
        <v>(791,'天猫', 2023, 12, 'SLI','博世 SLI-86-610', 5000,25,10475,20240125),</v>
      </c>
    </row>
    <row r="28" spans="1:31">
      <c r="A28" s="1" t="s">
        <v>4</v>
      </c>
      <c r="B28" s="1" t="s">
        <v>2</v>
      </c>
      <c r="C28" s="1" t="s">
        <v>8</v>
      </c>
      <c r="D28" s="6">
        <v>358</v>
      </c>
      <c r="E28" s="6">
        <v>179</v>
      </c>
      <c r="F28" s="6">
        <v>115</v>
      </c>
      <c r="G28" s="6">
        <v>190</v>
      </c>
      <c r="H28" s="6">
        <v>188</v>
      </c>
      <c r="I28" s="6">
        <v>252</v>
      </c>
      <c r="J28" s="6">
        <v>310</v>
      </c>
      <c r="K28" s="6">
        <v>280</v>
      </c>
      <c r="L28" s="6">
        <v>552</v>
      </c>
      <c r="M28" s="6">
        <v>562</v>
      </c>
      <c r="N28" s="6">
        <v>598</v>
      </c>
      <c r="O28" s="6">
        <v>812</v>
      </c>
      <c r="P28" s="6">
        <v>685</v>
      </c>
      <c r="Q28" s="6">
        <f t="shared" si="0"/>
        <v>4723</v>
      </c>
      <c r="R28" s="6">
        <f t="shared" si="1"/>
        <v>1690834</v>
      </c>
      <c r="T28" s="1" t="str">
        <f t="shared" si="2"/>
        <v>(506,'天猫', 2023, 1, 'SLI','博世 SLI-L2-400', 2500,179,64082,20240125),</v>
      </c>
      <c r="U28" s="1" t="str">
        <f t="shared" si="3"/>
        <v>(532,'天猫', 2023, 2, 'SLI','博世 SLI-L2-400', 2000,115,41170,20240125),</v>
      </c>
      <c r="V28" s="1" t="str">
        <f t="shared" si="4"/>
        <v>(558,'天猫', 2023, 3, 'SLI','博世 SLI-L2-400', 2000,190,68020,20240125),</v>
      </c>
      <c r="W28" s="1" t="str">
        <f t="shared" si="5"/>
        <v>(584,'天猫', 2023, 4, 'SLI','博世 SLI-L2-400', 2000,188,67304,20240125),</v>
      </c>
      <c r="X28" s="1" t="str">
        <f t="shared" si="6"/>
        <v>(610,'天猫', 2023, 5, 'SLI','博世 SLI-L2-400', 2000,252,90216,20240125),</v>
      </c>
      <c r="Y28" s="1" t="str">
        <f t="shared" si="7"/>
        <v>(636,'天猫', 2023, 6, 'SLI','博世 SLI-L2-400', 2000,310,110980,20240125),</v>
      </c>
      <c r="Z28" s="1" t="str">
        <f t="shared" si="8"/>
        <v>(662,'天猫', 2023, 7, 'SLI','博世 SLI-L2-400', 2500,280,100240,20240125),</v>
      </c>
      <c r="AA28" s="1" t="str">
        <f t="shared" si="9"/>
        <v>(688,'天猫', 2023, 8, 'SLI','博世 SLI-L2-400', 3000,552,197616,20240125),</v>
      </c>
      <c r="AB28" s="1" t="str">
        <f t="shared" si="10"/>
        <v>(714,'天猫', 2023, 9, 'SLI','博世 SLI-L2-400', 3500,562,201196,20240125),</v>
      </c>
      <c r="AC28" s="1" t="str">
        <f t="shared" si="11"/>
        <v>(740,'天猫', 2023, 10, 'SLI','博世 SLI-L2-400', 4000,598,214084,20240125),</v>
      </c>
      <c r="AD28" s="1" t="str">
        <f t="shared" si="12"/>
        <v>(766,'天猫', 2023, 11, 'SLI','博世 SLI-L2-400', 4500,812,290696,20240125),</v>
      </c>
      <c r="AE28" s="1" t="str">
        <f t="shared" si="13"/>
        <v>(792,'天猫', 2023, 12, 'SLI','博世 SLI-L2-400', 5000,685,245230,20240125),</v>
      </c>
    </row>
    <row r="29" spans="1:31">
      <c r="C29" s="1" t="s">
        <v>73</v>
      </c>
      <c r="E29" s="6">
        <f>SUM(E3:E28)</f>
        <v>938</v>
      </c>
      <c r="F29" s="6">
        <f t="shared" ref="F29:Q29" si="14">SUM(F3:F28)</f>
        <v>651</v>
      </c>
      <c r="G29" s="6">
        <f t="shared" si="14"/>
        <v>754</v>
      </c>
      <c r="H29" s="6">
        <f t="shared" si="14"/>
        <v>651</v>
      </c>
      <c r="I29" s="6">
        <f t="shared" si="14"/>
        <v>836</v>
      </c>
      <c r="J29" s="6">
        <f t="shared" si="14"/>
        <v>963</v>
      </c>
      <c r="K29" s="6">
        <f t="shared" si="14"/>
        <v>1173</v>
      </c>
      <c r="L29" s="6">
        <f t="shared" si="14"/>
        <v>2407</v>
      </c>
      <c r="M29" s="6">
        <f t="shared" si="14"/>
        <v>2503</v>
      </c>
      <c r="N29" s="6">
        <f t="shared" si="14"/>
        <v>2773</v>
      </c>
      <c r="O29" s="6">
        <f t="shared" si="14"/>
        <v>3720</v>
      </c>
      <c r="P29" s="6">
        <f t="shared" si="14"/>
        <v>3258</v>
      </c>
      <c r="Q29" s="8">
        <f t="shared" si="14"/>
        <v>20627</v>
      </c>
      <c r="R29" s="8">
        <f>SUM(R3:R28)</f>
        <v>10661388</v>
      </c>
      <c r="S29" s="3"/>
    </row>
    <row r="30" spans="1:31">
      <c r="Q30" s="3"/>
      <c r="R3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13AD-57A6-40C0-BF8E-1C4F5CA50F68}">
  <dimension ref="A1:W37"/>
  <sheetViews>
    <sheetView zoomScale="55" zoomScaleNormal="55" workbookViewId="0">
      <selection activeCell="P3" sqref="P3"/>
    </sheetView>
  </sheetViews>
  <sheetFormatPr defaultColWidth="8.77734375" defaultRowHeight="13.8"/>
  <cols>
    <col min="1" max="2" width="8.77734375" style="1"/>
    <col min="3" max="3" width="23.109375" style="1" customWidth="1"/>
    <col min="4" max="12" width="8.77734375" style="6"/>
    <col min="13" max="13" width="12" style="6" customWidth="1"/>
    <col min="14" max="14" width="10.5546875" style="6" customWidth="1"/>
    <col min="15" max="15" width="16" style="6" customWidth="1"/>
    <col min="16" max="16" width="39.88671875" style="1" customWidth="1"/>
    <col min="17" max="20" width="8.77734375" style="1"/>
    <col min="21" max="21" width="9.77734375" style="1" bestFit="1" customWidth="1"/>
    <col min="22" max="16384" width="8.77734375" style="1"/>
  </cols>
  <sheetData>
    <row r="1" spans="1:23" s="2" customFormat="1">
      <c r="D1" s="5"/>
      <c r="E1" s="5" t="s">
        <v>79</v>
      </c>
      <c r="F1" s="5"/>
      <c r="G1" s="5"/>
      <c r="H1" s="5"/>
      <c r="I1" s="5"/>
      <c r="J1" s="5"/>
      <c r="K1" s="5"/>
      <c r="L1" s="5"/>
      <c r="M1" s="5">
        <v>8731</v>
      </c>
      <c r="N1" s="5">
        <v>4313571</v>
      </c>
      <c r="O1" s="5">
        <v>494.05234222883979</v>
      </c>
    </row>
    <row r="2" spans="1:23" s="2" customFormat="1">
      <c r="A2" s="14" t="s">
        <v>74</v>
      </c>
      <c r="B2" s="14" t="s">
        <v>75</v>
      </c>
      <c r="C2" s="14" t="s">
        <v>72</v>
      </c>
      <c r="D2" s="15" t="s">
        <v>77</v>
      </c>
      <c r="E2" s="15" t="s">
        <v>0</v>
      </c>
      <c r="F2" s="15" t="s">
        <v>39</v>
      </c>
      <c r="G2" s="15" t="s">
        <v>10</v>
      </c>
      <c r="H2" s="15" t="s">
        <v>47</v>
      </c>
      <c r="I2" s="15" t="s">
        <v>17</v>
      </c>
      <c r="J2" s="15" t="s">
        <v>57</v>
      </c>
      <c r="K2" s="15" t="s">
        <v>55</v>
      </c>
      <c r="L2" s="15" t="s">
        <v>44</v>
      </c>
      <c r="M2" s="15" t="s">
        <v>78</v>
      </c>
      <c r="N2" s="15" t="s">
        <v>76</v>
      </c>
      <c r="O2" s="15" t="s">
        <v>80</v>
      </c>
      <c r="P2" s="2">
        <v>5</v>
      </c>
      <c r="Q2" s="2">
        <v>6</v>
      </c>
      <c r="R2" s="2">
        <v>7</v>
      </c>
      <c r="S2" s="2">
        <v>8</v>
      </c>
      <c r="T2" s="2">
        <v>9</v>
      </c>
      <c r="U2" s="2">
        <v>10</v>
      </c>
      <c r="V2" s="2">
        <v>11</v>
      </c>
      <c r="W2" s="2">
        <v>12</v>
      </c>
    </row>
    <row r="3" spans="1:23" ht="15.6">
      <c r="A3" s="1" t="s">
        <v>1</v>
      </c>
      <c r="B3" s="1" t="s">
        <v>28</v>
      </c>
      <c r="C3" s="1" t="s">
        <v>35</v>
      </c>
      <c r="D3" s="11">
        <v>908</v>
      </c>
      <c r="E3" s="6">
        <v>13</v>
      </c>
      <c r="F3" s="6">
        <v>12</v>
      </c>
      <c r="G3" s="6">
        <v>15</v>
      </c>
      <c r="H3" s="6">
        <v>15</v>
      </c>
      <c r="I3" s="6">
        <v>29</v>
      </c>
      <c r="J3" s="6">
        <v>33</v>
      </c>
      <c r="K3" s="6">
        <v>35</v>
      </c>
      <c r="L3" s="6">
        <v>55</v>
      </c>
      <c r="M3" s="6">
        <f>SUM(E3:L3)</f>
        <v>207</v>
      </c>
      <c r="N3" s="6">
        <f>D3*M3</f>
        <v>187956</v>
      </c>
      <c r="P3" s="1" t="str">
        <f>"("&amp;ROW()-2+792&amp;",'平安', 2023, 5, '"&amp;B3&amp;"','"&amp;C3&amp;"', 1200,"&amp;IF(E3="",0,E3)&amp;","&amp;IF(E3="""",0,E3)*D3&amp;",20240125),"</f>
        <v>(793,'平安', 2023, 5, 'AGM','博世 AGM-DIN LN2', 1200,13,11804,20240125),</v>
      </c>
      <c r="Q3" s="1" t="str">
        <f>"("&amp;ROW()-2+825&amp;",'平安', 2023, "&amp;$F$2&amp;", '"&amp;B3&amp;"','"&amp;C3&amp;"', 1500,"&amp;IF(F3="",0,F3)&amp;","&amp;IF(F3="""",0,F3)*D3&amp;",20240125),"</f>
        <v>(826,'平安', 2023, 6, 'AGM','博世 AGM-DIN LN2', 1500,12,10896,20240125),</v>
      </c>
      <c r="R3" s="1" t="str">
        <f>"("&amp;ROW()-2+858&amp;",'平安', 2023, "&amp;$G$2&amp;", '"&amp;B3&amp;"','"&amp;C3&amp;"', 1500,"&amp;IF(G3="",0,G3)&amp;","&amp;IF(G3="""",0,G3)*D3&amp;",20240125),"</f>
        <v>(859,'平安', 2023, 7, 'AGM','博世 AGM-DIN LN2', 1500,15,13620,20240125),</v>
      </c>
      <c r="S3" s="1" t="str">
        <f>"("&amp;ROW()-2+891&amp;",'平安', 2023, "&amp;$H$2&amp;", '"&amp;B3&amp;"','"&amp;C3&amp;"', 1800,"&amp;IF(H3="",0,H3)&amp;","&amp;IF(H3="""",0,H3)*D3&amp;",20240125),"</f>
        <v>(892,'平安', 2023, 8, 'AGM','博世 AGM-DIN LN2', 1800,15,13620,20240125),</v>
      </c>
      <c r="T3" s="1" t="str">
        <f>"("&amp;ROW()-2+924&amp;",'平安', 2023, "&amp;$I$2&amp;", '"&amp;B3&amp;"','"&amp;C3&amp;"', 2000,"&amp;IF(I3="",0,I3)&amp;","&amp;IF(I3="""",0,I3)*D3&amp;",20240125),"</f>
        <v>(925,'平安', 2023, 9, 'AGM','博世 AGM-DIN LN2', 2000,29,26332,20240125),</v>
      </c>
      <c r="U3" s="1" t="str">
        <f>"("&amp;ROW()-2+957&amp;",'平安', 2023, "&amp;$J$2&amp;", '"&amp;B3&amp;"','"&amp;C3&amp;"', 2150,"&amp;IF(J3="",0,J3)&amp;","&amp;IF(J3="""",0,J3)*D3&amp;",20240125),"</f>
        <v>(958,'平安', 2023, 10, 'AGM','博世 AGM-DIN LN2', 2150,33,29964,20240125),</v>
      </c>
      <c r="V3" s="1" t="str">
        <f>"("&amp;ROW()-2+990&amp;",'平安', 2023, "&amp;$K$2&amp;", '"&amp;B3&amp;"','"&amp;C3&amp;"', 2500,"&amp;IF(K3="",0,K3)&amp;","&amp;IF(K3="""",0,K3)*D3&amp;",20240125),"</f>
        <v>(991,'平安', 2023, 11, 'AGM','博世 AGM-DIN LN2', 2500,35,31780,20240125),</v>
      </c>
      <c r="W3" s="1" t="str">
        <f>"("&amp;ROW()-2+1023&amp;",'平安', 2023, "&amp;$L$2&amp;", '"&amp;B3&amp;"','"&amp;C3&amp;"', 3000,"&amp;IF(L3="",0,L3)&amp;","&amp;IF(L3="""",0,L3)*D3&amp;",20240125),"</f>
        <v>(1024,'平安', 2023, 12, 'AGM','博世 AGM-DIN LN2', 3000,55,49940,20240125),</v>
      </c>
    </row>
    <row r="4" spans="1:23" ht="15.6">
      <c r="A4" s="1" t="s">
        <v>1</v>
      </c>
      <c r="B4" s="1" t="s">
        <v>28</v>
      </c>
      <c r="C4" s="1" t="s">
        <v>37</v>
      </c>
      <c r="D4" s="11">
        <v>1088</v>
      </c>
      <c r="E4" s="6">
        <v>17</v>
      </c>
      <c r="F4" s="6">
        <v>35</v>
      </c>
      <c r="G4" s="6">
        <v>33</v>
      </c>
      <c r="H4" s="6">
        <v>33</v>
      </c>
      <c r="I4" s="6">
        <v>55</v>
      </c>
      <c r="J4" s="6">
        <v>58</v>
      </c>
      <c r="K4" s="6">
        <v>64</v>
      </c>
      <c r="L4" s="6">
        <v>85</v>
      </c>
      <c r="M4" s="6">
        <f t="shared" ref="M4:M35" si="0">SUM(E4:L4)</f>
        <v>380</v>
      </c>
      <c r="N4" s="6">
        <f t="shared" ref="N4:N35" si="1">D4*M4</f>
        <v>413440</v>
      </c>
      <c r="P4" s="1" t="str">
        <f t="shared" ref="P4:P35" si="2">"("&amp;ROW()-2+792&amp;",'平安', 2023, 5, '"&amp;B4&amp;"','"&amp;C4&amp;"', 1200,"&amp;IF(E4="",0,E4)&amp;","&amp;IF(E4="""",0,E4)*D4&amp;",20240125),"</f>
        <v>(794,'平安', 2023, 5, 'AGM','博世 AGM-DIN LN3', 1200,17,18496,20240125),</v>
      </c>
      <c r="Q4" s="1" t="str">
        <f t="shared" ref="Q4:Q35" si="3">"("&amp;ROW()-2+825&amp;",'平安', 2023, "&amp;$F$2&amp;", '"&amp;B4&amp;"','"&amp;C4&amp;"', 1500,"&amp;IF(F4="",0,F4)&amp;","&amp;IF(F4="""",0,F4)*D4&amp;",20240125),"</f>
        <v>(827,'平安', 2023, 6, 'AGM','博世 AGM-DIN LN3', 1500,35,38080,20240125),</v>
      </c>
      <c r="R4" s="1" t="str">
        <f t="shared" ref="R4:R35" si="4">"("&amp;ROW()-2+858&amp;",'平安', 2023, "&amp;$G$2&amp;", '"&amp;B4&amp;"','"&amp;C4&amp;"', 1500,"&amp;IF(G4="",0,G4)&amp;","&amp;IF(G4="""",0,G4)*D4&amp;",20240125),"</f>
        <v>(860,'平安', 2023, 7, 'AGM','博世 AGM-DIN LN3', 1500,33,35904,20240125),</v>
      </c>
      <c r="S4" s="1" t="str">
        <f t="shared" ref="S4:S35" si="5">"("&amp;ROW()-2+891&amp;",'平安', 2023, "&amp;$H$2&amp;", '"&amp;B4&amp;"','"&amp;C4&amp;"', 1800,"&amp;IF(H4="",0,H4)&amp;","&amp;IF(H4="""",0,H4)*D4&amp;",20240125),"</f>
        <v>(893,'平安', 2023, 8, 'AGM','博世 AGM-DIN LN3', 1800,33,35904,20240125),</v>
      </c>
      <c r="T4" s="1" t="str">
        <f t="shared" ref="T4:T35" si="6">"("&amp;ROW()-2+924&amp;",'平安', 2023, "&amp;$I$2&amp;", '"&amp;B4&amp;"','"&amp;C4&amp;"', 2000,"&amp;IF(I4="",0,I4)&amp;","&amp;IF(I4="""",0,I4)*D4&amp;",20240125),"</f>
        <v>(926,'平安', 2023, 9, 'AGM','博世 AGM-DIN LN3', 2000,55,59840,20240125),</v>
      </c>
      <c r="U4" s="1" t="str">
        <f t="shared" ref="U4:U35" si="7">"("&amp;ROW()-2+957&amp;",'平安', 2023, "&amp;$J$2&amp;", '"&amp;B4&amp;"','"&amp;C4&amp;"', 2150,"&amp;IF(J4="",0,J4)&amp;","&amp;IF(J4="""",0,J4)*D4&amp;",20240125),"</f>
        <v>(959,'平安', 2023, 10, 'AGM','博世 AGM-DIN LN3', 2150,58,63104,20240125),</v>
      </c>
      <c r="V4" s="1" t="str">
        <f t="shared" ref="V4:V35" si="8">"("&amp;ROW()-2+990&amp;",'平安', 2023, "&amp;$K$2&amp;", '"&amp;B4&amp;"','"&amp;C4&amp;"', 2500,"&amp;IF(K4="",0,K4)&amp;","&amp;IF(K4="""",0,K4)*D4&amp;",20240125),"</f>
        <v>(992,'平安', 2023, 11, 'AGM','博世 AGM-DIN LN3', 2500,64,69632,20240125),</v>
      </c>
      <c r="W4" s="1" t="str">
        <f t="shared" ref="W4:W35" si="9">"("&amp;ROW()-2+1023&amp;",'平安', 2023, "&amp;$L$2&amp;", '"&amp;B4&amp;"','"&amp;C4&amp;"', 3000,"&amp;IF(L4="",0,L4)&amp;","&amp;IF(L4="""",0,L4)*D4&amp;",20240125),"</f>
        <v>(1025,'平安', 2023, 12, 'AGM','博世 AGM-DIN LN3', 3000,85,92480,20240125),</v>
      </c>
    </row>
    <row r="5" spans="1:23" ht="15.6">
      <c r="A5" s="1" t="s">
        <v>1</v>
      </c>
      <c r="B5" s="1" t="s">
        <v>28</v>
      </c>
      <c r="C5" s="1" t="s">
        <v>29</v>
      </c>
      <c r="D5" s="11">
        <v>1159</v>
      </c>
      <c r="E5" s="6">
        <v>14</v>
      </c>
      <c r="F5" s="6">
        <v>33</v>
      </c>
      <c r="G5" s="6">
        <v>34</v>
      </c>
      <c r="H5" s="6">
        <v>29</v>
      </c>
      <c r="I5" s="6">
        <v>45</v>
      </c>
      <c r="J5" s="6">
        <v>52</v>
      </c>
      <c r="K5" s="6">
        <v>58</v>
      </c>
      <c r="L5" s="6">
        <v>83</v>
      </c>
      <c r="M5" s="6">
        <f t="shared" si="0"/>
        <v>348</v>
      </c>
      <c r="N5" s="6">
        <f t="shared" si="1"/>
        <v>403332</v>
      </c>
      <c r="P5" s="1" t="str">
        <f t="shared" si="2"/>
        <v>(795,'平安', 2023, 5, 'AGM','博世 AGM-DIN LN4', 1200,14,16226,20240125),</v>
      </c>
      <c r="Q5" s="1" t="str">
        <f t="shared" si="3"/>
        <v>(828,'平安', 2023, 6, 'AGM','博世 AGM-DIN LN4', 1500,33,38247,20240125),</v>
      </c>
      <c r="R5" s="1" t="str">
        <f t="shared" si="4"/>
        <v>(861,'平安', 2023, 7, 'AGM','博世 AGM-DIN LN4', 1500,34,39406,20240125),</v>
      </c>
      <c r="S5" s="1" t="str">
        <f t="shared" si="5"/>
        <v>(894,'平安', 2023, 8, 'AGM','博世 AGM-DIN LN4', 1800,29,33611,20240125),</v>
      </c>
      <c r="T5" s="1" t="str">
        <f t="shared" si="6"/>
        <v>(927,'平安', 2023, 9, 'AGM','博世 AGM-DIN LN4', 2000,45,52155,20240125),</v>
      </c>
      <c r="U5" s="1" t="str">
        <f t="shared" si="7"/>
        <v>(960,'平安', 2023, 10, 'AGM','博世 AGM-DIN LN4', 2150,52,60268,20240125),</v>
      </c>
      <c r="V5" s="1" t="str">
        <f t="shared" si="8"/>
        <v>(993,'平安', 2023, 11, 'AGM','博世 AGM-DIN LN4', 2500,58,67222,20240125),</v>
      </c>
      <c r="W5" s="1" t="str">
        <f t="shared" si="9"/>
        <v>(1026,'平安', 2023, 12, 'AGM','博世 AGM-DIN LN4', 3000,83,96197,20240125),</v>
      </c>
    </row>
    <row r="6" spans="1:23" ht="15.6">
      <c r="A6" s="1" t="s">
        <v>1</v>
      </c>
      <c r="B6" s="1" t="s">
        <v>28</v>
      </c>
      <c r="C6" s="1" t="s">
        <v>36</v>
      </c>
      <c r="D6" s="11">
        <v>1449</v>
      </c>
      <c r="F6" s="6">
        <v>15</v>
      </c>
      <c r="G6" s="6">
        <v>3</v>
      </c>
      <c r="H6" s="6">
        <v>15</v>
      </c>
      <c r="I6" s="6">
        <v>18</v>
      </c>
      <c r="J6" s="6">
        <v>32</v>
      </c>
      <c r="K6" s="6">
        <v>41</v>
      </c>
      <c r="L6" s="6">
        <v>78</v>
      </c>
      <c r="M6" s="6">
        <f t="shared" si="0"/>
        <v>202</v>
      </c>
      <c r="N6" s="6">
        <f t="shared" si="1"/>
        <v>292698</v>
      </c>
      <c r="P6" s="1" t="str">
        <f t="shared" si="2"/>
        <v>(796,'平安', 2023, 5, 'AGM','博世 AGM-DIN LN5', 1200,0,0,20240125),</v>
      </c>
      <c r="Q6" s="1" t="str">
        <f t="shared" si="3"/>
        <v>(829,'平安', 2023, 6, 'AGM','博世 AGM-DIN LN5', 1500,15,21735,20240125),</v>
      </c>
      <c r="R6" s="1" t="str">
        <f t="shared" si="4"/>
        <v>(862,'平安', 2023, 7, 'AGM','博世 AGM-DIN LN5', 1500,3,4347,20240125),</v>
      </c>
      <c r="S6" s="1" t="str">
        <f t="shared" si="5"/>
        <v>(895,'平安', 2023, 8, 'AGM','博世 AGM-DIN LN5', 1800,15,21735,20240125),</v>
      </c>
      <c r="T6" s="1" t="str">
        <f t="shared" si="6"/>
        <v>(928,'平安', 2023, 9, 'AGM','博世 AGM-DIN LN5', 2000,18,26082,20240125),</v>
      </c>
      <c r="U6" s="1" t="str">
        <f t="shared" si="7"/>
        <v>(961,'平安', 2023, 10, 'AGM','博世 AGM-DIN LN5', 2150,32,46368,20240125),</v>
      </c>
      <c r="V6" s="1" t="str">
        <f t="shared" si="8"/>
        <v>(994,'平安', 2023, 11, 'AGM','博世 AGM-DIN LN5', 2500,41,59409,20240125),</v>
      </c>
      <c r="W6" s="1" t="str">
        <f t="shared" si="9"/>
        <v>(1027,'平安', 2023, 12, 'AGM','博世 AGM-DIN LN5', 3000,78,113022,20240125),</v>
      </c>
    </row>
    <row r="7" spans="1:23" ht="15.6">
      <c r="A7" s="1" t="s">
        <v>1</v>
      </c>
      <c r="B7" s="1" t="s">
        <v>28</v>
      </c>
      <c r="C7" s="1" t="s">
        <v>46</v>
      </c>
      <c r="D7" s="11">
        <v>1799</v>
      </c>
      <c r="I7" s="6">
        <v>1</v>
      </c>
      <c r="L7" s="6">
        <v>1</v>
      </c>
      <c r="M7" s="6">
        <f t="shared" si="0"/>
        <v>2</v>
      </c>
      <c r="N7" s="6">
        <f t="shared" si="1"/>
        <v>3598</v>
      </c>
      <c r="P7" s="1" t="str">
        <f t="shared" si="2"/>
        <v>(797,'平安', 2023, 5, 'AGM','博世 AGM-DIN LN6', 1200,0,0,20240125),</v>
      </c>
      <c r="Q7" s="1" t="str">
        <f t="shared" si="3"/>
        <v>(830,'平安', 2023, 6, 'AGM','博世 AGM-DIN LN6', 1500,0,0,20240125),</v>
      </c>
      <c r="R7" s="1" t="str">
        <f t="shared" si="4"/>
        <v>(863,'平安', 2023, 7, 'AGM','博世 AGM-DIN LN6', 1500,0,0,20240125),</v>
      </c>
      <c r="S7" s="1" t="str">
        <f t="shared" si="5"/>
        <v>(896,'平安', 2023, 8, 'AGM','博世 AGM-DIN LN6', 1800,0,0,20240125),</v>
      </c>
      <c r="T7" s="1" t="str">
        <f t="shared" si="6"/>
        <v>(929,'平安', 2023, 9, 'AGM','博世 AGM-DIN LN6', 2000,1,1799,20240125),</v>
      </c>
      <c r="U7" s="1" t="str">
        <f t="shared" si="7"/>
        <v>(962,'平安', 2023, 10, 'AGM','博世 AGM-DIN LN6', 2150,0,0,20240125),</v>
      </c>
      <c r="V7" s="1" t="str">
        <f t="shared" si="8"/>
        <v>(995,'平安', 2023, 11, 'AGM','博世 AGM-DIN LN6', 2500,0,0,20240125),</v>
      </c>
      <c r="W7" s="1" t="str">
        <f t="shared" si="9"/>
        <v>(1028,'平安', 2023, 12, 'AGM','博世 AGM-DIN LN6', 3000,1,1799,20240125),</v>
      </c>
    </row>
    <row r="8" spans="1:23" ht="15.6">
      <c r="A8" s="1" t="s">
        <v>1</v>
      </c>
      <c r="B8" s="1" t="s">
        <v>5</v>
      </c>
      <c r="C8" s="1" t="s">
        <v>12</v>
      </c>
      <c r="D8" s="11">
        <v>679</v>
      </c>
      <c r="F8" s="6">
        <v>10</v>
      </c>
      <c r="H8" s="6">
        <v>2</v>
      </c>
      <c r="I8" s="6">
        <v>1</v>
      </c>
      <c r="J8" s="6">
        <v>2</v>
      </c>
      <c r="K8" s="6">
        <v>3</v>
      </c>
      <c r="L8" s="6">
        <v>13</v>
      </c>
      <c r="M8" s="6">
        <f t="shared" si="0"/>
        <v>31</v>
      </c>
      <c r="N8" s="6">
        <f t="shared" si="1"/>
        <v>21049</v>
      </c>
      <c r="P8" s="1" t="str">
        <f t="shared" si="2"/>
        <v>(798,'平安', 2023, 5, 'EFB','博世 EFB-DIN LN2', 1200,0,0,20240125),</v>
      </c>
      <c r="Q8" s="1" t="str">
        <f t="shared" si="3"/>
        <v>(831,'平安', 2023, 6, 'EFB','博世 EFB-DIN LN2', 1500,10,6790,20240125),</v>
      </c>
      <c r="R8" s="1" t="str">
        <f t="shared" si="4"/>
        <v>(864,'平安', 2023, 7, 'EFB','博世 EFB-DIN LN2', 1500,0,0,20240125),</v>
      </c>
      <c r="S8" s="1" t="str">
        <f t="shared" si="5"/>
        <v>(897,'平安', 2023, 8, 'EFB','博世 EFB-DIN LN2', 1800,2,1358,20240125),</v>
      </c>
      <c r="T8" s="1" t="str">
        <f t="shared" si="6"/>
        <v>(930,'平安', 2023, 9, 'EFB','博世 EFB-DIN LN2', 2000,1,679,20240125),</v>
      </c>
      <c r="U8" s="1" t="str">
        <f t="shared" si="7"/>
        <v>(963,'平安', 2023, 10, 'EFB','博世 EFB-DIN LN2', 2150,2,1358,20240125),</v>
      </c>
      <c r="V8" s="1" t="str">
        <f t="shared" si="8"/>
        <v>(996,'平安', 2023, 11, 'EFB','博世 EFB-DIN LN2', 2500,3,2037,20240125),</v>
      </c>
      <c r="W8" s="1" t="str">
        <f t="shared" si="9"/>
        <v>(1029,'平安', 2023, 12, 'EFB','博世 EFB-DIN LN2', 3000,13,8827,20240125),</v>
      </c>
    </row>
    <row r="9" spans="1:23" ht="15.6">
      <c r="A9" s="1" t="s">
        <v>1</v>
      </c>
      <c r="B9" s="1" t="s">
        <v>5</v>
      </c>
      <c r="C9" s="1" t="s">
        <v>6</v>
      </c>
      <c r="D9" s="11">
        <v>709</v>
      </c>
      <c r="J9" s="6">
        <v>2</v>
      </c>
      <c r="L9" s="6">
        <v>11</v>
      </c>
      <c r="M9" s="6">
        <f t="shared" si="0"/>
        <v>13</v>
      </c>
      <c r="N9" s="6">
        <f t="shared" si="1"/>
        <v>9217</v>
      </c>
      <c r="P9" s="1" t="str">
        <f t="shared" si="2"/>
        <v>(799,'平安', 2023, 5, 'EFB','博世 EFB-DIN LN3', 1200,0,0,20240125),</v>
      </c>
      <c r="Q9" s="1" t="str">
        <f t="shared" si="3"/>
        <v>(832,'平安', 2023, 6, 'EFB','博世 EFB-DIN LN3', 1500,0,0,20240125),</v>
      </c>
      <c r="R9" s="1" t="str">
        <f t="shared" si="4"/>
        <v>(865,'平安', 2023, 7, 'EFB','博世 EFB-DIN LN3', 1500,0,0,20240125),</v>
      </c>
      <c r="S9" s="1" t="str">
        <f t="shared" si="5"/>
        <v>(898,'平安', 2023, 8, 'EFB','博世 EFB-DIN LN3', 1800,0,0,20240125),</v>
      </c>
      <c r="T9" s="1" t="str">
        <f t="shared" si="6"/>
        <v>(931,'平安', 2023, 9, 'EFB','博世 EFB-DIN LN3', 2000,0,0,20240125),</v>
      </c>
      <c r="U9" s="1" t="str">
        <f t="shared" si="7"/>
        <v>(964,'平安', 2023, 10, 'EFB','博世 EFB-DIN LN3', 2150,2,1418,20240125),</v>
      </c>
      <c r="V9" s="1" t="str">
        <f t="shared" si="8"/>
        <v>(997,'平安', 2023, 11, 'EFB','博世 EFB-DIN LN3', 2500,0,0,20240125),</v>
      </c>
      <c r="W9" s="1" t="str">
        <f t="shared" si="9"/>
        <v>(1030,'平安', 2023, 12, 'EFB','博世 EFB-DIN LN3', 3000,11,7799,20240125),</v>
      </c>
    </row>
    <row r="10" spans="1:23" ht="15.6">
      <c r="A10" s="1" t="s">
        <v>1</v>
      </c>
      <c r="B10" s="1" t="s">
        <v>5</v>
      </c>
      <c r="C10" s="1" t="s">
        <v>59</v>
      </c>
      <c r="D10" s="11">
        <v>789</v>
      </c>
      <c r="K10" s="6">
        <v>1</v>
      </c>
      <c r="M10" s="6">
        <f t="shared" si="0"/>
        <v>1</v>
      </c>
      <c r="N10" s="6">
        <f t="shared" si="1"/>
        <v>789</v>
      </c>
      <c r="P10" s="1" t="str">
        <f t="shared" si="2"/>
        <v>(800,'平安', 2023, 5, 'EFB','博世 EFB-DIN LN4', 1200,0,0,20240125),</v>
      </c>
      <c r="Q10" s="1" t="str">
        <f t="shared" si="3"/>
        <v>(833,'平安', 2023, 6, 'EFB','博世 EFB-DIN LN4', 1500,0,0,20240125),</v>
      </c>
      <c r="R10" s="1" t="str">
        <f t="shared" si="4"/>
        <v>(866,'平安', 2023, 7, 'EFB','博世 EFB-DIN LN4', 1500,0,0,20240125),</v>
      </c>
      <c r="S10" s="1" t="str">
        <f t="shared" si="5"/>
        <v>(899,'平安', 2023, 8, 'EFB','博世 EFB-DIN LN4', 1800,0,0,20240125),</v>
      </c>
      <c r="T10" s="1" t="str">
        <f t="shared" si="6"/>
        <v>(932,'平安', 2023, 9, 'EFB','博世 EFB-DIN LN4', 2000,0,0,20240125),</v>
      </c>
      <c r="U10" s="1" t="str">
        <f t="shared" si="7"/>
        <v>(965,'平安', 2023, 10, 'EFB','博世 EFB-DIN LN4', 2150,0,0,20240125),</v>
      </c>
      <c r="V10" s="1" t="str">
        <f t="shared" si="8"/>
        <v>(998,'平安', 2023, 11, 'EFB','博世 EFB-DIN LN4', 2500,1,789,20240125),</v>
      </c>
      <c r="W10" s="1" t="str">
        <f t="shared" si="9"/>
        <v>(1031,'平安', 2023, 12, 'EFB','博世 EFB-DIN LN4', 3000,0,0,20240125),</v>
      </c>
    </row>
    <row r="11" spans="1:23" ht="15.6">
      <c r="A11" s="1" t="s">
        <v>1</v>
      </c>
      <c r="B11" s="1" t="s">
        <v>5</v>
      </c>
      <c r="C11" s="1" t="s">
        <v>24</v>
      </c>
      <c r="D11" s="11">
        <v>619</v>
      </c>
      <c r="E11" s="6">
        <v>28</v>
      </c>
      <c r="F11" s="6">
        <v>32</v>
      </c>
      <c r="G11" s="6">
        <v>9</v>
      </c>
      <c r="H11" s="6">
        <v>42</v>
      </c>
      <c r="I11" s="6">
        <v>65</v>
      </c>
      <c r="J11" s="6">
        <v>68</v>
      </c>
      <c r="K11" s="6">
        <v>57</v>
      </c>
      <c r="L11" s="6">
        <v>89</v>
      </c>
      <c r="M11" s="6">
        <f t="shared" si="0"/>
        <v>390</v>
      </c>
      <c r="N11" s="6">
        <f t="shared" si="1"/>
        <v>241410</v>
      </c>
      <c r="P11" s="1" t="str">
        <f t="shared" si="2"/>
        <v>(801,'平安', 2023, 5, 'EFB','博世 EFB-Q85L/95D23L', 1200,28,17332,20240125),</v>
      </c>
      <c r="Q11" s="1" t="str">
        <f t="shared" si="3"/>
        <v>(834,'平安', 2023, 6, 'EFB','博世 EFB-Q85L/95D23L', 1500,32,19808,20240125),</v>
      </c>
      <c r="R11" s="1" t="str">
        <f t="shared" si="4"/>
        <v>(867,'平安', 2023, 7, 'EFB','博世 EFB-Q85L/95D23L', 1500,9,5571,20240125),</v>
      </c>
      <c r="S11" s="1" t="str">
        <f t="shared" si="5"/>
        <v>(900,'平安', 2023, 8, 'EFB','博世 EFB-Q85L/95D23L', 1800,42,25998,20240125),</v>
      </c>
      <c r="T11" s="1" t="str">
        <f t="shared" si="6"/>
        <v>(933,'平安', 2023, 9, 'EFB','博世 EFB-Q85L/95D23L', 2000,65,40235,20240125),</v>
      </c>
      <c r="U11" s="1" t="str">
        <f t="shared" si="7"/>
        <v>(966,'平安', 2023, 10, 'EFB','博世 EFB-Q85L/95D23L', 2150,68,42092,20240125),</v>
      </c>
      <c r="V11" s="1" t="str">
        <f t="shared" si="8"/>
        <v>(999,'平安', 2023, 11, 'EFB','博世 EFB-Q85L/95D23L', 2500,57,35283,20240125),</v>
      </c>
      <c r="W11" s="1" t="str">
        <f t="shared" si="9"/>
        <v>(1032,'平安', 2023, 12, 'EFB','博世 EFB-Q85L/95D23L', 3000,89,55091,20240125),</v>
      </c>
    </row>
    <row r="12" spans="1:23" ht="15.6">
      <c r="A12" s="1" t="s">
        <v>1</v>
      </c>
      <c r="B12" s="1" t="s">
        <v>5</v>
      </c>
      <c r="C12" s="1" t="s">
        <v>31</v>
      </c>
      <c r="D12" s="11">
        <v>619</v>
      </c>
      <c r="E12" s="6">
        <v>1</v>
      </c>
      <c r="F12" s="6">
        <v>3</v>
      </c>
      <c r="G12" s="6">
        <v>1</v>
      </c>
      <c r="H12" s="6">
        <v>1</v>
      </c>
      <c r="I12" s="6">
        <v>5</v>
      </c>
      <c r="J12" s="6">
        <v>5</v>
      </c>
      <c r="K12" s="6">
        <v>1</v>
      </c>
      <c r="L12" s="6">
        <v>5</v>
      </c>
      <c r="M12" s="6">
        <f t="shared" si="0"/>
        <v>22</v>
      </c>
      <c r="N12" s="6">
        <f t="shared" si="1"/>
        <v>13618</v>
      </c>
      <c r="P12" s="1" t="str">
        <f t="shared" si="2"/>
        <v>(802,'平安', 2023, 5, 'EFB','博世 EFB-Q85R/95D23R', 1200,1,619,20240125),</v>
      </c>
      <c r="Q12" s="1" t="str">
        <f t="shared" si="3"/>
        <v>(835,'平安', 2023, 6, 'EFB','博世 EFB-Q85R/95D23R', 1500,3,1857,20240125),</v>
      </c>
      <c r="R12" s="1" t="str">
        <f t="shared" si="4"/>
        <v>(868,'平安', 2023, 7, 'EFB','博世 EFB-Q85R/95D23R', 1500,1,619,20240125),</v>
      </c>
      <c r="S12" s="1" t="str">
        <f t="shared" si="5"/>
        <v>(901,'平安', 2023, 8, 'EFB','博世 EFB-Q85R/95D23R', 1800,1,619,20240125),</v>
      </c>
      <c r="T12" s="1" t="str">
        <f t="shared" si="6"/>
        <v>(934,'平安', 2023, 9, 'EFB','博世 EFB-Q85R/95D23R', 2000,5,3095,20240125),</v>
      </c>
      <c r="U12" s="1" t="str">
        <f t="shared" si="7"/>
        <v>(967,'平安', 2023, 10, 'EFB','博世 EFB-Q85R/95D23R', 2150,5,3095,20240125),</v>
      </c>
      <c r="V12" s="1" t="str">
        <f t="shared" si="8"/>
        <v>(1000,'平安', 2023, 11, 'EFB','博世 EFB-Q85R/95D23R', 2500,1,619,20240125),</v>
      </c>
      <c r="W12" s="1" t="str">
        <f t="shared" si="9"/>
        <v>(1033,'平安', 2023, 12, 'EFB','博世 EFB-Q85R/95D23R', 3000,5,3095,20240125),</v>
      </c>
    </row>
    <row r="13" spans="1:23" ht="15.6">
      <c r="A13" s="1" t="s">
        <v>1</v>
      </c>
      <c r="B13" s="1" t="s">
        <v>5</v>
      </c>
      <c r="C13" s="1" t="s">
        <v>25</v>
      </c>
      <c r="D13" s="11">
        <v>719</v>
      </c>
      <c r="E13" s="6">
        <v>4</v>
      </c>
      <c r="F13" s="6">
        <v>8</v>
      </c>
      <c r="G13" s="6">
        <v>4</v>
      </c>
      <c r="H13" s="6">
        <v>5</v>
      </c>
      <c r="I13" s="6">
        <v>6</v>
      </c>
      <c r="J13" s="6">
        <v>6</v>
      </c>
      <c r="K13" s="6">
        <v>11</v>
      </c>
      <c r="L13" s="6">
        <v>20</v>
      </c>
      <c r="M13" s="6">
        <f t="shared" si="0"/>
        <v>64</v>
      </c>
      <c r="N13" s="6">
        <f t="shared" si="1"/>
        <v>46016</v>
      </c>
      <c r="P13" s="1" t="str">
        <f t="shared" si="2"/>
        <v>(803,'平安', 2023, 5, 'EFB','博世 EFB-S95L/105D26L', 1200,4,2876,20240125),</v>
      </c>
      <c r="Q13" s="1" t="str">
        <f t="shared" si="3"/>
        <v>(836,'平安', 2023, 6, 'EFB','博世 EFB-S95L/105D26L', 1500,8,5752,20240125),</v>
      </c>
      <c r="R13" s="1" t="str">
        <f t="shared" si="4"/>
        <v>(869,'平安', 2023, 7, 'EFB','博世 EFB-S95L/105D26L', 1500,4,2876,20240125),</v>
      </c>
      <c r="S13" s="1" t="str">
        <f t="shared" si="5"/>
        <v>(902,'平安', 2023, 8, 'EFB','博世 EFB-S95L/105D26L', 1800,5,3595,20240125),</v>
      </c>
      <c r="T13" s="1" t="str">
        <f t="shared" si="6"/>
        <v>(935,'平安', 2023, 9, 'EFB','博世 EFB-S95L/105D26L', 2000,6,4314,20240125),</v>
      </c>
      <c r="U13" s="1" t="str">
        <f t="shared" si="7"/>
        <v>(968,'平安', 2023, 10, 'EFB','博世 EFB-S95L/105D26L', 2150,6,4314,20240125),</v>
      </c>
      <c r="V13" s="1" t="str">
        <f t="shared" si="8"/>
        <v>(1001,'平安', 2023, 11, 'EFB','博世 EFB-S95L/105D26L', 2500,11,7909,20240125),</v>
      </c>
      <c r="W13" s="1" t="str">
        <f t="shared" si="9"/>
        <v>(1034,'平安', 2023, 12, 'EFB','博世 EFB-S95L/105D26L', 3000,20,14380,20240125),</v>
      </c>
    </row>
    <row r="14" spans="1:23" ht="15.6">
      <c r="A14" s="1" t="s">
        <v>1</v>
      </c>
      <c r="B14" s="1" t="s">
        <v>5</v>
      </c>
      <c r="C14" s="1" t="s">
        <v>22</v>
      </c>
      <c r="D14" s="11">
        <v>719</v>
      </c>
      <c r="E14" s="6">
        <v>2</v>
      </c>
      <c r="F14" s="6">
        <v>2</v>
      </c>
      <c r="G14" s="6">
        <v>2</v>
      </c>
      <c r="H14" s="6">
        <v>1</v>
      </c>
      <c r="J14" s="6">
        <v>3</v>
      </c>
      <c r="K14" s="6">
        <v>1</v>
      </c>
      <c r="L14" s="6">
        <v>3</v>
      </c>
      <c r="M14" s="6">
        <f t="shared" si="0"/>
        <v>14</v>
      </c>
      <c r="N14" s="6">
        <f t="shared" si="1"/>
        <v>10066</v>
      </c>
      <c r="P14" s="1" t="str">
        <f t="shared" si="2"/>
        <v>(804,'平安', 2023, 5, 'EFB','博世 EFB-S95R/105D26R', 1200,2,1438,20240125),</v>
      </c>
      <c r="Q14" s="1" t="str">
        <f t="shared" si="3"/>
        <v>(837,'平安', 2023, 6, 'EFB','博世 EFB-S95R/105D26R', 1500,2,1438,20240125),</v>
      </c>
      <c r="R14" s="1" t="str">
        <f t="shared" si="4"/>
        <v>(870,'平安', 2023, 7, 'EFB','博世 EFB-S95R/105D26R', 1500,2,1438,20240125),</v>
      </c>
      <c r="S14" s="1" t="str">
        <f t="shared" si="5"/>
        <v>(903,'平安', 2023, 8, 'EFB','博世 EFB-S95R/105D26R', 1800,1,719,20240125),</v>
      </c>
      <c r="T14" s="1" t="str">
        <f t="shared" si="6"/>
        <v>(936,'平安', 2023, 9, 'EFB','博世 EFB-S95R/105D26R', 2000,0,0,20240125),</v>
      </c>
      <c r="U14" s="1" t="str">
        <f t="shared" si="7"/>
        <v>(969,'平安', 2023, 10, 'EFB','博世 EFB-S95R/105D26R', 2150,3,2157,20240125),</v>
      </c>
      <c r="V14" s="1" t="str">
        <f t="shared" si="8"/>
        <v>(1002,'平安', 2023, 11, 'EFB','博世 EFB-S95R/105D26R', 2500,1,719,20240125),</v>
      </c>
      <c r="W14" s="1" t="str">
        <f t="shared" si="9"/>
        <v>(1035,'平安', 2023, 12, 'EFB','博世 EFB-S95R/105D26R', 3000,3,2157,20240125),</v>
      </c>
    </row>
    <row r="15" spans="1:23" ht="15.6">
      <c r="A15" s="1" t="s">
        <v>1</v>
      </c>
      <c r="B15" s="1" t="s">
        <v>5</v>
      </c>
      <c r="C15" s="1" t="s">
        <v>23</v>
      </c>
      <c r="D15" s="11">
        <v>949</v>
      </c>
      <c r="G15" s="6">
        <v>2</v>
      </c>
      <c r="H15" s="6">
        <v>1</v>
      </c>
      <c r="J15" s="6">
        <v>1</v>
      </c>
      <c r="K15" s="6">
        <v>2</v>
      </c>
      <c r="L15" s="6">
        <v>5</v>
      </c>
      <c r="M15" s="6">
        <f t="shared" si="0"/>
        <v>11</v>
      </c>
      <c r="N15" s="6">
        <f t="shared" si="1"/>
        <v>10439</v>
      </c>
      <c r="P15" s="1" t="str">
        <f t="shared" si="2"/>
        <v>(805,'平安', 2023, 5, 'EFB','博世 EFB-T110L/120D31L', 1200,0,0,20240125),</v>
      </c>
      <c r="Q15" s="1" t="str">
        <f t="shared" si="3"/>
        <v>(838,'平安', 2023, 6, 'EFB','博世 EFB-T110L/120D31L', 1500,0,0,20240125),</v>
      </c>
      <c r="R15" s="1" t="str">
        <f t="shared" si="4"/>
        <v>(871,'平安', 2023, 7, 'EFB','博世 EFB-T110L/120D31L', 1500,2,1898,20240125),</v>
      </c>
      <c r="S15" s="1" t="str">
        <f t="shared" si="5"/>
        <v>(904,'平安', 2023, 8, 'EFB','博世 EFB-T110L/120D31L', 1800,1,949,20240125),</v>
      </c>
      <c r="T15" s="1" t="str">
        <f t="shared" si="6"/>
        <v>(937,'平安', 2023, 9, 'EFB','博世 EFB-T110L/120D31L', 2000,0,0,20240125),</v>
      </c>
      <c r="U15" s="1" t="str">
        <f t="shared" si="7"/>
        <v>(970,'平安', 2023, 10, 'EFB','博世 EFB-T110L/120D31L', 2150,1,949,20240125),</v>
      </c>
      <c r="V15" s="1" t="str">
        <f t="shared" si="8"/>
        <v>(1003,'平安', 2023, 11, 'EFB','博世 EFB-T110L/120D31L', 2500,2,1898,20240125),</v>
      </c>
      <c r="W15" s="1" t="str">
        <f t="shared" si="9"/>
        <v>(1036,'平安', 2023, 12, 'EFB','博世 EFB-T110L/120D31L', 3000,5,4745,20240125),</v>
      </c>
    </row>
    <row r="16" spans="1:23" ht="15.6">
      <c r="A16" s="1" t="s">
        <v>1</v>
      </c>
      <c r="B16" s="1" t="s">
        <v>2</v>
      </c>
      <c r="C16" s="1" t="s">
        <v>27</v>
      </c>
      <c r="D16" s="11">
        <v>769</v>
      </c>
      <c r="F16" s="6">
        <v>1</v>
      </c>
      <c r="G16" s="6">
        <v>3</v>
      </c>
      <c r="H16" s="6">
        <v>4</v>
      </c>
      <c r="I16" s="6">
        <v>2</v>
      </c>
      <c r="J16" s="6">
        <v>4</v>
      </c>
      <c r="K16" s="6">
        <v>5</v>
      </c>
      <c r="L16" s="6">
        <v>15</v>
      </c>
      <c r="M16" s="6">
        <f t="shared" si="0"/>
        <v>34</v>
      </c>
      <c r="N16" s="6">
        <f t="shared" si="1"/>
        <v>26146</v>
      </c>
      <c r="P16" s="1" t="str">
        <f t="shared" si="2"/>
        <v>(806,'平安', 2023, 5, 'SLI','博世 SLI-20-100', 1200,0,0,20240125),</v>
      </c>
      <c r="Q16" s="1" t="str">
        <f t="shared" si="3"/>
        <v>(839,'平安', 2023, 6, 'SLI','博世 SLI-20-100', 1500,1,769,20240125),</v>
      </c>
      <c r="R16" s="1" t="str">
        <f t="shared" si="4"/>
        <v>(872,'平安', 2023, 7, 'SLI','博世 SLI-20-100', 1500,3,2307,20240125),</v>
      </c>
      <c r="S16" s="1" t="str">
        <f t="shared" si="5"/>
        <v>(905,'平安', 2023, 8, 'SLI','博世 SLI-20-100', 1800,4,3076,20240125),</v>
      </c>
      <c r="T16" s="1" t="str">
        <f t="shared" si="6"/>
        <v>(938,'平安', 2023, 9, 'SLI','博世 SLI-20-100', 2000,2,1538,20240125),</v>
      </c>
      <c r="U16" s="1" t="str">
        <f t="shared" si="7"/>
        <v>(971,'平安', 2023, 10, 'SLI','博世 SLI-20-100', 2150,4,3076,20240125),</v>
      </c>
      <c r="V16" s="1" t="str">
        <f t="shared" si="8"/>
        <v>(1004,'平安', 2023, 11, 'SLI','博世 SLI-20-100', 2500,5,3845,20240125),</v>
      </c>
      <c r="W16" s="1" t="str">
        <f t="shared" si="9"/>
        <v>(1037,'平安', 2023, 12, 'SLI','博世 SLI-20-100', 3000,15,11535,20240125),</v>
      </c>
    </row>
    <row r="17" spans="1:23" ht="15.6">
      <c r="A17" s="1" t="s">
        <v>1</v>
      </c>
      <c r="B17" s="1" t="s">
        <v>2</v>
      </c>
      <c r="C17" s="1" t="s">
        <v>20</v>
      </c>
      <c r="D17" s="11">
        <v>489</v>
      </c>
      <c r="E17" s="6">
        <v>14</v>
      </c>
      <c r="F17" s="6">
        <v>33</v>
      </c>
      <c r="G17" s="6">
        <v>16</v>
      </c>
      <c r="H17" s="6">
        <v>38</v>
      </c>
      <c r="I17" s="6">
        <v>55</v>
      </c>
      <c r="J17" s="6">
        <v>72</v>
      </c>
      <c r="K17" s="6">
        <v>83</v>
      </c>
      <c r="L17" s="6">
        <v>102</v>
      </c>
      <c r="M17" s="6">
        <f t="shared" si="0"/>
        <v>413</v>
      </c>
      <c r="N17" s="6">
        <f t="shared" si="1"/>
        <v>201957</v>
      </c>
      <c r="P17" s="1" t="str">
        <f t="shared" si="2"/>
        <v>(807,'平安', 2023, 5, 'SLI','博世 SLI-20-72', 1200,14,6846,20240125),</v>
      </c>
      <c r="Q17" s="1" t="str">
        <f t="shared" si="3"/>
        <v>(840,'平安', 2023, 6, 'SLI','博世 SLI-20-72', 1500,33,16137,20240125),</v>
      </c>
      <c r="R17" s="1" t="str">
        <f t="shared" si="4"/>
        <v>(873,'平安', 2023, 7, 'SLI','博世 SLI-20-72', 1500,16,7824,20240125),</v>
      </c>
      <c r="S17" s="1" t="str">
        <f t="shared" si="5"/>
        <v>(906,'平安', 2023, 8, 'SLI','博世 SLI-20-72', 1800,38,18582,20240125),</v>
      </c>
      <c r="T17" s="1" t="str">
        <f t="shared" si="6"/>
        <v>(939,'平安', 2023, 9, 'SLI','博世 SLI-20-72', 2000,55,26895,20240125),</v>
      </c>
      <c r="U17" s="1" t="str">
        <f t="shared" si="7"/>
        <v>(972,'平安', 2023, 10, 'SLI','博世 SLI-20-72', 2150,72,35208,20240125),</v>
      </c>
      <c r="V17" s="1" t="str">
        <f t="shared" si="8"/>
        <v>(1005,'平安', 2023, 11, 'SLI','博世 SLI-20-72', 2500,83,40587,20240125),</v>
      </c>
      <c r="W17" s="1" t="str">
        <f t="shared" si="9"/>
        <v>(1038,'平安', 2023, 12, 'SLI','博世 SLI-20-72', 3000,102,49878,20240125),</v>
      </c>
    </row>
    <row r="18" spans="1:23" ht="15.6">
      <c r="A18" s="1" t="s">
        <v>1</v>
      </c>
      <c r="B18" s="1" t="s">
        <v>2</v>
      </c>
      <c r="C18" s="1" t="s">
        <v>30</v>
      </c>
      <c r="D18" s="11">
        <v>569</v>
      </c>
      <c r="E18" s="6">
        <v>1</v>
      </c>
      <c r="G18" s="6">
        <v>2</v>
      </c>
      <c r="I18" s="6">
        <v>3</v>
      </c>
      <c r="J18" s="6">
        <v>3</v>
      </c>
      <c r="K18" s="6">
        <v>4</v>
      </c>
      <c r="L18" s="6">
        <v>5</v>
      </c>
      <c r="M18" s="6">
        <f t="shared" si="0"/>
        <v>18</v>
      </c>
      <c r="N18" s="6">
        <f t="shared" si="1"/>
        <v>10242</v>
      </c>
      <c r="P18" s="1" t="str">
        <f t="shared" si="2"/>
        <v>(808,'平安', 2023, 5, 'SLI','博世 SLI-20-80', 1200,1,569,20240125),</v>
      </c>
      <c r="Q18" s="1" t="str">
        <f t="shared" si="3"/>
        <v>(841,'平安', 2023, 6, 'SLI','博世 SLI-20-80', 1500,0,0,20240125),</v>
      </c>
      <c r="R18" s="1" t="str">
        <f t="shared" si="4"/>
        <v>(874,'平安', 2023, 7, 'SLI','博世 SLI-20-80', 1500,2,1138,20240125),</v>
      </c>
      <c r="S18" s="1" t="str">
        <f t="shared" si="5"/>
        <v>(907,'平安', 2023, 8, 'SLI','博世 SLI-20-80', 1800,0,0,20240125),</v>
      </c>
      <c r="T18" s="1" t="str">
        <f t="shared" si="6"/>
        <v>(940,'平安', 2023, 9, 'SLI','博世 SLI-20-80', 2000,3,1707,20240125),</v>
      </c>
      <c r="U18" s="1" t="str">
        <f t="shared" si="7"/>
        <v>(973,'平安', 2023, 10, 'SLI','博世 SLI-20-80', 2150,3,1707,20240125),</v>
      </c>
      <c r="V18" s="1" t="str">
        <f t="shared" si="8"/>
        <v>(1006,'平安', 2023, 11, 'SLI','博世 SLI-20-80', 2500,4,2276,20240125),</v>
      </c>
      <c r="W18" s="1" t="str">
        <f t="shared" si="9"/>
        <v>(1039,'平安', 2023, 12, 'SLI','博世 SLI-20-80', 3000,5,2845,20240125),</v>
      </c>
    </row>
    <row r="19" spans="1:23" ht="15.6">
      <c r="A19" s="1" t="s">
        <v>1</v>
      </c>
      <c r="B19" s="1" t="s">
        <v>2</v>
      </c>
      <c r="C19" s="1" t="s">
        <v>43</v>
      </c>
      <c r="D19" s="11">
        <v>439</v>
      </c>
      <c r="E19" s="6">
        <v>8</v>
      </c>
      <c r="F19" s="6">
        <v>12</v>
      </c>
      <c r="G19" s="6">
        <v>12</v>
      </c>
      <c r="H19" s="6">
        <v>8</v>
      </c>
      <c r="I19" s="6">
        <v>25</v>
      </c>
      <c r="J19" s="6">
        <v>25</v>
      </c>
      <c r="K19" s="6">
        <v>28</v>
      </c>
      <c r="L19" s="6">
        <v>35</v>
      </c>
      <c r="M19" s="6">
        <f t="shared" si="0"/>
        <v>153</v>
      </c>
      <c r="N19" s="6">
        <f t="shared" si="1"/>
        <v>67167</v>
      </c>
      <c r="P19" s="1" t="str">
        <f t="shared" si="2"/>
        <v>(809,'平安', 2023, 5, 'SLI','博世 SLI-27-55', 1200,8,3512,20240125),</v>
      </c>
      <c r="Q19" s="1" t="str">
        <f t="shared" si="3"/>
        <v>(842,'平安', 2023, 6, 'SLI','博世 SLI-27-55', 1500,12,5268,20240125),</v>
      </c>
      <c r="R19" s="1" t="str">
        <f t="shared" si="4"/>
        <v>(875,'平安', 2023, 7, 'SLI','博世 SLI-27-55', 1500,12,5268,20240125),</v>
      </c>
      <c r="S19" s="1" t="str">
        <f t="shared" si="5"/>
        <v>(908,'平安', 2023, 8, 'SLI','博世 SLI-27-55', 1800,8,3512,20240125),</v>
      </c>
      <c r="T19" s="1" t="str">
        <f t="shared" si="6"/>
        <v>(941,'平安', 2023, 9, 'SLI','博世 SLI-27-55', 2000,25,10975,20240125),</v>
      </c>
      <c r="U19" s="1" t="str">
        <f t="shared" si="7"/>
        <v>(974,'平安', 2023, 10, 'SLI','博世 SLI-27-55', 2150,25,10975,20240125),</v>
      </c>
      <c r="V19" s="1" t="str">
        <f t="shared" si="8"/>
        <v>(1007,'平安', 2023, 11, 'SLI','博世 SLI-27-55', 2500,28,12292,20240125),</v>
      </c>
      <c r="W19" s="1" t="str">
        <f t="shared" si="9"/>
        <v>(1040,'平安', 2023, 12, 'SLI','博世 SLI-27-55', 3000,35,15365,20240125),</v>
      </c>
    </row>
    <row r="20" spans="1:23" ht="15.6">
      <c r="A20" s="1" t="s">
        <v>1</v>
      </c>
      <c r="B20" s="1" t="s">
        <v>2</v>
      </c>
      <c r="C20" s="1" t="s">
        <v>3</v>
      </c>
      <c r="D20" s="12">
        <v>278</v>
      </c>
      <c r="E20" s="6">
        <v>24</v>
      </c>
      <c r="F20" s="6">
        <v>29</v>
      </c>
      <c r="G20" s="6">
        <v>52</v>
      </c>
      <c r="H20" s="6">
        <v>47</v>
      </c>
      <c r="I20" s="6">
        <v>68</v>
      </c>
      <c r="J20" s="6">
        <v>65</v>
      </c>
      <c r="K20" s="6">
        <v>79</v>
      </c>
      <c r="L20" s="6">
        <v>146</v>
      </c>
      <c r="M20" s="6">
        <f t="shared" si="0"/>
        <v>510</v>
      </c>
      <c r="N20" s="6">
        <f t="shared" si="1"/>
        <v>141780</v>
      </c>
      <c r="P20" s="1" t="str">
        <f t="shared" si="2"/>
        <v>(810,'平安', 2023, 5, 'SLI','博世 SLI-55B24L', 1200,24,6672,20240125),</v>
      </c>
      <c r="Q20" s="1" t="str">
        <f t="shared" si="3"/>
        <v>(843,'平安', 2023, 6, 'SLI','博世 SLI-55B24L', 1500,29,8062,20240125),</v>
      </c>
      <c r="R20" s="1" t="str">
        <f t="shared" si="4"/>
        <v>(876,'平安', 2023, 7, 'SLI','博世 SLI-55B24L', 1500,52,14456,20240125),</v>
      </c>
      <c r="S20" s="1" t="str">
        <f t="shared" si="5"/>
        <v>(909,'平安', 2023, 8, 'SLI','博世 SLI-55B24L', 1800,47,13066,20240125),</v>
      </c>
      <c r="T20" s="1" t="str">
        <f t="shared" si="6"/>
        <v>(942,'平安', 2023, 9, 'SLI','博世 SLI-55B24L', 2000,68,18904,20240125),</v>
      </c>
      <c r="U20" s="1" t="str">
        <f t="shared" si="7"/>
        <v>(975,'平安', 2023, 10, 'SLI','博世 SLI-55B24L', 2150,65,18070,20240125),</v>
      </c>
      <c r="V20" s="1" t="str">
        <f t="shared" si="8"/>
        <v>(1008,'平安', 2023, 11, 'SLI','博世 SLI-55B24L', 2500,79,21962,20240125),</v>
      </c>
      <c r="W20" s="1" t="str">
        <f t="shared" si="9"/>
        <v>(1041,'平安', 2023, 12, 'SLI','博世 SLI-55B24L', 3000,146,40588,20240125),</v>
      </c>
    </row>
    <row r="21" spans="1:23" ht="15.6">
      <c r="A21" s="1" t="s">
        <v>1</v>
      </c>
      <c r="B21" s="1" t="s">
        <v>2</v>
      </c>
      <c r="C21" s="1" t="s">
        <v>18</v>
      </c>
      <c r="D21" s="12">
        <v>278</v>
      </c>
      <c r="E21" s="6">
        <v>33</v>
      </c>
      <c r="F21" s="6">
        <v>60</v>
      </c>
      <c r="G21" s="6">
        <v>56</v>
      </c>
      <c r="H21" s="6">
        <v>63</v>
      </c>
      <c r="I21" s="6">
        <v>78</v>
      </c>
      <c r="J21" s="6">
        <v>73</v>
      </c>
      <c r="K21" s="6">
        <v>78</v>
      </c>
      <c r="L21" s="6">
        <v>235</v>
      </c>
      <c r="M21" s="6">
        <f t="shared" si="0"/>
        <v>676</v>
      </c>
      <c r="N21" s="6">
        <f t="shared" si="1"/>
        <v>187928</v>
      </c>
      <c r="P21" s="1" t="str">
        <f t="shared" si="2"/>
        <v>(811,'平安', 2023, 5, 'SLI','博世 SLI-55B24LS', 1200,33,9174,20240125),</v>
      </c>
      <c r="Q21" s="1" t="str">
        <f t="shared" si="3"/>
        <v>(844,'平安', 2023, 6, 'SLI','博世 SLI-55B24LS', 1500,60,16680,20240125),</v>
      </c>
      <c r="R21" s="1" t="str">
        <f t="shared" si="4"/>
        <v>(877,'平安', 2023, 7, 'SLI','博世 SLI-55B24LS', 1500,56,15568,20240125),</v>
      </c>
      <c r="S21" s="1" t="str">
        <f t="shared" si="5"/>
        <v>(910,'平安', 2023, 8, 'SLI','博世 SLI-55B24LS', 1800,63,17514,20240125),</v>
      </c>
      <c r="T21" s="1" t="str">
        <f t="shared" si="6"/>
        <v>(943,'平安', 2023, 9, 'SLI','博世 SLI-55B24LS', 2000,78,21684,20240125),</v>
      </c>
      <c r="U21" s="1" t="str">
        <f t="shared" si="7"/>
        <v>(976,'平安', 2023, 10, 'SLI','博世 SLI-55B24LS', 2150,73,20294,20240125),</v>
      </c>
      <c r="V21" s="1" t="str">
        <f t="shared" si="8"/>
        <v>(1009,'平安', 2023, 11, 'SLI','博世 SLI-55B24LS', 2500,78,21684,20240125),</v>
      </c>
      <c r="W21" s="1" t="str">
        <f t="shared" si="9"/>
        <v>(1042,'平安', 2023, 12, 'SLI','博世 SLI-55B24LS', 3000,235,65330,20240125),</v>
      </c>
    </row>
    <row r="22" spans="1:23" ht="15.6">
      <c r="A22" s="1" t="s">
        <v>1</v>
      </c>
      <c r="B22" s="1" t="s">
        <v>2</v>
      </c>
      <c r="C22" s="1" t="s">
        <v>38</v>
      </c>
      <c r="D22" s="12">
        <v>278</v>
      </c>
      <c r="E22" s="6">
        <v>5</v>
      </c>
      <c r="F22" s="6">
        <v>2</v>
      </c>
      <c r="G22" s="6">
        <v>3</v>
      </c>
      <c r="H22" s="6">
        <v>6</v>
      </c>
      <c r="I22" s="6">
        <v>6</v>
      </c>
      <c r="J22" s="6">
        <v>12</v>
      </c>
      <c r="K22" s="6">
        <v>11</v>
      </c>
      <c r="L22" s="6">
        <v>14</v>
      </c>
      <c r="M22" s="6">
        <f t="shared" si="0"/>
        <v>59</v>
      </c>
      <c r="N22" s="6">
        <f t="shared" si="1"/>
        <v>16402</v>
      </c>
      <c r="P22" s="1" t="str">
        <f t="shared" si="2"/>
        <v>(812,'平安', 2023, 5, 'SLI','博世 SLI-55B24R', 1200,5,1390,20240125),</v>
      </c>
      <c r="Q22" s="1" t="str">
        <f t="shared" si="3"/>
        <v>(845,'平安', 2023, 6, 'SLI','博世 SLI-55B24R', 1500,2,556,20240125),</v>
      </c>
      <c r="R22" s="1" t="str">
        <f t="shared" si="4"/>
        <v>(878,'平安', 2023, 7, 'SLI','博世 SLI-55B24R', 1500,3,834,20240125),</v>
      </c>
      <c r="S22" s="1" t="str">
        <f t="shared" si="5"/>
        <v>(911,'平安', 2023, 8, 'SLI','博世 SLI-55B24R', 1800,6,1668,20240125),</v>
      </c>
      <c r="T22" s="1" t="str">
        <f t="shared" si="6"/>
        <v>(944,'平安', 2023, 9, 'SLI','博世 SLI-55B24R', 2000,6,1668,20240125),</v>
      </c>
      <c r="U22" s="1" t="str">
        <f t="shared" si="7"/>
        <v>(977,'平安', 2023, 10, 'SLI','博世 SLI-55B24R', 2150,12,3336,20240125),</v>
      </c>
      <c r="V22" s="1" t="str">
        <f t="shared" si="8"/>
        <v>(1010,'平安', 2023, 11, 'SLI','博世 SLI-55B24R', 2500,11,3058,20240125),</v>
      </c>
      <c r="W22" s="1" t="str">
        <f t="shared" si="9"/>
        <v>(1043,'平安', 2023, 12, 'SLI','博世 SLI-55B24R', 3000,14,3892,20240125),</v>
      </c>
    </row>
    <row r="23" spans="1:23" ht="15.6">
      <c r="A23" s="1" t="s">
        <v>1</v>
      </c>
      <c r="B23" s="1" t="s">
        <v>2</v>
      </c>
      <c r="C23" s="1" t="s">
        <v>34</v>
      </c>
      <c r="D23" s="12">
        <v>278</v>
      </c>
      <c r="E23" s="6">
        <v>7</v>
      </c>
      <c r="F23" s="6">
        <v>16</v>
      </c>
      <c r="G23" s="6">
        <v>6</v>
      </c>
      <c r="H23" s="6">
        <v>10</v>
      </c>
      <c r="I23" s="6">
        <v>13</v>
      </c>
      <c r="J23" s="6">
        <v>14</v>
      </c>
      <c r="K23" s="6">
        <v>15</v>
      </c>
      <c r="L23" s="6">
        <v>37</v>
      </c>
      <c r="M23" s="6">
        <f t="shared" si="0"/>
        <v>118</v>
      </c>
      <c r="N23" s="6">
        <f t="shared" si="1"/>
        <v>32804</v>
      </c>
      <c r="P23" s="1" t="str">
        <f t="shared" si="2"/>
        <v>(813,'平安', 2023, 5, 'SLI','博世 SLI-55B24RS', 1200,7,1946,20240125),</v>
      </c>
      <c r="Q23" s="1" t="str">
        <f t="shared" si="3"/>
        <v>(846,'平安', 2023, 6, 'SLI','博世 SLI-55B24RS', 1500,16,4448,20240125),</v>
      </c>
      <c r="R23" s="1" t="str">
        <f t="shared" si="4"/>
        <v>(879,'平安', 2023, 7, 'SLI','博世 SLI-55B24RS', 1500,6,1668,20240125),</v>
      </c>
      <c r="S23" s="1" t="str">
        <f t="shared" si="5"/>
        <v>(912,'平安', 2023, 8, 'SLI','博世 SLI-55B24RS', 1800,10,2780,20240125),</v>
      </c>
      <c r="T23" s="1" t="str">
        <f t="shared" si="6"/>
        <v>(945,'平安', 2023, 9, 'SLI','博世 SLI-55B24RS', 2000,13,3614,20240125),</v>
      </c>
      <c r="U23" s="1" t="str">
        <f t="shared" si="7"/>
        <v>(978,'平安', 2023, 10, 'SLI','博世 SLI-55B24RS', 2150,14,3892,20240125),</v>
      </c>
      <c r="V23" s="1" t="str">
        <f t="shared" si="8"/>
        <v>(1011,'平安', 2023, 11, 'SLI','博世 SLI-55B24RS', 2500,15,4170,20240125),</v>
      </c>
      <c r="W23" s="1" t="str">
        <f t="shared" si="9"/>
        <v>(1044,'平安', 2023, 12, 'SLI','博世 SLI-55B24RS', 3000,37,10286,20240125),</v>
      </c>
    </row>
    <row r="24" spans="1:23" ht="15.6">
      <c r="A24" s="1" t="s">
        <v>1</v>
      </c>
      <c r="B24" s="1" t="s">
        <v>2</v>
      </c>
      <c r="C24" s="1" t="s">
        <v>11</v>
      </c>
      <c r="D24" s="11">
        <v>369</v>
      </c>
      <c r="E24" s="6">
        <v>36</v>
      </c>
      <c r="F24" s="6">
        <v>55</v>
      </c>
      <c r="G24" s="6">
        <v>71</v>
      </c>
      <c r="H24" s="6">
        <v>80</v>
      </c>
      <c r="I24" s="6">
        <v>98</v>
      </c>
      <c r="J24" s="6">
        <v>86</v>
      </c>
      <c r="K24" s="6">
        <v>144</v>
      </c>
      <c r="L24" s="6">
        <v>219</v>
      </c>
      <c r="M24" s="6">
        <f t="shared" si="0"/>
        <v>789</v>
      </c>
      <c r="N24" s="6">
        <f t="shared" si="1"/>
        <v>291141</v>
      </c>
      <c r="P24" s="1" t="str">
        <f t="shared" si="2"/>
        <v>(814,'平安', 2023, 5, 'SLI','博世 SLI-55D23L', 1200,36,13284,20240125),</v>
      </c>
      <c r="Q24" s="1" t="str">
        <f t="shared" si="3"/>
        <v>(847,'平安', 2023, 6, 'SLI','博世 SLI-55D23L', 1500,55,20295,20240125),</v>
      </c>
      <c r="R24" s="1" t="str">
        <f t="shared" si="4"/>
        <v>(880,'平安', 2023, 7, 'SLI','博世 SLI-55D23L', 1500,71,26199,20240125),</v>
      </c>
      <c r="S24" s="1" t="str">
        <f t="shared" si="5"/>
        <v>(913,'平安', 2023, 8, 'SLI','博世 SLI-55D23L', 1800,80,29520,20240125),</v>
      </c>
      <c r="T24" s="1" t="str">
        <f t="shared" si="6"/>
        <v>(946,'平安', 2023, 9, 'SLI','博世 SLI-55D23L', 2000,98,36162,20240125),</v>
      </c>
      <c r="U24" s="1" t="str">
        <f t="shared" si="7"/>
        <v>(979,'平安', 2023, 10, 'SLI','博世 SLI-55D23L', 2150,86,31734,20240125),</v>
      </c>
      <c r="V24" s="1" t="str">
        <f t="shared" si="8"/>
        <v>(1012,'平安', 2023, 11, 'SLI','博世 SLI-55D23L', 2500,144,53136,20240125),</v>
      </c>
      <c r="W24" s="1" t="str">
        <f t="shared" si="9"/>
        <v>(1045,'平安', 2023, 12, 'SLI','博世 SLI-55D23L', 3000,219,80811,20240125),</v>
      </c>
    </row>
    <row r="25" spans="1:23" ht="15.6">
      <c r="A25" s="1" t="s">
        <v>1</v>
      </c>
      <c r="B25" s="1" t="s">
        <v>2</v>
      </c>
      <c r="C25" s="1" t="s">
        <v>45</v>
      </c>
      <c r="D25" s="11">
        <v>369</v>
      </c>
      <c r="F25" s="6">
        <v>1</v>
      </c>
      <c r="H25" s="6">
        <v>2</v>
      </c>
      <c r="L25" s="6">
        <v>1</v>
      </c>
      <c r="M25" s="6">
        <f t="shared" si="0"/>
        <v>4</v>
      </c>
      <c r="N25" s="6">
        <f t="shared" si="1"/>
        <v>1476</v>
      </c>
      <c r="P25" s="1" t="str">
        <f t="shared" si="2"/>
        <v>(815,'平安', 2023, 5, 'SLI','博世 SLI-55D26R', 1200,0,0,20240125),</v>
      </c>
      <c r="Q25" s="1" t="str">
        <f t="shared" si="3"/>
        <v>(848,'平安', 2023, 6, 'SLI','博世 SLI-55D26R', 1500,1,369,20240125),</v>
      </c>
      <c r="R25" s="1" t="str">
        <f t="shared" si="4"/>
        <v>(881,'平安', 2023, 7, 'SLI','博世 SLI-55D26R', 1500,0,0,20240125),</v>
      </c>
      <c r="S25" s="1" t="str">
        <f t="shared" si="5"/>
        <v>(914,'平安', 2023, 8, 'SLI','博世 SLI-55D26R', 1800,2,738,20240125),</v>
      </c>
      <c r="T25" s="1" t="str">
        <f t="shared" si="6"/>
        <v>(947,'平安', 2023, 9, 'SLI','博世 SLI-55D26R', 2000,0,0,20240125),</v>
      </c>
      <c r="U25" s="1" t="str">
        <f t="shared" si="7"/>
        <v>(980,'平安', 2023, 10, 'SLI','博世 SLI-55D26R', 2150,0,0,20240125),</v>
      </c>
      <c r="V25" s="1" t="str">
        <f t="shared" si="8"/>
        <v>(1013,'平安', 2023, 11, 'SLI','博世 SLI-55D26R', 2500,0,0,20240125),</v>
      </c>
      <c r="W25" s="1" t="str">
        <f t="shared" si="9"/>
        <v>(1046,'平安', 2023, 12, 'SLI','博世 SLI-55D26R', 3000,1,369,20240125),</v>
      </c>
    </row>
    <row r="26" spans="1:23" ht="15.6">
      <c r="A26" s="1" t="s">
        <v>1</v>
      </c>
      <c r="B26" s="1" t="s">
        <v>2</v>
      </c>
      <c r="C26" s="1" t="s">
        <v>32</v>
      </c>
      <c r="D26" s="11">
        <v>459</v>
      </c>
      <c r="E26" s="6">
        <v>1</v>
      </c>
      <c r="F26" s="6">
        <v>1</v>
      </c>
      <c r="I26" s="6">
        <v>1</v>
      </c>
      <c r="J26" s="6">
        <v>1</v>
      </c>
      <c r="K26" s="6">
        <v>2</v>
      </c>
      <c r="L26" s="6">
        <v>2</v>
      </c>
      <c r="M26" s="6">
        <f t="shared" si="0"/>
        <v>8</v>
      </c>
      <c r="N26" s="6">
        <f t="shared" si="1"/>
        <v>3672</v>
      </c>
      <c r="P26" s="1" t="str">
        <f t="shared" si="2"/>
        <v>(816,'平安', 2023, 5, 'SLI','博世 SLI-6-QW-63', 1200,1,459,20240125),</v>
      </c>
      <c r="Q26" s="1" t="str">
        <f t="shared" si="3"/>
        <v>(849,'平安', 2023, 6, 'SLI','博世 SLI-6-QW-63', 1500,1,459,20240125),</v>
      </c>
      <c r="R26" s="1" t="str">
        <f t="shared" si="4"/>
        <v>(882,'平安', 2023, 7, 'SLI','博世 SLI-6-QW-63', 1500,0,0,20240125),</v>
      </c>
      <c r="S26" s="1" t="str">
        <f t="shared" si="5"/>
        <v>(915,'平安', 2023, 8, 'SLI','博世 SLI-6-QW-63', 1800,0,0,20240125),</v>
      </c>
      <c r="T26" s="1" t="str">
        <f t="shared" si="6"/>
        <v>(948,'平安', 2023, 9, 'SLI','博世 SLI-6-QW-63', 2000,1,459,20240125),</v>
      </c>
      <c r="U26" s="1" t="str">
        <f t="shared" si="7"/>
        <v>(981,'平安', 2023, 10, 'SLI','博世 SLI-6-QW-63', 2150,1,459,20240125),</v>
      </c>
      <c r="V26" s="1" t="str">
        <f t="shared" si="8"/>
        <v>(1014,'平安', 2023, 11, 'SLI','博世 SLI-6-QW-63', 2500,2,918,20240125),</v>
      </c>
      <c r="W26" s="1" t="str">
        <f t="shared" si="9"/>
        <v>(1047,'平安', 2023, 12, 'SLI','博世 SLI-6-QW-63', 3000,2,918,20240125),</v>
      </c>
    </row>
    <row r="27" spans="1:23" ht="15.6">
      <c r="A27" s="1" t="s">
        <v>1</v>
      </c>
      <c r="B27" s="1" t="s">
        <v>2</v>
      </c>
      <c r="C27" s="1" t="s">
        <v>9</v>
      </c>
      <c r="D27" s="11">
        <v>449</v>
      </c>
      <c r="E27" s="6">
        <v>33</v>
      </c>
      <c r="F27" s="6">
        <v>36</v>
      </c>
      <c r="G27" s="6">
        <v>28</v>
      </c>
      <c r="H27" s="6">
        <v>36</v>
      </c>
      <c r="I27" s="6">
        <v>44</v>
      </c>
      <c r="J27" s="6">
        <v>45</v>
      </c>
      <c r="K27" s="6">
        <v>85</v>
      </c>
      <c r="L27" s="6">
        <v>106</v>
      </c>
      <c r="M27" s="6">
        <f t="shared" si="0"/>
        <v>413</v>
      </c>
      <c r="N27" s="6">
        <f t="shared" si="1"/>
        <v>185437</v>
      </c>
      <c r="P27" s="1" t="str">
        <f t="shared" si="2"/>
        <v>(817,'平安', 2023, 5, 'SLI','博世 SLI-75D23L', 1200,33,14817,20240125),</v>
      </c>
      <c r="Q27" s="1" t="str">
        <f t="shared" si="3"/>
        <v>(850,'平安', 2023, 6, 'SLI','博世 SLI-75D23L', 1500,36,16164,20240125),</v>
      </c>
      <c r="R27" s="1" t="str">
        <f t="shared" si="4"/>
        <v>(883,'平安', 2023, 7, 'SLI','博世 SLI-75D23L', 1500,28,12572,20240125),</v>
      </c>
      <c r="S27" s="1" t="str">
        <f t="shared" si="5"/>
        <v>(916,'平安', 2023, 8, 'SLI','博世 SLI-75D23L', 1800,36,16164,20240125),</v>
      </c>
      <c r="T27" s="1" t="str">
        <f t="shared" si="6"/>
        <v>(949,'平安', 2023, 9, 'SLI','博世 SLI-75D23L', 2000,44,19756,20240125),</v>
      </c>
      <c r="U27" s="1" t="str">
        <f t="shared" si="7"/>
        <v>(982,'平安', 2023, 10, 'SLI','博世 SLI-75D23L', 2150,45,20205,20240125),</v>
      </c>
      <c r="V27" s="1" t="str">
        <f t="shared" si="8"/>
        <v>(1015,'平安', 2023, 11, 'SLI','博世 SLI-75D23L', 2500,85,38165,20240125),</v>
      </c>
      <c r="W27" s="1" t="str">
        <f t="shared" si="9"/>
        <v>(1048,'平安', 2023, 12, 'SLI','博世 SLI-75D23L', 3000,106,47594,20240125),</v>
      </c>
    </row>
    <row r="28" spans="1:23" ht="15.6">
      <c r="A28" s="1" t="s">
        <v>1</v>
      </c>
      <c r="B28" s="1" t="s">
        <v>2</v>
      </c>
      <c r="C28" s="1" t="s">
        <v>15</v>
      </c>
      <c r="D28" s="11">
        <v>463</v>
      </c>
      <c r="E28" s="6">
        <v>24</v>
      </c>
      <c r="F28" s="6">
        <v>42</v>
      </c>
      <c r="G28" s="6">
        <v>36</v>
      </c>
      <c r="H28" s="6">
        <v>52</v>
      </c>
      <c r="I28" s="6">
        <v>75</v>
      </c>
      <c r="J28" s="6">
        <v>85</v>
      </c>
      <c r="K28" s="6">
        <v>64</v>
      </c>
      <c r="L28" s="6">
        <v>112</v>
      </c>
      <c r="M28" s="6">
        <f t="shared" si="0"/>
        <v>490</v>
      </c>
      <c r="N28" s="6">
        <f t="shared" si="1"/>
        <v>226870</v>
      </c>
      <c r="P28" s="1" t="str">
        <f t="shared" si="2"/>
        <v>(818,'平安', 2023, 5, 'SLI','博世 SLI-80D26L', 1200,24,11112,20240125),</v>
      </c>
      <c r="Q28" s="1" t="str">
        <f t="shared" si="3"/>
        <v>(851,'平安', 2023, 6, 'SLI','博世 SLI-80D26L', 1500,42,19446,20240125),</v>
      </c>
      <c r="R28" s="1" t="str">
        <f t="shared" si="4"/>
        <v>(884,'平安', 2023, 7, 'SLI','博世 SLI-80D26L', 1500,36,16668,20240125),</v>
      </c>
      <c r="S28" s="1" t="str">
        <f t="shared" si="5"/>
        <v>(917,'平安', 2023, 8, 'SLI','博世 SLI-80D26L', 1800,52,24076,20240125),</v>
      </c>
      <c r="T28" s="1" t="str">
        <f t="shared" si="6"/>
        <v>(950,'平安', 2023, 9, 'SLI','博世 SLI-80D26L', 2000,75,34725,20240125),</v>
      </c>
      <c r="U28" s="1" t="str">
        <f t="shared" si="7"/>
        <v>(983,'平安', 2023, 10, 'SLI','博世 SLI-80D26L', 2150,85,39355,20240125),</v>
      </c>
      <c r="V28" s="1" t="str">
        <f t="shared" si="8"/>
        <v>(1016,'平安', 2023, 11, 'SLI','博世 SLI-80D26L', 2500,64,29632,20240125),</v>
      </c>
      <c r="W28" s="1" t="str">
        <f t="shared" si="9"/>
        <v>(1049,'平安', 2023, 12, 'SLI','博世 SLI-80D26L', 3000,112,51856,20240125),</v>
      </c>
    </row>
    <row r="29" spans="1:23" ht="15.6">
      <c r="A29" s="1" t="s">
        <v>1</v>
      </c>
      <c r="B29" s="1" t="s">
        <v>2</v>
      </c>
      <c r="C29" s="1" t="s">
        <v>19</v>
      </c>
      <c r="D29" s="11">
        <v>463</v>
      </c>
      <c r="E29" s="6">
        <v>13</v>
      </c>
      <c r="F29" s="6">
        <v>23</v>
      </c>
      <c r="G29" s="6">
        <v>14</v>
      </c>
      <c r="H29" s="6">
        <v>23</v>
      </c>
      <c r="I29" s="6">
        <v>32</v>
      </c>
      <c r="J29" s="6">
        <v>14</v>
      </c>
      <c r="K29" s="6">
        <v>24</v>
      </c>
      <c r="L29" s="6">
        <v>39</v>
      </c>
      <c r="M29" s="6">
        <f t="shared" si="0"/>
        <v>182</v>
      </c>
      <c r="N29" s="6">
        <f t="shared" si="1"/>
        <v>84266</v>
      </c>
      <c r="P29" s="1" t="str">
        <f t="shared" si="2"/>
        <v>(819,'平安', 2023, 5, 'SLI','博世 SLI-80D26R', 1200,13,6019,20240125),</v>
      </c>
      <c r="Q29" s="1" t="str">
        <f t="shared" si="3"/>
        <v>(852,'平安', 2023, 6, 'SLI','博世 SLI-80D26R', 1500,23,10649,20240125),</v>
      </c>
      <c r="R29" s="1" t="str">
        <f t="shared" si="4"/>
        <v>(885,'平安', 2023, 7, 'SLI','博世 SLI-80D26R', 1500,14,6482,20240125),</v>
      </c>
      <c r="S29" s="1" t="str">
        <f t="shared" si="5"/>
        <v>(918,'平安', 2023, 8, 'SLI','博世 SLI-80D26R', 1800,23,10649,20240125),</v>
      </c>
      <c r="T29" s="1" t="str">
        <f t="shared" si="6"/>
        <v>(951,'平安', 2023, 9, 'SLI','博世 SLI-80D26R', 2000,32,14816,20240125),</v>
      </c>
      <c r="U29" s="1" t="str">
        <f t="shared" si="7"/>
        <v>(984,'平安', 2023, 10, 'SLI','博世 SLI-80D26R', 2150,14,6482,20240125),</v>
      </c>
      <c r="V29" s="1" t="str">
        <f t="shared" si="8"/>
        <v>(1017,'平安', 2023, 11, 'SLI','博世 SLI-80D26R', 2500,24,11112,20240125),</v>
      </c>
      <c r="W29" s="1" t="str">
        <f t="shared" si="9"/>
        <v>(1050,'平安', 2023, 12, 'SLI','博世 SLI-80D26R', 3000,39,18057,20240125),</v>
      </c>
    </row>
    <row r="30" spans="1:23" ht="15.6">
      <c r="A30" s="1" t="s">
        <v>1</v>
      </c>
      <c r="B30" s="1" t="s">
        <v>2</v>
      </c>
      <c r="C30" s="1" t="s">
        <v>26</v>
      </c>
      <c r="D30" s="11">
        <v>449</v>
      </c>
      <c r="E30" s="6">
        <v>3</v>
      </c>
      <c r="F30" s="6">
        <v>4</v>
      </c>
      <c r="G30" s="6">
        <v>13</v>
      </c>
      <c r="H30" s="6">
        <v>15</v>
      </c>
      <c r="I30" s="6">
        <v>33</v>
      </c>
      <c r="J30" s="6">
        <v>31</v>
      </c>
      <c r="K30" s="6">
        <v>8</v>
      </c>
      <c r="L30" s="6">
        <v>22</v>
      </c>
      <c r="M30" s="6">
        <f t="shared" si="0"/>
        <v>129</v>
      </c>
      <c r="N30" s="6">
        <f t="shared" si="1"/>
        <v>57921</v>
      </c>
      <c r="P30" s="1" t="str">
        <f t="shared" si="2"/>
        <v>(820,'平安', 2023, 5, 'SLI','博世 SLI-86-610', 1200,3,1347,20240125),</v>
      </c>
      <c r="Q30" s="1" t="str">
        <f t="shared" si="3"/>
        <v>(853,'平安', 2023, 6, 'SLI','博世 SLI-86-610', 1500,4,1796,20240125),</v>
      </c>
      <c r="R30" s="1" t="str">
        <f t="shared" si="4"/>
        <v>(886,'平安', 2023, 7, 'SLI','博世 SLI-86-610', 1500,13,5837,20240125),</v>
      </c>
      <c r="S30" s="1" t="str">
        <f t="shared" si="5"/>
        <v>(919,'平安', 2023, 8, 'SLI','博世 SLI-86-610', 1800,15,6735,20240125),</v>
      </c>
      <c r="T30" s="1" t="str">
        <f t="shared" si="6"/>
        <v>(952,'平安', 2023, 9, 'SLI','博世 SLI-86-610', 2000,33,14817,20240125),</v>
      </c>
      <c r="U30" s="1" t="str">
        <f t="shared" si="7"/>
        <v>(985,'平安', 2023, 10, 'SLI','博世 SLI-86-610', 2150,31,13919,20240125),</v>
      </c>
      <c r="V30" s="1" t="str">
        <f t="shared" si="8"/>
        <v>(1018,'平安', 2023, 11, 'SLI','博世 SLI-86-610', 2500,8,3592,20240125),</v>
      </c>
      <c r="W30" s="1" t="str">
        <f t="shared" si="9"/>
        <v>(1051,'平安', 2023, 12, 'SLI','博世 SLI-86-610', 3000,22,9878,20240125),</v>
      </c>
    </row>
    <row r="31" spans="1:23" ht="15.6">
      <c r="A31" s="1" t="s">
        <v>1</v>
      </c>
      <c r="B31" s="1" t="s">
        <v>2</v>
      </c>
      <c r="C31" s="1" t="s">
        <v>51</v>
      </c>
      <c r="D31" s="11">
        <v>532</v>
      </c>
      <c r="E31" s="6">
        <v>1</v>
      </c>
      <c r="H31" s="6">
        <v>3</v>
      </c>
      <c r="I31" s="6">
        <v>3</v>
      </c>
      <c r="K31" s="6">
        <v>3</v>
      </c>
      <c r="L31" s="6">
        <v>1</v>
      </c>
      <c r="M31" s="6">
        <f t="shared" si="0"/>
        <v>11</v>
      </c>
      <c r="N31" s="6">
        <f t="shared" si="1"/>
        <v>5852</v>
      </c>
      <c r="P31" s="1" t="str">
        <f t="shared" si="2"/>
        <v>(821,'平安', 2023, 5, 'SLI','博世 SLI-95D31L', 1200,1,532,20240125),</v>
      </c>
      <c r="Q31" s="1" t="str">
        <f t="shared" si="3"/>
        <v>(854,'平安', 2023, 6, 'SLI','博世 SLI-95D31L', 1500,0,0,20240125),</v>
      </c>
      <c r="R31" s="1" t="str">
        <f t="shared" si="4"/>
        <v>(887,'平安', 2023, 7, 'SLI','博世 SLI-95D31L', 1500,0,0,20240125),</v>
      </c>
      <c r="S31" s="1" t="str">
        <f t="shared" si="5"/>
        <v>(920,'平安', 2023, 8, 'SLI','博世 SLI-95D31L', 1800,3,1596,20240125),</v>
      </c>
      <c r="T31" s="1" t="str">
        <f t="shared" si="6"/>
        <v>(953,'平安', 2023, 9, 'SLI','博世 SLI-95D31L', 2000,3,1596,20240125),</v>
      </c>
      <c r="U31" s="1" t="str">
        <f t="shared" si="7"/>
        <v>(986,'平安', 2023, 10, 'SLI','博世 SLI-95D31L', 2150,0,0,20240125),</v>
      </c>
      <c r="V31" s="1" t="str">
        <f t="shared" si="8"/>
        <v>(1019,'平安', 2023, 11, 'SLI','博世 SLI-95D31L', 2500,3,1596,20240125),</v>
      </c>
      <c r="W31" s="1" t="str">
        <f t="shared" si="9"/>
        <v>(1052,'平安', 2023, 12, 'SLI','博世 SLI-95D31L', 3000,1,532,20240125),</v>
      </c>
    </row>
    <row r="32" spans="1:23" ht="15.6">
      <c r="A32" s="1" t="s">
        <v>1</v>
      </c>
      <c r="B32" s="1" t="s">
        <v>2</v>
      </c>
      <c r="C32" s="1" t="s">
        <v>14</v>
      </c>
      <c r="D32" s="11">
        <v>532</v>
      </c>
      <c r="I32" s="6">
        <v>1</v>
      </c>
      <c r="L32" s="6">
        <v>1</v>
      </c>
      <c r="M32" s="6">
        <f t="shared" si="0"/>
        <v>2</v>
      </c>
      <c r="N32" s="6">
        <f t="shared" si="1"/>
        <v>1064</v>
      </c>
      <c r="P32" s="1" t="str">
        <f t="shared" si="2"/>
        <v>(822,'平安', 2023, 5, 'SLI','博世 SLI-95D31R', 1200,0,0,20240125),</v>
      </c>
      <c r="Q32" s="1" t="str">
        <f t="shared" si="3"/>
        <v>(855,'平安', 2023, 6, 'SLI','博世 SLI-95D31R', 1500,0,0,20240125),</v>
      </c>
      <c r="R32" s="1" t="str">
        <f t="shared" si="4"/>
        <v>(888,'平安', 2023, 7, 'SLI','博世 SLI-95D31R', 1500,0,0,20240125),</v>
      </c>
      <c r="S32" s="1" t="str">
        <f t="shared" si="5"/>
        <v>(921,'平安', 2023, 8, 'SLI','博世 SLI-95D31R', 1800,0,0,20240125),</v>
      </c>
      <c r="T32" s="1" t="str">
        <f t="shared" si="6"/>
        <v>(954,'平安', 2023, 9, 'SLI','博世 SLI-95D31R', 2000,1,532,20240125),</v>
      </c>
      <c r="U32" s="1" t="str">
        <f t="shared" si="7"/>
        <v>(987,'平安', 2023, 10, 'SLI','博世 SLI-95D31R', 2150,0,0,20240125),</v>
      </c>
      <c r="V32" s="1" t="str">
        <f t="shared" si="8"/>
        <v>(1020,'平安', 2023, 11, 'SLI','博世 SLI-95D31R', 2500,0,0,20240125),</v>
      </c>
      <c r="W32" s="1" t="str">
        <f t="shared" si="9"/>
        <v>(1053,'平安', 2023, 12, 'SLI','博世 SLI-95D31R', 3000,1,532,20240125),</v>
      </c>
    </row>
    <row r="33" spans="1:23" ht="15.6">
      <c r="A33" s="1" t="s">
        <v>1</v>
      </c>
      <c r="B33" s="1" t="s">
        <v>2</v>
      </c>
      <c r="C33" s="1" t="s">
        <v>8</v>
      </c>
      <c r="D33" s="11">
        <v>368</v>
      </c>
      <c r="E33" s="6">
        <v>152</v>
      </c>
      <c r="F33" s="6">
        <v>222</v>
      </c>
      <c r="G33" s="6">
        <v>272</v>
      </c>
      <c r="H33" s="6">
        <v>379</v>
      </c>
      <c r="I33" s="6">
        <v>399</v>
      </c>
      <c r="J33" s="6">
        <v>381</v>
      </c>
      <c r="K33" s="6">
        <v>551</v>
      </c>
      <c r="L33" s="6">
        <v>679</v>
      </c>
      <c r="M33" s="6">
        <f t="shared" si="0"/>
        <v>3035</v>
      </c>
      <c r="N33" s="6">
        <f t="shared" si="1"/>
        <v>1116880</v>
      </c>
      <c r="P33" s="1" t="str">
        <f t="shared" si="2"/>
        <v>(823,'平安', 2023, 5, 'SLI','博世 SLI-L2-400', 1200,152,55936,20240125),</v>
      </c>
      <c r="Q33" s="1" t="str">
        <f t="shared" si="3"/>
        <v>(856,'平安', 2023, 6, 'SLI','博世 SLI-L2-400', 1500,222,81696,20240125),</v>
      </c>
      <c r="R33" s="1" t="str">
        <f t="shared" si="4"/>
        <v>(889,'平安', 2023, 7, 'SLI','博世 SLI-L2-400', 1500,272,100096,20240125),</v>
      </c>
      <c r="S33" s="1" t="str">
        <f t="shared" si="5"/>
        <v>(922,'平安', 2023, 8, 'SLI','博世 SLI-L2-400', 1800,379,139472,20240125),</v>
      </c>
      <c r="T33" s="1" t="str">
        <f t="shared" si="6"/>
        <v>(955,'平安', 2023, 9, 'SLI','博世 SLI-L2-400', 2000,399,146832,20240125),</v>
      </c>
      <c r="U33" s="1" t="str">
        <f t="shared" si="7"/>
        <v>(988,'平安', 2023, 10, 'SLI','博世 SLI-L2-400', 2150,381,140208,20240125),</v>
      </c>
      <c r="V33" s="1" t="str">
        <f t="shared" si="8"/>
        <v>(1021,'平安', 2023, 11, 'SLI','博世 SLI-L2-400', 2500,551,202768,20240125),</v>
      </c>
      <c r="W33" s="1" t="str">
        <f t="shared" si="9"/>
        <v>(1054,'平安', 2023, 12, 'SLI','博世 SLI-L2-400', 3000,679,249872,20240125),</v>
      </c>
    </row>
    <row r="34" spans="1:23">
      <c r="A34" s="1" t="s">
        <v>1</v>
      </c>
      <c r="B34" s="1" t="s">
        <v>2</v>
      </c>
      <c r="C34" s="1" t="s">
        <v>67</v>
      </c>
      <c r="D34" s="3">
        <v>459</v>
      </c>
      <c r="E34" s="6">
        <v>1</v>
      </c>
      <c r="M34" s="6">
        <f t="shared" si="0"/>
        <v>1</v>
      </c>
      <c r="N34" s="6">
        <f t="shared" si="1"/>
        <v>459</v>
      </c>
      <c r="P34" s="1" t="str">
        <f t="shared" si="2"/>
        <v>(824,'平安', 2023, 5, 'SLI','博世 6-QW-65(600)L', 1200,1,459,20240125),</v>
      </c>
      <c r="Q34" s="1" t="str">
        <f t="shared" si="3"/>
        <v>(857,'平安', 2023, 6, 'SLI','博世 6-QW-65(600)L', 1500,0,0,20240125),</v>
      </c>
      <c r="R34" s="1" t="str">
        <f t="shared" si="4"/>
        <v>(890,'平安', 2023, 7, 'SLI','博世 6-QW-65(600)L', 1500,0,0,20240125),</v>
      </c>
      <c r="S34" s="1" t="str">
        <f t="shared" si="5"/>
        <v>(923,'平安', 2023, 8, 'SLI','博世 6-QW-65(600)L', 1800,0,0,20240125),</v>
      </c>
      <c r="T34" s="1" t="str">
        <f t="shared" si="6"/>
        <v>(956,'平安', 2023, 9, 'SLI','博世 6-QW-65(600)L', 2000,0,0,20240125),</v>
      </c>
      <c r="U34" s="1" t="str">
        <f t="shared" si="7"/>
        <v>(989,'平安', 2023, 10, 'SLI','博世 6-QW-65(600)L', 2150,0,0,20240125),</v>
      </c>
      <c r="V34" s="1" t="str">
        <f t="shared" si="8"/>
        <v>(1022,'平安', 2023, 11, 'SLI','博世 6-QW-65(600)L', 2500,0,0,20240125),</v>
      </c>
      <c r="W34" s="1" t="str">
        <f t="shared" si="9"/>
        <v>(1055,'平安', 2023, 12, 'SLI','博世 6-QW-65(600)L', 3000,0,0,20240125),</v>
      </c>
    </row>
    <row r="35" spans="1:23">
      <c r="A35" s="1" t="s">
        <v>1</v>
      </c>
      <c r="B35" s="1" t="s">
        <v>2</v>
      </c>
      <c r="C35" s="1" t="s">
        <v>66</v>
      </c>
      <c r="D35" s="3">
        <v>479</v>
      </c>
      <c r="E35" s="6">
        <v>1</v>
      </c>
      <c r="M35" s="6">
        <f t="shared" si="0"/>
        <v>1</v>
      </c>
      <c r="N35" s="6">
        <f t="shared" si="1"/>
        <v>479</v>
      </c>
      <c r="P35" s="1" t="str">
        <f t="shared" si="2"/>
        <v>(825,'平安', 2023, 5, 'SLI','博世 6-QW-70(620)', 1200,1,479,20240125),</v>
      </c>
      <c r="Q35" s="1" t="str">
        <f t="shared" si="3"/>
        <v>(858,'平安', 2023, 6, 'SLI','博世 6-QW-70(620)', 1500,0,0,20240125),</v>
      </c>
      <c r="R35" s="1" t="str">
        <f t="shared" si="4"/>
        <v>(891,'平安', 2023, 7, 'SLI','博世 6-QW-70(620)', 1500,0,0,20240125),</v>
      </c>
      <c r="S35" s="1" t="str">
        <f t="shared" si="5"/>
        <v>(924,'平安', 2023, 8, 'SLI','博世 6-QW-70(620)', 1800,0,0,20240125),</v>
      </c>
      <c r="T35" s="1" t="str">
        <f t="shared" si="6"/>
        <v>(957,'平安', 2023, 9, 'SLI','博世 6-QW-70(620)', 2000,0,0,20240125),</v>
      </c>
      <c r="U35" s="1" t="str">
        <f t="shared" si="7"/>
        <v>(990,'平安', 2023, 10, 'SLI','博世 6-QW-70(620)', 2150,0,0,20240125),</v>
      </c>
      <c r="V35" s="1" t="str">
        <f t="shared" si="8"/>
        <v>(1023,'平安', 2023, 11, 'SLI','博世 6-QW-70(620)', 2500,0,0,20240125),</v>
      </c>
      <c r="W35" s="1" t="str">
        <f t="shared" si="9"/>
        <v>(1056,'平安', 2023, 12, 'SLI','博世 6-QW-70(620)', 3000,0,0,20240125),</v>
      </c>
    </row>
    <row r="36" spans="1:23">
      <c r="C36" s="1" t="s">
        <v>73</v>
      </c>
      <c r="E36" s="6">
        <f>SUM(E3:E35)</f>
        <v>436</v>
      </c>
      <c r="F36" s="6">
        <f t="shared" ref="F36:M36" si="10">SUM(F3:F35)</f>
        <v>687</v>
      </c>
      <c r="G36" s="6">
        <f t="shared" si="10"/>
        <v>687</v>
      </c>
      <c r="H36" s="6">
        <f t="shared" si="10"/>
        <v>910</v>
      </c>
      <c r="I36" s="6">
        <f t="shared" si="10"/>
        <v>1161</v>
      </c>
      <c r="J36" s="6">
        <f t="shared" si="10"/>
        <v>1173</v>
      </c>
      <c r="K36" s="6">
        <f t="shared" si="10"/>
        <v>1458</v>
      </c>
      <c r="L36" s="6">
        <f t="shared" si="10"/>
        <v>2219</v>
      </c>
      <c r="M36" s="8">
        <f t="shared" si="10"/>
        <v>8731</v>
      </c>
      <c r="N36" s="8">
        <f>SUM(N3:N35)</f>
        <v>4313571</v>
      </c>
    </row>
    <row r="37" spans="1:23">
      <c r="M37" s="3"/>
      <c r="N37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5E01-2BD0-4DC1-8C88-3F359F9D0789}">
  <dimension ref="A1:AE43"/>
  <sheetViews>
    <sheetView zoomScale="55" zoomScaleNormal="55" workbookViewId="0">
      <selection activeCell="A3" sqref="A3:D41"/>
    </sheetView>
  </sheetViews>
  <sheetFormatPr defaultColWidth="8.77734375" defaultRowHeight="13.8"/>
  <cols>
    <col min="1" max="2" width="7.44140625" style="1" customWidth="1"/>
    <col min="3" max="3" width="21.6640625" style="1" customWidth="1"/>
    <col min="4" max="4" width="15.77734375" style="3" customWidth="1"/>
    <col min="5" max="16" width="8.21875" style="3" customWidth="1"/>
    <col min="17" max="17" width="13.33203125" style="6" customWidth="1"/>
    <col min="18" max="18" width="10.33203125" style="6" customWidth="1"/>
    <col min="19" max="19" width="15.5546875" style="6" customWidth="1"/>
    <col min="20" max="16384" width="8.77734375" style="1"/>
  </cols>
  <sheetData>
    <row r="1" spans="1:31" s="4" customFormat="1">
      <c r="D1" s="5"/>
      <c r="E1" s="5" t="s">
        <v>79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0">
        <v>3692</v>
      </c>
      <c r="R1" s="10">
        <v>1712014</v>
      </c>
      <c r="S1" s="5">
        <v>463.70910075839652</v>
      </c>
    </row>
    <row r="2" spans="1:31" s="2" customFormat="1">
      <c r="A2" s="14" t="s">
        <v>74</v>
      </c>
      <c r="B2" s="14" t="s">
        <v>75</v>
      </c>
      <c r="C2" s="14" t="s">
        <v>72</v>
      </c>
      <c r="D2" s="15" t="s">
        <v>77</v>
      </c>
      <c r="E2" s="15">
        <v>1</v>
      </c>
      <c r="F2" s="15">
        <v>2</v>
      </c>
      <c r="G2" s="15">
        <v>3</v>
      </c>
      <c r="H2" s="15" t="s">
        <v>49</v>
      </c>
      <c r="I2" s="15" t="s">
        <v>0</v>
      </c>
      <c r="J2" s="15" t="s">
        <v>39</v>
      </c>
      <c r="K2" s="15" t="s">
        <v>10</v>
      </c>
      <c r="L2" s="15" t="s">
        <v>47</v>
      </c>
      <c r="M2" s="15" t="s">
        <v>17</v>
      </c>
      <c r="N2" s="15" t="s">
        <v>57</v>
      </c>
      <c r="O2" s="15" t="s">
        <v>55</v>
      </c>
      <c r="P2" s="15" t="s">
        <v>44</v>
      </c>
      <c r="Q2" s="15" t="s">
        <v>78</v>
      </c>
      <c r="R2" s="15" t="s">
        <v>76</v>
      </c>
      <c r="S2" s="15" t="s">
        <v>80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8</v>
      </c>
      <c r="AB2" s="2">
        <v>9</v>
      </c>
      <c r="AC2" s="2">
        <v>10</v>
      </c>
      <c r="AD2" s="2">
        <v>11</v>
      </c>
      <c r="AE2" s="2">
        <v>12</v>
      </c>
    </row>
    <row r="3" spans="1:31" ht="15.6">
      <c r="A3" s="1" t="s">
        <v>21</v>
      </c>
      <c r="B3" s="1" t="s">
        <v>28</v>
      </c>
      <c r="C3" s="1" t="s">
        <v>35</v>
      </c>
      <c r="D3" s="11">
        <v>908</v>
      </c>
      <c r="E3" s="3">
        <v>6</v>
      </c>
      <c r="G3" s="3">
        <v>1</v>
      </c>
      <c r="H3" s="3">
        <v>1</v>
      </c>
      <c r="I3" s="3">
        <v>3</v>
      </c>
      <c r="P3" s="3">
        <v>1</v>
      </c>
      <c r="Q3" s="6">
        <f>SUM(E3:P3)</f>
        <v>12</v>
      </c>
      <c r="R3" s="6">
        <f t="shared" ref="R3:R41" si="0">D3*Q3</f>
        <v>10896</v>
      </c>
      <c r="T3" s="1" t="str">
        <f>"("&amp;ROW()-2+1056&amp;",'百顺', 2023, 1, '"&amp;B3&amp;"','"&amp;C3&amp;"', 400,"&amp;IF(E3="",0,E3)&amp;","&amp;IF(E3="""",0,E3)*D3&amp;",20240125),"</f>
        <v>(1057,'百顺', 2023, 1, 'AGM','博世 AGM-DIN LN2', 400,6,5448,20240125),</v>
      </c>
      <c r="U3" s="1" t="str">
        <f>"("&amp;ROW()-2+1095&amp;",'百顺', 2023, 2, '"&amp;B3&amp;"','"&amp;C3&amp;"', 300,"&amp;IF(F3="",0,F3)&amp;","&amp;IF(F3="""",0,F3)*D3&amp;",20240125),"</f>
        <v>(1096,'百顺', 2023, 2, 'AGM','博世 AGM-DIN LN2', 300,0,0,20240125),</v>
      </c>
      <c r="V3" s="1" t="str">
        <f>"("&amp;ROW()-2+1134&amp;",'百顺', 2023, 3, '"&amp;B3&amp;"','"&amp;C3&amp;"', 400,"&amp;IF(G3="",0,G3)&amp;","&amp;IF(G3="""",0,G3)*D3&amp;",20240125),"</f>
        <v>(1135,'百顺', 2023, 3, 'AGM','博世 AGM-DIN LN2', 400,1,908,20240125),</v>
      </c>
      <c r="W3" s="1" t="str">
        <f>"("&amp;ROW()-2+1173&amp;",'百顺', 2023, 4, '"&amp;B3&amp;"','"&amp;C3&amp;"', 400,"&amp;IF(H3="",0,H3)&amp;","&amp;IF(H3="""",0,H3)*D3&amp;",20240125),"</f>
        <v>(1174,'百顺', 2023, 4, 'AGM','博世 AGM-DIN LN2', 400,1,908,20240125),</v>
      </c>
      <c r="X3" s="1" t="str">
        <f>"("&amp;ROW()-2+1212&amp;",'百顺', 2023, 5, '"&amp;B3&amp;"','"&amp;C3&amp;"', 400,"&amp;IF(I3="",0,I3)&amp;","&amp;IF(I3="""",0,I3)*D3&amp;",20240125),"</f>
        <v>(1213,'百顺', 2023, 5, 'AGM','博世 AGM-DIN LN2', 400,3,2724,20240125),</v>
      </c>
      <c r="Y3" s="1" t="str">
        <f>"("&amp;ROW()-2+1251&amp;",'百顺', 2023, "&amp;$J$2&amp;", '"&amp;B3&amp;"','"&amp;C3&amp;"', 400,"&amp;IF(J3="",0,J3)&amp;","&amp;IF(J3="""",0,J3)*D3&amp;",20240125),"</f>
        <v>(1252,'百顺', 2023, 6, 'AGM','博世 AGM-DIN LN2', 400,0,0,20240125),</v>
      </c>
      <c r="Z3" s="1" t="str">
        <f>"("&amp;ROW()-2+1290&amp;",'百顺', 2023, "&amp;$K$2&amp;", '"&amp;B3&amp;"','"&amp;C3&amp;"', 400,"&amp;IF(K3="",0,K3)&amp;","&amp;IF(K3="""",0,K3)*D3&amp;",20240125),"</f>
        <v>(1291,'百顺', 2023, 7, 'AGM','博世 AGM-DIN LN2', 400,0,0,20240125),</v>
      </c>
      <c r="AA3" s="1" t="str">
        <f>"("&amp;ROW()-2+1329&amp;",'百顺', 2023, "&amp;$L$2&amp;", '"&amp;B3&amp;"','"&amp;C3&amp;"', 400,"&amp;IF(L3="",0,L3)&amp;","&amp;IF(L3="""",0,L3)*D3&amp;",20240125),"</f>
        <v>(1330,'百顺', 2023, 8, 'AGM','博世 AGM-DIN LN2', 400,0,0,20240125),</v>
      </c>
      <c r="AB3" s="1" t="str">
        <f>"("&amp;ROW()-2+1368&amp;",'百顺', 2023, "&amp;$M$2&amp;", '"&amp;B3&amp;"','"&amp;C3&amp;"', 400,"&amp;IF(M3="",0,M3)&amp;","&amp;IF(M3="""",0,M3)*D3&amp;",20240125),"</f>
        <v>(1369,'百顺', 2023, 9, 'AGM','博世 AGM-DIN LN2', 400,0,0,20240125),</v>
      </c>
      <c r="AC3" s="1" t="str">
        <f>"("&amp;ROW()-2+1407&amp;",'百顺', 2023, "&amp;$N$2&amp;", '"&amp;B3&amp;"','"&amp;C3&amp;"', 500,"&amp;IF(N3="",0,N3)&amp;","&amp;IF(N3="""",0,N3)*D3&amp;",20240125),"</f>
        <v>(1408,'百顺', 2023, 10, 'AGM','博世 AGM-DIN LN2', 500,0,0,20240125),</v>
      </c>
      <c r="AD3" s="1" t="str">
        <f>"("&amp;ROW()-2+1446&amp;",'百顺', 2023, "&amp;$O$2&amp;", '"&amp;B3&amp;"','"&amp;C3&amp;"', 500,"&amp;IF(O3="",0,O3)&amp;","&amp;IF(O3="""",0,O3)*D3&amp;",20240125),"</f>
        <v>(1447,'百顺', 2023, 11, 'AGM','博世 AGM-DIN LN2', 500,0,0,20240125),</v>
      </c>
      <c r="AE3" s="1" t="str">
        <f>"("&amp;ROW()-2+1485&amp;",'百顺', 2023, "&amp;$P$2&amp;", '"&amp;B3&amp;"','"&amp;C3&amp;"', 500,"&amp;IF(P3="",0,P3)&amp;","&amp;IF(P3="""",0,P3)*D3&amp;",20240125),"</f>
        <v>(1486,'百顺', 2023, 12, 'AGM','博世 AGM-DIN LN2', 500,1,908,20240125),</v>
      </c>
    </row>
    <row r="4" spans="1:31" ht="15.6">
      <c r="A4" s="1" t="s">
        <v>21</v>
      </c>
      <c r="B4" s="1" t="s">
        <v>28</v>
      </c>
      <c r="C4" s="1" t="s">
        <v>37</v>
      </c>
      <c r="D4" s="11">
        <v>1088</v>
      </c>
      <c r="E4" s="3">
        <v>25</v>
      </c>
      <c r="F4" s="3">
        <v>11</v>
      </c>
      <c r="G4" s="3">
        <v>10</v>
      </c>
      <c r="H4" s="3">
        <v>10</v>
      </c>
      <c r="I4" s="3">
        <v>13</v>
      </c>
      <c r="J4" s="3">
        <v>8</v>
      </c>
      <c r="K4" s="3">
        <v>3</v>
      </c>
      <c r="L4" s="3">
        <v>5</v>
      </c>
      <c r="M4" s="3">
        <v>8</v>
      </c>
      <c r="N4" s="3">
        <v>9</v>
      </c>
      <c r="O4" s="3">
        <v>11</v>
      </c>
      <c r="P4" s="3">
        <v>10</v>
      </c>
      <c r="Q4" s="6">
        <f t="shared" ref="Q4:Q41" si="1">SUM(E4:P4)</f>
        <v>123</v>
      </c>
      <c r="R4" s="6">
        <f t="shared" si="0"/>
        <v>133824</v>
      </c>
      <c r="T4" s="1" t="str">
        <f t="shared" ref="T4:T41" si="2">"("&amp;ROW()-2+1056&amp;",'百顺', 2023, 1, '"&amp;B4&amp;"','"&amp;C4&amp;"', 400,"&amp;IF(E4="",0,E4)&amp;","&amp;IF(E4="""",0,E4)*D4&amp;",20240125),"</f>
        <v>(1058,'百顺', 2023, 1, 'AGM','博世 AGM-DIN LN3', 400,25,27200,20240125),</v>
      </c>
      <c r="U4" s="1" t="str">
        <f t="shared" ref="U4:U41" si="3">"("&amp;ROW()-2+1095&amp;",'百顺', 2023, 2, '"&amp;B4&amp;"','"&amp;C4&amp;"', 300,"&amp;IF(F4="",0,F4)&amp;","&amp;IF(F4="""",0,F4)*D4&amp;",20240125),"</f>
        <v>(1097,'百顺', 2023, 2, 'AGM','博世 AGM-DIN LN3', 300,11,11968,20240125),</v>
      </c>
      <c r="V4" s="1" t="str">
        <f t="shared" ref="V4:V41" si="4">"("&amp;ROW()-2+1134&amp;",'百顺', 2023, 3, '"&amp;B4&amp;"','"&amp;C4&amp;"', 400,"&amp;IF(G4="",0,G4)&amp;","&amp;IF(G4="""",0,G4)*D4&amp;",20240125),"</f>
        <v>(1136,'百顺', 2023, 3, 'AGM','博世 AGM-DIN LN3', 400,10,10880,20240125),</v>
      </c>
      <c r="W4" s="1" t="str">
        <f t="shared" ref="W4:W41" si="5">"("&amp;ROW()-2+1173&amp;",'百顺', 2023, 4, '"&amp;B4&amp;"','"&amp;C4&amp;"', 400,"&amp;IF(H4="",0,H4)&amp;","&amp;IF(H4="""",0,H4)*D4&amp;",20240125),"</f>
        <v>(1175,'百顺', 2023, 4, 'AGM','博世 AGM-DIN LN3', 400,10,10880,20240125),</v>
      </c>
      <c r="X4" s="1" t="str">
        <f t="shared" ref="X4:X41" si="6">"("&amp;ROW()-2+1212&amp;",'百顺', 2023, 5, '"&amp;B4&amp;"','"&amp;C4&amp;"', 400,"&amp;IF(I4="",0,I4)&amp;","&amp;IF(I4="""",0,I4)*D4&amp;",20240125),"</f>
        <v>(1214,'百顺', 2023, 5, 'AGM','博世 AGM-DIN LN3', 400,13,14144,20240125),</v>
      </c>
      <c r="Y4" s="1" t="str">
        <f t="shared" ref="Y4:Y41" si="7">"("&amp;ROW()-2+1251&amp;",'百顺', 2023, "&amp;$J$2&amp;", '"&amp;B4&amp;"','"&amp;C4&amp;"', 400,"&amp;IF(J4="",0,J4)&amp;","&amp;IF(J4="""",0,J4)*D4&amp;",20240125),"</f>
        <v>(1253,'百顺', 2023, 6, 'AGM','博世 AGM-DIN LN3', 400,8,8704,20240125),</v>
      </c>
      <c r="Z4" s="1" t="str">
        <f t="shared" ref="Z4:Z41" si="8">"("&amp;ROW()-2+1290&amp;",'百顺', 2023, "&amp;$K$2&amp;", '"&amp;B4&amp;"','"&amp;C4&amp;"', 400,"&amp;IF(K4="",0,K4)&amp;","&amp;IF(K4="""",0,K4)*D4&amp;",20240125),"</f>
        <v>(1292,'百顺', 2023, 7, 'AGM','博世 AGM-DIN LN3', 400,3,3264,20240125),</v>
      </c>
      <c r="AA4" s="1" t="str">
        <f t="shared" ref="AA4:AA41" si="9">"("&amp;ROW()-2+1329&amp;",'百顺', 2023, "&amp;$L$2&amp;", '"&amp;B4&amp;"','"&amp;C4&amp;"', 400,"&amp;IF(L4="",0,L4)&amp;","&amp;IF(L4="""",0,L4)*D4&amp;",20240125),"</f>
        <v>(1331,'百顺', 2023, 8, 'AGM','博世 AGM-DIN LN3', 400,5,5440,20240125),</v>
      </c>
      <c r="AB4" s="1" t="str">
        <f t="shared" ref="AB4:AB41" si="10">"("&amp;ROW()-2+1368&amp;",'百顺', 2023, "&amp;$M$2&amp;", '"&amp;B4&amp;"','"&amp;C4&amp;"', 400,"&amp;IF(M4="",0,M4)&amp;","&amp;IF(M4="""",0,M4)*D4&amp;",20240125),"</f>
        <v>(1370,'百顺', 2023, 9, 'AGM','博世 AGM-DIN LN3', 400,8,8704,20240125),</v>
      </c>
      <c r="AC4" s="1" t="str">
        <f t="shared" ref="AC4:AC41" si="11">"("&amp;ROW()-2+1407&amp;",'百顺', 2023, "&amp;$N$2&amp;", '"&amp;B4&amp;"','"&amp;C4&amp;"', 500,"&amp;IF(N4="",0,N4)&amp;","&amp;IF(N4="""",0,N4)*D4&amp;",20240125),"</f>
        <v>(1409,'百顺', 2023, 10, 'AGM','博世 AGM-DIN LN3', 500,9,9792,20240125),</v>
      </c>
      <c r="AD4" s="1" t="str">
        <f t="shared" ref="AD4:AD41" si="12">"("&amp;ROW()-2+1446&amp;",'百顺', 2023, "&amp;$O$2&amp;", '"&amp;B4&amp;"','"&amp;C4&amp;"', 500,"&amp;IF(O4="",0,O4)&amp;","&amp;IF(O4="""",0,O4)*D4&amp;",20240125),"</f>
        <v>(1448,'百顺', 2023, 11, 'AGM','博世 AGM-DIN LN3', 500,11,11968,20240125),</v>
      </c>
      <c r="AE4" s="1" t="str">
        <f t="shared" ref="AE4:AE41" si="13">"("&amp;ROW()-2+1485&amp;",'百顺', 2023, "&amp;$P$2&amp;", '"&amp;B4&amp;"','"&amp;C4&amp;"', 500,"&amp;IF(P4="",0,P4)&amp;","&amp;IF(P4="""",0,P4)*D4&amp;",20240125),"</f>
        <v>(1487,'百顺', 2023, 12, 'AGM','博世 AGM-DIN LN3', 500,10,10880,20240125),</v>
      </c>
    </row>
    <row r="5" spans="1:31" ht="15.6">
      <c r="A5" s="1" t="s">
        <v>21</v>
      </c>
      <c r="B5" s="1" t="s">
        <v>28</v>
      </c>
      <c r="C5" s="1" t="s">
        <v>29</v>
      </c>
      <c r="D5" s="11">
        <v>1159</v>
      </c>
      <c r="E5" s="3">
        <v>23</v>
      </c>
      <c r="F5" s="3">
        <v>1</v>
      </c>
      <c r="G5" s="3">
        <v>8</v>
      </c>
      <c r="H5" s="3">
        <v>8</v>
      </c>
      <c r="I5" s="3">
        <v>11</v>
      </c>
      <c r="J5" s="3">
        <v>5</v>
      </c>
      <c r="K5" s="3">
        <v>1</v>
      </c>
      <c r="M5" s="3">
        <v>1</v>
      </c>
      <c r="N5" s="3">
        <v>2</v>
      </c>
      <c r="O5" s="3">
        <v>1</v>
      </c>
      <c r="P5" s="3">
        <v>8</v>
      </c>
      <c r="Q5" s="6">
        <f t="shared" si="1"/>
        <v>69</v>
      </c>
      <c r="R5" s="6">
        <f t="shared" si="0"/>
        <v>79971</v>
      </c>
      <c r="T5" s="1" t="str">
        <f t="shared" si="2"/>
        <v>(1059,'百顺', 2023, 1, 'AGM','博世 AGM-DIN LN4', 400,23,26657,20240125),</v>
      </c>
      <c r="U5" s="1" t="str">
        <f t="shared" si="3"/>
        <v>(1098,'百顺', 2023, 2, 'AGM','博世 AGM-DIN LN4', 300,1,1159,20240125),</v>
      </c>
      <c r="V5" s="1" t="str">
        <f t="shared" si="4"/>
        <v>(1137,'百顺', 2023, 3, 'AGM','博世 AGM-DIN LN4', 400,8,9272,20240125),</v>
      </c>
      <c r="W5" s="1" t="str">
        <f t="shared" si="5"/>
        <v>(1176,'百顺', 2023, 4, 'AGM','博世 AGM-DIN LN4', 400,8,9272,20240125),</v>
      </c>
      <c r="X5" s="1" t="str">
        <f t="shared" si="6"/>
        <v>(1215,'百顺', 2023, 5, 'AGM','博世 AGM-DIN LN4', 400,11,12749,20240125),</v>
      </c>
      <c r="Y5" s="1" t="str">
        <f t="shared" si="7"/>
        <v>(1254,'百顺', 2023, 6, 'AGM','博世 AGM-DIN LN4', 400,5,5795,20240125),</v>
      </c>
      <c r="Z5" s="1" t="str">
        <f t="shared" si="8"/>
        <v>(1293,'百顺', 2023, 7, 'AGM','博世 AGM-DIN LN4', 400,1,1159,20240125),</v>
      </c>
      <c r="AA5" s="1" t="str">
        <f t="shared" si="9"/>
        <v>(1332,'百顺', 2023, 8, 'AGM','博世 AGM-DIN LN4', 400,0,0,20240125),</v>
      </c>
      <c r="AB5" s="1" t="str">
        <f t="shared" si="10"/>
        <v>(1371,'百顺', 2023, 9, 'AGM','博世 AGM-DIN LN4', 400,1,1159,20240125),</v>
      </c>
      <c r="AC5" s="1" t="str">
        <f t="shared" si="11"/>
        <v>(1410,'百顺', 2023, 10, 'AGM','博世 AGM-DIN LN4', 500,2,2318,20240125),</v>
      </c>
      <c r="AD5" s="1" t="str">
        <f t="shared" si="12"/>
        <v>(1449,'百顺', 2023, 11, 'AGM','博世 AGM-DIN LN4', 500,1,1159,20240125),</v>
      </c>
      <c r="AE5" s="1" t="str">
        <f t="shared" si="13"/>
        <v>(1488,'百顺', 2023, 12, 'AGM','博世 AGM-DIN LN4', 500,8,9272,20240125),</v>
      </c>
    </row>
    <row r="6" spans="1:31" ht="15.6">
      <c r="A6" s="1" t="s">
        <v>21</v>
      </c>
      <c r="B6" s="1" t="s">
        <v>28</v>
      </c>
      <c r="C6" s="1" t="s">
        <v>36</v>
      </c>
      <c r="D6" s="11">
        <v>1449</v>
      </c>
      <c r="E6" s="3">
        <v>10</v>
      </c>
      <c r="G6" s="3">
        <v>2</v>
      </c>
      <c r="H6" s="3">
        <v>2</v>
      </c>
      <c r="I6" s="3">
        <v>5</v>
      </c>
      <c r="L6" s="3">
        <v>2</v>
      </c>
      <c r="P6" s="3">
        <v>2</v>
      </c>
      <c r="Q6" s="6">
        <f t="shared" si="1"/>
        <v>23</v>
      </c>
      <c r="R6" s="6">
        <f t="shared" si="0"/>
        <v>33327</v>
      </c>
      <c r="T6" s="1" t="str">
        <f t="shared" si="2"/>
        <v>(1060,'百顺', 2023, 1, 'AGM','博世 AGM-DIN LN5', 400,10,14490,20240125),</v>
      </c>
      <c r="U6" s="1" t="str">
        <f t="shared" si="3"/>
        <v>(1099,'百顺', 2023, 2, 'AGM','博世 AGM-DIN LN5', 300,0,0,20240125),</v>
      </c>
      <c r="V6" s="1" t="str">
        <f t="shared" si="4"/>
        <v>(1138,'百顺', 2023, 3, 'AGM','博世 AGM-DIN LN5', 400,2,2898,20240125),</v>
      </c>
      <c r="W6" s="1" t="str">
        <f t="shared" si="5"/>
        <v>(1177,'百顺', 2023, 4, 'AGM','博世 AGM-DIN LN5', 400,2,2898,20240125),</v>
      </c>
      <c r="X6" s="1" t="str">
        <f t="shared" si="6"/>
        <v>(1216,'百顺', 2023, 5, 'AGM','博世 AGM-DIN LN5', 400,5,7245,20240125),</v>
      </c>
      <c r="Y6" s="1" t="str">
        <f t="shared" si="7"/>
        <v>(1255,'百顺', 2023, 6, 'AGM','博世 AGM-DIN LN5', 400,0,0,20240125),</v>
      </c>
      <c r="Z6" s="1" t="str">
        <f t="shared" si="8"/>
        <v>(1294,'百顺', 2023, 7, 'AGM','博世 AGM-DIN LN5', 400,0,0,20240125),</v>
      </c>
      <c r="AA6" s="1" t="str">
        <f t="shared" si="9"/>
        <v>(1333,'百顺', 2023, 8, 'AGM','博世 AGM-DIN LN5', 400,2,2898,20240125),</v>
      </c>
      <c r="AB6" s="1" t="str">
        <f t="shared" si="10"/>
        <v>(1372,'百顺', 2023, 9, 'AGM','博世 AGM-DIN LN5', 400,0,0,20240125),</v>
      </c>
      <c r="AC6" s="1" t="str">
        <f t="shared" si="11"/>
        <v>(1411,'百顺', 2023, 10, 'AGM','博世 AGM-DIN LN5', 500,0,0,20240125),</v>
      </c>
      <c r="AD6" s="1" t="str">
        <f t="shared" si="12"/>
        <v>(1450,'百顺', 2023, 11, 'AGM','博世 AGM-DIN LN5', 500,0,0,20240125),</v>
      </c>
      <c r="AE6" s="1" t="str">
        <f t="shared" si="13"/>
        <v>(1489,'百顺', 2023, 12, 'AGM','博世 AGM-DIN LN5', 500,2,2898,20240125),</v>
      </c>
    </row>
    <row r="7" spans="1:31" ht="15.6">
      <c r="A7" s="1" t="s">
        <v>21</v>
      </c>
      <c r="B7" s="1" t="s">
        <v>28</v>
      </c>
      <c r="C7" s="1" t="s">
        <v>46</v>
      </c>
      <c r="D7" s="11">
        <v>1799</v>
      </c>
      <c r="E7" s="3">
        <v>11</v>
      </c>
      <c r="G7" s="3">
        <v>1</v>
      </c>
      <c r="H7" s="3">
        <v>1</v>
      </c>
      <c r="I7" s="3">
        <v>3</v>
      </c>
      <c r="P7" s="3">
        <v>1</v>
      </c>
      <c r="Q7" s="6">
        <f t="shared" si="1"/>
        <v>17</v>
      </c>
      <c r="R7" s="6">
        <f t="shared" si="0"/>
        <v>30583</v>
      </c>
      <c r="T7" s="1" t="str">
        <f t="shared" si="2"/>
        <v>(1061,'百顺', 2023, 1, 'AGM','博世 AGM-DIN LN6', 400,11,19789,20240125),</v>
      </c>
      <c r="U7" s="1" t="str">
        <f t="shared" si="3"/>
        <v>(1100,'百顺', 2023, 2, 'AGM','博世 AGM-DIN LN6', 300,0,0,20240125),</v>
      </c>
      <c r="V7" s="1" t="str">
        <f t="shared" si="4"/>
        <v>(1139,'百顺', 2023, 3, 'AGM','博世 AGM-DIN LN6', 400,1,1799,20240125),</v>
      </c>
      <c r="W7" s="1" t="str">
        <f t="shared" si="5"/>
        <v>(1178,'百顺', 2023, 4, 'AGM','博世 AGM-DIN LN6', 400,1,1799,20240125),</v>
      </c>
      <c r="X7" s="1" t="str">
        <f t="shared" si="6"/>
        <v>(1217,'百顺', 2023, 5, 'AGM','博世 AGM-DIN LN6', 400,3,5397,20240125),</v>
      </c>
      <c r="Y7" s="1" t="str">
        <f t="shared" si="7"/>
        <v>(1256,'百顺', 2023, 6, 'AGM','博世 AGM-DIN LN6', 400,0,0,20240125),</v>
      </c>
      <c r="Z7" s="1" t="str">
        <f t="shared" si="8"/>
        <v>(1295,'百顺', 2023, 7, 'AGM','博世 AGM-DIN LN6', 400,0,0,20240125),</v>
      </c>
      <c r="AA7" s="1" t="str">
        <f t="shared" si="9"/>
        <v>(1334,'百顺', 2023, 8, 'AGM','博世 AGM-DIN LN6', 400,0,0,20240125),</v>
      </c>
      <c r="AB7" s="1" t="str">
        <f t="shared" si="10"/>
        <v>(1373,'百顺', 2023, 9, 'AGM','博世 AGM-DIN LN6', 400,0,0,20240125),</v>
      </c>
      <c r="AC7" s="1" t="str">
        <f t="shared" si="11"/>
        <v>(1412,'百顺', 2023, 10, 'AGM','博世 AGM-DIN LN6', 500,0,0,20240125),</v>
      </c>
      <c r="AD7" s="1" t="str">
        <f t="shared" si="12"/>
        <v>(1451,'百顺', 2023, 11, 'AGM','博世 AGM-DIN LN6', 500,0,0,20240125),</v>
      </c>
      <c r="AE7" s="1" t="str">
        <f t="shared" si="13"/>
        <v>(1490,'百顺', 2023, 12, 'AGM','博世 AGM-DIN LN6', 500,1,1799,20240125),</v>
      </c>
    </row>
    <row r="8" spans="1:31" ht="15.6">
      <c r="A8" s="1" t="s">
        <v>21</v>
      </c>
      <c r="B8" s="1" t="s">
        <v>5</v>
      </c>
      <c r="C8" s="1" t="s">
        <v>12</v>
      </c>
      <c r="D8" s="11">
        <v>679</v>
      </c>
      <c r="E8" s="3">
        <v>20</v>
      </c>
      <c r="F8" s="3">
        <v>11</v>
      </c>
      <c r="G8" s="3">
        <v>7</v>
      </c>
      <c r="H8" s="3">
        <v>7</v>
      </c>
      <c r="I8" s="3">
        <v>13</v>
      </c>
      <c r="J8" s="3">
        <v>10</v>
      </c>
      <c r="K8" s="3">
        <v>7</v>
      </c>
      <c r="L8" s="3">
        <v>6</v>
      </c>
      <c r="M8" s="3">
        <v>12</v>
      </c>
      <c r="N8" s="3">
        <v>5</v>
      </c>
      <c r="O8" s="3">
        <v>11</v>
      </c>
      <c r="P8" s="3">
        <v>7</v>
      </c>
      <c r="Q8" s="6">
        <f t="shared" si="1"/>
        <v>116</v>
      </c>
      <c r="R8" s="6">
        <f t="shared" si="0"/>
        <v>78764</v>
      </c>
      <c r="T8" s="1" t="str">
        <f t="shared" si="2"/>
        <v>(1062,'百顺', 2023, 1, 'EFB','博世 EFB-DIN LN2', 400,20,13580,20240125),</v>
      </c>
      <c r="U8" s="1" t="str">
        <f t="shared" si="3"/>
        <v>(1101,'百顺', 2023, 2, 'EFB','博世 EFB-DIN LN2', 300,11,7469,20240125),</v>
      </c>
      <c r="V8" s="1" t="str">
        <f t="shared" si="4"/>
        <v>(1140,'百顺', 2023, 3, 'EFB','博世 EFB-DIN LN2', 400,7,4753,20240125),</v>
      </c>
      <c r="W8" s="1" t="str">
        <f t="shared" si="5"/>
        <v>(1179,'百顺', 2023, 4, 'EFB','博世 EFB-DIN LN2', 400,7,4753,20240125),</v>
      </c>
      <c r="X8" s="1" t="str">
        <f t="shared" si="6"/>
        <v>(1218,'百顺', 2023, 5, 'EFB','博世 EFB-DIN LN2', 400,13,8827,20240125),</v>
      </c>
      <c r="Y8" s="1" t="str">
        <f t="shared" si="7"/>
        <v>(1257,'百顺', 2023, 6, 'EFB','博世 EFB-DIN LN2', 400,10,6790,20240125),</v>
      </c>
      <c r="Z8" s="1" t="str">
        <f t="shared" si="8"/>
        <v>(1296,'百顺', 2023, 7, 'EFB','博世 EFB-DIN LN2', 400,7,4753,20240125),</v>
      </c>
      <c r="AA8" s="1" t="str">
        <f t="shared" si="9"/>
        <v>(1335,'百顺', 2023, 8, 'EFB','博世 EFB-DIN LN2', 400,6,4074,20240125),</v>
      </c>
      <c r="AB8" s="1" t="str">
        <f t="shared" si="10"/>
        <v>(1374,'百顺', 2023, 9, 'EFB','博世 EFB-DIN LN2', 400,12,8148,20240125),</v>
      </c>
      <c r="AC8" s="1" t="str">
        <f t="shared" si="11"/>
        <v>(1413,'百顺', 2023, 10, 'EFB','博世 EFB-DIN LN2', 500,5,3395,20240125),</v>
      </c>
      <c r="AD8" s="1" t="str">
        <f t="shared" si="12"/>
        <v>(1452,'百顺', 2023, 11, 'EFB','博世 EFB-DIN LN2', 500,11,7469,20240125),</v>
      </c>
      <c r="AE8" s="1" t="str">
        <f t="shared" si="13"/>
        <v>(1491,'百顺', 2023, 12, 'EFB','博世 EFB-DIN LN2', 500,7,4753,20240125),</v>
      </c>
    </row>
    <row r="9" spans="1:31" ht="15.6">
      <c r="A9" s="1" t="s">
        <v>21</v>
      </c>
      <c r="B9" s="1" t="s">
        <v>5</v>
      </c>
      <c r="C9" s="1" t="s">
        <v>6</v>
      </c>
      <c r="D9" s="11">
        <v>709</v>
      </c>
      <c r="E9" s="3">
        <v>30</v>
      </c>
      <c r="F9" s="3">
        <v>16</v>
      </c>
      <c r="G9" s="3">
        <v>7</v>
      </c>
      <c r="H9" s="3">
        <v>7</v>
      </c>
      <c r="I9" s="3">
        <v>22</v>
      </c>
      <c r="J9" s="3">
        <v>15</v>
      </c>
      <c r="K9" s="3">
        <v>20</v>
      </c>
      <c r="L9" s="3">
        <v>15</v>
      </c>
      <c r="M9" s="3">
        <v>13</v>
      </c>
      <c r="N9" s="3">
        <v>14</v>
      </c>
      <c r="O9" s="3">
        <v>16</v>
      </c>
      <c r="P9" s="3">
        <v>7</v>
      </c>
      <c r="Q9" s="6">
        <f t="shared" si="1"/>
        <v>182</v>
      </c>
      <c r="R9" s="6">
        <f t="shared" si="0"/>
        <v>129038</v>
      </c>
      <c r="T9" s="1" t="str">
        <f t="shared" si="2"/>
        <v>(1063,'百顺', 2023, 1, 'EFB','博世 EFB-DIN LN3', 400,30,21270,20240125),</v>
      </c>
      <c r="U9" s="1" t="str">
        <f t="shared" si="3"/>
        <v>(1102,'百顺', 2023, 2, 'EFB','博世 EFB-DIN LN3', 300,16,11344,20240125),</v>
      </c>
      <c r="V9" s="1" t="str">
        <f t="shared" si="4"/>
        <v>(1141,'百顺', 2023, 3, 'EFB','博世 EFB-DIN LN3', 400,7,4963,20240125),</v>
      </c>
      <c r="W9" s="1" t="str">
        <f t="shared" si="5"/>
        <v>(1180,'百顺', 2023, 4, 'EFB','博世 EFB-DIN LN3', 400,7,4963,20240125),</v>
      </c>
      <c r="X9" s="1" t="str">
        <f t="shared" si="6"/>
        <v>(1219,'百顺', 2023, 5, 'EFB','博世 EFB-DIN LN3', 400,22,15598,20240125),</v>
      </c>
      <c r="Y9" s="1" t="str">
        <f t="shared" si="7"/>
        <v>(1258,'百顺', 2023, 6, 'EFB','博世 EFB-DIN LN3', 400,15,10635,20240125),</v>
      </c>
      <c r="Z9" s="1" t="str">
        <f t="shared" si="8"/>
        <v>(1297,'百顺', 2023, 7, 'EFB','博世 EFB-DIN LN3', 400,20,14180,20240125),</v>
      </c>
      <c r="AA9" s="1" t="str">
        <f t="shared" si="9"/>
        <v>(1336,'百顺', 2023, 8, 'EFB','博世 EFB-DIN LN3', 400,15,10635,20240125),</v>
      </c>
      <c r="AB9" s="1" t="str">
        <f t="shared" si="10"/>
        <v>(1375,'百顺', 2023, 9, 'EFB','博世 EFB-DIN LN3', 400,13,9217,20240125),</v>
      </c>
      <c r="AC9" s="1" t="str">
        <f t="shared" si="11"/>
        <v>(1414,'百顺', 2023, 10, 'EFB','博世 EFB-DIN LN3', 500,14,9926,20240125),</v>
      </c>
      <c r="AD9" s="1" t="str">
        <f t="shared" si="12"/>
        <v>(1453,'百顺', 2023, 11, 'EFB','博世 EFB-DIN LN3', 500,16,11344,20240125),</v>
      </c>
      <c r="AE9" s="1" t="str">
        <f t="shared" si="13"/>
        <v>(1492,'百顺', 2023, 12, 'EFB','博世 EFB-DIN LN3', 500,7,4963,20240125),</v>
      </c>
    </row>
    <row r="10" spans="1:31" ht="15.6">
      <c r="A10" s="1" t="s">
        <v>21</v>
      </c>
      <c r="B10" s="1" t="s">
        <v>5</v>
      </c>
      <c r="C10" s="1" t="s">
        <v>59</v>
      </c>
      <c r="D10" s="11">
        <v>789</v>
      </c>
      <c r="E10" s="3">
        <v>5</v>
      </c>
      <c r="I10" s="3">
        <v>1</v>
      </c>
      <c r="M10" s="3">
        <v>1</v>
      </c>
      <c r="Q10" s="6">
        <f t="shared" si="1"/>
        <v>7</v>
      </c>
      <c r="R10" s="6">
        <f t="shared" si="0"/>
        <v>5523</v>
      </c>
      <c r="T10" s="1" t="str">
        <f t="shared" si="2"/>
        <v>(1064,'百顺', 2023, 1, 'EFB','博世 EFB-DIN LN4', 400,5,3945,20240125),</v>
      </c>
      <c r="U10" s="1" t="str">
        <f t="shared" si="3"/>
        <v>(1103,'百顺', 2023, 2, 'EFB','博世 EFB-DIN LN4', 300,0,0,20240125),</v>
      </c>
      <c r="V10" s="1" t="str">
        <f t="shared" si="4"/>
        <v>(1142,'百顺', 2023, 3, 'EFB','博世 EFB-DIN LN4', 400,0,0,20240125),</v>
      </c>
      <c r="W10" s="1" t="str">
        <f t="shared" si="5"/>
        <v>(1181,'百顺', 2023, 4, 'EFB','博世 EFB-DIN LN4', 400,0,0,20240125),</v>
      </c>
      <c r="X10" s="1" t="str">
        <f t="shared" si="6"/>
        <v>(1220,'百顺', 2023, 5, 'EFB','博世 EFB-DIN LN4', 400,1,789,20240125),</v>
      </c>
      <c r="Y10" s="1" t="str">
        <f t="shared" si="7"/>
        <v>(1259,'百顺', 2023, 6, 'EFB','博世 EFB-DIN LN4', 400,0,0,20240125),</v>
      </c>
      <c r="Z10" s="1" t="str">
        <f t="shared" si="8"/>
        <v>(1298,'百顺', 2023, 7, 'EFB','博世 EFB-DIN LN4', 400,0,0,20240125),</v>
      </c>
      <c r="AA10" s="1" t="str">
        <f t="shared" si="9"/>
        <v>(1337,'百顺', 2023, 8, 'EFB','博世 EFB-DIN LN4', 400,0,0,20240125),</v>
      </c>
      <c r="AB10" s="1" t="str">
        <f t="shared" si="10"/>
        <v>(1376,'百顺', 2023, 9, 'EFB','博世 EFB-DIN LN4', 400,1,789,20240125),</v>
      </c>
      <c r="AC10" s="1" t="str">
        <f t="shared" si="11"/>
        <v>(1415,'百顺', 2023, 10, 'EFB','博世 EFB-DIN LN4', 500,0,0,20240125),</v>
      </c>
      <c r="AD10" s="1" t="str">
        <f t="shared" si="12"/>
        <v>(1454,'百顺', 2023, 11, 'EFB','博世 EFB-DIN LN4', 500,0,0,20240125),</v>
      </c>
      <c r="AE10" s="1" t="str">
        <f t="shared" si="13"/>
        <v>(1493,'百顺', 2023, 12, 'EFB','博世 EFB-DIN LN4', 500,0,0,20240125),</v>
      </c>
    </row>
    <row r="11" spans="1:31">
      <c r="A11" s="1" t="s">
        <v>21</v>
      </c>
      <c r="B11" s="1" t="s">
        <v>5</v>
      </c>
      <c r="C11" s="1" t="s">
        <v>54</v>
      </c>
      <c r="D11" s="3">
        <v>795</v>
      </c>
      <c r="E11" s="3">
        <v>2</v>
      </c>
      <c r="F11" s="3">
        <v>2</v>
      </c>
      <c r="G11" s="3">
        <v>2</v>
      </c>
      <c r="H11" s="3">
        <v>2</v>
      </c>
      <c r="I11" s="3">
        <v>3</v>
      </c>
      <c r="J11" s="3">
        <v>1</v>
      </c>
      <c r="K11" s="3">
        <v>2</v>
      </c>
      <c r="L11" s="3">
        <v>3</v>
      </c>
      <c r="M11" s="3">
        <v>1</v>
      </c>
      <c r="N11" s="3">
        <v>4</v>
      </c>
      <c r="O11" s="3">
        <v>2</v>
      </c>
      <c r="P11" s="3">
        <v>2</v>
      </c>
      <c r="Q11" s="6">
        <f t="shared" si="1"/>
        <v>26</v>
      </c>
      <c r="R11" s="6">
        <f t="shared" si="0"/>
        <v>20670</v>
      </c>
      <c r="T11" s="1" t="str">
        <f t="shared" si="2"/>
        <v>(1065,'百顺', 2023, 1, 'EFB','博世 EFB-EN LB4', 400,2,1590,20240125),</v>
      </c>
      <c r="U11" s="1" t="str">
        <f t="shared" si="3"/>
        <v>(1104,'百顺', 2023, 2, 'EFB','博世 EFB-EN LB4', 300,2,1590,20240125),</v>
      </c>
      <c r="V11" s="1" t="str">
        <f t="shared" si="4"/>
        <v>(1143,'百顺', 2023, 3, 'EFB','博世 EFB-EN LB4', 400,2,1590,20240125),</v>
      </c>
      <c r="W11" s="1" t="str">
        <f t="shared" si="5"/>
        <v>(1182,'百顺', 2023, 4, 'EFB','博世 EFB-EN LB4', 400,2,1590,20240125),</v>
      </c>
      <c r="X11" s="1" t="str">
        <f t="shared" si="6"/>
        <v>(1221,'百顺', 2023, 5, 'EFB','博世 EFB-EN LB4', 400,3,2385,20240125),</v>
      </c>
      <c r="Y11" s="1" t="str">
        <f t="shared" si="7"/>
        <v>(1260,'百顺', 2023, 6, 'EFB','博世 EFB-EN LB4', 400,1,795,20240125),</v>
      </c>
      <c r="Z11" s="1" t="str">
        <f t="shared" si="8"/>
        <v>(1299,'百顺', 2023, 7, 'EFB','博世 EFB-EN LB4', 400,2,1590,20240125),</v>
      </c>
      <c r="AA11" s="1" t="str">
        <f t="shared" si="9"/>
        <v>(1338,'百顺', 2023, 8, 'EFB','博世 EFB-EN LB4', 400,3,2385,20240125),</v>
      </c>
      <c r="AB11" s="1" t="str">
        <f t="shared" si="10"/>
        <v>(1377,'百顺', 2023, 9, 'EFB','博世 EFB-EN LB4', 400,1,795,20240125),</v>
      </c>
      <c r="AC11" s="1" t="str">
        <f t="shared" si="11"/>
        <v>(1416,'百顺', 2023, 10, 'EFB','博世 EFB-EN LB4', 500,4,3180,20240125),</v>
      </c>
      <c r="AD11" s="1" t="str">
        <f t="shared" si="12"/>
        <v>(1455,'百顺', 2023, 11, 'EFB','博世 EFB-EN LB4', 500,2,1590,20240125),</v>
      </c>
      <c r="AE11" s="1" t="str">
        <f t="shared" si="13"/>
        <v>(1494,'百顺', 2023, 12, 'EFB','博世 EFB-EN LB4', 500,2,1590,20240125),</v>
      </c>
    </row>
    <row r="12" spans="1:31" ht="15.6">
      <c r="A12" s="1" t="s">
        <v>21</v>
      </c>
      <c r="B12" s="1" t="s">
        <v>5</v>
      </c>
      <c r="C12" s="1" t="s">
        <v>24</v>
      </c>
      <c r="D12" s="11">
        <v>619</v>
      </c>
      <c r="E12" s="3">
        <v>15</v>
      </c>
      <c r="F12" s="3">
        <v>8</v>
      </c>
      <c r="G12" s="3">
        <v>10</v>
      </c>
      <c r="H12" s="3">
        <v>10</v>
      </c>
      <c r="I12" s="3">
        <v>13</v>
      </c>
      <c r="J12" s="3">
        <v>5</v>
      </c>
      <c r="K12" s="3">
        <v>3</v>
      </c>
      <c r="L12" s="3">
        <v>2</v>
      </c>
      <c r="M12" s="3">
        <v>10</v>
      </c>
      <c r="N12" s="3">
        <v>9</v>
      </c>
      <c r="O12" s="3">
        <v>8</v>
      </c>
      <c r="P12" s="3">
        <v>10</v>
      </c>
      <c r="Q12" s="6">
        <f t="shared" si="1"/>
        <v>103</v>
      </c>
      <c r="R12" s="6">
        <f t="shared" si="0"/>
        <v>63757</v>
      </c>
      <c r="T12" s="1" t="str">
        <f t="shared" si="2"/>
        <v>(1066,'百顺', 2023, 1, 'EFB','博世 EFB-Q85L/95D23L', 400,15,9285,20240125),</v>
      </c>
      <c r="U12" s="1" t="str">
        <f t="shared" si="3"/>
        <v>(1105,'百顺', 2023, 2, 'EFB','博世 EFB-Q85L/95D23L', 300,8,4952,20240125),</v>
      </c>
      <c r="V12" s="1" t="str">
        <f t="shared" si="4"/>
        <v>(1144,'百顺', 2023, 3, 'EFB','博世 EFB-Q85L/95D23L', 400,10,6190,20240125),</v>
      </c>
      <c r="W12" s="1" t="str">
        <f t="shared" si="5"/>
        <v>(1183,'百顺', 2023, 4, 'EFB','博世 EFB-Q85L/95D23L', 400,10,6190,20240125),</v>
      </c>
      <c r="X12" s="1" t="str">
        <f t="shared" si="6"/>
        <v>(1222,'百顺', 2023, 5, 'EFB','博世 EFB-Q85L/95D23L', 400,13,8047,20240125),</v>
      </c>
      <c r="Y12" s="1" t="str">
        <f t="shared" si="7"/>
        <v>(1261,'百顺', 2023, 6, 'EFB','博世 EFB-Q85L/95D23L', 400,5,3095,20240125),</v>
      </c>
      <c r="Z12" s="1" t="str">
        <f t="shared" si="8"/>
        <v>(1300,'百顺', 2023, 7, 'EFB','博世 EFB-Q85L/95D23L', 400,3,1857,20240125),</v>
      </c>
      <c r="AA12" s="1" t="str">
        <f t="shared" si="9"/>
        <v>(1339,'百顺', 2023, 8, 'EFB','博世 EFB-Q85L/95D23L', 400,2,1238,20240125),</v>
      </c>
      <c r="AB12" s="1" t="str">
        <f t="shared" si="10"/>
        <v>(1378,'百顺', 2023, 9, 'EFB','博世 EFB-Q85L/95D23L', 400,10,6190,20240125),</v>
      </c>
      <c r="AC12" s="1" t="str">
        <f t="shared" si="11"/>
        <v>(1417,'百顺', 2023, 10, 'EFB','博世 EFB-Q85L/95D23L', 500,9,5571,20240125),</v>
      </c>
      <c r="AD12" s="1" t="str">
        <f t="shared" si="12"/>
        <v>(1456,'百顺', 2023, 11, 'EFB','博世 EFB-Q85L/95D23L', 500,8,4952,20240125),</v>
      </c>
      <c r="AE12" s="1" t="str">
        <f t="shared" si="13"/>
        <v>(1495,'百顺', 2023, 12, 'EFB','博世 EFB-Q85L/95D23L', 500,10,6190,20240125),</v>
      </c>
    </row>
    <row r="13" spans="1:31" ht="15.6">
      <c r="A13" s="1" t="s">
        <v>21</v>
      </c>
      <c r="B13" s="1" t="s">
        <v>5</v>
      </c>
      <c r="C13" s="1" t="s">
        <v>25</v>
      </c>
      <c r="D13" s="11">
        <v>719</v>
      </c>
      <c r="E13" s="3">
        <v>10</v>
      </c>
      <c r="F13" s="3">
        <v>1</v>
      </c>
      <c r="G13" s="3">
        <v>4</v>
      </c>
      <c r="H13" s="3">
        <v>4</v>
      </c>
      <c r="I13" s="3">
        <v>5</v>
      </c>
      <c r="J13" s="3">
        <v>3</v>
      </c>
      <c r="K13" s="3">
        <v>1</v>
      </c>
      <c r="L13" s="3">
        <v>1</v>
      </c>
      <c r="M13" s="3">
        <v>3</v>
      </c>
      <c r="O13" s="3">
        <v>1</v>
      </c>
      <c r="P13" s="3">
        <v>4</v>
      </c>
      <c r="Q13" s="6">
        <f t="shared" si="1"/>
        <v>37</v>
      </c>
      <c r="R13" s="6">
        <f t="shared" si="0"/>
        <v>26603</v>
      </c>
      <c r="T13" s="1" t="str">
        <f t="shared" si="2"/>
        <v>(1067,'百顺', 2023, 1, 'EFB','博世 EFB-S95L/105D26L', 400,10,7190,20240125),</v>
      </c>
      <c r="U13" s="1" t="str">
        <f t="shared" si="3"/>
        <v>(1106,'百顺', 2023, 2, 'EFB','博世 EFB-S95L/105D26L', 300,1,719,20240125),</v>
      </c>
      <c r="V13" s="1" t="str">
        <f t="shared" si="4"/>
        <v>(1145,'百顺', 2023, 3, 'EFB','博世 EFB-S95L/105D26L', 400,4,2876,20240125),</v>
      </c>
      <c r="W13" s="1" t="str">
        <f t="shared" si="5"/>
        <v>(1184,'百顺', 2023, 4, 'EFB','博世 EFB-S95L/105D26L', 400,4,2876,20240125),</v>
      </c>
      <c r="X13" s="1" t="str">
        <f t="shared" si="6"/>
        <v>(1223,'百顺', 2023, 5, 'EFB','博世 EFB-S95L/105D26L', 400,5,3595,20240125),</v>
      </c>
      <c r="Y13" s="1" t="str">
        <f t="shared" si="7"/>
        <v>(1262,'百顺', 2023, 6, 'EFB','博世 EFB-S95L/105D26L', 400,3,2157,20240125),</v>
      </c>
      <c r="Z13" s="1" t="str">
        <f t="shared" si="8"/>
        <v>(1301,'百顺', 2023, 7, 'EFB','博世 EFB-S95L/105D26L', 400,1,719,20240125),</v>
      </c>
      <c r="AA13" s="1" t="str">
        <f t="shared" si="9"/>
        <v>(1340,'百顺', 2023, 8, 'EFB','博世 EFB-S95L/105D26L', 400,1,719,20240125),</v>
      </c>
      <c r="AB13" s="1" t="str">
        <f t="shared" si="10"/>
        <v>(1379,'百顺', 2023, 9, 'EFB','博世 EFB-S95L/105D26L', 400,3,2157,20240125),</v>
      </c>
      <c r="AC13" s="1" t="str">
        <f t="shared" si="11"/>
        <v>(1418,'百顺', 2023, 10, 'EFB','博世 EFB-S95L/105D26L', 500,0,0,20240125),</v>
      </c>
      <c r="AD13" s="1" t="str">
        <f t="shared" si="12"/>
        <v>(1457,'百顺', 2023, 11, 'EFB','博世 EFB-S95L/105D26L', 500,1,719,20240125),</v>
      </c>
      <c r="AE13" s="1" t="str">
        <f t="shared" si="13"/>
        <v>(1496,'百顺', 2023, 12, 'EFB','博世 EFB-S95L/105D26L', 500,4,2876,20240125),</v>
      </c>
    </row>
    <row r="14" spans="1:31" ht="15.6">
      <c r="A14" s="1" t="s">
        <v>21</v>
      </c>
      <c r="B14" s="1" t="s">
        <v>5</v>
      </c>
      <c r="C14" s="1" t="s">
        <v>23</v>
      </c>
      <c r="D14" s="11">
        <v>949</v>
      </c>
      <c r="E14" s="3">
        <v>5</v>
      </c>
      <c r="I14" s="3">
        <v>1</v>
      </c>
      <c r="J14" s="3">
        <v>1</v>
      </c>
      <c r="Q14" s="6">
        <f t="shared" si="1"/>
        <v>7</v>
      </c>
      <c r="R14" s="6">
        <f t="shared" si="0"/>
        <v>6643</v>
      </c>
      <c r="T14" s="1" t="str">
        <f t="shared" si="2"/>
        <v>(1068,'百顺', 2023, 1, 'EFB','博世 EFB-T110L/120D31L', 400,5,4745,20240125),</v>
      </c>
      <c r="U14" s="1" t="str">
        <f t="shared" si="3"/>
        <v>(1107,'百顺', 2023, 2, 'EFB','博世 EFB-T110L/120D31L', 300,0,0,20240125),</v>
      </c>
      <c r="V14" s="1" t="str">
        <f t="shared" si="4"/>
        <v>(1146,'百顺', 2023, 3, 'EFB','博世 EFB-T110L/120D31L', 400,0,0,20240125),</v>
      </c>
      <c r="W14" s="1" t="str">
        <f t="shared" si="5"/>
        <v>(1185,'百顺', 2023, 4, 'EFB','博世 EFB-T110L/120D31L', 400,0,0,20240125),</v>
      </c>
      <c r="X14" s="1" t="str">
        <f t="shared" si="6"/>
        <v>(1224,'百顺', 2023, 5, 'EFB','博世 EFB-T110L/120D31L', 400,1,949,20240125),</v>
      </c>
      <c r="Y14" s="1" t="str">
        <f t="shared" si="7"/>
        <v>(1263,'百顺', 2023, 6, 'EFB','博世 EFB-T110L/120D31L', 400,1,949,20240125),</v>
      </c>
      <c r="Z14" s="1" t="str">
        <f t="shared" si="8"/>
        <v>(1302,'百顺', 2023, 7, 'EFB','博世 EFB-T110L/120D31L', 400,0,0,20240125),</v>
      </c>
      <c r="AA14" s="1" t="str">
        <f t="shared" si="9"/>
        <v>(1341,'百顺', 2023, 8, 'EFB','博世 EFB-T110L/120D31L', 400,0,0,20240125),</v>
      </c>
      <c r="AB14" s="1" t="str">
        <f t="shared" si="10"/>
        <v>(1380,'百顺', 2023, 9, 'EFB','博世 EFB-T110L/120D31L', 400,0,0,20240125),</v>
      </c>
      <c r="AC14" s="1" t="str">
        <f t="shared" si="11"/>
        <v>(1419,'百顺', 2023, 10, 'EFB','博世 EFB-T110L/120D31L', 500,0,0,20240125),</v>
      </c>
      <c r="AD14" s="1" t="str">
        <f t="shared" si="12"/>
        <v>(1458,'百顺', 2023, 11, 'EFB','博世 EFB-T110L/120D31L', 500,0,0,20240125),</v>
      </c>
      <c r="AE14" s="1" t="str">
        <f t="shared" si="13"/>
        <v>(1497,'百顺', 2023, 12, 'EFB','博世 EFB-T110L/120D31L', 500,0,0,20240125),</v>
      </c>
    </row>
    <row r="15" spans="1:31">
      <c r="A15" s="1" t="s">
        <v>21</v>
      </c>
      <c r="B15" s="1" t="s">
        <v>2</v>
      </c>
      <c r="C15" s="1" t="s">
        <v>70</v>
      </c>
      <c r="D15" s="3">
        <v>389</v>
      </c>
      <c r="E15" s="3">
        <v>2</v>
      </c>
      <c r="I15" s="3">
        <v>1</v>
      </c>
      <c r="J15" s="3">
        <v>1</v>
      </c>
      <c r="Q15" s="6">
        <f t="shared" si="1"/>
        <v>4</v>
      </c>
      <c r="R15" s="6">
        <f t="shared" si="0"/>
        <v>1556</v>
      </c>
      <c r="T15" s="1" t="str">
        <f t="shared" si="2"/>
        <v>(1069,'百顺', 2023, 1, 'SLI','博世 6-QW-45(380)L', 400,2,778,20240125),</v>
      </c>
      <c r="U15" s="1" t="str">
        <f t="shared" si="3"/>
        <v>(1108,'百顺', 2023, 2, 'SLI','博世 6-QW-45(380)L', 300,0,0,20240125),</v>
      </c>
      <c r="V15" s="1" t="str">
        <f t="shared" si="4"/>
        <v>(1147,'百顺', 2023, 3, 'SLI','博世 6-QW-45(380)L', 400,0,0,20240125),</v>
      </c>
      <c r="W15" s="1" t="str">
        <f t="shared" si="5"/>
        <v>(1186,'百顺', 2023, 4, 'SLI','博世 6-QW-45(380)L', 400,0,0,20240125),</v>
      </c>
      <c r="X15" s="1" t="str">
        <f t="shared" si="6"/>
        <v>(1225,'百顺', 2023, 5, 'SLI','博世 6-QW-45(380)L', 400,1,389,20240125),</v>
      </c>
      <c r="Y15" s="1" t="str">
        <f t="shared" si="7"/>
        <v>(1264,'百顺', 2023, 6, 'SLI','博世 6-QW-45(380)L', 400,1,389,20240125),</v>
      </c>
      <c r="Z15" s="1" t="str">
        <f t="shared" si="8"/>
        <v>(1303,'百顺', 2023, 7, 'SLI','博世 6-QW-45(380)L', 400,0,0,20240125),</v>
      </c>
      <c r="AA15" s="1" t="str">
        <f t="shared" si="9"/>
        <v>(1342,'百顺', 2023, 8, 'SLI','博世 6-QW-45(380)L', 400,0,0,20240125),</v>
      </c>
      <c r="AB15" s="1" t="str">
        <f t="shared" si="10"/>
        <v>(1381,'百顺', 2023, 9, 'SLI','博世 6-QW-45(380)L', 400,0,0,20240125),</v>
      </c>
      <c r="AC15" s="1" t="str">
        <f t="shared" si="11"/>
        <v>(1420,'百顺', 2023, 10, 'SLI','博世 6-QW-45(380)L', 500,0,0,20240125),</v>
      </c>
      <c r="AD15" s="1" t="str">
        <f t="shared" si="12"/>
        <v>(1459,'百顺', 2023, 11, 'SLI','博世 6-QW-45(380)L', 500,0,0,20240125),</v>
      </c>
      <c r="AE15" s="1" t="str">
        <f t="shared" si="13"/>
        <v>(1498,'百顺', 2023, 12, 'SLI','博世 6-QW-45(380)L', 500,0,0,20240125),</v>
      </c>
    </row>
    <row r="16" spans="1:31">
      <c r="A16" s="1" t="s">
        <v>21</v>
      </c>
      <c r="B16" s="1" t="s">
        <v>2</v>
      </c>
      <c r="C16" s="1" t="s">
        <v>71</v>
      </c>
      <c r="D16" s="3">
        <v>459</v>
      </c>
      <c r="E16" s="3">
        <v>2</v>
      </c>
      <c r="I16" s="3">
        <v>1</v>
      </c>
      <c r="J16" s="3">
        <v>1</v>
      </c>
      <c r="Q16" s="6">
        <f t="shared" si="1"/>
        <v>4</v>
      </c>
      <c r="R16" s="6">
        <f t="shared" si="0"/>
        <v>1836</v>
      </c>
      <c r="T16" s="1" t="str">
        <f t="shared" si="2"/>
        <v>(1070,'百顺', 2023, 1, 'SLI','博世 6-QW-60(560)L', 400,2,918,20240125),</v>
      </c>
      <c r="U16" s="1" t="str">
        <f t="shared" si="3"/>
        <v>(1109,'百顺', 2023, 2, 'SLI','博世 6-QW-60(560)L', 300,0,0,20240125),</v>
      </c>
      <c r="V16" s="1" t="str">
        <f t="shared" si="4"/>
        <v>(1148,'百顺', 2023, 3, 'SLI','博世 6-QW-60(560)L', 400,0,0,20240125),</v>
      </c>
      <c r="W16" s="1" t="str">
        <f t="shared" si="5"/>
        <v>(1187,'百顺', 2023, 4, 'SLI','博世 6-QW-60(560)L', 400,0,0,20240125),</v>
      </c>
      <c r="X16" s="1" t="str">
        <f t="shared" si="6"/>
        <v>(1226,'百顺', 2023, 5, 'SLI','博世 6-QW-60(560)L', 400,1,459,20240125),</v>
      </c>
      <c r="Y16" s="1" t="str">
        <f t="shared" si="7"/>
        <v>(1265,'百顺', 2023, 6, 'SLI','博世 6-QW-60(560)L', 400,1,459,20240125),</v>
      </c>
      <c r="Z16" s="1" t="str">
        <f t="shared" si="8"/>
        <v>(1304,'百顺', 2023, 7, 'SLI','博世 6-QW-60(560)L', 400,0,0,20240125),</v>
      </c>
      <c r="AA16" s="1" t="str">
        <f t="shared" si="9"/>
        <v>(1343,'百顺', 2023, 8, 'SLI','博世 6-QW-60(560)L', 400,0,0,20240125),</v>
      </c>
      <c r="AB16" s="1" t="str">
        <f t="shared" si="10"/>
        <v>(1382,'百顺', 2023, 9, 'SLI','博世 6-QW-60(560)L', 400,0,0,20240125),</v>
      </c>
      <c r="AC16" s="1" t="str">
        <f t="shared" si="11"/>
        <v>(1421,'百顺', 2023, 10, 'SLI','博世 6-QW-60(560)L', 500,0,0,20240125),</v>
      </c>
      <c r="AD16" s="1" t="str">
        <f t="shared" si="12"/>
        <v>(1460,'百顺', 2023, 11, 'SLI','博世 6-QW-60(560)L', 500,0,0,20240125),</v>
      </c>
      <c r="AE16" s="1" t="str">
        <f t="shared" si="13"/>
        <v>(1499,'百顺', 2023, 12, 'SLI','博世 6-QW-60(560)L', 500,0,0,20240125),</v>
      </c>
    </row>
    <row r="17" spans="1:31" ht="15.6">
      <c r="A17" s="1" t="s">
        <v>21</v>
      </c>
      <c r="B17" s="1" t="s">
        <v>2</v>
      </c>
      <c r="C17" s="1" t="s">
        <v>69</v>
      </c>
      <c r="D17" s="11">
        <v>459</v>
      </c>
      <c r="E17" s="3">
        <v>5</v>
      </c>
      <c r="I17" s="3">
        <v>5</v>
      </c>
      <c r="J17" s="3">
        <v>3</v>
      </c>
      <c r="Q17" s="6">
        <f t="shared" si="1"/>
        <v>13</v>
      </c>
      <c r="R17" s="6">
        <f t="shared" si="0"/>
        <v>5967</v>
      </c>
      <c r="T17" s="1" t="str">
        <f t="shared" si="2"/>
        <v>(1071,'百顺', 2023, 1, 'SLI','博世 6-QW-60(580)L', 400,5,2295,20240125),</v>
      </c>
      <c r="U17" s="1" t="str">
        <f t="shared" si="3"/>
        <v>(1110,'百顺', 2023, 2, 'SLI','博世 6-QW-60(580)L', 300,0,0,20240125),</v>
      </c>
      <c r="V17" s="1" t="str">
        <f t="shared" si="4"/>
        <v>(1149,'百顺', 2023, 3, 'SLI','博世 6-QW-60(580)L', 400,0,0,20240125),</v>
      </c>
      <c r="W17" s="1" t="str">
        <f t="shared" si="5"/>
        <v>(1188,'百顺', 2023, 4, 'SLI','博世 6-QW-60(580)L', 400,0,0,20240125),</v>
      </c>
      <c r="X17" s="1" t="str">
        <f t="shared" si="6"/>
        <v>(1227,'百顺', 2023, 5, 'SLI','博世 6-QW-60(580)L', 400,5,2295,20240125),</v>
      </c>
      <c r="Y17" s="1" t="str">
        <f t="shared" si="7"/>
        <v>(1266,'百顺', 2023, 6, 'SLI','博世 6-QW-60(580)L', 400,3,1377,20240125),</v>
      </c>
      <c r="Z17" s="1" t="str">
        <f t="shared" si="8"/>
        <v>(1305,'百顺', 2023, 7, 'SLI','博世 6-QW-60(580)L', 400,0,0,20240125),</v>
      </c>
      <c r="AA17" s="1" t="str">
        <f t="shared" si="9"/>
        <v>(1344,'百顺', 2023, 8, 'SLI','博世 6-QW-60(580)L', 400,0,0,20240125),</v>
      </c>
      <c r="AB17" s="1" t="str">
        <f t="shared" si="10"/>
        <v>(1383,'百顺', 2023, 9, 'SLI','博世 6-QW-60(580)L', 400,0,0,20240125),</v>
      </c>
      <c r="AC17" s="1" t="str">
        <f t="shared" si="11"/>
        <v>(1422,'百顺', 2023, 10, 'SLI','博世 6-QW-60(580)L', 500,0,0,20240125),</v>
      </c>
      <c r="AD17" s="1" t="str">
        <f t="shared" si="12"/>
        <v>(1461,'百顺', 2023, 11, 'SLI','博世 6-QW-60(580)L', 500,0,0,20240125),</v>
      </c>
      <c r="AE17" s="1" t="str">
        <f t="shared" si="13"/>
        <v>(1500,'百顺', 2023, 12, 'SLI','博世 6-QW-60(580)L', 500,0,0,20240125),</v>
      </c>
    </row>
    <row r="18" spans="1:31" ht="15.6">
      <c r="A18" s="1" t="s">
        <v>21</v>
      </c>
      <c r="B18" s="1" t="s">
        <v>2</v>
      </c>
      <c r="C18" s="1" t="s">
        <v>65</v>
      </c>
      <c r="D18" s="11">
        <v>459</v>
      </c>
      <c r="Q18" s="6">
        <f t="shared" si="1"/>
        <v>0</v>
      </c>
      <c r="R18" s="6">
        <f t="shared" si="0"/>
        <v>0</v>
      </c>
      <c r="T18" s="1" t="str">
        <f t="shared" si="2"/>
        <v>(1072,'百顺', 2023, 1, 'SLI','博世 6-QW-63(600)L', 400,0,0,20240125),</v>
      </c>
      <c r="U18" s="1" t="str">
        <f t="shared" si="3"/>
        <v>(1111,'百顺', 2023, 2, 'SLI','博世 6-QW-63(600)L', 300,0,0,20240125),</v>
      </c>
      <c r="V18" s="1" t="str">
        <f t="shared" si="4"/>
        <v>(1150,'百顺', 2023, 3, 'SLI','博世 6-QW-63(600)L', 400,0,0,20240125),</v>
      </c>
      <c r="W18" s="1" t="str">
        <f t="shared" si="5"/>
        <v>(1189,'百顺', 2023, 4, 'SLI','博世 6-QW-63(600)L', 400,0,0,20240125),</v>
      </c>
      <c r="X18" s="1" t="str">
        <f t="shared" si="6"/>
        <v>(1228,'百顺', 2023, 5, 'SLI','博世 6-QW-63(600)L', 400,0,0,20240125),</v>
      </c>
      <c r="Y18" s="1" t="str">
        <f t="shared" si="7"/>
        <v>(1267,'百顺', 2023, 6, 'SLI','博世 6-QW-63(600)L', 400,0,0,20240125),</v>
      </c>
      <c r="Z18" s="1" t="str">
        <f t="shared" si="8"/>
        <v>(1306,'百顺', 2023, 7, 'SLI','博世 6-QW-63(600)L', 400,0,0,20240125),</v>
      </c>
      <c r="AA18" s="1" t="str">
        <f t="shared" si="9"/>
        <v>(1345,'百顺', 2023, 8, 'SLI','博世 6-QW-63(600)L', 400,0,0,20240125),</v>
      </c>
      <c r="AB18" s="1" t="str">
        <f t="shared" si="10"/>
        <v>(1384,'百顺', 2023, 9, 'SLI','博世 6-QW-63(600)L', 400,0,0,20240125),</v>
      </c>
      <c r="AC18" s="1" t="str">
        <f t="shared" si="11"/>
        <v>(1423,'百顺', 2023, 10, 'SLI','博世 6-QW-63(600)L', 500,0,0,20240125),</v>
      </c>
      <c r="AD18" s="1" t="str">
        <f t="shared" si="12"/>
        <v>(1462,'百顺', 2023, 11, 'SLI','博世 6-QW-63(600)L', 500,0,0,20240125),</v>
      </c>
      <c r="AE18" s="1" t="str">
        <f t="shared" si="13"/>
        <v>(1501,'百顺', 2023, 12, 'SLI','博世 6-QW-63(600)L', 500,0,0,20240125),</v>
      </c>
    </row>
    <row r="19" spans="1:31">
      <c r="A19" s="1" t="s">
        <v>21</v>
      </c>
      <c r="B19" s="1" t="s">
        <v>2</v>
      </c>
      <c r="C19" s="1" t="s">
        <v>68</v>
      </c>
      <c r="D19" s="3">
        <v>479</v>
      </c>
      <c r="E19" s="3">
        <v>2</v>
      </c>
      <c r="I19" s="3">
        <v>1</v>
      </c>
      <c r="Q19" s="6">
        <f t="shared" si="1"/>
        <v>3</v>
      </c>
      <c r="R19" s="6">
        <f t="shared" si="0"/>
        <v>1437</v>
      </c>
      <c r="T19" s="1" t="str">
        <f t="shared" si="2"/>
        <v>(1073,'百顺', 2023, 1, 'SLI','博世 6-QW-70(620)L', 400,2,958,20240125),</v>
      </c>
      <c r="U19" s="1" t="str">
        <f t="shared" si="3"/>
        <v>(1112,'百顺', 2023, 2, 'SLI','博世 6-QW-70(620)L', 300,0,0,20240125),</v>
      </c>
      <c r="V19" s="1" t="str">
        <f t="shared" si="4"/>
        <v>(1151,'百顺', 2023, 3, 'SLI','博世 6-QW-70(620)L', 400,0,0,20240125),</v>
      </c>
      <c r="W19" s="1" t="str">
        <f t="shared" si="5"/>
        <v>(1190,'百顺', 2023, 4, 'SLI','博世 6-QW-70(620)L', 400,0,0,20240125),</v>
      </c>
      <c r="X19" s="1" t="str">
        <f t="shared" si="6"/>
        <v>(1229,'百顺', 2023, 5, 'SLI','博世 6-QW-70(620)L', 400,1,479,20240125),</v>
      </c>
      <c r="Y19" s="1" t="str">
        <f t="shared" si="7"/>
        <v>(1268,'百顺', 2023, 6, 'SLI','博世 6-QW-70(620)L', 400,0,0,20240125),</v>
      </c>
      <c r="Z19" s="1" t="str">
        <f t="shared" si="8"/>
        <v>(1307,'百顺', 2023, 7, 'SLI','博世 6-QW-70(620)L', 400,0,0,20240125),</v>
      </c>
      <c r="AA19" s="1" t="str">
        <f t="shared" si="9"/>
        <v>(1346,'百顺', 2023, 8, 'SLI','博世 6-QW-70(620)L', 400,0,0,20240125),</v>
      </c>
      <c r="AB19" s="1" t="str">
        <f t="shared" si="10"/>
        <v>(1385,'百顺', 2023, 9, 'SLI','博世 6-QW-70(620)L', 400,0,0,20240125),</v>
      </c>
      <c r="AC19" s="1" t="str">
        <f t="shared" si="11"/>
        <v>(1424,'百顺', 2023, 10, 'SLI','博世 6-QW-70(620)L', 500,0,0,20240125),</v>
      </c>
      <c r="AD19" s="1" t="str">
        <f t="shared" si="12"/>
        <v>(1463,'百顺', 2023, 11, 'SLI','博世 6-QW-70(620)L', 500,0,0,20240125),</v>
      </c>
      <c r="AE19" s="1" t="str">
        <f t="shared" si="13"/>
        <v>(1502,'百顺', 2023, 12, 'SLI','博世 6-QW-70(620)L', 500,0,0,20240125),</v>
      </c>
    </row>
    <row r="20" spans="1:31" ht="15.6">
      <c r="A20" s="1" t="s">
        <v>21</v>
      </c>
      <c r="B20" s="1" t="s">
        <v>2</v>
      </c>
      <c r="C20" s="1" t="s">
        <v>27</v>
      </c>
      <c r="D20" s="11">
        <v>769</v>
      </c>
      <c r="E20" s="3">
        <v>5</v>
      </c>
      <c r="F20" s="3">
        <v>1</v>
      </c>
      <c r="I20" s="3">
        <v>3</v>
      </c>
      <c r="L20" s="3">
        <v>1</v>
      </c>
      <c r="O20" s="3">
        <v>1</v>
      </c>
      <c r="Q20" s="6">
        <f t="shared" si="1"/>
        <v>11</v>
      </c>
      <c r="R20" s="6">
        <f t="shared" si="0"/>
        <v>8459</v>
      </c>
      <c r="T20" s="1" t="str">
        <f t="shared" si="2"/>
        <v>(1074,'百顺', 2023, 1, 'SLI','博世 SLI-20-100', 400,5,3845,20240125),</v>
      </c>
      <c r="U20" s="1" t="str">
        <f t="shared" si="3"/>
        <v>(1113,'百顺', 2023, 2, 'SLI','博世 SLI-20-100', 300,1,769,20240125),</v>
      </c>
      <c r="V20" s="1" t="str">
        <f t="shared" si="4"/>
        <v>(1152,'百顺', 2023, 3, 'SLI','博世 SLI-20-100', 400,0,0,20240125),</v>
      </c>
      <c r="W20" s="1" t="str">
        <f t="shared" si="5"/>
        <v>(1191,'百顺', 2023, 4, 'SLI','博世 SLI-20-100', 400,0,0,20240125),</v>
      </c>
      <c r="X20" s="1" t="str">
        <f t="shared" si="6"/>
        <v>(1230,'百顺', 2023, 5, 'SLI','博世 SLI-20-100', 400,3,2307,20240125),</v>
      </c>
      <c r="Y20" s="1" t="str">
        <f t="shared" si="7"/>
        <v>(1269,'百顺', 2023, 6, 'SLI','博世 SLI-20-100', 400,0,0,20240125),</v>
      </c>
      <c r="Z20" s="1" t="str">
        <f t="shared" si="8"/>
        <v>(1308,'百顺', 2023, 7, 'SLI','博世 SLI-20-100', 400,0,0,20240125),</v>
      </c>
      <c r="AA20" s="1" t="str">
        <f t="shared" si="9"/>
        <v>(1347,'百顺', 2023, 8, 'SLI','博世 SLI-20-100', 400,1,769,20240125),</v>
      </c>
      <c r="AB20" s="1" t="str">
        <f t="shared" si="10"/>
        <v>(1386,'百顺', 2023, 9, 'SLI','博世 SLI-20-100', 400,0,0,20240125),</v>
      </c>
      <c r="AC20" s="1" t="str">
        <f t="shared" si="11"/>
        <v>(1425,'百顺', 2023, 10, 'SLI','博世 SLI-20-100', 500,0,0,20240125),</v>
      </c>
      <c r="AD20" s="1" t="str">
        <f t="shared" si="12"/>
        <v>(1464,'百顺', 2023, 11, 'SLI','博世 SLI-20-100', 500,1,769,20240125),</v>
      </c>
      <c r="AE20" s="1" t="str">
        <f t="shared" si="13"/>
        <v>(1503,'百顺', 2023, 12, 'SLI','博世 SLI-20-100', 500,0,0,20240125),</v>
      </c>
    </row>
    <row r="21" spans="1:31" ht="15.6">
      <c r="A21" s="1" t="s">
        <v>21</v>
      </c>
      <c r="B21" s="1" t="s">
        <v>2</v>
      </c>
      <c r="C21" s="1" t="s">
        <v>20</v>
      </c>
      <c r="D21" s="11">
        <v>489</v>
      </c>
      <c r="E21" s="3">
        <v>3</v>
      </c>
      <c r="F21" s="3">
        <v>6</v>
      </c>
      <c r="G21" s="3">
        <v>3</v>
      </c>
      <c r="H21" s="3">
        <v>3</v>
      </c>
      <c r="I21" s="3">
        <v>8</v>
      </c>
      <c r="J21" s="3">
        <v>2</v>
      </c>
      <c r="K21" s="3">
        <v>5</v>
      </c>
      <c r="L21" s="3">
        <v>5</v>
      </c>
      <c r="M21" s="3">
        <v>7</v>
      </c>
      <c r="N21" s="3">
        <v>3</v>
      </c>
      <c r="O21" s="3">
        <v>6</v>
      </c>
      <c r="P21" s="3">
        <v>3</v>
      </c>
      <c r="Q21" s="6">
        <f t="shared" si="1"/>
        <v>54</v>
      </c>
      <c r="R21" s="6">
        <f t="shared" si="0"/>
        <v>26406</v>
      </c>
      <c r="T21" s="1" t="str">
        <f t="shared" si="2"/>
        <v>(1075,'百顺', 2023, 1, 'SLI','博世 SLI-20-72', 400,3,1467,20240125),</v>
      </c>
      <c r="U21" s="1" t="str">
        <f t="shared" si="3"/>
        <v>(1114,'百顺', 2023, 2, 'SLI','博世 SLI-20-72', 300,6,2934,20240125),</v>
      </c>
      <c r="V21" s="1" t="str">
        <f t="shared" si="4"/>
        <v>(1153,'百顺', 2023, 3, 'SLI','博世 SLI-20-72', 400,3,1467,20240125),</v>
      </c>
      <c r="W21" s="1" t="str">
        <f t="shared" si="5"/>
        <v>(1192,'百顺', 2023, 4, 'SLI','博世 SLI-20-72', 400,3,1467,20240125),</v>
      </c>
      <c r="X21" s="1" t="str">
        <f t="shared" si="6"/>
        <v>(1231,'百顺', 2023, 5, 'SLI','博世 SLI-20-72', 400,8,3912,20240125),</v>
      </c>
      <c r="Y21" s="1" t="str">
        <f t="shared" si="7"/>
        <v>(1270,'百顺', 2023, 6, 'SLI','博世 SLI-20-72', 400,2,978,20240125),</v>
      </c>
      <c r="Z21" s="1" t="str">
        <f t="shared" si="8"/>
        <v>(1309,'百顺', 2023, 7, 'SLI','博世 SLI-20-72', 400,5,2445,20240125),</v>
      </c>
      <c r="AA21" s="1" t="str">
        <f t="shared" si="9"/>
        <v>(1348,'百顺', 2023, 8, 'SLI','博世 SLI-20-72', 400,5,2445,20240125),</v>
      </c>
      <c r="AB21" s="1" t="str">
        <f t="shared" si="10"/>
        <v>(1387,'百顺', 2023, 9, 'SLI','博世 SLI-20-72', 400,7,3423,20240125),</v>
      </c>
      <c r="AC21" s="1" t="str">
        <f t="shared" si="11"/>
        <v>(1426,'百顺', 2023, 10, 'SLI','博世 SLI-20-72', 500,3,1467,20240125),</v>
      </c>
      <c r="AD21" s="1" t="str">
        <f t="shared" si="12"/>
        <v>(1465,'百顺', 2023, 11, 'SLI','博世 SLI-20-72', 500,6,2934,20240125),</v>
      </c>
      <c r="AE21" s="1" t="str">
        <f t="shared" si="13"/>
        <v>(1504,'百顺', 2023, 12, 'SLI','博世 SLI-20-72', 500,3,1467,20240125),</v>
      </c>
    </row>
    <row r="22" spans="1:31" ht="15.6">
      <c r="A22" s="1" t="s">
        <v>21</v>
      </c>
      <c r="B22" s="1" t="s">
        <v>2</v>
      </c>
      <c r="C22" s="1" t="s">
        <v>30</v>
      </c>
      <c r="D22" s="11">
        <v>569</v>
      </c>
      <c r="E22" s="3">
        <v>8</v>
      </c>
      <c r="F22" s="3">
        <v>2</v>
      </c>
      <c r="G22" s="3">
        <v>1</v>
      </c>
      <c r="H22" s="3">
        <v>1</v>
      </c>
      <c r="I22" s="3">
        <v>5</v>
      </c>
      <c r="J22" s="3">
        <v>3</v>
      </c>
      <c r="K22" s="3">
        <v>1</v>
      </c>
      <c r="M22" s="3">
        <v>1</v>
      </c>
      <c r="N22" s="3">
        <v>1</v>
      </c>
      <c r="O22" s="3">
        <v>2</v>
      </c>
      <c r="P22" s="3">
        <v>1</v>
      </c>
      <c r="Q22" s="6">
        <f t="shared" si="1"/>
        <v>26</v>
      </c>
      <c r="R22" s="6">
        <f t="shared" si="0"/>
        <v>14794</v>
      </c>
      <c r="T22" s="1" t="str">
        <f t="shared" si="2"/>
        <v>(1076,'百顺', 2023, 1, 'SLI','博世 SLI-20-80', 400,8,4552,20240125),</v>
      </c>
      <c r="U22" s="1" t="str">
        <f t="shared" si="3"/>
        <v>(1115,'百顺', 2023, 2, 'SLI','博世 SLI-20-80', 300,2,1138,20240125),</v>
      </c>
      <c r="V22" s="1" t="str">
        <f t="shared" si="4"/>
        <v>(1154,'百顺', 2023, 3, 'SLI','博世 SLI-20-80', 400,1,569,20240125),</v>
      </c>
      <c r="W22" s="1" t="str">
        <f t="shared" si="5"/>
        <v>(1193,'百顺', 2023, 4, 'SLI','博世 SLI-20-80', 400,1,569,20240125),</v>
      </c>
      <c r="X22" s="1" t="str">
        <f t="shared" si="6"/>
        <v>(1232,'百顺', 2023, 5, 'SLI','博世 SLI-20-80', 400,5,2845,20240125),</v>
      </c>
      <c r="Y22" s="1" t="str">
        <f t="shared" si="7"/>
        <v>(1271,'百顺', 2023, 6, 'SLI','博世 SLI-20-80', 400,3,1707,20240125),</v>
      </c>
      <c r="Z22" s="1" t="str">
        <f t="shared" si="8"/>
        <v>(1310,'百顺', 2023, 7, 'SLI','博世 SLI-20-80', 400,1,569,20240125),</v>
      </c>
      <c r="AA22" s="1" t="str">
        <f t="shared" si="9"/>
        <v>(1349,'百顺', 2023, 8, 'SLI','博世 SLI-20-80', 400,0,0,20240125),</v>
      </c>
      <c r="AB22" s="1" t="str">
        <f t="shared" si="10"/>
        <v>(1388,'百顺', 2023, 9, 'SLI','博世 SLI-20-80', 400,1,569,20240125),</v>
      </c>
      <c r="AC22" s="1" t="str">
        <f t="shared" si="11"/>
        <v>(1427,'百顺', 2023, 10, 'SLI','博世 SLI-20-80', 500,1,569,20240125),</v>
      </c>
      <c r="AD22" s="1" t="str">
        <f t="shared" si="12"/>
        <v>(1466,'百顺', 2023, 11, 'SLI','博世 SLI-20-80', 500,2,1138,20240125),</v>
      </c>
      <c r="AE22" s="1" t="str">
        <f t="shared" si="13"/>
        <v>(1505,'百顺', 2023, 12, 'SLI','博世 SLI-20-80', 500,1,569,20240125),</v>
      </c>
    </row>
    <row r="23" spans="1:31" ht="15.6">
      <c r="A23" s="1" t="s">
        <v>21</v>
      </c>
      <c r="B23" s="1" t="s">
        <v>2</v>
      </c>
      <c r="C23" s="1" t="s">
        <v>43</v>
      </c>
      <c r="D23" s="11">
        <v>439</v>
      </c>
      <c r="E23" s="3">
        <v>4</v>
      </c>
      <c r="F23" s="3">
        <v>2</v>
      </c>
      <c r="G23" s="3">
        <v>4</v>
      </c>
      <c r="H23" s="3">
        <v>4</v>
      </c>
      <c r="I23" s="3">
        <v>5</v>
      </c>
      <c r="J23" s="3">
        <v>5</v>
      </c>
      <c r="K23" s="3">
        <v>3</v>
      </c>
      <c r="L23" s="3">
        <v>3</v>
      </c>
      <c r="M23" s="3">
        <v>2</v>
      </c>
      <c r="N23" s="3">
        <v>4</v>
      </c>
      <c r="O23" s="3">
        <v>2</v>
      </c>
      <c r="P23" s="3">
        <v>4</v>
      </c>
      <c r="Q23" s="6">
        <f t="shared" si="1"/>
        <v>42</v>
      </c>
      <c r="R23" s="6">
        <f t="shared" si="0"/>
        <v>18438</v>
      </c>
      <c r="T23" s="1" t="str">
        <f t="shared" si="2"/>
        <v>(1077,'百顺', 2023, 1, 'SLI','博世 SLI-27-55', 400,4,1756,20240125),</v>
      </c>
      <c r="U23" s="1" t="str">
        <f t="shared" si="3"/>
        <v>(1116,'百顺', 2023, 2, 'SLI','博世 SLI-27-55', 300,2,878,20240125),</v>
      </c>
      <c r="V23" s="1" t="str">
        <f t="shared" si="4"/>
        <v>(1155,'百顺', 2023, 3, 'SLI','博世 SLI-27-55', 400,4,1756,20240125),</v>
      </c>
      <c r="W23" s="1" t="str">
        <f t="shared" si="5"/>
        <v>(1194,'百顺', 2023, 4, 'SLI','博世 SLI-27-55', 400,4,1756,20240125),</v>
      </c>
      <c r="X23" s="1" t="str">
        <f t="shared" si="6"/>
        <v>(1233,'百顺', 2023, 5, 'SLI','博世 SLI-27-55', 400,5,2195,20240125),</v>
      </c>
      <c r="Y23" s="1" t="str">
        <f t="shared" si="7"/>
        <v>(1272,'百顺', 2023, 6, 'SLI','博世 SLI-27-55', 400,5,2195,20240125),</v>
      </c>
      <c r="Z23" s="1" t="str">
        <f t="shared" si="8"/>
        <v>(1311,'百顺', 2023, 7, 'SLI','博世 SLI-27-55', 400,3,1317,20240125),</v>
      </c>
      <c r="AA23" s="1" t="str">
        <f t="shared" si="9"/>
        <v>(1350,'百顺', 2023, 8, 'SLI','博世 SLI-27-55', 400,3,1317,20240125),</v>
      </c>
      <c r="AB23" s="1" t="str">
        <f t="shared" si="10"/>
        <v>(1389,'百顺', 2023, 9, 'SLI','博世 SLI-27-55', 400,2,878,20240125),</v>
      </c>
      <c r="AC23" s="1" t="str">
        <f t="shared" si="11"/>
        <v>(1428,'百顺', 2023, 10, 'SLI','博世 SLI-27-55', 500,4,1756,20240125),</v>
      </c>
      <c r="AD23" s="1" t="str">
        <f t="shared" si="12"/>
        <v>(1467,'百顺', 2023, 11, 'SLI','博世 SLI-27-55', 500,2,878,20240125),</v>
      </c>
      <c r="AE23" s="1" t="str">
        <f t="shared" si="13"/>
        <v>(1506,'百顺', 2023, 12, 'SLI','博世 SLI-27-55', 500,4,1756,20240125),</v>
      </c>
    </row>
    <row r="24" spans="1:31">
      <c r="A24" s="1" t="s">
        <v>21</v>
      </c>
      <c r="B24" s="1" t="s">
        <v>2</v>
      </c>
      <c r="C24" s="1" t="s">
        <v>41</v>
      </c>
      <c r="D24" s="3">
        <v>310</v>
      </c>
      <c r="E24" s="3">
        <v>6</v>
      </c>
      <c r="F24" s="3">
        <v>2</v>
      </c>
      <c r="G24" s="3">
        <v>6</v>
      </c>
      <c r="H24" s="3">
        <v>6</v>
      </c>
      <c r="I24" s="3">
        <v>3</v>
      </c>
      <c r="J24" s="3">
        <v>1</v>
      </c>
      <c r="K24" s="3">
        <v>1</v>
      </c>
      <c r="O24" s="3">
        <v>2</v>
      </c>
      <c r="P24" s="3">
        <v>6</v>
      </c>
      <c r="Q24" s="6">
        <f t="shared" si="1"/>
        <v>33</v>
      </c>
      <c r="R24" s="6">
        <f t="shared" si="0"/>
        <v>10230</v>
      </c>
      <c r="T24" s="1" t="str">
        <f t="shared" si="2"/>
        <v>(1078,'百顺', 2023, 1, 'SLI','博世 SLI-44B20L', 400,6,1860,20240125),</v>
      </c>
      <c r="U24" s="1" t="str">
        <f t="shared" si="3"/>
        <v>(1117,'百顺', 2023, 2, 'SLI','博世 SLI-44B20L', 300,2,620,20240125),</v>
      </c>
      <c r="V24" s="1" t="str">
        <f t="shared" si="4"/>
        <v>(1156,'百顺', 2023, 3, 'SLI','博世 SLI-44B20L', 400,6,1860,20240125),</v>
      </c>
      <c r="W24" s="1" t="str">
        <f t="shared" si="5"/>
        <v>(1195,'百顺', 2023, 4, 'SLI','博世 SLI-44B20L', 400,6,1860,20240125),</v>
      </c>
      <c r="X24" s="1" t="str">
        <f t="shared" si="6"/>
        <v>(1234,'百顺', 2023, 5, 'SLI','博世 SLI-44B20L', 400,3,930,20240125),</v>
      </c>
      <c r="Y24" s="1" t="str">
        <f t="shared" si="7"/>
        <v>(1273,'百顺', 2023, 6, 'SLI','博世 SLI-44B20L', 400,1,310,20240125),</v>
      </c>
      <c r="Z24" s="1" t="str">
        <f t="shared" si="8"/>
        <v>(1312,'百顺', 2023, 7, 'SLI','博世 SLI-44B20L', 400,1,310,20240125),</v>
      </c>
      <c r="AA24" s="1" t="str">
        <f t="shared" si="9"/>
        <v>(1351,'百顺', 2023, 8, 'SLI','博世 SLI-44B20L', 400,0,0,20240125),</v>
      </c>
      <c r="AB24" s="1" t="str">
        <f t="shared" si="10"/>
        <v>(1390,'百顺', 2023, 9, 'SLI','博世 SLI-44B20L', 400,0,0,20240125),</v>
      </c>
      <c r="AC24" s="1" t="str">
        <f t="shared" si="11"/>
        <v>(1429,'百顺', 2023, 10, 'SLI','博世 SLI-44B20L', 500,0,0,20240125),</v>
      </c>
      <c r="AD24" s="1" t="str">
        <f t="shared" si="12"/>
        <v>(1468,'百顺', 2023, 11, 'SLI','博世 SLI-44B20L', 500,2,620,20240125),</v>
      </c>
      <c r="AE24" s="1" t="str">
        <f t="shared" si="13"/>
        <v>(1507,'百顺', 2023, 12, 'SLI','博世 SLI-44B20L', 500,6,1860,20240125),</v>
      </c>
    </row>
    <row r="25" spans="1:31" ht="15.6">
      <c r="A25" s="1" t="s">
        <v>21</v>
      </c>
      <c r="B25" s="1" t="s">
        <v>2</v>
      </c>
      <c r="C25" s="1" t="s">
        <v>3</v>
      </c>
      <c r="D25" s="12">
        <v>278</v>
      </c>
      <c r="E25" s="3">
        <v>17</v>
      </c>
      <c r="F25" s="3">
        <v>26</v>
      </c>
      <c r="G25" s="3">
        <v>17</v>
      </c>
      <c r="H25" s="3">
        <v>17</v>
      </c>
      <c r="I25" s="3">
        <v>25</v>
      </c>
      <c r="J25" s="3">
        <v>21</v>
      </c>
      <c r="K25" s="3">
        <v>17</v>
      </c>
      <c r="L25" s="3">
        <v>25</v>
      </c>
      <c r="M25" s="3">
        <v>24</v>
      </c>
      <c r="N25" s="3">
        <v>28</v>
      </c>
      <c r="O25" s="3">
        <v>27</v>
      </c>
      <c r="P25" s="3">
        <v>17</v>
      </c>
      <c r="Q25" s="6">
        <f t="shared" si="1"/>
        <v>261</v>
      </c>
      <c r="R25" s="6">
        <f t="shared" si="0"/>
        <v>72558</v>
      </c>
      <c r="T25" s="1" t="str">
        <f t="shared" si="2"/>
        <v>(1079,'百顺', 2023, 1, 'SLI','博世 SLI-55B24L', 400,17,4726,20240125),</v>
      </c>
      <c r="U25" s="1" t="str">
        <f t="shared" si="3"/>
        <v>(1118,'百顺', 2023, 2, 'SLI','博世 SLI-55B24L', 300,26,7228,20240125),</v>
      </c>
      <c r="V25" s="1" t="str">
        <f t="shared" si="4"/>
        <v>(1157,'百顺', 2023, 3, 'SLI','博世 SLI-55B24L', 400,17,4726,20240125),</v>
      </c>
      <c r="W25" s="1" t="str">
        <f t="shared" si="5"/>
        <v>(1196,'百顺', 2023, 4, 'SLI','博世 SLI-55B24L', 400,17,4726,20240125),</v>
      </c>
      <c r="X25" s="1" t="str">
        <f t="shared" si="6"/>
        <v>(1235,'百顺', 2023, 5, 'SLI','博世 SLI-55B24L', 400,25,6950,20240125),</v>
      </c>
      <c r="Y25" s="1" t="str">
        <f t="shared" si="7"/>
        <v>(1274,'百顺', 2023, 6, 'SLI','博世 SLI-55B24L', 400,21,5838,20240125),</v>
      </c>
      <c r="Z25" s="1" t="str">
        <f t="shared" si="8"/>
        <v>(1313,'百顺', 2023, 7, 'SLI','博世 SLI-55B24L', 400,17,4726,20240125),</v>
      </c>
      <c r="AA25" s="1" t="str">
        <f t="shared" si="9"/>
        <v>(1352,'百顺', 2023, 8, 'SLI','博世 SLI-55B24L', 400,25,6950,20240125),</v>
      </c>
      <c r="AB25" s="1" t="str">
        <f t="shared" si="10"/>
        <v>(1391,'百顺', 2023, 9, 'SLI','博世 SLI-55B24L', 400,24,6672,20240125),</v>
      </c>
      <c r="AC25" s="1" t="str">
        <f t="shared" si="11"/>
        <v>(1430,'百顺', 2023, 10, 'SLI','博世 SLI-55B24L', 500,28,7784,20240125),</v>
      </c>
      <c r="AD25" s="1" t="str">
        <f t="shared" si="12"/>
        <v>(1469,'百顺', 2023, 11, 'SLI','博世 SLI-55B24L', 500,27,7506,20240125),</v>
      </c>
      <c r="AE25" s="1" t="str">
        <f t="shared" si="13"/>
        <v>(1508,'百顺', 2023, 12, 'SLI','博世 SLI-55B24L', 500,17,4726,20240125),</v>
      </c>
    </row>
    <row r="26" spans="1:31" ht="15.6">
      <c r="A26" s="1" t="s">
        <v>21</v>
      </c>
      <c r="B26" s="1" t="s">
        <v>2</v>
      </c>
      <c r="C26" s="1" t="s">
        <v>18</v>
      </c>
      <c r="D26" s="12">
        <v>278</v>
      </c>
      <c r="E26" s="3">
        <v>30</v>
      </c>
      <c r="F26" s="3">
        <v>30</v>
      </c>
      <c r="G26" s="3">
        <v>34</v>
      </c>
      <c r="H26" s="3">
        <v>26</v>
      </c>
      <c r="I26" s="3">
        <v>25</v>
      </c>
      <c r="J26" s="3">
        <v>20</v>
      </c>
      <c r="K26" s="3">
        <v>9</v>
      </c>
      <c r="L26" s="3">
        <v>26</v>
      </c>
      <c r="M26" s="3">
        <v>18</v>
      </c>
      <c r="N26" s="3">
        <v>13</v>
      </c>
      <c r="O26" s="3">
        <v>30</v>
      </c>
      <c r="P26" s="3">
        <v>26</v>
      </c>
      <c r="Q26" s="6">
        <f t="shared" si="1"/>
        <v>287</v>
      </c>
      <c r="R26" s="6">
        <f t="shared" si="0"/>
        <v>79786</v>
      </c>
      <c r="T26" s="1" t="str">
        <f t="shared" si="2"/>
        <v>(1080,'百顺', 2023, 1, 'SLI','博世 SLI-55B24LS', 400,30,8340,20240125),</v>
      </c>
      <c r="U26" s="1" t="str">
        <f t="shared" si="3"/>
        <v>(1119,'百顺', 2023, 2, 'SLI','博世 SLI-55B24LS', 300,30,8340,20240125),</v>
      </c>
      <c r="V26" s="1" t="str">
        <f t="shared" si="4"/>
        <v>(1158,'百顺', 2023, 3, 'SLI','博世 SLI-55B24LS', 400,34,9452,20240125),</v>
      </c>
      <c r="W26" s="1" t="str">
        <f t="shared" si="5"/>
        <v>(1197,'百顺', 2023, 4, 'SLI','博世 SLI-55B24LS', 400,26,7228,20240125),</v>
      </c>
      <c r="X26" s="1" t="str">
        <f t="shared" si="6"/>
        <v>(1236,'百顺', 2023, 5, 'SLI','博世 SLI-55B24LS', 400,25,6950,20240125),</v>
      </c>
      <c r="Y26" s="1" t="str">
        <f t="shared" si="7"/>
        <v>(1275,'百顺', 2023, 6, 'SLI','博世 SLI-55B24LS', 400,20,5560,20240125),</v>
      </c>
      <c r="Z26" s="1" t="str">
        <f t="shared" si="8"/>
        <v>(1314,'百顺', 2023, 7, 'SLI','博世 SLI-55B24LS', 400,9,2502,20240125),</v>
      </c>
      <c r="AA26" s="1" t="str">
        <f t="shared" si="9"/>
        <v>(1353,'百顺', 2023, 8, 'SLI','博世 SLI-55B24LS', 400,26,7228,20240125),</v>
      </c>
      <c r="AB26" s="1" t="str">
        <f t="shared" si="10"/>
        <v>(1392,'百顺', 2023, 9, 'SLI','博世 SLI-55B24LS', 400,18,5004,20240125),</v>
      </c>
      <c r="AC26" s="1" t="str">
        <f t="shared" si="11"/>
        <v>(1431,'百顺', 2023, 10, 'SLI','博世 SLI-55B24LS', 500,13,3614,20240125),</v>
      </c>
      <c r="AD26" s="1" t="str">
        <f t="shared" si="12"/>
        <v>(1470,'百顺', 2023, 11, 'SLI','博世 SLI-55B24LS', 500,30,8340,20240125),</v>
      </c>
      <c r="AE26" s="1" t="str">
        <f t="shared" si="13"/>
        <v>(1509,'百顺', 2023, 12, 'SLI','博世 SLI-55B24LS', 500,26,7228,20240125),</v>
      </c>
    </row>
    <row r="27" spans="1:31" ht="15.6">
      <c r="A27" s="1" t="s">
        <v>21</v>
      </c>
      <c r="B27" s="1" t="s">
        <v>2</v>
      </c>
      <c r="C27" s="1" t="s">
        <v>38</v>
      </c>
      <c r="D27" s="12">
        <v>278</v>
      </c>
      <c r="E27" s="3">
        <v>1</v>
      </c>
      <c r="I27" s="3">
        <v>5</v>
      </c>
      <c r="J27" s="3">
        <v>5</v>
      </c>
      <c r="L27" s="3">
        <v>1</v>
      </c>
      <c r="M27" s="3">
        <v>1</v>
      </c>
      <c r="P27" s="3">
        <v>1</v>
      </c>
      <c r="Q27" s="6">
        <f t="shared" si="1"/>
        <v>14</v>
      </c>
      <c r="R27" s="6">
        <f t="shared" si="0"/>
        <v>3892</v>
      </c>
      <c r="T27" s="1" t="str">
        <f t="shared" si="2"/>
        <v>(1081,'百顺', 2023, 1, 'SLI','博世 SLI-55B24R', 400,1,278,20240125),</v>
      </c>
      <c r="U27" s="1" t="str">
        <f t="shared" si="3"/>
        <v>(1120,'百顺', 2023, 2, 'SLI','博世 SLI-55B24R', 300,0,0,20240125),</v>
      </c>
      <c r="V27" s="1" t="str">
        <f t="shared" si="4"/>
        <v>(1159,'百顺', 2023, 3, 'SLI','博世 SLI-55B24R', 400,0,0,20240125),</v>
      </c>
      <c r="W27" s="1" t="str">
        <f t="shared" si="5"/>
        <v>(1198,'百顺', 2023, 4, 'SLI','博世 SLI-55B24R', 400,0,0,20240125),</v>
      </c>
      <c r="X27" s="1" t="str">
        <f t="shared" si="6"/>
        <v>(1237,'百顺', 2023, 5, 'SLI','博世 SLI-55B24R', 400,5,1390,20240125),</v>
      </c>
      <c r="Y27" s="1" t="str">
        <f t="shared" si="7"/>
        <v>(1276,'百顺', 2023, 6, 'SLI','博世 SLI-55B24R', 400,5,1390,20240125),</v>
      </c>
      <c r="Z27" s="1" t="str">
        <f t="shared" si="8"/>
        <v>(1315,'百顺', 2023, 7, 'SLI','博世 SLI-55B24R', 400,0,0,20240125),</v>
      </c>
      <c r="AA27" s="1" t="str">
        <f t="shared" si="9"/>
        <v>(1354,'百顺', 2023, 8, 'SLI','博世 SLI-55B24R', 400,1,278,20240125),</v>
      </c>
      <c r="AB27" s="1" t="str">
        <f t="shared" si="10"/>
        <v>(1393,'百顺', 2023, 9, 'SLI','博世 SLI-55B24R', 400,1,278,20240125),</v>
      </c>
      <c r="AC27" s="1" t="str">
        <f t="shared" si="11"/>
        <v>(1432,'百顺', 2023, 10, 'SLI','博世 SLI-55B24R', 500,0,0,20240125),</v>
      </c>
      <c r="AD27" s="1" t="str">
        <f t="shared" si="12"/>
        <v>(1471,'百顺', 2023, 11, 'SLI','博世 SLI-55B24R', 500,0,0,20240125),</v>
      </c>
      <c r="AE27" s="1" t="str">
        <f t="shared" si="13"/>
        <v>(1510,'百顺', 2023, 12, 'SLI','博世 SLI-55B24R', 500,1,278,20240125),</v>
      </c>
    </row>
    <row r="28" spans="1:31" ht="15.6">
      <c r="A28" s="1" t="s">
        <v>21</v>
      </c>
      <c r="B28" s="1" t="s">
        <v>2</v>
      </c>
      <c r="C28" s="1" t="s">
        <v>34</v>
      </c>
      <c r="D28" s="12">
        <v>278</v>
      </c>
      <c r="E28" s="3">
        <v>3</v>
      </c>
      <c r="H28" s="3">
        <v>3</v>
      </c>
      <c r="I28" s="3">
        <v>3</v>
      </c>
      <c r="J28" s="3">
        <v>5</v>
      </c>
      <c r="K28" s="3">
        <v>2</v>
      </c>
      <c r="L28" s="3">
        <v>1</v>
      </c>
      <c r="M28" s="3">
        <v>1</v>
      </c>
      <c r="N28" s="3">
        <v>1</v>
      </c>
      <c r="P28" s="3">
        <v>3</v>
      </c>
      <c r="Q28" s="6">
        <f t="shared" si="1"/>
        <v>22</v>
      </c>
      <c r="R28" s="6">
        <f t="shared" si="0"/>
        <v>6116</v>
      </c>
      <c r="T28" s="1" t="str">
        <f t="shared" si="2"/>
        <v>(1082,'百顺', 2023, 1, 'SLI','博世 SLI-55B24RS', 400,3,834,20240125),</v>
      </c>
      <c r="U28" s="1" t="str">
        <f t="shared" si="3"/>
        <v>(1121,'百顺', 2023, 2, 'SLI','博世 SLI-55B24RS', 300,0,0,20240125),</v>
      </c>
      <c r="V28" s="1" t="str">
        <f t="shared" si="4"/>
        <v>(1160,'百顺', 2023, 3, 'SLI','博世 SLI-55B24RS', 400,0,0,20240125),</v>
      </c>
      <c r="W28" s="1" t="str">
        <f t="shared" si="5"/>
        <v>(1199,'百顺', 2023, 4, 'SLI','博世 SLI-55B24RS', 400,3,834,20240125),</v>
      </c>
      <c r="X28" s="1" t="str">
        <f t="shared" si="6"/>
        <v>(1238,'百顺', 2023, 5, 'SLI','博世 SLI-55B24RS', 400,3,834,20240125),</v>
      </c>
      <c r="Y28" s="1" t="str">
        <f t="shared" si="7"/>
        <v>(1277,'百顺', 2023, 6, 'SLI','博世 SLI-55B24RS', 400,5,1390,20240125),</v>
      </c>
      <c r="Z28" s="1" t="str">
        <f t="shared" si="8"/>
        <v>(1316,'百顺', 2023, 7, 'SLI','博世 SLI-55B24RS', 400,2,556,20240125),</v>
      </c>
      <c r="AA28" s="1" t="str">
        <f t="shared" si="9"/>
        <v>(1355,'百顺', 2023, 8, 'SLI','博世 SLI-55B24RS', 400,1,278,20240125),</v>
      </c>
      <c r="AB28" s="1" t="str">
        <f t="shared" si="10"/>
        <v>(1394,'百顺', 2023, 9, 'SLI','博世 SLI-55B24RS', 400,1,278,20240125),</v>
      </c>
      <c r="AC28" s="1" t="str">
        <f t="shared" si="11"/>
        <v>(1433,'百顺', 2023, 10, 'SLI','博世 SLI-55B24RS', 500,1,278,20240125),</v>
      </c>
      <c r="AD28" s="1" t="str">
        <f t="shared" si="12"/>
        <v>(1472,'百顺', 2023, 11, 'SLI','博世 SLI-55B24RS', 500,0,0,20240125),</v>
      </c>
      <c r="AE28" s="1" t="str">
        <f t="shared" si="13"/>
        <v>(1511,'百顺', 2023, 12, 'SLI','博世 SLI-55B24RS', 500,3,834,20240125),</v>
      </c>
    </row>
    <row r="29" spans="1:31" ht="15.6">
      <c r="A29" s="1" t="s">
        <v>21</v>
      </c>
      <c r="B29" s="1" t="s">
        <v>2</v>
      </c>
      <c r="C29" s="1" t="s">
        <v>11</v>
      </c>
      <c r="D29" s="11">
        <v>369</v>
      </c>
      <c r="E29" s="3">
        <v>57</v>
      </c>
      <c r="F29" s="3">
        <v>49</v>
      </c>
      <c r="G29" s="3">
        <v>57</v>
      </c>
      <c r="H29" s="3">
        <v>57</v>
      </c>
      <c r="I29" s="3">
        <v>45</v>
      </c>
      <c r="J29" s="3">
        <v>30</v>
      </c>
      <c r="K29" s="3">
        <v>41</v>
      </c>
      <c r="L29" s="3">
        <v>33</v>
      </c>
      <c r="M29" s="3">
        <v>53</v>
      </c>
      <c r="N29" s="3">
        <v>35</v>
      </c>
      <c r="O29" s="3">
        <v>49</v>
      </c>
      <c r="P29" s="3">
        <v>57</v>
      </c>
      <c r="Q29" s="6">
        <f t="shared" si="1"/>
        <v>563</v>
      </c>
      <c r="R29" s="6">
        <f t="shared" si="0"/>
        <v>207747</v>
      </c>
      <c r="T29" s="1" t="str">
        <f t="shared" si="2"/>
        <v>(1083,'百顺', 2023, 1, 'SLI','博世 SLI-55D23L', 400,57,21033,20240125),</v>
      </c>
      <c r="U29" s="1" t="str">
        <f t="shared" si="3"/>
        <v>(1122,'百顺', 2023, 2, 'SLI','博世 SLI-55D23L', 300,49,18081,20240125),</v>
      </c>
      <c r="V29" s="1" t="str">
        <f t="shared" si="4"/>
        <v>(1161,'百顺', 2023, 3, 'SLI','博世 SLI-55D23L', 400,57,21033,20240125),</v>
      </c>
      <c r="W29" s="1" t="str">
        <f t="shared" si="5"/>
        <v>(1200,'百顺', 2023, 4, 'SLI','博世 SLI-55D23L', 400,57,21033,20240125),</v>
      </c>
      <c r="X29" s="1" t="str">
        <f t="shared" si="6"/>
        <v>(1239,'百顺', 2023, 5, 'SLI','博世 SLI-55D23L', 400,45,16605,20240125),</v>
      </c>
      <c r="Y29" s="1" t="str">
        <f t="shared" si="7"/>
        <v>(1278,'百顺', 2023, 6, 'SLI','博世 SLI-55D23L', 400,30,11070,20240125),</v>
      </c>
      <c r="Z29" s="1" t="str">
        <f t="shared" si="8"/>
        <v>(1317,'百顺', 2023, 7, 'SLI','博世 SLI-55D23L', 400,41,15129,20240125),</v>
      </c>
      <c r="AA29" s="1" t="str">
        <f t="shared" si="9"/>
        <v>(1356,'百顺', 2023, 8, 'SLI','博世 SLI-55D23L', 400,33,12177,20240125),</v>
      </c>
      <c r="AB29" s="1" t="str">
        <f t="shared" si="10"/>
        <v>(1395,'百顺', 2023, 9, 'SLI','博世 SLI-55D23L', 400,53,19557,20240125),</v>
      </c>
      <c r="AC29" s="1" t="str">
        <f t="shared" si="11"/>
        <v>(1434,'百顺', 2023, 10, 'SLI','博世 SLI-55D23L', 500,35,12915,20240125),</v>
      </c>
      <c r="AD29" s="1" t="str">
        <f t="shared" si="12"/>
        <v>(1473,'百顺', 2023, 11, 'SLI','博世 SLI-55D23L', 500,49,18081,20240125),</v>
      </c>
      <c r="AE29" s="1" t="str">
        <f t="shared" si="13"/>
        <v>(1512,'百顺', 2023, 12, 'SLI','博世 SLI-55D23L', 500,57,21033,20240125),</v>
      </c>
    </row>
    <row r="30" spans="1:31" ht="15.6">
      <c r="A30" s="1" t="s">
        <v>21</v>
      </c>
      <c r="B30" s="1" t="s">
        <v>2</v>
      </c>
      <c r="C30" s="1" t="s">
        <v>48</v>
      </c>
      <c r="D30" s="11">
        <v>369</v>
      </c>
      <c r="I30" s="3">
        <v>4</v>
      </c>
      <c r="K30" s="3">
        <v>1</v>
      </c>
      <c r="M30" s="3">
        <v>1</v>
      </c>
      <c r="Q30" s="6">
        <f t="shared" si="1"/>
        <v>6</v>
      </c>
      <c r="R30" s="6">
        <f t="shared" si="0"/>
        <v>2214</v>
      </c>
      <c r="T30" s="1" t="str">
        <f t="shared" si="2"/>
        <v>(1084,'百顺', 2023, 1, 'SLI','博世 SLI-55D23R', 400,0,0,20240125),</v>
      </c>
      <c r="U30" s="1" t="str">
        <f t="shared" si="3"/>
        <v>(1123,'百顺', 2023, 2, 'SLI','博世 SLI-55D23R', 300,0,0,20240125),</v>
      </c>
      <c r="V30" s="1" t="str">
        <f t="shared" si="4"/>
        <v>(1162,'百顺', 2023, 3, 'SLI','博世 SLI-55D23R', 400,0,0,20240125),</v>
      </c>
      <c r="W30" s="1" t="str">
        <f t="shared" si="5"/>
        <v>(1201,'百顺', 2023, 4, 'SLI','博世 SLI-55D23R', 400,0,0,20240125),</v>
      </c>
      <c r="X30" s="1" t="str">
        <f t="shared" si="6"/>
        <v>(1240,'百顺', 2023, 5, 'SLI','博世 SLI-55D23R', 400,4,1476,20240125),</v>
      </c>
      <c r="Y30" s="1" t="str">
        <f t="shared" si="7"/>
        <v>(1279,'百顺', 2023, 6, 'SLI','博世 SLI-55D23R', 400,0,0,20240125),</v>
      </c>
      <c r="Z30" s="1" t="str">
        <f t="shared" si="8"/>
        <v>(1318,'百顺', 2023, 7, 'SLI','博世 SLI-55D23R', 400,1,369,20240125),</v>
      </c>
      <c r="AA30" s="1" t="str">
        <f t="shared" si="9"/>
        <v>(1357,'百顺', 2023, 8, 'SLI','博世 SLI-55D23R', 400,0,0,20240125),</v>
      </c>
      <c r="AB30" s="1" t="str">
        <f t="shared" si="10"/>
        <v>(1396,'百顺', 2023, 9, 'SLI','博世 SLI-55D23R', 400,1,369,20240125),</v>
      </c>
      <c r="AC30" s="1" t="str">
        <f t="shared" si="11"/>
        <v>(1435,'百顺', 2023, 10, 'SLI','博世 SLI-55D23R', 500,0,0,20240125),</v>
      </c>
      <c r="AD30" s="1" t="str">
        <f t="shared" si="12"/>
        <v>(1474,'百顺', 2023, 11, 'SLI','博世 SLI-55D23R', 500,0,0,20240125),</v>
      </c>
      <c r="AE30" s="1" t="str">
        <f t="shared" si="13"/>
        <v>(1513,'百顺', 2023, 12, 'SLI','博世 SLI-55D23R', 500,0,0,20240125),</v>
      </c>
    </row>
    <row r="31" spans="1:31" ht="15.6">
      <c r="A31" s="1" t="s">
        <v>21</v>
      </c>
      <c r="B31" s="1" t="s">
        <v>2</v>
      </c>
      <c r="C31" s="1" t="s">
        <v>45</v>
      </c>
      <c r="D31" s="11">
        <v>419</v>
      </c>
      <c r="E31" s="3">
        <v>1</v>
      </c>
      <c r="G31" s="3">
        <v>1</v>
      </c>
      <c r="H31" s="3">
        <v>1</v>
      </c>
      <c r="I31" s="3">
        <v>4</v>
      </c>
      <c r="L31" s="3">
        <v>1</v>
      </c>
      <c r="P31" s="3">
        <v>1</v>
      </c>
      <c r="Q31" s="6">
        <f t="shared" si="1"/>
        <v>9</v>
      </c>
      <c r="R31" s="6">
        <f t="shared" si="0"/>
        <v>3771</v>
      </c>
      <c r="T31" s="1" t="str">
        <f t="shared" si="2"/>
        <v>(1085,'百顺', 2023, 1, 'SLI','博世 SLI-55D26R', 400,1,419,20240125),</v>
      </c>
      <c r="U31" s="1" t="str">
        <f t="shared" si="3"/>
        <v>(1124,'百顺', 2023, 2, 'SLI','博世 SLI-55D26R', 300,0,0,20240125),</v>
      </c>
      <c r="V31" s="1" t="str">
        <f t="shared" si="4"/>
        <v>(1163,'百顺', 2023, 3, 'SLI','博世 SLI-55D26R', 400,1,419,20240125),</v>
      </c>
      <c r="W31" s="1" t="str">
        <f t="shared" si="5"/>
        <v>(1202,'百顺', 2023, 4, 'SLI','博世 SLI-55D26R', 400,1,419,20240125),</v>
      </c>
      <c r="X31" s="1" t="str">
        <f t="shared" si="6"/>
        <v>(1241,'百顺', 2023, 5, 'SLI','博世 SLI-55D26R', 400,4,1676,20240125),</v>
      </c>
      <c r="Y31" s="1" t="str">
        <f t="shared" si="7"/>
        <v>(1280,'百顺', 2023, 6, 'SLI','博世 SLI-55D26R', 400,0,0,20240125),</v>
      </c>
      <c r="Z31" s="1" t="str">
        <f t="shared" si="8"/>
        <v>(1319,'百顺', 2023, 7, 'SLI','博世 SLI-55D26R', 400,0,0,20240125),</v>
      </c>
      <c r="AA31" s="1" t="str">
        <f t="shared" si="9"/>
        <v>(1358,'百顺', 2023, 8, 'SLI','博世 SLI-55D26R', 400,1,419,20240125),</v>
      </c>
      <c r="AB31" s="1" t="str">
        <f t="shared" si="10"/>
        <v>(1397,'百顺', 2023, 9, 'SLI','博世 SLI-55D26R', 400,0,0,20240125),</v>
      </c>
      <c r="AC31" s="1" t="str">
        <f t="shared" si="11"/>
        <v>(1436,'百顺', 2023, 10, 'SLI','博世 SLI-55D26R', 500,0,0,20240125),</v>
      </c>
      <c r="AD31" s="1" t="str">
        <f t="shared" si="12"/>
        <v>(1475,'百顺', 2023, 11, 'SLI','博世 SLI-55D26R', 500,0,0,20240125),</v>
      </c>
      <c r="AE31" s="1" t="str">
        <f t="shared" si="13"/>
        <v>(1514,'百顺', 2023, 12, 'SLI','博世 SLI-55D26R', 500,1,419,20240125),</v>
      </c>
    </row>
    <row r="32" spans="1:31">
      <c r="A32" s="1" t="s">
        <v>21</v>
      </c>
      <c r="B32" s="1" t="s">
        <v>2</v>
      </c>
      <c r="C32" s="1" t="s">
        <v>61</v>
      </c>
      <c r="D32" s="3">
        <v>369</v>
      </c>
      <c r="I32" s="3">
        <v>3</v>
      </c>
      <c r="L32" s="3">
        <v>1</v>
      </c>
      <c r="M32" s="3">
        <v>1</v>
      </c>
      <c r="Q32" s="6">
        <f t="shared" si="1"/>
        <v>5</v>
      </c>
      <c r="R32" s="6">
        <f t="shared" si="0"/>
        <v>1845</v>
      </c>
      <c r="T32" s="1" t="str">
        <f t="shared" si="2"/>
        <v>(1086,'百顺', 2023, 1, 'SLI','博世 SLI-58500', 400,0,0,20240125),</v>
      </c>
      <c r="U32" s="1" t="str">
        <f t="shared" si="3"/>
        <v>(1125,'百顺', 2023, 2, 'SLI','博世 SLI-58500', 300,0,0,20240125),</v>
      </c>
      <c r="V32" s="1" t="str">
        <f t="shared" si="4"/>
        <v>(1164,'百顺', 2023, 3, 'SLI','博世 SLI-58500', 400,0,0,20240125),</v>
      </c>
      <c r="W32" s="1" t="str">
        <f t="shared" si="5"/>
        <v>(1203,'百顺', 2023, 4, 'SLI','博世 SLI-58500', 400,0,0,20240125),</v>
      </c>
      <c r="X32" s="1" t="str">
        <f t="shared" si="6"/>
        <v>(1242,'百顺', 2023, 5, 'SLI','博世 SLI-58500', 400,3,1107,20240125),</v>
      </c>
      <c r="Y32" s="1" t="str">
        <f t="shared" si="7"/>
        <v>(1281,'百顺', 2023, 6, 'SLI','博世 SLI-58500', 400,0,0,20240125),</v>
      </c>
      <c r="Z32" s="1" t="str">
        <f t="shared" si="8"/>
        <v>(1320,'百顺', 2023, 7, 'SLI','博世 SLI-58500', 400,0,0,20240125),</v>
      </c>
      <c r="AA32" s="1" t="str">
        <f t="shared" si="9"/>
        <v>(1359,'百顺', 2023, 8, 'SLI','博世 SLI-58500', 400,1,369,20240125),</v>
      </c>
      <c r="AB32" s="1" t="str">
        <f t="shared" si="10"/>
        <v>(1398,'百顺', 2023, 9, 'SLI','博世 SLI-58500', 400,1,369,20240125),</v>
      </c>
      <c r="AC32" s="1" t="str">
        <f t="shared" si="11"/>
        <v>(1437,'百顺', 2023, 10, 'SLI','博世 SLI-58500', 500,0,0,20240125),</v>
      </c>
      <c r="AD32" s="1" t="str">
        <f t="shared" si="12"/>
        <v>(1476,'百顺', 2023, 11, 'SLI','博世 SLI-58500', 500,0,0,20240125),</v>
      </c>
      <c r="AE32" s="1" t="str">
        <f t="shared" si="13"/>
        <v>(1515,'百顺', 2023, 12, 'SLI','博世 SLI-58500', 500,0,0,20240125),</v>
      </c>
    </row>
    <row r="33" spans="1:31">
      <c r="A33" s="1" t="s">
        <v>21</v>
      </c>
      <c r="B33" s="1" t="s">
        <v>2</v>
      </c>
      <c r="C33" s="1" t="s">
        <v>62</v>
      </c>
      <c r="D33" s="3">
        <v>478</v>
      </c>
      <c r="E33" s="3">
        <v>1</v>
      </c>
      <c r="G33" s="3">
        <v>1</v>
      </c>
      <c r="H33" s="3">
        <v>1</v>
      </c>
      <c r="I33" s="3">
        <v>3</v>
      </c>
      <c r="M33" s="3">
        <v>1</v>
      </c>
      <c r="P33" s="3">
        <v>1</v>
      </c>
      <c r="Q33" s="6">
        <f t="shared" si="1"/>
        <v>8</v>
      </c>
      <c r="R33" s="6">
        <f t="shared" si="0"/>
        <v>3824</v>
      </c>
      <c r="T33" s="1" t="str">
        <f t="shared" si="2"/>
        <v>(1087,'百顺', 2023, 1, 'SLI','博世 SLI-66-27', 400,1,478,20240125),</v>
      </c>
      <c r="U33" s="1" t="str">
        <f t="shared" si="3"/>
        <v>(1126,'百顺', 2023, 2, 'SLI','博世 SLI-66-27', 300,0,0,20240125),</v>
      </c>
      <c r="V33" s="1" t="str">
        <f t="shared" si="4"/>
        <v>(1165,'百顺', 2023, 3, 'SLI','博世 SLI-66-27', 400,1,478,20240125),</v>
      </c>
      <c r="W33" s="1" t="str">
        <f t="shared" si="5"/>
        <v>(1204,'百顺', 2023, 4, 'SLI','博世 SLI-66-27', 400,1,478,20240125),</v>
      </c>
      <c r="X33" s="1" t="str">
        <f t="shared" si="6"/>
        <v>(1243,'百顺', 2023, 5, 'SLI','博世 SLI-66-27', 400,3,1434,20240125),</v>
      </c>
      <c r="Y33" s="1" t="str">
        <f t="shared" si="7"/>
        <v>(1282,'百顺', 2023, 6, 'SLI','博世 SLI-66-27', 400,0,0,20240125),</v>
      </c>
      <c r="Z33" s="1" t="str">
        <f t="shared" si="8"/>
        <v>(1321,'百顺', 2023, 7, 'SLI','博世 SLI-66-27', 400,0,0,20240125),</v>
      </c>
      <c r="AA33" s="1" t="str">
        <f t="shared" si="9"/>
        <v>(1360,'百顺', 2023, 8, 'SLI','博世 SLI-66-27', 400,0,0,20240125),</v>
      </c>
      <c r="AB33" s="1" t="str">
        <f t="shared" si="10"/>
        <v>(1399,'百顺', 2023, 9, 'SLI','博世 SLI-66-27', 400,1,478,20240125),</v>
      </c>
      <c r="AC33" s="1" t="str">
        <f t="shared" si="11"/>
        <v>(1438,'百顺', 2023, 10, 'SLI','博世 SLI-66-27', 500,0,0,20240125),</v>
      </c>
      <c r="AD33" s="1" t="str">
        <f t="shared" si="12"/>
        <v>(1477,'百顺', 2023, 11, 'SLI','博世 SLI-66-27', 500,0,0,20240125),</v>
      </c>
      <c r="AE33" s="1" t="str">
        <f t="shared" si="13"/>
        <v>(1516,'百顺', 2023, 12, 'SLI','博世 SLI-66-27', 500,1,478,20240125),</v>
      </c>
    </row>
    <row r="34" spans="1:31" ht="15.6">
      <c r="A34" s="1" t="s">
        <v>21</v>
      </c>
      <c r="B34" s="1" t="s">
        <v>2</v>
      </c>
      <c r="C34" s="1" t="s">
        <v>32</v>
      </c>
      <c r="D34" s="11">
        <v>459</v>
      </c>
      <c r="E34" s="3">
        <v>6</v>
      </c>
      <c r="F34" s="3">
        <v>4</v>
      </c>
      <c r="G34" s="3">
        <v>6</v>
      </c>
      <c r="H34" s="3">
        <v>6</v>
      </c>
      <c r="I34" s="3">
        <v>3</v>
      </c>
      <c r="J34" s="3">
        <v>7</v>
      </c>
      <c r="K34" s="3">
        <v>13</v>
      </c>
      <c r="L34" s="3">
        <v>9</v>
      </c>
      <c r="M34" s="3">
        <v>7</v>
      </c>
      <c r="N34" s="3">
        <v>7</v>
      </c>
      <c r="O34" s="3">
        <v>4</v>
      </c>
      <c r="P34" s="3">
        <v>6</v>
      </c>
      <c r="Q34" s="6">
        <f t="shared" si="1"/>
        <v>78</v>
      </c>
      <c r="R34" s="6">
        <f t="shared" si="0"/>
        <v>35802</v>
      </c>
      <c r="T34" s="1" t="str">
        <f t="shared" si="2"/>
        <v>(1088,'百顺', 2023, 1, 'SLI','博世 SLI-6-QW-63', 400,6,2754,20240125),</v>
      </c>
      <c r="U34" s="1" t="str">
        <f t="shared" si="3"/>
        <v>(1127,'百顺', 2023, 2, 'SLI','博世 SLI-6-QW-63', 300,4,1836,20240125),</v>
      </c>
      <c r="V34" s="1" t="str">
        <f t="shared" si="4"/>
        <v>(1166,'百顺', 2023, 3, 'SLI','博世 SLI-6-QW-63', 400,6,2754,20240125),</v>
      </c>
      <c r="W34" s="1" t="str">
        <f t="shared" si="5"/>
        <v>(1205,'百顺', 2023, 4, 'SLI','博世 SLI-6-QW-63', 400,6,2754,20240125),</v>
      </c>
      <c r="X34" s="1" t="str">
        <f t="shared" si="6"/>
        <v>(1244,'百顺', 2023, 5, 'SLI','博世 SLI-6-QW-63', 400,3,1377,20240125),</v>
      </c>
      <c r="Y34" s="1" t="str">
        <f t="shared" si="7"/>
        <v>(1283,'百顺', 2023, 6, 'SLI','博世 SLI-6-QW-63', 400,7,3213,20240125),</v>
      </c>
      <c r="Z34" s="1" t="str">
        <f t="shared" si="8"/>
        <v>(1322,'百顺', 2023, 7, 'SLI','博世 SLI-6-QW-63', 400,13,5967,20240125),</v>
      </c>
      <c r="AA34" s="1" t="str">
        <f t="shared" si="9"/>
        <v>(1361,'百顺', 2023, 8, 'SLI','博世 SLI-6-QW-63', 400,9,4131,20240125),</v>
      </c>
      <c r="AB34" s="1" t="str">
        <f t="shared" si="10"/>
        <v>(1400,'百顺', 2023, 9, 'SLI','博世 SLI-6-QW-63', 400,7,3213,20240125),</v>
      </c>
      <c r="AC34" s="1" t="str">
        <f t="shared" si="11"/>
        <v>(1439,'百顺', 2023, 10, 'SLI','博世 SLI-6-QW-63', 500,7,3213,20240125),</v>
      </c>
      <c r="AD34" s="1" t="str">
        <f t="shared" si="12"/>
        <v>(1478,'百顺', 2023, 11, 'SLI','博世 SLI-6-QW-63', 500,4,1836,20240125),</v>
      </c>
      <c r="AE34" s="1" t="str">
        <f t="shared" si="13"/>
        <v>(1517,'百顺', 2023, 12, 'SLI','博世 SLI-6-QW-63', 500,6,2754,20240125),</v>
      </c>
    </row>
    <row r="35" spans="1:31">
      <c r="A35" s="1" t="s">
        <v>21</v>
      </c>
      <c r="B35" s="1" t="s">
        <v>2</v>
      </c>
      <c r="C35" s="1" t="s">
        <v>63</v>
      </c>
      <c r="D35" s="3">
        <v>478</v>
      </c>
      <c r="I35" s="3">
        <v>2</v>
      </c>
      <c r="M35" s="3">
        <v>1</v>
      </c>
      <c r="Q35" s="6">
        <f t="shared" si="1"/>
        <v>3</v>
      </c>
      <c r="R35" s="6">
        <f t="shared" si="0"/>
        <v>1434</v>
      </c>
      <c r="T35" s="1" t="str">
        <f t="shared" si="2"/>
        <v>(1089,'百顺', 2023, 1, 'SLI','博世 SLI-75-27', 400,0,0,20240125),</v>
      </c>
      <c r="U35" s="1" t="str">
        <f t="shared" si="3"/>
        <v>(1128,'百顺', 2023, 2, 'SLI','博世 SLI-75-27', 300,0,0,20240125),</v>
      </c>
      <c r="V35" s="1" t="str">
        <f t="shared" si="4"/>
        <v>(1167,'百顺', 2023, 3, 'SLI','博世 SLI-75-27', 400,0,0,20240125),</v>
      </c>
      <c r="W35" s="1" t="str">
        <f t="shared" si="5"/>
        <v>(1206,'百顺', 2023, 4, 'SLI','博世 SLI-75-27', 400,0,0,20240125),</v>
      </c>
      <c r="X35" s="1" t="str">
        <f t="shared" si="6"/>
        <v>(1245,'百顺', 2023, 5, 'SLI','博世 SLI-75-27', 400,2,956,20240125),</v>
      </c>
      <c r="Y35" s="1" t="str">
        <f t="shared" si="7"/>
        <v>(1284,'百顺', 2023, 6, 'SLI','博世 SLI-75-27', 400,0,0,20240125),</v>
      </c>
      <c r="Z35" s="1" t="str">
        <f t="shared" si="8"/>
        <v>(1323,'百顺', 2023, 7, 'SLI','博世 SLI-75-27', 400,0,0,20240125),</v>
      </c>
      <c r="AA35" s="1" t="str">
        <f t="shared" si="9"/>
        <v>(1362,'百顺', 2023, 8, 'SLI','博世 SLI-75-27', 400,0,0,20240125),</v>
      </c>
      <c r="AB35" s="1" t="str">
        <f t="shared" si="10"/>
        <v>(1401,'百顺', 2023, 9, 'SLI','博世 SLI-75-27', 400,1,478,20240125),</v>
      </c>
      <c r="AC35" s="1" t="str">
        <f t="shared" si="11"/>
        <v>(1440,'百顺', 2023, 10, 'SLI','博世 SLI-75-27', 500,0,0,20240125),</v>
      </c>
      <c r="AD35" s="1" t="str">
        <f t="shared" si="12"/>
        <v>(1479,'百顺', 2023, 11, 'SLI','博世 SLI-75-27', 500,0,0,20240125),</v>
      </c>
      <c r="AE35" s="1" t="str">
        <f t="shared" si="13"/>
        <v>(1518,'百顺', 2023, 12, 'SLI','博世 SLI-75-27', 500,0,0,20240125),</v>
      </c>
    </row>
    <row r="36" spans="1:31" ht="15.6">
      <c r="A36" s="1" t="s">
        <v>21</v>
      </c>
      <c r="B36" s="1" t="s">
        <v>2</v>
      </c>
      <c r="C36" s="1" t="s">
        <v>9</v>
      </c>
      <c r="D36" s="11">
        <v>449</v>
      </c>
      <c r="E36" s="3">
        <v>6</v>
      </c>
      <c r="F36" s="3">
        <v>7</v>
      </c>
      <c r="G36" s="3">
        <v>6</v>
      </c>
      <c r="H36" s="3">
        <v>6</v>
      </c>
      <c r="I36" s="3">
        <v>2</v>
      </c>
      <c r="J36" s="3">
        <v>5</v>
      </c>
      <c r="K36" s="3">
        <v>5</v>
      </c>
      <c r="L36" s="3">
        <v>4</v>
      </c>
      <c r="M36" s="3">
        <v>2</v>
      </c>
      <c r="N36" s="3">
        <v>1</v>
      </c>
      <c r="O36" s="3">
        <v>7</v>
      </c>
      <c r="P36" s="3">
        <v>6</v>
      </c>
      <c r="Q36" s="6">
        <f t="shared" si="1"/>
        <v>57</v>
      </c>
      <c r="R36" s="6">
        <f t="shared" si="0"/>
        <v>25593</v>
      </c>
      <c r="T36" s="1" t="str">
        <f t="shared" si="2"/>
        <v>(1090,'百顺', 2023, 1, 'SLI','博世 SLI-75D23L', 400,6,2694,20240125),</v>
      </c>
      <c r="U36" s="1" t="str">
        <f t="shared" si="3"/>
        <v>(1129,'百顺', 2023, 2, 'SLI','博世 SLI-75D23L', 300,7,3143,20240125),</v>
      </c>
      <c r="V36" s="1" t="str">
        <f t="shared" si="4"/>
        <v>(1168,'百顺', 2023, 3, 'SLI','博世 SLI-75D23L', 400,6,2694,20240125),</v>
      </c>
      <c r="W36" s="1" t="str">
        <f t="shared" si="5"/>
        <v>(1207,'百顺', 2023, 4, 'SLI','博世 SLI-75D23L', 400,6,2694,20240125),</v>
      </c>
      <c r="X36" s="1" t="str">
        <f t="shared" si="6"/>
        <v>(1246,'百顺', 2023, 5, 'SLI','博世 SLI-75D23L', 400,2,898,20240125),</v>
      </c>
      <c r="Y36" s="1" t="str">
        <f t="shared" si="7"/>
        <v>(1285,'百顺', 2023, 6, 'SLI','博世 SLI-75D23L', 400,5,2245,20240125),</v>
      </c>
      <c r="Z36" s="1" t="str">
        <f t="shared" si="8"/>
        <v>(1324,'百顺', 2023, 7, 'SLI','博世 SLI-75D23L', 400,5,2245,20240125),</v>
      </c>
      <c r="AA36" s="1" t="str">
        <f t="shared" si="9"/>
        <v>(1363,'百顺', 2023, 8, 'SLI','博世 SLI-75D23L', 400,4,1796,20240125),</v>
      </c>
      <c r="AB36" s="1" t="str">
        <f t="shared" si="10"/>
        <v>(1402,'百顺', 2023, 9, 'SLI','博世 SLI-75D23L', 400,2,898,20240125),</v>
      </c>
      <c r="AC36" s="1" t="str">
        <f t="shared" si="11"/>
        <v>(1441,'百顺', 2023, 10, 'SLI','博世 SLI-75D23L', 500,1,449,20240125),</v>
      </c>
      <c r="AD36" s="1" t="str">
        <f t="shared" si="12"/>
        <v>(1480,'百顺', 2023, 11, 'SLI','博世 SLI-75D23L', 500,7,3143,20240125),</v>
      </c>
      <c r="AE36" s="1" t="str">
        <f t="shared" si="13"/>
        <v>(1519,'百顺', 2023, 12, 'SLI','博世 SLI-75D23L', 500,6,2694,20240125),</v>
      </c>
    </row>
    <row r="37" spans="1:31" ht="15.6">
      <c r="A37" s="1" t="s">
        <v>21</v>
      </c>
      <c r="B37" s="1" t="s">
        <v>2</v>
      </c>
      <c r="C37" s="1" t="s">
        <v>15</v>
      </c>
      <c r="D37" s="11">
        <v>463</v>
      </c>
      <c r="E37" s="3">
        <v>15</v>
      </c>
      <c r="F37" s="3">
        <v>20</v>
      </c>
      <c r="G37" s="3">
        <v>15</v>
      </c>
      <c r="H37" s="3">
        <v>15</v>
      </c>
      <c r="I37" s="3">
        <v>4</v>
      </c>
      <c r="J37" s="3">
        <v>5</v>
      </c>
      <c r="K37" s="3">
        <v>12</v>
      </c>
      <c r="L37" s="3">
        <v>11</v>
      </c>
      <c r="M37" s="3">
        <v>14</v>
      </c>
      <c r="N37" s="3">
        <v>13</v>
      </c>
      <c r="O37" s="3">
        <v>20</v>
      </c>
      <c r="P37" s="3">
        <v>15</v>
      </c>
      <c r="Q37" s="6">
        <f t="shared" si="1"/>
        <v>159</v>
      </c>
      <c r="R37" s="6">
        <f t="shared" si="0"/>
        <v>73617</v>
      </c>
      <c r="T37" s="1" t="str">
        <f t="shared" si="2"/>
        <v>(1091,'百顺', 2023, 1, 'SLI','博世 SLI-80D26L', 400,15,6945,20240125),</v>
      </c>
      <c r="U37" s="1" t="str">
        <f t="shared" si="3"/>
        <v>(1130,'百顺', 2023, 2, 'SLI','博世 SLI-80D26L', 300,20,9260,20240125),</v>
      </c>
      <c r="V37" s="1" t="str">
        <f t="shared" si="4"/>
        <v>(1169,'百顺', 2023, 3, 'SLI','博世 SLI-80D26L', 400,15,6945,20240125),</v>
      </c>
      <c r="W37" s="1" t="str">
        <f t="shared" si="5"/>
        <v>(1208,'百顺', 2023, 4, 'SLI','博世 SLI-80D26L', 400,15,6945,20240125),</v>
      </c>
      <c r="X37" s="1" t="str">
        <f t="shared" si="6"/>
        <v>(1247,'百顺', 2023, 5, 'SLI','博世 SLI-80D26L', 400,4,1852,20240125),</v>
      </c>
      <c r="Y37" s="1" t="str">
        <f t="shared" si="7"/>
        <v>(1286,'百顺', 2023, 6, 'SLI','博世 SLI-80D26L', 400,5,2315,20240125),</v>
      </c>
      <c r="Z37" s="1" t="str">
        <f t="shared" si="8"/>
        <v>(1325,'百顺', 2023, 7, 'SLI','博世 SLI-80D26L', 400,12,5556,20240125),</v>
      </c>
      <c r="AA37" s="1" t="str">
        <f t="shared" si="9"/>
        <v>(1364,'百顺', 2023, 8, 'SLI','博世 SLI-80D26L', 400,11,5093,20240125),</v>
      </c>
      <c r="AB37" s="1" t="str">
        <f t="shared" si="10"/>
        <v>(1403,'百顺', 2023, 9, 'SLI','博世 SLI-80D26L', 400,14,6482,20240125),</v>
      </c>
      <c r="AC37" s="1" t="str">
        <f t="shared" si="11"/>
        <v>(1442,'百顺', 2023, 10, 'SLI','博世 SLI-80D26L', 500,13,6019,20240125),</v>
      </c>
      <c r="AD37" s="1" t="str">
        <f t="shared" si="12"/>
        <v>(1481,'百顺', 2023, 11, 'SLI','博世 SLI-80D26L', 500,20,9260,20240125),</v>
      </c>
      <c r="AE37" s="1" t="str">
        <f t="shared" si="13"/>
        <v>(1520,'百顺', 2023, 12, 'SLI','博世 SLI-80D26L', 500,15,6945,20240125),</v>
      </c>
    </row>
    <row r="38" spans="1:31" ht="15.6">
      <c r="A38" s="1" t="s">
        <v>21</v>
      </c>
      <c r="B38" s="1" t="s">
        <v>2</v>
      </c>
      <c r="C38" s="1" t="s">
        <v>19</v>
      </c>
      <c r="D38" s="11">
        <v>463</v>
      </c>
      <c r="E38" s="3">
        <v>3</v>
      </c>
      <c r="F38" s="3">
        <v>2</v>
      </c>
      <c r="G38" s="3">
        <v>3</v>
      </c>
      <c r="H38" s="3">
        <v>3</v>
      </c>
      <c r="I38" s="3">
        <v>4</v>
      </c>
      <c r="L38" s="3">
        <v>2</v>
      </c>
      <c r="M38" s="3">
        <v>3</v>
      </c>
      <c r="O38" s="3">
        <v>2</v>
      </c>
      <c r="P38" s="3">
        <v>3</v>
      </c>
      <c r="Q38" s="6">
        <f t="shared" si="1"/>
        <v>25</v>
      </c>
      <c r="R38" s="6">
        <f t="shared" si="0"/>
        <v>11575</v>
      </c>
      <c r="T38" s="1" t="str">
        <f t="shared" si="2"/>
        <v>(1092,'百顺', 2023, 1, 'SLI','博世 SLI-80D26R', 400,3,1389,20240125),</v>
      </c>
      <c r="U38" s="1" t="str">
        <f t="shared" si="3"/>
        <v>(1131,'百顺', 2023, 2, 'SLI','博世 SLI-80D26R', 300,2,926,20240125),</v>
      </c>
      <c r="V38" s="1" t="str">
        <f t="shared" si="4"/>
        <v>(1170,'百顺', 2023, 3, 'SLI','博世 SLI-80D26R', 400,3,1389,20240125),</v>
      </c>
      <c r="W38" s="1" t="str">
        <f t="shared" si="5"/>
        <v>(1209,'百顺', 2023, 4, 'SLI','博世 SLI-80D26R', 400,3,1389,20240125),</v>
      </c>
      <c r="X38" s="1" t="str">
        <f t="shared" si="6"/>
        <v>(1248,'百顺', 2023, 5, 'SLI','博世 SLI-80D26R', 400,4,1852,20240125),</v>
      </c>
      <c r="Y38" s="1" t="str">
        <f t="shared" si="7"/>
        <v>(1287,'百顺', 2023, 6, 'SLI','博世 SLI-80D26R', 400,0,0,20240125),</v>
      </c>
      <c r="Z38" s="1" t="str">
        <f t="shared" si="8"/>
        <v>(1326,'百顺', 2023, 7, 'SLI','博世 SLI-80D26R', 400,0,0,20240125),</v>
      </c>
      <c r="AA38" s="1" t="str">
        <f t="shared" si="9"/>
        <v>(1365,'百顺', 2023, 8, 'SLI','博世 SLI-80D26R', 400,2,926,20240125),</v>
      </c>
      <c r="AB38" s="1" t="str">
        <f t="shared" si="10"/>
        <v>(1404,'百顺', 2023, 9, 'SLI','博世 SLI-80D26R', 400,3,1389,20240125),</v>
      </c>
      <c r="AC38" s="1" t="str">
        <f t="shared" si="11"/>
        <v>(1443,'百顺', 2023, 10, 'SLI','博世 SLI-80D26R', 500,0,0,20240125),</v>
      </c>
      <c r="AD38" s="1" t="str">
        <f t="shared" si="12"/>
        <v>(1482,'百顺', 2023, 11, 'SLI','博世 SLI-80D26R', 500,2,926,20240125),</v>
      </c>
      <c r="AE38" s="1" t="str">
        <f t="shared" si="13"/>
        <v>(1521,'百顺', 2023, 12, 'SLI','博世 SLI-80D26R', 500,3,1389,20240125),</v>
      </c>
    </row>
    <row r="39" spans="1:31" ht="15.6">
      <c r="A39" s="1" t="s">
        <v>21</v>
      </c>
      <c r="B39" s="1" t="s">
        <v>2</v>
      </c>
      <c r="C39" s="1" t="s">
        <v>26</v>
      </c>
      <c r="D39" s="11">
        <v>449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2</v>
      </c>
      <c r="K39" s="3">
        <v>2</v>
      </c>
      <c r="M39" s="3">
        <v>1</v>
      </c>
      <c r="N39" s="3">
        <v>2</v>
      </c>
      <c r="O39" s="3">
        <v>1</v>
      </c>
      <c r="P39" s="3">
        <v>1</v>
      </c>
      <c r="Q39" s="6">
        <f t="shared" si="1"/>
        <v>14</v>
      </c>
      <c r="R39" s="6">
        <f t="shared" si="0"/>
        <v>6286</v>
      </c>
      <c r="T39" s="1" t="str">
        <f t="shared" si="2"/>
        <v>(1093,'百顺', 2023, 1, 'SLI','博世 SLI-86-610', 400,1,449,20240125),</v>
      </c>
      <c r="U39" s="1" t="str">
        <f t="shared" si="3"/>
        <v>(1132,'百顺', 2023, 2, 'SLI','博世 SLI-86-610', 300,1,449,20240125),</v>
      </c>
      <c r="V39" s="1" t="str">
        <f t="shared" si="4"/>
        <v>(1171,'百顺', 2023, 3, 'SLI','博世 SLI-86-610', 400,1,449,20240125),</v>
      </c>
      <c r="W39" s="1" t="str">
        <f t="shared" si="5"/>
        <v>(1210,'百顺', 2023, 4, 'SLI','博世 SLI-86-610', 400,1,449,20240125),</v>
      </c>
      <c r="X39" s="1" t="str">
        <f t="shared" si="6"/>
        <v>(1249,'百顺', 2023, 5, 'SLI','博世 SLI-86-610', 400,1,449,20240125),</v>
      </c>
      <c r="Y39" s="1" t="str">
        <f t="shared" si="7"/>
        <v>(1288,'百顺', 2023, 6, 'SLI','博世 SLI-86-610', 400,2,898,20240125),</v>
      </c>
      <c r="Z39" s="1" t="str">
        <f t="shared" si="8"/>
        <v>(1327,'百顺', 2023, 7, 'SLI','博世 SLI-86-610', 400,2,898,20240125),</v>
      </c>
      <c r="AA39" s="1" t="str">
        <f t="shared" si="9"/>
        <v>(1366,'百顺', 2023, 8, 'SLI','博世 SLI-86-610', 400,0,0,20240125),</v>
      </c>
      <c r="AB39" s="1" t="str">
        <f t="shared" si="10"/>
        <v>(1405,'百顺', 2023, 9, 'SLI','博世 SLI-86-610', 400,1,449,20240125),</v>
      </c>
      <c r="AC39" s="1" t="str">
        <f t="shared" si="11"/>
        <v>(1444,'百顺', 2023, 10, 'SLI','博世 SLI-86-610', 500,2,898,20240125),</v>
      </c>
      <c r="AD39" s="1" t="str">
        <f t="shared" si="12"/>
        <v>(1483,'百顺', 2023, 11, 'SLI','博世 SLI-86-610', 500,1,449,20240125),</v>
      </c>
      <c r="AE39" s="1" t="str">
        <f t="shared" si="13"/>
        <v>(1522,'百顺', 2023, 12, 'SLI','博世 SLI-86-610', 500,1,449,20240125),</v>
      </c>
    </row>
    <row r="40" spans="1:31">
      <c r="A40" s="1" t="s">
        <v>21</v>
      </c>
      <c r="B40" s="1" t="s">
        <v>2</v>
      </c>
      <c r="C40" s="1" t="s">
        <v>53</v>
      </c>
      <c r="D40" s="3">
        <v>383</v>
      </c>
      <c r="E40" s="3">
        <v>1</v>
      </c>
      <c r="F40" s="3">
        <v>3</v>
      </c>
      <c r="G40" s="3">
        <v>1</v>
      </c>
      <c r="H40" s="3">
        <v>1</v>
      </c>
      <c r="I40" s="3">
        <v>3</v>
      </c>
      <c r="J40" s="3">
        <v>1</v>
      </c>
      <c r="L40" s="3">
        <v>1</v>
      </c>
      <c r="M40" s="3">
        <v>1</v>
      </c>
      <c r="O40" s="3">
        <v>3</v>
      </c>
      <c r="P40" s="3">
        <v>1</v>
      </c>
      <c r="Q40" s="6">
        <f t="shared" si="1"/>
        <v>16</v>
      </c>
      <c r="R40" s="6">
        <f t="shared" si="0"/>
        <v>6128</v>
      </c>
      <c r="T40" s="1" t="str">
        <f t="shared" si="2"/>
        <v>(1094,'百顺', 2023, 1, 'SLI','博世 SLI-H4/55140', 400,1,383,20240125),</v>
      </c>
      <c r="U40" s="1" t="str">
        <f t="shared" si="3"/>
        <v>(1133,'百顺', 2023, 2, 'SLI','博世 SLI-H4/55140', 300,3,1149,20240125),</v>
      </c>
      <c r="V40" s="1" t="str">
        <f t="shared" si="4"/>
        <v>(1172,'百顺', 2023, 3, 'SLI','博世 SLI-H4/55140', 400,1,383,20240125),</v>
      </c>
      <c r="W40" s="1" t="str">
        <f t="shared" si="5"/>
        <v>(1211,'百顺', 2023, 4, 'SLI','博世 SLI-H4/55140', 400,1,383,20240125),</v>
      </c>
      <c r="X40" s="1" t="str">
        <f t="shared" si="6"/>
        <v>(1250,'百顺', 2023, 5, 'SLI','博世 SLI-H4/55140', 400,3,1149,20240125),</v>
      </c>
      <c r="Y40" s="1" t="str">
        <f t="shared" si="7"/>
        <v>(1289,'百顺', 2023, 6, 'SLI','博世 SLI-H4/55140', 400,1,383,20240125),</v>
      </c>
      <c r="Z40" s="1" t="str">
        <f t="shared" si="8"/>
        <v>(1328,'百顺', 2023, 7, 'SLI','博世 SLI-H4/55140', 400,0,0,20240125),</v>
      </c>
      <c r="AA40" s="1" t="str">
        <f t="shared" si="9"/>
        <v>(1367,'百顺', 2023, 8, 'SLI','博世 SLI-H4/55140', 400,1,383,20240125),</v>
      </c>
      <c r="AB40" s="1" t="str">
        <f t="shared" si="10"/>
        <v>(1406,'百顺', 2023, 9, 'SLI','博世 SLI-H4/55140', 400,1,383,20240125),</v>
      </c>
      <c r="AC40" s="1" t="str">
        <f t="shared" si="11"/>
        <v>(1445,'百顺', 2023, 10, 'SLI','博世 SLI-H4/55140', 500,0,0,20240125),</v>
      </c>
      <c r="AD40" s="1" t="str">
        <f t="shared" si="12"/>
        <v>(1484,'百顺', 2023, 11, 'SLI','博世 SLI-H4/55140', 500,3,1149,20240125),</v>
      </c>
      <c r="AE40" s="1" t="str">
        <f t="shared" si="13"/>
        <v>(1523,'百顺', 2023, 12, 'SLI','博世 SLI-H4/55140', 500,1,383,20240125),</v>
      </c>
    </row>
    <row r="41" spans="1:31" ht="15.6">
      <c r="A41" s="1" t="s">
        <v>21</v>
      </c>
      <c r="B41" s="1" t="s">
        <v>2</v>
      </c>
      <c r="C41" s="1" t="s">
        <v>8</v>
      </c>
      <c r="D41" s="11">
        <v>368</v>
      </c>
      <c r="E41" s="3">
        <v>120</v>
      </c>
      <c r="F41" s="3">
        <v>109</v>
      </c>
      <c r="G41" s="3">
        <v>120</v>
      </c>
      <c r="H41" s="3">
        <v>120</v>
      </c>
      <c r="I41" s="3">
        <v>46</v>
      </c>
      <c r="J41" s="3">
        <v>67</v>
      </c>
      <c r="K41" s="3">
        <v>115</v>
      </c>
      <c r="L41" s="3">
        <v>105</v>
      </c>
      <c r="M41" s="3">
        <v>119</v>
      </c>
      <c r="N41" s="3">
        <v>103</v>
      </c>
      <c r="O41" s="3">
        <v>109</v>
      </c>
      <c r="P41" s="3">
        <v>120</v>
      </c>
      <c r="Q41" s="6">
        <f t="shared" si="1"/>
        <v>1253</v>
      </c>
      <c r="R41" s="6">
        <f t="shared" si="0"/>
        <v>461104</v>
      </c>
      <c r="T41" s="1" t="str">
        <f t="shared" si="2"/>
        <v>(1095,'百顺', 2023, 1, 'SLI','博世 SLI-L2-400', 400,120,44160,20240125),</v>
      </c>
      <c r="U41" s="1" t="str">
        <f t="shared" si="3"/>
        <v>(1134,'百顺', 2023, 2, 'SLI','博世 SLI-L2-400', 300,109,40112,20240125),</v>
      </c>
      <c r="V41" s="1" t="str">
        <f t="shared" si="4"/>
        <v>(1173,'百顺', 2023, 3, 'SLI','博世 SLI-L2-400', 400,120,44160,20240125),</v>
      </c>
      <c r="W41" s="1" t="str">
        <f t="shared" si="5"/>
        <v>(1212,'百顺', 2023, 4, 'SLI','博世 SLI-L2-400', 400,120,44160,20240125),</v>
      </c>
      <c r="X41" s="1" t="str">
        <f t="shared" si="6"/>
        <v>(1251,'百顺', 2023, 5, 'SLI','博世 SLI-L2-400', 400,46,16928,20240125),</v>
      </c>
      <c r="Y41" s="1" t="str">
        <f t="shared" si="7"/>
        <v>(1290,'百顺', 2023, 6, 'SLI','博世 SLI-L2-400', 400,67,24656,20240125),</v>
      </c>
      <c r="Z41" s="1" t="str">
        <f t="shared" si="8"/>
        <v>(1329,'百顺', 2023, 7, 'SLI','博世 SLI-L2-400', 400,115,42320,20240125),</v>
      </c>
      <c r="AA41" s="1" t="str">
        <f t="shared" si="9"/>
        <v>(1368,'百顺', 2023, 8, 'SLI','博世 SLI-L2-400', 400,105,38640,20240125),</v>
      </c>
      <c r="AB41" s="1" t="str">
        <f t="shared" si="10"/>
        <v>(1407,'百顺', 2023, 9, 'SLI','博世 SLI-L2-400', 400,119,43792,20240125),</v>
      </c>
      <c r="AC41" s="1" t="str">
        <f t="shared" si="11"/>
        <v>(1446,'百顺', 2023, 10, 'SLI','博世 SLI-L2-400', 500,103,37904,20240125),</v>
      </c>
      <c r="AD41" s="1" t="str">
        <f t="shared" si="12"/>
        <v>(1485,'百顺', 2023, 11, 'SLI','博世 SLI-L2-400', 500,109,40112,20240125),</v>
      </c>
      <c r="AE41" s="1" t="str">
        <f t="shared" si="13"/>
        <v>(1524,'百顺', 2023, 12, 'SLI','博世 SLI-L2-400', 500,120,44160,20240125),</v>
      </c>
    </row>
    <row r="42" spans="1:31">
      <c r="C42" s="1" t="s">
        <v>73</v>
      </c>
      <c r="E42" s="3">
        <f>SUM(E3:E41)</f>
        <v>461</v>
      </c>
      <c r="F42" s="3">
        <f t="shared" ref="F42:P42" si="14">SUM(F3:F41)</f>
        <v>314</v>
      </c>
      <c r="G42" s="3">
        <f t="shared" si="14"/>
        <v>328</v>
      </c>
      <c r="H42" s="3">
        <f t="shared" si="14"/>
        <v>323</v>
      </c>
      <c r="I42" s="3">
        <f t="shared" si="14"/>
        <v>307</v>
      </c>
      <c r="J42" s="3">
        <f t="shared" si="14"/>
        <v>232</v>
      </c>
      <c r="K42" s="3">
        <f t="shared" si="14"/>
        <v>264</v>
      </c>
      <c r="L42" s="3">
        <f t="shared" si="14"/>
        <v>263</v>
      </c>
      <c r="M42" s="3">
        <f t="shared" si="14"/>
        <v>307</v>
      </c>
      <c r="N42" s="3">
        <f t="shared" si="14"/>
        <v>254</v>
      </c>
      <c r="O42" s="3">
        <f t="shared" si="14"/>
        <v>315</v>
      </c>
      <c r="P42" s="3">
        <f t="shared" si="14"/>
        <v>324</v>
      </c>
      <c r="Q42" s="13">
        <f>SUM(Q3:Q41)</f>
        <v>3692</v>
      </c>
      <c r="R42" s="8">
        <f>SUM(R3:R41)</f>
        <v>1712014</v>
      </c>
    </row>
    <row r="43" spans="1:31">
      <c r="Q43" s="3"/>
      <c r="R43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3168-DD49-4F1A-A79C-C51CBF29F485}">
  <dimension ref="A1:E136"/>
  <sheetViews>
    <sheetView topLeftCell="A7" workbookViewId="0">
      <selection activeCell="E1" sqref="E1:E136"/>
    </sheetView>
  </sheetViews>
  <sheetFormatPr defaultRowHeight="13.8"/>
  <sheetData>
    <row r="1" spans="1:5">
      <c r="A1" s="1" t="s">
        <v>7</v>
      </c>
      <c r="B1" s="1" t="s">
        <v>28</v>
      </c>
      <c r="C1" s="1" t="s">
        <v>35</v>
      </c>
      <c r="D1" s="6">
        <v>888</v>
      </c>
      <c r="E1" t="str">
        <f>"("&amp;ROW()&amp;",'"&amp;A1&amp;"', '"&amp;B1&amp;"','"&amp;C1&amp;"', "&amp;D1&amp;",20240125),"</f>
        <v>(1,'京东', 'AGM','博世 AGM-DIN LN2', 888,20240125),</v>
      </c>
    </row>
    <row r="2" spans="1:5">
      <c r="A2" s="1" t="s">
        <v>7</v>
      </c>
      <c r="B2" s="1" t="s">
        <v>28</v>
      </c>
      <c r="C2" s="1" t="s">
        <v>37</v>
      </c>
      <c r="D2" s="6">
        <v>1038</v>
      </c>
      <c r="E2" t="str">
        <f t="shared" ref="E2:E65" si="0">"("&amp;ROW()&amp;",'"&amp;A2&amp;"', '"&amp;B2&amp;"','"&amp;C2&amp;"', "&amp;D2&amp;",20240125),"</f>
        <v>(2,'京东', 'AGM','博世 AGM-DIN LN3', 1038,20240125),</v>
      </c>
    </row>
    <row r="3" spans="1:5">
      <c r="A3" s="1" t="s">
        <v>7</v>
      </c>
      <c r="B3" s="1" t="s">
        <v>28</v>
      </c>
      <c r="C3" s="1" t="s">
        <v>29</v>
      </c>
      <c r="D3" s="6">
        <v>1129</v>
      </c>
      <c r="E3" t="str">
        <f t="shared" si="0"/>
        <v>(3,'京东', 'AGM','博世 AGM-DIN LN4', 1129,20240125),</v>
      </c>
    </row>
    <row r="4" spans="1:5">
      <c r="A4" s="1" t="s">
        <v>7</v>
      </c>
      <c r="B4" s="1" t="s">
        <v>28</v>
      </c>
      <c r="C4" s="1" t="s">
        <v>36</v>
      </c>
      <c r="D4" s="6">
        <v>1349</v>
      </c>
      <c r="E4" t="str">
        <f t="shared" si="0"/>
        <v>(4,'京东', 'AGM','博世 AGM-DIN LN5', 1349,20240125),</v>
      </c>
    </row>
    <row r="5" spans="1:5">
      <c r="A5" s="1" t="s">
        <v>7</v>
      </c>
      <c r="B5" s="1" t="s">
        <v>28</v>
      </c>
      <c r="C5" s="1" t="s">
        <v>46</v>
      </c>
      <c r="D5" s="6">
        <v>1699</v>
      </c>
      <c r="E5" t="str">
        <f t="shared" si="0"/>
        <v>(5,'京东', 'AGM','博世 AGM-DIN LN6', 1699,20240125),</v>
      </c>
    </row>
    <row r="6" spans="1:5">
      <c r="A6" s="1" t="s">
        <v>7</v>
      </c>
      <c r="B6" s="1" t="s">
        <v>5</v>
      </c>
      <c r="C6" s="1" t="s">
        <v>12</v>
      </c>
      <c r="D6" s="6">
        <v>629</v>
      </c>
      <c r="E6" t="str">
        <f t="shared" si="0"/>
        <v>(6,'京东', 'EFB','博世 EFB-DIN LN2', 629,20240125),</v>
      </c>
    </row>
    <row r="7" spans="1:5">
      <c r="A7" s="1" t="s">
        <v>7</v>
      </c>
      <c r="B7" s="1" t="s">
        <v>5</v>
      </c>
      <c r="C7" s="1" t="s">
        <v>6</v>
      </c>
      <c r="D7" s="6">
        <v>689</v>
      </c>
      <c r="E7" t="str">
        <f t="shared" si="0"/>
        <v>(7,'京东', 'EFB','博世 EFB-DIN LN3', 689,20240125),</v>
      </c>
    </row>
    <row r="8" spans="1:5">
      <c r="A8" s="1" t="s">
        <v>7</v>
      </c>
      <c r="B8" s="1" t="s">
        <v>5</v>
      </c>
      <c r="C8" s="1" t="s">
        <v>50</v>
      </c>
      <c r="D8" s="6">
        <v>939</v>
      </c>
      <c r="E8" t="str">
        <f t="shared" si="0"/>
        <v>(8,'京东', 'EFB','博世 EFB-DIN LN5', 939,20240125),</v>
      </c>
    </row>
    <row r="9" spans="1:5">
      <c r="A9" s="1" t="s">
        <v>7</v>
      </c>
      <c r="B9" s="1" t="s">
        <v>5</v>
      </c>
      <c r="C9" s="1" t="s">
        <v>33</v>
      </c>
      <c r="D9" s="6">
        <v>518</v>
      </c>
      <c r="E9" t="str">
        <f t="shared" si="0"/>
        <v>(9,'京东', 'EFB','博世 EFB-N55L/70B24L', 518,20240125),</v>
      </c>
    </row>
    <row r="10" spans="1:5">
      <c r="A10" s="1" t="s">
        <v>7</v>
      </c>
      <c r="B10" s="1" t="s">
        <v>5</v>
      </c>
      <c r="C10" s="1" t="s">
        <v>42</v>
      </c>
      <c r="D10" s="6">
        <v>518</v>
      </c>
      <c r="E10" t="str">
        <f t="shared" si="0"/>
        <v>(10,'京东', 'EFB','博世 EFB-N55RS/70B24RS', 518,20240125),</v>
      </c>
    </row>
    <row r="11" spans="1:5">
      <c r="A11" s="1" t="s">
        <v>7</v>
      </c>
      <c r="B11" s="1" t="s">
        <v>5</v>
      </c>
      <c r="C11" s="1" t="s">
        <v>24</v>
      </c>
      <c r="D11" s="6">
        <v>589</v>
      </c>
      <c r="E11" t="str">
        <f t="shared" si="0"/>
        <v>(11,'京东', 'EFB','博世 EFB-Q85L/95D23L', 589,20240125),</v>
      </c>
    </row>
    <row r="12" spans="1:5">
      <c r="A12" s="1" t="s">
        <v>7</v>
      </c>
      <c r="B12" s="1" t="s">
        <v>5</v>
      </c>
      <c r="C12" s="1" t="s">
        <v>31</v>
      </c>
      <c r="D12" s="6">
        <v>589</v>
      </c>
      <c r="E12" t="str">
        <f t="shared" si="0"/>
        <v>(12,'京东', 'EFB','博世 EFB-Q85R/95D23R', 589,20240125),</v>
      </c>
    </row>
    <row r="13" spans="1:5">
      <c r="A13" s="1" t="s">
        <v>7</v>
      </c>
      <c r="B13" s="1" t="s">
        <v>5</v>
      </c>
      <c r="C13" s="1" t="s">
        <v>25</v>
      </c>
      <c r="D13" s="6">
        <v>699</v>
      </c>
      <c r="E13" t="str">
        <f t="shared" si="0"/>
        <v>(13,'京东', 'EFB','博世 EFB-S95L/105D26L', 699,20240125),</v>
      </c>
    </row>
    <row r="14" spans="1:5">
      <c r="A14" s="1" t="s">
        <v>7</v>
      </c>
      <c r="B14" s="1" t="s">
        <v>5</v>
      </c>
      <c r="C14" s="1" t="s">
        <v>22</v>
      </c>
      <c r="D14" s="6">
        <v>699</v>
      </c>
      <c r="E14" t="str">
        <f t="shared" si="0"/>
        <v>(14,'京东', 'EFB','博世 EFB-S95R/105D26R', 699,20240125),</v>
      </c>
    </row>
    <row r="15" spans="1:5">
      <c r="A15" s="1" t="s">
        <v>7</v>
      </c>
      <c r="B15" s="1" t="s">
        <v>5</v>
      </c>
      <c r="C15" s="1" t="s">
        <v>23</v>
      </c>
      <c r="D15" s="6">
        <v>929</v>
      </c>
      <c r="E15" t="str">
        <f t="shared" si="0"/>
        <v>(15,'京东', 'EFB','博世 EFB-T110L/120D31L', 929,20240125),</v>
      </c>
    </row>
    <row r="16" spans="1:5">
      <c r="A16" s="1" t="s">
        <v>7</v>
      </c>
      <c r="B16" s="1" t="s">
        <v>5</v>
      </c>
      <c r="C16" s="1" t="s">
        <v>58</v>
      </c>
      <c r="D16" s="6">
        <v>929</v>
      </c>
      <c r="E16" t="str">
        <f t="shared" si="0"/>
        <v>(16,'京东', 'EFB','博世 EFB-T110R/120D31R', 929,20240125),</v>
      </c>
    </row>
    <row r="17" spans="1:5">
      <c r="A17" s="1" t="s">
        <v>7</v>
      </c>
      <c r="B17" s="1" t="s">
        <v>2</v>
      </c>
      <c r="C17" s="1" t="s">
        <v>27</v>
      </c>
      <c r="D17" s="6">
        <v>739</v>
      </c>
      <c r="E17" t="str">
        <f t="shared" si="0"/>
        <v>(17,'京东', 'SLI','博世 SLI-20-100', 739,20240125),</v>
      </c>
    </row>
    <row r="18" spans="1:5">
      <c r="A18" s="1" t="s">
        <v>7</v>
      </c>
      <c r="B18" s="1" t="s">
        <v>2</v>
      </c>
      <c r="C18" s="1" t="s">
        <v>20</v>
      </c>
      <c r="D18" s="6">
        <v>459</v>
      </c>
      <c r="E18" t="str">
        <f t="shared" si="0"/>
        <v>(18,'京东', 'SLI','博世 SLI-20-72', 459,20240125),</v>
      </c>
    </row>
    <row r="19" spans="1:5">
      <c r="A19" s="1" t="s">
        <v>7</v>
      </c>
      <c r="B19" s="1" t="s">
        <v>2</v>
      </c>
      <c r="C19" s="1" t="s">
        <v>30</v>
      </c>
      <c r="D19" s="6">
        <v>559</v>
      </c>
      <c r="E19" t="str">
        <f t="shared" si="0"/>
        <v>(19,'京东', 'SLI','博世 SLI-20-80', 559,20240125),</v>
      </c>
    </row>
    <row r="20" spans="1:5">
      <c r="A20" s="1" t="s">
        <v>7</v>
      </c>
      <c r="B20" s="1" t="s">
        <v>2</v>
      </c>
      <c r="C20" s="1" t="s">
        <v>43</v>
      </c>
      <c r="D20" s="6">
        <v>419</v>
      </c>
      <c r="E20" t="str">
        <f t="shared" si="0"/>
        <v>(20,'京东', 'SLI','博世 SLI-27-55', 419,20240125),</v>
      </c>
    </row>
    <row r="21" spans="1:5">
      <c r="A21" s="1" t="s">
        <v>7</v>
      </c>
      <c r="B21" s="1" t="s">
        <v>2</v>
      </c>
      <c r="C21" s="1" t="s">
        <v>41</v>
      </c>
      <c r="D21" s="6">
        <v>310</v>
      </c>
      <c r="E21" t="str">
        <f t="shared" si="0"/>
        <v>(21,'京东', 'SLI','博世 SLI-44B20L', 310,20240125),</v>
      </c>
    </row>
    <row r="22" spans="1:5">
      <c r="A22" s="1" t="s">
        <v>7</v>
      </c>
      <c r="B22" s="1" t="s">
        <v>2</v>
      </c>
      <c r="C22" s="1" t="s">
        <v>3</v>
      </c>
      <c r="D22" s="6">
        <v>268</v>
      </c>
      <c r="E22" t="str">
        <f t="shared" si="0"/>
        <v>(22,'京东', 'SLI','博世 SLI-55B24L', 268,20240125),</v>
      </c>
    </row>
    <row r="23" spans="1:5">
      <c r="A23" s="1" t="s">
        <v>7</v>
      </c>
      <c r="B23" s="1" t="s">
        <v>2</v>
      </c>
      <c r="C23" s="1" t="s">
        <v>18</v>
      </c>
      <c r="D23" s="6">
        <v>268</v>
      </c>
      <c r="E23" t="str">
        <f t="shared" si="0"/>
        <v>(23,'京东', 'SLI','博世 SLI-55B24LS', 268,20240125),</v>
      </c>
    </row>
    <row r="24" spans="1:5">
      <c r="A24" s="1" t="s">
        <v>7</v>
      </c>
      <c r="B24" s="1" t="s">
        <v>2</v>
      </c>
      <c r="C24" s="1" t="s">
        <v>38</v>
      </c>
      <c r="D24" s="6">
        <v>278</v>
      </c>
      <c r="E24" t="str">
        <f t="shared" si="0"/>
        <v>(24,'京东', 'SLI','博世 SLI-55B24R', 278,20240125),</v>
      </c>
    </row>
    <row r="25" spans="1:5">
      <c r="A25" s="1" t="s">
        <v>7</v>
      </c>
      <c r="B25" s="1" t="s">
        <v>2</v>
      </c>
      <c r="C25" s="1" t="s">
        <v>34</v>
      </c>
      <c r="D25" s="6">
        <v>268</v>
      </c>
      <c r="E25" t="str">
        <f t="shared" si="0"/>
        <v>(25,'京东', 'SLI','博世 SLI-55B24RS', 268,20240125),</v>
      </c>
    </row>
    <row r="26" spans="1:5">
      <c r="A26" s="1" t="s">
        <v>7</v>
      </c>
      <c r="B26" s="1" t="s">
        <v>2</v>
      </c>
      <c r="C26" s="1" t="s">
        <v>11</v>
      </c>
      <c r="D26" s="6">
        <v>359</v>
      </c>
      <c r="E26" t="str">
        <f t="shared" si="0"/>
        <v>(26,'京东', 'SLI','博世 SLI-55D23L', 359,20240125),</v>
      </c>
    </row>
    <row r="27" spans="1:5">
      <c r="A27" s="1" t="s">
        <v>7</v>
      </c>
      <c r="B27" s="1" t="s">
        <v>2</v>
      </c>
      <c r="C27" s="1" t="s">
        <v>48</v>
      </c>
      <c r="D27" s="6">
        <v>359</v>
      </c>
      <c r="E27" t="str">
        <f t="shared" si="0"/>
        <v>(27,'京东', 'SLI','博世 SLI-55D23R', 359,20240125),</v>
      </c>
    </row>
    <row r="28" spans="1:5">
      <c r="A28" s="1" t="s">
        <v>7</v>
      </c>
      <c r="B28" s="1" t="s">
        <v>2</v>
      </c>
      <c r="C28" s="1" t="s">
        <v>60</v>
      </c>
      <c r="D28" s="6">
        <v>409</v>
      </c>
      <c r="E28" t="str">
        <f t="shared" si="0"/>
        <v>(28,'京东', 'SLI','博世 SLI-55D26L', 409,20240125),</v>
      </c>
    </row>
    <row r="29" spans="1:5">
      <c r="A29" s="1" t="s">
        <v>7</v>
      </c>
      <c r="B29" s="1" t="s">
        <v>2</v>
      </c>
      <c r="C29" s="1" t="s">
        <v>45</v>
      </c>
      <c r="D29" s="6">
        <v>409</v>
      </c>
      <c r="E29" t="str">
        <f t="shared" si="0"/>
        <v>(29,'京东', 'SLI','博世 SLI-55D26R', 409,20240125),</v>
      </c>
    </row>
    <row r="30" spans="1:5">
      <c r="A30" s="1" t="s">
        <v>7</v>
      </c>
      <c r="B30" s="1" t="s">
        <v>2</v>
      </c>
      <c r="C30" s="1" t="s">
        <v>16</v>
      </c>
      <c r="D30" s="6">
        <v>369</v>
      </c>
      <c r="E30" t="str">
        <f t="shared" si="0"/>
        <v>(30,'京东', 'SLI','博世 SLI-6-QW-54', 369,20240125),</v>
      </c>
    </row>
    <row r="31" spans="1:5">
      <c r="A31" s="1" t="s">
        <v>7</v>
      </c>
      <c r="B31" s="1" t="s">
        <v>2</v>
      </c>
      <c r="C31" s="1" t="s">
        <v>32</v>
      </c>
      <c r="D31" s="6">
        <v>439</v>
      </c>
      <c r="E31" t="str">
        <f t="shared" si="0"/>
        <v>(31,'京东', 'SLI','博世 SLI-6-QW-63', 439,20240125),</v>
      </c>
    </row>
    <row r="32" spans="1:5">
      <c r="A32" s="1" t="s">
        <v>7</v>
      </c>
      <c r="B32" s="1" t="s">
        <v>2</v>
      </c>
      <c r="C32" s="1" t="s">
        <v>9</v>
      </c>
      <c r="D32" s="6">
        <v>429</v>
      </c>
      <c r="E32" t="str">
        <f t="shared" si="0"/>
        <v>(32,'京东', 'SLI','博世 SLI-75D23L', 429,20240125),</v>
      </c>
    </row>
    <row r="33" spans="1:5">
      <c r="A33" s="1" t="s">
        <v>7</v>
      </c>
      <c r="B33" s="1" t="s">
        <v>2</v>
      </c>
      <c r="C33" s="1" t="s">
        <v>15</v>
      </c>
      <c r="D33" s="6">
        <v>453</v>
      </c>
      <c r="E33" t="str">
        <f t="shared" si="0"/>
        <v>(33,'京东', 'SLI','博世 SLI-80D26L', 453,20240125),</v>
      </c>
    </row>
    <row r="34" spans="1:5">
      <c r="A34" s="1" t="s">
        <v>7</v>
      </c>
      <c r="B34" s="1" t="s">
        <v>2</v>
      </c>
      <c r="C34" s="1" t="s">
        <v>19</v>
      </c>
      <c r="D34" s="6">
        <v>453</v>
      </c>
      <c r="E34" t="str">
        <f t="shared" si="0"/>
        <v>(34,'京东', 'SLI','博世 SLI-80D26R', 453,20240125),</v>
      </c>
    </row>
    <row r="35" spans="1:5">
      <c r="A35" s="1" t="s">
        <v>7</v>
      </c>
      <c r="B35" s="1" t="s">
        <v>2</v>
      </c>
      <c r="C35" s="1" t="s">
        <v>26</v>
      </c>
      <c r="D35" s="6">
        <v>419</v>
      </c>
      <c r="E35" t="str">
        <f t="shared" si="0"/>
        <v>(35,'京东', 'SLI','博世 SLI-86-610', 419,20240125),</v>
      </c>
    </row>
    <row r="36" spans="1:5">
      <c r="A36" s="1" t="s">
        <v>7</v>
      </c>
      <c r="B36" s="1" t="s">
        <v>2</v>
      </c>
      <c r="C36" s="1" t="s">
        <v>51</v>
      </c>
      <c r="D36" s="6">
        <v>512</v>
      </c>
      <c r="E36" t="str">
        <f t="shared" si="0"/>
        <v>(36,'京东', 'SLI','博世 SLI-95D31L', 512,20240125),</v>
      </c>
    </row>
    <row r="37" spans="1:5">
      <c r="A37" s="1" t="s">
        <v>7</v>
      </c>
      <c r="B37" s="1" t="s">
        <v>2</v>
      </c>
      <c r="C37" s="1" t="s">
        <v>14</v>
      </c>
      <c r="D37" s="6">
        <v>512</v>
      </c>
      <c r="E37" t="str">
        <f t="shared" si="0"/>
        <v>(37,'京东', 'SLI','博世 SLI-95D31R', 512,20240125),</v>
      </c>
    </row>
    <row r="38" spans="1:5">
      <c r="A38" s="1" t="s">
        <v>7</v>
      </c>
      <c r="B38" s="1" t="s">
        <v>2</v>
      </c>
      <c r="C38" s="1" t="s">
        <v>8</v>
      </c>
      <c r="D38" s="6">
        <v>358</v>
      </c>
      <c r="E38" t="str">
        <f t="shared" si="0"/>
        <v>(38,'京东', 'SLI','博世 SLI-L2-400', 358,20240125),</v>
      </c>
    </row>
    <row r="39" spans="1:5">
      <c r="A39" s="1" t="s">
        <v>4</v>
      </c>
      <c r="B39" s="1" t="s">
        <v>28</v>
      </c>
      <c r="C39" s="1" t="s">
        <v>35</v>
      </c>
      <c r="D39" s="6">
        <v>888</v>
      </c>
      <c r="E39" t="str">
        <f t="shared" si="0"/>
        <v>(39,'天猫', 'AGM','博世 AGM-DIN LN2', 888,20240125),</v>
      </c>
    </row>
    <row r="40" spans="1:5">
      <c r="A40" s="1" t="s">
        <v>4</v>
      </c>
      <c r="B40" s="1" t="s">
        <v>28</v>
      </c>
      <c r="C40" s="1" t="s">
        <v>37</v>
      </c>
      <c r="D40" s="6">
        <v>1038</v>
      </c>
      <c r="E40" t="str">
        <f t="shared" si="0"/>
        <v>(40,'天猫', 'AGM','博世 AGM-DIN LN3', 1038,20240125),</v>
      </c>
    </row>
    <row r="41" spans="1:5">
      <c r="A41" s="1" t="s">
        <v>4</v>
      </c>
      <c r="B41" s="1" t="s">
        <v>28</v>
      </c>
      <c r="C41" s="1" t="s">
        <v>29</v>
      </c>
      <c r="D41" s="6">
        <v>1129</v>
      </c>
      <c r="E41" t="str">
        <f t="shared" si="0"/>
        <v>(41,'天猫', 'AGM','博世 AGM-DIN LN4', 1129,20240125),</v>
      </c>
    </row>
    <row r="42" spans="1:5">
      <c r="A42" s="1" t="s">
        <v>4</v>
      </c>
      <c r="B42" s="1" t="s">
        <v>28</v>
      </c>
      <c r="C42" s="1" t="s">
        <v>36</v>
      </c>
      <c r="D42" s="6">
        <v>1349</v>
      </c>
      <c r="E42" t="str">
        <f t="shared" si="0"/>
        <v>(42,'天猫', 'AGM','博世 AGM-DIN LN5', 1349,20240125),</v>
      </c>
    </row>
    <row r="43" spans="1:5">
      <c r="A43" s="1" t="s">
        <v>4</v>
      </c>
      <c r="B43" s="1" t="s">
        <v>28</v>
      </c>
      <c r="C43" s="1" t="s">
        <v>46</v>
      </c>
      <c r="D43" s="6">
        <v>1699</v>
      </c>
      <c r="E43" t="str">
        <f t="shared" si="0"/>
        <v>(43,'天猫', 'AGM','博世 AGM-DIN LN6', 1699,20240125),</v>
      </c>
    </row>
    <row r="44" spans="1:5">
      <c r="A44" s="1" t="s">
        <v>4</v>
      </c>
      <c r="B44" s="1" t="s">
        <v>5</v>
      </c>
      <c r="C44" s="1" t="s">
        <v>12</v>
      </c>
      <c r="D44" s="6">
        <v>629</v>
      </c>
      <c r="E44" t="str">
        <f t="shared" si="0"/>
        <v>(44,'天猫', 'EFB','博世 EFB-DIN LN2', 629,20240125),</v>
      </c>
    </row>
    <row r="45" spans="1:5">
      <c r="A45" s="1" t="s">
        <v>4</v>
      </c>
      <c r="B45" s="1" t="s">
        <v>5</v>
      </c>
      <c r="C45" s="1" t="s">
        <v>6</v>
      </c>
      <c r="D45" s="6">
        <v>689</v>
      </c>
      <c r="E45" t="str">
        <f t="shared" si="0"/>
        <v>(45,'天猫', 'EFB','博世 EFB-DIN LN3', 689,20240125),</v>
      </c>
    </row>
    <row r="46" spans="1:5">
      <c r="A46" s="1" t="s">
        <v>4</v>
      </c>
      <c r="B46" s="1" t="s">
        <v>5</v>
      </c>
      <c r="C46" s="1" t="s">
        <v>52</v>
      </c>
      <c r="D46" s="9">
        <v>795</v>
      </c>
      <c r="E46" t="str">
        <f t="shared" si="0"/>
        <v>(46,'天猫', 'EFB','博世 EFB-LB4', 795,20240125),</v>
      </c>
    </row>
    <row r="47" spans="1:5">
      <c r="A47" s="1" t="s">
        <v>4</v>
      </c>
      <c r="B47" s="1" t="s">
        <v>5</v>
      </c>
      <c r="C47" s="1" t="s">
        <v>56</v>
      </c>
      <c r="D47" s="6">
        <v>518</v>
      </c>
      <c r="E47" t="str">
        <f t="shared" si="0"/>
        <v>(47,'天猫', 'EFB','博世 EFB-N55R/70B24R', 518,20240125),</v>
      </c>
    </row>
    <row r="48" spans="1:5">
      <c r="A48" s="1" t="s">
        <v>4</v>
      </c>
      <c r="B48" s="1" t="s">
        <v>5</v>
      </c>
      <c r="C48" s="1" t="s">
        <v>24</v>
      </c>
      <c r="D48" s="6">
        <v>589</v>
      </c>
      <c r="E48" t="str">
        <f t="shared" si="0"/>
        <v>(48,'天猫', 'EFB','博世 EFB-Q85L/95D23L', 589,20240125),</v>
      </c>
    </row>
    <row r="49" spans="1:5">
      <c r="A49" s="1" t="s">
        <v>4</v>
      </c>
      <c r="B49" s="1" t="s">
        <v>5</v>
      </c>
      <c r="C49" s="1" t="s">
        <v>25</v>
      </c>
      <c r="D49" s="6">
        <v>699</v>
      </c>
      <c r="E49" t="str">
        <f t="shared" si="0"/>
        <v>(49,'天猫', 'EFB','博世 EFB-S95L/105D26L', 699,20240125),</v>
      </c>
    </row>
    <row r="50" spans="1:5">
      <c r="A50" s="1" t="s">
        <v>4</v>
      </c>
      <c r="B50" s="1" t="s">
        <v>5</v>
      </c>
      <c r="C50" s="1" t="s">
        <v>23</v>
      </c>
      <c r="D50" s="6">
        <v>929</v>
      </c>
      <c r="E50" t="str">
        <f t="shared" si="0"/>
        <v>(50,'天猫', 'EFB','博世 EFB-T110L/120D31L', 929,20240125),</v>
      </c>
    </row>
    <row r="51" spans="1:5">
      <c r="A51" s="1" t="s">
        <v>4</v>
      </c>
      <c r="B51" s="1" t="s">
        <v>2</v>
      </c>
      <c r="C51" s="1" t="s">
        <v>20</v>
      </c>
      <c r="D51" s="6">
        <v>459</v>
      </c>
      <c r="E51" t="str">
        <f t="shared" si="0"/>
        <v>(51,'天猫', 'SLI','博世 SLI-20-72', 459,20240125),</v>
      </c>
    </row>
    <row r="52" spans="1:5">
      <c r="A52" s="1" t="s">
        <v>4</v>
      </c>
      <c r="B52" s="1" t="s">
        <v>2</v>
      </c>
      <c r="C52" s="1" t="s">
        <v>43</v>
      </c>
      <c r="D52" s="6">
        <v>419</v>
      </c>
      <c r="E52" t="str">
        <f t="shared" si="0"/>
        <v>(52,'天猫', 'SLI','博世 SLI-27-55', 419,20240125),</v>
      </c>
    </row>
    <row r="53" spans="1:5">
      <c r="A53" s="1" t="s">
        <v>4</v>
      </c>
      <c r="B53" s="1" t="s">
        <v>2</v>
      </c>
      <c r="C53" s="1" t="s">
        <v>41</v>
      </c>
      <c r="D53" s="6">
        <v>310</v>
      </c>
      <c r="E53" t="str">
        <f t="shared" si="0"/>
        <v>(53,'天猫', 'SLI','博世 SLI-44B20L', 310,20240125),</v>
      </c>
    </row>
    <row r="54" spans="1:5">
      <c r="A54" s="1" t="s">
        <v>4</v>
      </c>
      <c r="B54" s="1" t="s">
        <v>2</v>
      </c>
      <c r="C54" s="1" t="s">
        <v>3</v>
      </c>
      <c r="D54" s="6">
        <v>268</v>
      </c>
      <c r="E54" t="str">
        <f t="shared" si="0"/>
        <v>(54,'天猫', 'SLI','博世 SLI-55B24L', 268,20240125),</v>
      </c>
    </row>
    <row r="55" spans="1:5">
      <c r="A55" s="1" t="s">
        <v>4</v>
      </c>
      <c r="B55" s="1" t="s">
        <v>2</v>
      </c>
      <c r="C55" s="1" t="s">
        <v>18</v>
      </c>
      <c r="D55" s="6">
        <v>268</v>
      </c>
      <c r="E55" t="str">
        <f t="shared" si="0"/>
        <v>(55,'天猫', 'SLI','博世 SLI-55B24LS', 268,20240125),</v>
      </c>
    </row>
    <row r="56" spans="1:5">
      <c r="A56" s="1" t="s">
        <v>4</v>
      </c>
      <c r="B56" s="1" t="s">
        <v>2</v>
      </c>
      <c r="C56" s="1" t="s">
        <v>34</v>
      </c>
      <c r="D56" s="6">
        <v>268</v>
      </c>
      <c r="E56" t="str">
        <f t="shared" si="0"/>
        <v>(56,'天猫', 'SLI','博世 SLI-55B24RS', 268,20240125),</v>
      </c>
    </row>
    <row r="57" spans="1:5">
      <c r="A57" s="1" t="s">
        <v>4</v>
      </c>
      <c r="B57" s="1" t="s">
        <v>2</v>
      </c>
      <c r="C57" s="1" t="s">
        <v>11</v>
      </c>
      <c r="D57" s="6">
        <v>359</v>
      </c>
      <c r="E57" t="str">
        <f t="shared" si="0"/>
        <v>(57,'天猫', 'SLI','博世 SLI-55D23L', 359,20240125),</v>
      </c>
    </row>
    <row r="58" spans="1:5">
      <c r="A58" s="1" t="s">
        <v>4</v>
      </c>
      <c r="B58" s="1" t="s">
        <v>2</v>
      </c>
      <c r="C58" s="1" t="s">
        <v>61</v>
      </c>
      <c r="D58" s="9">
        <v>369</v>
      </c>
      <c r="E58" t="str">
        <f t="shared" si="0"/>
        <v>(58,'天猫', 'SLI','博世 SLI-58500', 369,20240125),</v>
      </c>
    </row>
    <row r="59" spans="1:5">
      <c r="A59" s="1" t="s">
        <v>4</v>
      </c>
      <c r="B59" s="1" t="s">
        <v>2</v>
      </c>
      <c r="C59" s="1" t="s">
        <v>32</v>
      </c>
      <c r="D59" s="6">
        <v>439</v>
      </c>
      <c r="E59" t="str">
        <f t="shared" si="0"/>
        <v>(59,'天猫', 'SLI','博世 SLI-6-QW-63', 439,20240125),</v>
      </c>
    </row>
    <row r="60" spans="1:5">
      <c r="A60" s="1" t="s">
        <v>4</v>
      </c>
      <c r="B60" s="1" t="s">
        <v>2</v>
      </c>
      <c r="C60" s="1" t="s">
        <v>9</v>
      </c>
      <c r="D60" s="6">
        <v>429</v>
      </c>
      <c r="E60" t="str">
        <f t="shared" si="0"/>
        <v>(60,'天猫', 'SLI','博世 SLI-75D23L', 429,20240125),</v>
      </c>
    </row>
    <row r="61" spans="1:5">
      <c r="A61" s="1" t="s">
        <v>4</v>
      </c>
      <c r="B61" s="1" t="s">
        <v>2</v>
      </c>
      <c r="C61" s="1" t="s">
        <v>15</v>
      </c>
      <c r="D61" s="6">
        <v>453</v>
      </c>
      <c r="E61" t="str">
        <f t="shared" si="0"/>
        <v>(61,'天猫', 'SLI','博世 SLI-80D26L', 453,20240125),</v>
      </c>
    </row>
    <row r="62" spans="1:5">
      <c r="A62" s="1" t="s">
        <v>4</v>
      </c>
      <c r="B62" s="1" t="s">
        <v>2</v>
      </c>
      <c r="C62" s="1" t="s">
        <v>19</v>
      </c>
      <c r="D62" s="6">
        <v>453</v>
      </c>
      <c r="E62" t="str">
        <f t="shared" si="0"/>
        <v>(62,'天猫', 'SLI','博世 SLI-80D26R', 453,20240125),</v>
      </c>
    </row>
    <row r="63" spans="1:5">
      <c r="A63" s="1" t="s">
        <v>4</v>
      </c>
      <c r="B63" s="1" t="s">
        <v>2</v>
      </c>
      <c r="C63" s="1" t="s">
        <v>26</v>
      </c>
      <c r="D63" s="6">
        <v>419</v>
      </c>
      <c r="E63" t="str">
        <f t="shared" si="0"/>
        <v>(63,'天猫', 'SLI','博世 SLI-86-610', 419,20240125),</v>
      </c>
    </row>
    <row r="64" spans="1:5">
      <c r="A64" s="1" t="s">
        <v>4</v>
      </c>
      <c r="B64" s="1" t="s">
        <v>2</v>
      </c>
      <c r="C64" s="1" t="s">
        <v>8</v>
      </c>
      <c r="D64" s="6">
        <v>358</v>
      </c>
      <c r="E64" t="str">
        <f t="shared" si="0"/>
        <v>(64,'天猫', 'SLI','博世 SLI-L2-400', 358,20240125),</v>
      </c>
    </row>
    <row r="65" spans="1:5" ht="15.6">
      <c r="A65" s="1" t="s">
        <v>1</v>
      </c>
      <c r="B65" s="1" t="s">
        <v>28</v>
      </c>
      <c r="C65" s="1" t="s">
        <v>35</v>
      </c>
      <c r="D65" s="11">
        <v>908</v>
      </c>
      <c r="E65" t="str">
        <f t="shared" si="0"/>
        <v>(65,'平安', 'AGM','博世 AGM-DIN LN2', 908,20240125),</v>
      </c>
    </row>
    <row r="66" spans="1:5" ht="15.6">
      <c r="A66" s="1" t="s">
        <v>1</v>
      </c>
      <c r="B66" s="1" t="s">
        <v>28</v>
      </c>
      <c r="C66" s="1" t="s">
        <v>37</v>
      </c>
      <c r="D66" s="11">
        <v>1088</v>
      </c>
      <c r="E66" t="str">
        <f t="shared" ref="E66:E129" si="1">"("&amp;ROW()&amp;",'"&amp;A66&amp;"', '"&amp;B66&amp;"','"&amp;C66&amp;"', "&amp;D66&amp;",20240125),"</f>
        <v>(66,'平安', 'AGM','博世 AGM-DIN LN3', 1088,20240125),</v>
      </c>
    </row>
    <row r="67" spans="1:5" ht="15.6">
      <c r="A67" s="1" t="s">
        <v>1</v>
      </c>
      <c r="B67" s="1" t="s">
        <v>28</v>
      </c>
      <c r="C67" s="1" t="s">
        <v>29</v>
      </c>
      <c r="D67" s="11">
        <v>1159</v>
      </c>
      <c r="E67" t="str">
        <f t="shared" si="1"/>
        <v>(67,'平安', 'AGM','博世 AGM-DIN LN4', 1159,20240125),</v>
      </c>
    </row>
    <row r="68" spans="1:5" ht="15.6">
      <c r="A68" s="1" t="s">
        <v>1</v>
      </c>
      <c r="B68" s="1" t="s">
        <v>28</v>
      </c>
      <c r="C68" s="1" t="s">
        <v>36</v>
      </c>
      <c r="D68" s="11">
        <v>1449</v>
      </c>
      <c r="E68" t="str">
        <f t="shared" si="1"/>
        <v>(68,'平安', 'AGM','博世 AGM-DIN LN5', 1449,20240125),</v>
      </c>
    </row>
    <row r="69" spans="1:5" ht="15.6">
      <c r="A69" s="1" t="s">
        <v>1</v>
      </c>
      <c r="B69" s="1" t="s">
        <v>28</v>
      </c>
      <c r="C69" s="1" t="s">
        <v>46</v>
      </c>
      <c r="D69" s="11">
        <v>1799</v>
      </c>
      <c r="E69" t="str">
        <f t="shared" si="1"/>
        <v>(69,'平安', 'AGM','博世 AGM-DIN LN6', 1799,20240125),</v>
      </c>
    </row>
    <row r="70" spans="1:5" ht="15.6">
      <c r="A70" s="1" t="s">
        <v>1</v>
      </c>
      <c r="B70" s="1" t="s">
        <v>5</v>
      </c>
      <c r="C70" s="1" t="s">
        <v>12</v>
      </c>
      <c r="D70" s="11">
        <v>679</v>
      </c>
      <c r="E70" t="str">
        <f t="shared" si="1"/>
        <v>(70,'平安', 'EFB','博世 EFB-DIN LN2', 679,20240125),</v>
      </c>
    </row>
    <row r="71" spans="1:5" ht="15.6">
      <c r="A71" s="1" t="s">
        <v>1</v>
      </c>
      <c r="B71" s="1" t="s">
        <v>5</v>
      </c>
      <c r="C71" s="1" t="s">
        <v>6</v>
      </c>
      <c r="D71" s="11">
        <v>709</v>
      </c>
      <c r="E71" t="str">
        <f t="shared" si="1"/>
        <v>(71,'平安', 'EFB','博世 EFB-DIN LN3', 709,20240125),</v>
      </c>
    </row>
    <row r="72" spans="1:5" ht="15.6">
      <c r="A72" s="1" t="s">
        <v>1</v>
      </c>
      <c r="B72" s="1" t="s">
        <v>5</v>
      </c>
      <c r="C72" s="1" t="s">
        <v>59</v>
      </c>
      <c r="D72" s="11">
        <v>789</v>
      </c>
      <c r="E72" t="str">
        <f t="shared" si="1"/>
        <v>(72,'平安', 'EFB','博世 EFB-DIN LN4', 789,20240125),</v>
      </c>
    </row>
    <row r="73" spans="1:5" ht="15.6">
      <c r="A73" s="1" t="s">
        <v>1</v>
      </c>
      <c r="B73" s="1" t="s">
        <v>5</v>
      </c>
      <c r="C73" s="1" t="s">
        <v>24</v>
      </c>
      <c r="D73" s="11">
        <v>619</v>
      </c>
      <c r="E73" t="str">
        <f t="shared" si="1"/>
        <v>(73,'平安', 'EFB','博世 EFB-Q85L/95D23L', 619,20240125),</v>
      </c>
    </row>
    <row r="74" spans="1:5" ht="15.6">
      <c r="A74" s="1" t="s">
        <v>1</v>
      </c>
      <c r="B74" s="1" t="s">
        <v>5</v>
      </c>
      <c r="C74" s="1" t="s">
        <v>31</v>
      </c>
      <c r="D74" s="11">
        <v>619</v>
      </c>
      <c r="E74" t="str">
        <f t="shared" si="1"/>
        <v>(74,'平安', 'EFB','博世 EFB-Q85R/95D23R', 619,20240125),</v>
      </c>
    </row>
    <row r="75" spans="1:5" ht="15.6">
      <c r="A75" s="1" t="s">
        <v>1</v>
      </c>
      <c r="B75" s="1" t="s">
        <v>5</v>
      </c>
      <c r="C75" s="1" t="s">
        <v>25</v>
      </c>
      <c r="D75" s="11">
        <v>719</v>
      </c>
      <c r="E75" t="str">
        <f t="shared" si="1"/>
        <v>(75,'平安', 'EFB','博世 EFB-S95L/105D26L', 719,20240125),</v>
      </c>
    </row>
    <row r="76" spans="1:5" ht="15.6">
      <c r="A76" s="1" t="s">
        <v>1</v>
      </c>
      <c r="B76" s="1" t="s">
        <v>5</v>
      </c>
      <c r="C76" s="1" t="s">
        <v>22</v>
      </c>
      <c r="D76" s="11">
        <v>719</v>
      </c>
      <c r="E76" t="str">
        <f t="shared" si="1"/>
        <v>(76,'平安', 'EFB','博世 EFB-S95R/105D26R', 719,20240125),</v>
      </c>
    </row>
    <row r="77" spans="1:5" ht="15.6">
      <c r="A77" s="1" t="s">
        <v>1</v>
      </c>
      <c r="B77" s="1" t="s">
        <v>5</v>
      </c>
      <c r="C77" s="1" t="s">
        <v>23</v>
      </c>
      <c r="D77" s="11">
        <v>949</v>
      </c>
      <c r="E77" t="str">
        <f t="shared" si="1"/>
        <v>(77,'平安', 'EFB','博世 EFB-T110L/120D31L', 949,20240125),</v>
      </c>
    </row>
    <row r="78" spans="1:5" ht="15.6">
      <c r="A78" s="1" t="s">
        <v>1</v>
      </c>
      <c r="B78" s="1" t="s">
        <v>2</v>
      </c>
      <c r="C78" s="1" t="s">
        <v>27</v>
      </c>
      <c r="D78" s="11">
        <v>769</v>
      </c>
      <c r="E78" t="str">
        <f t="shared" si="1"/>
        <v>(78,'平安', 'SLI','博世 SLI-20-100', 769,20240125),</v>
      </c>
    </row>
    <row r="79" spans="1:5" ht="15.6">
      <c r="A79" s="1" t="s">
        <v>1</v>
      </c>
      <c r="B79" s="1" t="s">
        <v>2</v>
      </c>
      <c r="C79" s="1" t="s">
        <v>20</v>
      </c>
      <c r="D79" s="11">
        <v>489</v>
      </c>
      <c r="E79" t="str">
        <f t="shared" si="1"/>
        <v>(79,'平安', 'SLI','博世 SLI-20-72', 489,20240125),</v>
      </c>
    </row>
    <row r="80" spans="1:5" ht="15.6">
      <c r="A80" s="1" t="s">
        <v>1</v>
      </c>
      <c r="B80" s="1" t="s">
        <v>2</v>
      </c>
      <c r="C80" s="1" t="s">
        <v>30</v>
      </c>
      <c r="D80" s="11">
        <v>569</v>
      </c>
      <c r="E80" t="str">
        <f t="shared" si="1"/>
        <v>(80,'平安', 'SLI','博世 SLI-20-80', 569,20240125),</v>
      </c>
    </row>
    <row r="81" spans="1:5" ht="15.6">
      <c r="A81" s="1" t="s">
        <v>1</v>
      </c>
      <c r="B81" s="1" t="s">
        <v>2</v>
      </c>
      <c r="C81" s="1" t="s">
        <v>43</v>
      </c>
      <c r="D81" s="11">
        <v>439</v>
      </c>
      <c r="E81" t="str">
        <f t="shared" si="1"/>
        <v>(81,'平安', 'SLI','博世 SLI-27-55', 439,20240125),</v>
      </c>
    </row>
    <row r="82" spans="1:5" ht="15.6">
      <c r="A82" s="1" t="s">
        <v>1</v>
      </c>
      <c r="B82" s="1" t="s">
        <v>2</v>
      </c>
      <c r="C82" s="1" t="s">
        <v>3</v>
      </c>
      <c r="D82" s="12">
        <v>278</v>
      </c>
      <c r="E82" t="str">
        <f t="shared" si="1"/>
        <v>(82,'平安', 'SLI','博世 SLI-55B24L', 278,20240125),</v>
      </c>
    </row>
    <row r="83" spans="1:5" ht="15.6">
      <c r="A83" s="1" t="s">
        <v>1</v>
      </c>
      <c r="B83" s="1" t="s">
        <v>2</v>
      </c>
      <c r="C83" s="1" t="s">
        <v>18</v>
      </c>
      <c r="D83" s="12">
        <v>278</v>
      </c>
      <c r="E83" t="str">
        <f t="shared" si="1"/>
        <v>(83,'平安', 'SLI','博世 SLI-55B24LS', 278,20240125),</v>
      </c>
    </row>
    <row r="84" spans="1:5" ht="15.6">
      <c r="A84" s="1" t="s">
        <v>1</v>
      </c>
      <c r="B84" s="1" t="s">
        <v>2</v>
      </c>
      <c r="C84" s="1" t="s">
        <v>38</v>
      </c>
      <c r="D84" s="12">
        <v>278</v>
      </c>
      <c r="E84" t="str">
        <f t="shared" si="1"/>
        <v>(84,'平安', 'SLI','博世 SLI-55B24R', 278,20240125),</v>
      </c>
    </row>
    <row r="85" spans="1:5" ht="15.6">
      <c r="A85" s="1" t="s">
        <v>1</v>
      </c>
      <c r="B85" s="1" t="s">
        <v>2</v>
      </c>
      <c r="C85" s="1" t="s">
        <v>34</v>
      </c>
      <c r="D85" s="12">
        <v>278</v>
      </c>
      <c r="E85" t="str">
        <f t="shared" si="1"/>
        <v>(85,'平安', 'SLI','博世 SLI-55B24RS', 278,20240125),</v>
      </c>
    </row>
    <row r="86" spans="1:5" ht="15.6">
      <c r="A86" s="1" t="s">
        <v>1</v>
      </c>
      <c r="B86" s="1" t="s">
        <v>2</v>
      </c>
      <c r="C86" s="1" t="s">
        <v>11</v>
      </c>
      <c r="D86" s="11">
        <v>369</v>
      </c>
      <c r="E86" t="str">
        <f t="shared" si="1"/>
        <v>(86,'平安', 'SLI','博世 SLI-55D23L', 369,20240125),</v>
      </c>
    </row>
    <row r="87" spans="1:5" ht="15.6">
      <c r="A87" s="1" t="s">
        <v>1</v>
      </c>
      <c r="B87" s="1" t="s">
        <v>2</v>
      </c>
      <c r="C87" s="1" t="s">
        <v>45</v>
      </c>
      <c r="D87" s="11">
        <v>369</v>
      </c>
      <c r="E87" t="str">
        <f t="shared" si="1"/>
        <v>(87,'平安', 'SLI','博世 SLI-55D26R', 369,20240125),</v>
      </c>
    </row>
    <row r="88" spans="1:5" ht="15.6">
      <c r="A88" s="1" t="s">
        <v>1</v>
      </c>
      <c r="B88" s="1" t="s">
        <v>2</v>
      </c>
      <c r="C88" s="1" t="s">
        <v>32</v>
      </c>
      <c r="D88" s="11">
        <v>459</v>
      </c>
      <c r="E88" t="str">
        <f t="shared" si="1"/>
        <v>(88,'平安', 'SLI','博世 SLI-6-QW-63', 459,20240125),</v>
      </c>
    </row>
    <row r="89" spans="1:5" ht="15.6">
      <c r="A89" s="1" t="s">
        <v>1</v>
      </c>
      <c r="B89" s="1" t="s">
        <v>2</v>
      </c>
      <c r="C89" s="1" t="s">
        <v>9</v>
      </c>
      <c r="D89" s="11">
        <v>449</v>
      </c>
      <c r="E89" t="str">
        <f t="shared" si="1"/>
        <v>(89,'平安', 'SLI','博世 SLI-75D23L', 449,20240125),</v>
      </c>
    </row>
    <row r="90" spans="1:5" ht="15.6">
      <c r="A90" s="1" t="s">
        <v>1</v>
      </c>
      <c r="B90" s="1" t="s">
        <v>2</v>
      </c>
      <c r="C90" s="1" t="s">
        <v>15</v>
      </c>
      <c r="D90" s="11">
        <v>463</v>
      </c>
      <c r="E90" t="str">
        <f t="shared" si="1"/>
        <v>(90,'平安', 'SLI','博世 SLI-80D26L', 463,20240125),</v>
      </c>
    </row>
    <row r="91" spans="1:5" ht="15.6">
      <c r="A91" s="1" t="s">
        <v>1</v>
      </c>
      <c r="B91" s="1" t="s">
        <v>2</v>
      </c>
      <c r="C91" s="1" t="s">
        <v>19</v>
      </c>
      <c r="D91" s="11">
        <v>463</v>
      </c>
      <c r="E91" t="str">
        <f t="shared" si="1"/>
        <v>(91,'平安', 'SLI','博世 SLI-80D26R', 463,20240125),</v>
      </c>
    </row>
    <row r="92" spans="1:5" ht="15.6">
      <c r="A92" s="1" t="s">
        <v>1</v>
      </c>
      <c r="B92" s="1" t="s">
        <v>2</v>
      </c>
      <c r="C92" s="1" t="s">
        <v>26</v>
      </c>
      <c r="D92" s="11">
        <v>449</v>
      </c>
      <c r="E92" t="str">
        <f t="shared" si="1"/>
        <v>(92,'平安', 'SLI','博世 SLI-86-610', 449,20240125),</v>
      </c>
    </row>
    <row r="93" spans="1:5" ht="15.6">
      <c r="A93" s="1" t="s">
        <v>1</v>
      </c>
      <c r="B93" s="1" t="s">
        <v>2</v>
      </c>
      <c r="C93" s="1" t="s">
        <v>51</v>
      </c>
      <c r="D93" s="11">
        <v>532</v>
      </c>
      <c r="E93" t="str">
        <f t="shared" si="1"/>
        <v>(93,'平安', 'SLI','博世 SLI-95D31L', 532,20240125),</v>
      </c>
    </row>
    <row r="94" spans="1:5" ht="15.6">
      <c r="A94" s="1" t="s">
        <v>1</v>
      </c>
      <c r="B94" s="1" t="s">
        <v>2</v>
      </c>
      <c r="C94" s="1" t="s">
        <v>14</v>
      </c>
      <c r="D94" s="11">
        <v>532</v>
      </c>
      <c r="E94" t="str">
        <f t="shared" si="1"/>
        <v>(94,'平安', 'SLI','博世 SLI-95D31R', 532,20240125),</v>
      </c>
    </row>
    <row r="95" spans="1:5" ht="15.6">
      <c r="A95" s="1" t="s">
        <v>1</v>
      </c>
      <c r="B95" s="1" t="s">
        <v>2</v>
      </c>
      <c r="C95" s="1" t="s">
        <v>8</v>
      </c>
      <c r="D95" s="11">
        <v>368</v>
      </c>
      <c r="E95" t="str">
        <f t="shared" si="1"/>
        <v>(95,'平安', 'SLI','博世 SLI-L2-400', 368,20240125),</v>
      </c>
    </row>
    <row r="96" spans="1:5">
      <c r="A96" s="1" t="s">
        <v>1</v>
      </c>
      <c r="B96" s="1" t="s">
        <v>2</v>
      </c>
      <c r="C96" s="1" t="s">
        <v>67</v>
      </c>
      <c r="D96" s="3">
        <v>459</v>
      </c>
      <c r="E96" t="str">
        <f t="shared" si="1"/>
        <v>(96,'平安', 'SLI','博世 6-QW-65(600)L', 459,20240125),</v>
      </c>
    </row>
    <row r="97" spans="1:5">
      <c r="A97" s="1" t="s">
        <v>1</v>
      </c>
      <c r="B97" s="1" t="s">
        <v>2</v>
      </c>
      <c r="C97" s="1" t="s">
        <v>66</v>
      </c>
      <c r="D97" s="3">
        <v>479</v>
      </c>
      <c r="E97" t="str">
        <f t="shared" si="1"/>
        <v>(97,'平安', 'SLI','博世 6-QW-70(620)', 479,20240125),</v>
      </c>
    </row>
    <row r="98" spans="1:5" ht="15.6">
      <c r="A98" s="1" t="s">
        <v>21</v>
      </c>
      <c r="B98" s="1" t="s">
        <v>28</v>
      </c>
      <c r="C98" s="1" t="s">
        <v>35</v>
      </c>
      <c r="D98" s="11">
        <v>908</v>
      </c>
      <c r="E98" t="str">
        <f t="shared" si="1"/>
        <v>(98,'百顺', 'AGM','博世 AGM-DIN LN2', 908,20240125),</v>
      </c>
    </row>
    <row r="99" spans="1:5" ht="15.6">
      <c r="A99" s="1" t="s">
        <v>21</v>
      </c>
      <c r="B99" s="1" t="s">
        <v>28</v>
      </c>
      <c r="C99" s="1" t="s">
        <v>37</v>
      </c>
      <c r="D99" s="11">
        <v>1088</v>
      </c>
      <c r="E99" t="str">
        <f t="shared" si="1"/>
        <v>(99,'百顺', 'AGM','博世 AGM-DIN LN3', 1088,20240125),</v>
      </c>
    </row>
    <row r="100" spans="1:5" ht="15.6">
      <c r="A100" s="1" t="s">
        <v>21</v>
      </c>
      <c r="B100" s="1" t="s">
        <v>28</v>
      </c>
      <c r="C100" s="1" t="s">
        <v>29</v>
      </c>
      <c r="D100" s="11">
        <v>1159</v>
      </c>
      <c r="E100" t="str">
        <f t="shared" si="1"/>
        <v>(100,'百顺', 'AGM','博世 AGM-DIN LN4', 1159,20240125),</v>
      </c>
    </row>
    <row r="101" spans="1:5" ht="15.6">
      <c r="A101" s="1" t="s">
        <v>21</v>
      </c>
      <c r="B101" s="1" t="s">
        <v>28</v>
      </c>
      <c r="C101" s="1" t="s">
        <v>36</v>
      </c>
      <c r="D101" s="11">
        <v>1449</v>
      </c>
      <c r="E101" t="str">
        <f t="shared" si="1"/>
        <v>(101,'百顺', 'AGM','博世 AGM-DIN LN5', 1449,20240125),</v>
      </c>
    </row>
    <row r="102" spans="1:5" ht="15.6">
      <c r="A102" s="1" t="s">
        <v>21</v>
      </c>
      <c r="B102" s="1" t="s">
        <v>28</v>
      </c>
      <c r="C102" s="1" t="s">
        <v>46</v>
      </c>
      <c r="D102" s="11">
        <v>1799</v>
      </c>
      <c r="E102" t="str">
        <f t="shared" si="1"/>
        <v>(102,'百顺', 'AGM','博世 AGM-DIN LN6', 1799,20240125),</v>
      </c>
    </row>
    <row r="103" spans="1:5" ht="15.6">
      <c r="A103" s="1" t="s">
        <v>21</v>
      </c>
      <c r="B103" s="1" t="s">
        <v>5</v>
      </c>
      <c r="C103" s="1" t="s">
        <v>12</v>
      </c>
      <c r="D103" s="11">
        <v>679</v>
      </c>
      <c r="E103" t="str">
        <f t="shared" si="1"/>
        <v>(103,'百顺', 'EFB','博世 EFB-DIN LN2', 679,20240125),</v>
      </c>
    </row>
    <row r="104" spans="1:5" ht="15.6">
      <c r="A104" s="1" t="s">
        <v>21</v>
      </c>
      <c r="B104" s="1" t="s">
        <v>5</v>
      </c>
      <c r="C104" s="1" t="s">
        <v>6</v>
      </c>
      <c r="D104" s="11">
        <v>709</v>
      </c>
      <c r="E104" t="str">
        <f t="shared" si="1"/>
        <v>(104,'百顺', 'EFB','博世 EFB-DIN LN3', 709,20240125),</v>
      </c>
    </row>
    <row r="105" spans="1:5" ht="15.6">
      <c r="A105" s="1" t="s">
        <v>21</v>
      </c>
      <c r="B105" s="1" t="s">
        <v>5</v>
      </c>
      <c r="C105" s="1" t="s">
        <v>59</v>
      </c>
      <c r="D105" s="11">
        <v>789</v>
      </c>
      <c r="E105" t="str">
        <f t="shared" si="1"/>
        <v>(105,'百顺', 'EFB','博世 EFB-DIN LN4', 789,20240125),</v>
      </c>
    </row>
    <row r="106" spans="1:5">
      <c r="A106" s="1" t="s">
        <v>21</v>
      </c>
      <c r="B106" s="1" t="s">
        <v>5</v>
      </c>
      <c r="C106" s="1" t="s">
        <v>54</v>
      </c>
      <c r="D106" s="3">
        <v>795</v>
      </c>
      <c r="E106" t="str">
        <f t="shared" si="1"/>
        <v>(106,'百顺', 'EFB','博世 EFB-EN LB4', 795,20240125),</v>
      </c>
    </row>
    <row r="107" spans="1:5" ht="15.6">
      <c r="A107" s="1" t="s">
        <v>21</v>
      </c>
      <c r="B107" s="1" t="s">
        <v>5</v>
      </c>
      <c r="C107" s="1" t="s">
        <v>24</v>
      </c>
      <c r="D107" s="11">
        <v>619</v>
      </c>
      <c r="E107" t="str">
        <f t="shared" si="1"/>
        <v>(107,'百顺', 'EFB','博世 EFB-Q85L/95D23L', 619,20240125),</v>
      </c>
    </row>
    <row r="108" spans="1:5" ht="15.6">
      <c r="A108" s="1" t="s">
        <v>21</v>
      </c>
      <c r="B108" s="1" t="s">
        <v>5</v>
      </c>
      <c r="C108" s="1" t="s">
        <v>25</v>
      </c>
      <c r="D108" s="11">
        <v>719</v>
      </c>
      <c r="E108" t="str">
        <f t="shared" si="1"/>
        <v>(108,'百顺', 'EFB','博世 EFB-S95L/105D26L', 719,20240125),</v>
      </c>
    </row>
    <row r="109" spans="1:5" ht="15.6">
      <c r="A109" s="1" t="s">
        <v>21</v>
      </c>
      <c r="B109" s="1" t="s">
        <v>5</v>
      </c>
      <c r="C109" s="1" t="s">
        <v>23</v>
      </c>
      <c r="D109" s="11">
        <v>949</v>
      </c>
      <c r="E109" t="str">
        <f t="shared" si="1"/>
        <v>(109,'百顺', 'EFB','博世 EFB-T110L/120D31L', 949,20240125),</v>
      </c>
    </row>
    <row r="110" spans="1:5">
      <c r="A110" s="1" t="s">
        <v>21</v>
      </c>
      <c r="B110" s="1" t="s">
        <v>2</v>
      </c>
      <c r="C110" s="1" t="s">
        <v>70</v>
      </c>
      <c r="D110" s="3">
        <v>389</v>
      </c>
      <c r="E110" t="str">
        <f t="shared" si="1"/>
        <v>(110,'百顺', 'SLI','博世 6-QW-45(380)L', 389,20240125),</v>
      </c>
    </row>
    <row r="111" spans="1:5">
      <c r="A111" s="1" t="s">
        <v>21</v>
      </c>
      <c r="B111" s="1" t="s">
        <v>2</v>
      </c>
      <c r="C111" s="1" t="s">
        <v>71</v>
      </c>
      <c r="D111" s="3">
        <v>459</v>
      </c>
      <c r="E111" t="str">
        <f t="shared" si="1"/>
        <v>(111,'百顺', 'SLI','博世 6-QW-60(560)L', 459,20240125),</v>
      </c>
    </row>
    <row r="112" spans="1:5" ht="15.6">
      <c r="A112" s="1" t="s">
        <v>21</v>
      </c>
      <c r="B112" s="1" t="s">
        <v>2</v>
      </c>
      <c r="C112" s="1" t="s">
        <v>69</v>
      </c>
      <c r="D112" s="11">
        <v>459</v>
      </c>
      <c r="E112" t="str">
        <f t="shared" si="1"/>
        <v>(112,'百顺', 'SLI','博世 6-QW-60(580)L', 459,20240125),</v>
      </c>
    </row>
    <row r="113" spans="1:5" ht="15.6">
      <c r="A113" s="1" t="s">
        <v>21</v>
      </c>
      <c r="B113" s="1" t="s">
        <v>2</v>
      </c>
      <c r="C113" s="1" t="s">
        <v>65</v>
      </c>
      <c r="D113" s="11">
        <v>459</v>
      </c>
      <c r="E113" t="str">
        <f t="shared" si="1"/>
        <v>(113,'百顺', 'SLI','博世 6-QW-63(600)L', 459,20240125),</v>
      </c>
    </row>
    <row r="114" spans="1:5">
      <c r="A114" s="1" t="s">
        <v>21</v>
      </c>
      <c r="B114" s="1" t="s">
        <v>2</v>
      </c>
      <c r="C114" s="1" t="s">
        <v>68</v>
      </c>
      <c r="D114" s="3">
        <v>479</v>
      </c>
      <c r="E114" t="str">
        <f t="shared" si="1"/>
        <v>(114,'百顺', 'SLI','博世 6-QW-70(620)L', 479,20240125),</v>
      </c>
    </row>
    <row r="115" spans="1:5" ht="15.6">
      <c r="A115" s="1" t="s">
        <v>21</v>
      </c>
      <c r="B115" s="1" t="s">
        <v>2</v>
      </c>
      <c r="C115" s="1" t="s">
        <v>27</v>
      </c>
      <c r="D115" s="11">
        <v>769</v>
      </c>
      <c r="E115" t="str">
        <f t="shared" si="1"/>
        <v>(115,'百顺', 'SLI','博世 SLI-20-100', 769,20240125),</v>
      </c>
    </row>
    <row r="116" spans="1:5" ht="15.6">
      <c r="A116" s="1" t="s">
        <v>21</v>
      </c>
      <c r="B116" s="1" t="s">
        <v>2</v>
      </c>
      <c r="C116" s="1" t="s">
        <v>20</v>
      </c>
      <c r="D116" s="11">
        <v>489</v>
      </c>
      <c r="E116" t="str">
        <f t="shared" si="1"/>
        <v>(116,'百顺', 'SLI','博世 SLI-20-72', 489,20240125),</v>
      </c>
    </row>
    <row r="117" spans="1:5" ht="15.6">
      <c r="A117" s="1" t="s">
        <v>21</v>
      </c>
      <c r="B117" s="1" t="s">
        <v>2</v>
      </c>
      <c r="C117" s="1" t="s">
        <v>30</v>
      </c>
      <c r="D117" s="11">
        <v>569</v>
      </c>
      <c r="E117" t="str">
        <f t="shared" si="1"/>
        <v>(117,'百顺', 'SLI','博世 SLI-20-80', 569,20240125),</v>
      </c>
    </row>
    <row r="118" spans="1:5" ht="15.6">
      <c r="A118" s="1" t="s">
        <v>21</v>
      </c>
      <c r="B118" s="1" t="s">
        <v>2</v>
      </c>
      <c r="C118" s="1" t="s">
        <v>43</v>
      </c>
      <c r="D118" s="11">
        <v>439</v>
      </c>
      <c r="E118" t="str">
        <f t="shared" si="1"/>
        <v>(118,'百顺', 'SLI','博世 SLI-27-55', 439,20240125),</v>
      </c>
    </row>
    <row r="119" spans="1:5">
      <c r="A119" s="1" t="s">
        <v>21</v>
      </c>
      <c r="B119" s="1" t="s">
        <v>2</v>
      </c>
      <c r="C119" s="1" t="s">
        <v>41</v>
      </c>
      <c r="D119" s="3">
        <v>310</v>
      </c>
      <c r="E119" t="str">
        <f t="shared" si="1"/>
        <v>(119,'百顺', 'SLI','博世 SLI-44B20L', 310,20240125),</v>
      </c>
    </row>
    <row r="120" spans="1:5" ht="15.6">
      <c r="A120" s="1" t="s">
        <v>21</v>
      </c>
      <c r="B120" s="1" t="s">
        <v>2</v>
      </c>
      <c r="C120" s="1" t="s">
        <v>3</v>
      </c>
      <c r="D120" s="12">
        <v>278</v>
      </c>
      <c r="E120" t="str">
        <f t="shared" si="1"/>
        <v>(120,'百顺', 'SLI','博世 SLI-55B24L', 278,20240125),</v>
      </c>
    </row>
    <row r="121" spans="1:5" ht="15.6">
      <c r="A121" s="1" t="s">
        <v>21</v>
      </c>
      <c r="B121" s="1" t="s">
        <v>2</v>
      </c>
      <c r="C121" s="1" t="s">
        <v>18</v>
      </c>
      <c r="D121" s="12">
        <v>278</v>
      </c>
      <c r="E121" t="str">
        <f t="shared" si="1"/>
        <v>(121,'百顺', 'SLI','博世 SLI-55B24LS', 278,20240125),</v>
      </c>
    </row>
    <row r="122" spans="1:5" ht="15.6">
      <c r="A122" s="1" t="s">
        <v>21</v>
      </c>
      <c r="B122" s="1" t="s">
        <v>2</v>
      </c>
      <c r="C122" s="1" t="s">
        <v>38</v>
      </c>
      <c r="D122" s="12">
        <v>278</v>
      </c>
      <c r="E122" t="str">
        <f t="shared" si="1"/>
        <v>(122,'百顺', 'SLI','博世 SLI-55B24R', 278,20240125),</v>
      </c>
    </row>
    <row r="123" spans="1:5" ht="15.6">
      <c r="A123" s="1" t="s">
        <v>21</v>
      </c>
      <c r="B123" s="1" t="s">
        <v>2</v>
      </c>
      <c r="C123" s="1" t="s">
        <v>34</v>
      </c>
      <c r="D123" s="12">
        <v>278</v>
      </c>
      <c r="E123" t="str">
        <f t="shared" si="1"/>
        <v>(123,'百顺', 'SLI','博世 SLI-55B24RS', 278,20240125),</v>
      </c>
    </row>
    <row r="124" spans="1:5" ht="15.6">
      <c r="A124" s="1" t="s">
        <v>21</v>
      </c>
      <c r="B124" s="1" t="s">
        <v>2</v>
      </c>
      <c r="C124" s="1" t="s">
        <v>11</v>
      </c>
      <c r="D124" s="11">
        <v>369</v>
      </c>
      <c r="E124" t="str">
        <f t="shared" si="1"/>
        <v>(124,'百顺', 'SLI','博世 SLI-55D23L', 369,20240125),</v>
      </c>
    </row>
    <row r="125" spans="1:5" ht="15.6">
      <c r="A125" s="1" t="s">
        <v>21</v>
      </c>
      <c r="B125" s="1" t="s">
        <v>2</v>
      </c>
      <c r="C125" s="1" t="s">
        <v>48</v>
      </c>
      <c r="D125" s="11">
        <v>369</v>
      </c>
      <c r="E125" t="str">
        <f t="shared" si="1"/>
        <v>(125,'百顺', 'SLI','博世 SLI-55D23R', 369,20240125),</v>
      </c>
    </row>
    <row r="126" spans="1:5" ht="15.6">
      <c r="A126" s="1" t="s">
        <v>21</v>
      </c>
      <c r="B126" s="1" t="s">
        <v>2</v>
      </c>
      <c r="C126" s="1" t="s">
        <v>45</v>
      </c>
      <c r="D126" s="11">
        <v>419</v>
      </c>
      <c r="E126" t="str">
        <f t="shared" si="1"/>
        <v>(126,'百顺', 'SLI','博世 SLI-55D26R', 419,20240125),</v>
      </c>
    </row>
    <row r="127" spans="1:5">
      <c r="A127" s="1" t="s">
        <v>21</v>
      </c>
      <c r="B127" s="1" t="s">
        <v>2</v>
      </c>
      <c r="C127" s="1" t="s">
        <v>61</v>
      </c>
      <c r="D127" s="3">
        <v>369</v>
      </c>
      <c r="E127" t="str">
        <f t="shared" si="1"/>
        <v>(127,'百顺', 'SLI','博世 SLI-58500', 369,20240125),</v>
      </c>
    </row>
    <row r="128" spans="1:5">
      <c r="A128" s="1" t="s">
        <v>21</v>
      </c>
      <c r="B128" s="1" t="s">
        <v>2</v>
      </c>
      <c r="C128" s="1" t="s">
        <v>62</v>
      </c>
      <c r="D128" s="3">
        <v>478</v>
      </c>
      <c r="E128" t="str">
        <f t="shared" si="1"/>
        <v>(128,'百顺', 'SLI','博世 SLI-66-27', 478,20240125),</v>
      </c>
    </row>
    <row r="129" spans="1:5" ht="15.6">
      <c r="A129" s="1" t="s">
        <v>21</v>
      </c>
      <c r="B129" s="1" t="s">
        <v>2</v>
      </c>
      <c r="C129" s="1" t="s">
        <v>32</v>
      </c>
      <c r="D129" s="11">
        <v>459</v>
      </c>
      <c r="E129" t="str">
        <f t="shared" si="1"/>
        <v>(129,'百顺', 'SLI','博世 SLI-6-QW-63', 459,20240125),</v>
      </c>
    </row>
    <row r="130" spans="1:5">
      <c r="A130" s="1" t="s">
        <v>21</v>
      </c>
      <c r="B130" s="1" t="s">
        <v>2</v>
      </c>
      <c r="C130" s="1" t="s">
        <v>63</v>
      </c>
      <c r="D130" s="3">
        <v>478</v>
      </c>
      <c r="E130" t="str">
        <f t="shared" ref="E130:E136" si="2">"("&amp;ROW()&amp;",'"&amp;A130&amp;"', '"&amp;B130&amp;"','"&amp;C130&amp;"', "&amp;D130&amp;",20240125),"</f>
        <v>(130,'百顺', 'SLI','博世 SLI-75-27', 478,20240125),</v>
      </c>
    </row>
    <row r="131" spans="1:5" ht="15.6">
      <c r="A131" s="1" t="s">
        <v>21</v>
      </c>
      <c r="B131" s="1" t="s">
        <v>2</v>
      </c>
      <c r="C131" s="1" t="s">
        <v>9</v>
      </c>
      <c r="D131" s="11">
        <v>449</v>
      </c>
      <c r="E131" t="str">
        <f t="shared" si="2"/>
        <v>(131,'百顺', 'SLI','博世 SLI-75D23L', 449,20240125),</v>
      </c>
    </row>
    <row r="132" spans="1:5" ht="15.6">
      <c r="A132" s="1" t="s">
        <v>21</v>
      </c>
      <c r="B132" s="1" t="s">
        <v>2</v>
      </c>
      <c r="C132" s="1" t="s">
        <v>15</v>
      </c>
      <c r="D132" s="11">
        <v>463</v>
      </c>
      <c r="E132" t="str">
        <f t="shared" si="2"/>
        <v>(132,'百顺', 'SLI','博世 SLI-80D26L', 463,20240125),</v>
      </c>
    </row>
    <row r="133" spans="1:5" ht="15.6">
      <c r="A133" s="1" t="s">
        <v>21</v>
      </c>
      <c r="B133" s="1" t="s">
        <v>2</v>
      </c>
      <c r="C133" s="1" t="s">
        <v>19</v>
      </c>
      <c r="D133" s="11">
        <v>463</v>
      </c>
      <c r="E133" t="str">
        <f t="shared" si="2"/>
        <v>(133,'百顺', 'SLI','博世 SLI-80D26R', 463,20240125),</v>
      </c>
    </row>
    <row r="134" spans="1:5" ht="15.6">
      <c r="A134" s="1" t="s">
        <v>21</v>
      </c>
      <c r="B134" s="1" t="s">
        <v>2</v>
      </c>
      <c r="C134" s="1" t="s">
        <v>26</v>
      </c>
      <c r="D134" s="11">
        <v>449</v>
      </c>
      <c r="E134" t="str">
        <f t="shared" si="2"/>
        <v>(134,'百顺', 'SLI','博世 SLI-86-610', 449,20240125),</v>
      </c>
    </row>
    <row r="135" spans="1:5">
      <c r="A135" s="1" t="s">
        <v>21</v>
      </c>
      <c r="B135" s="1" t="s">
        <v>2</v>
      </c>
      <c r="C135" s="1" t="s">
        <v>53</v>
      </c>
      <c r="D135" s="3">
        <v>383</v>
      </c>
      <c r="E135" t="str">
        <f t="shared" si="2"/>
        <v>(135,'百顺', 'SLI','博世 SLI-H4/55140', 383,20240125),</v>
      </c>
    </row>
    <row r="136" spans="1:5" ht="15.6">
      <c r="A136" s="1" t="s">
        <v>21</v>
      </c>
      <c r="B136" s="1" t="s">
        <v>2</v>
      </c>
      <c r="C136" s="1" t="s">
        <v>8</v>
      </c>
      <c r="D136" s="11">
        <v>368</v>
      </c>
      <c r="E136" t="str">
        <f t="shared" si="2"/>
        <v>(136,'百顺', 'SLI','博世 SLI-L2-400', 368,20240125),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京东</vt:lpstr>
      <vt:lpstr>天猫</vt:lpstr>
      <vt:lpstr>平安</vt:lpstr>
      <vt:lpstr>百顺</vt:lpstr>
      <vt:lpstr>price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 Yujie (MA/BDO6-APAC)</dc:creator>
  <cp:lastModifiedBy>EXTERNAL Wang Zhaoxiang (Leansight, MA/BDO6-APAC)</cp:lastModifiedBy>
  <dcterms:created xsi:type="dcterms:W3CDTF">2024-01-09T10:11:52Z</dcterms:created>
  <dcterms:modified xsi:type="dcterms:W3CDTF">2024-04-25T02:56:17Z</dcterms:modified>
</cp:coreProperties>
</file>